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9705" yWindow="285" windowWidth="9510" windowHeight="11460" tabRatio="877" activeTab="8"/>
  </bookViews>
  <sheets>
    <sheet name="T2.4" sheetId="179" r:id="rId1"/>
    <sheet name="air_cntr" sheetId="157" r:id="rId2"/>
    <sheet name="airlines" sheetId="177" r:id="rId3"/>
    <sheet name="airpt_pass_maj" sheetId="171" r:id="rId4"/>
    <sheet name="airpt_pairs_intra" sheetId="176" r:id="rId5"/>
    <sheet name="airpt_pairs_extra" sheetId="158" r:id="rId6"/>
    <sheet name="airpt_cargo_maj" sheetId="166" r:id="rId7"/>
    <sheet name="airpt_mvmnt_maj" sheetId="167" r:id="rId8"/>
    <sheet name="sea_cntry_pass" sheetId="148" r:id="rId9"/>
    <sheet name="sea_ports_pass " sheetId="93" r:id="rId10"/>
    <sheet name="sea_ports_freight" sheetId="94" r:id="rId11"/>
    <sheet name="sea_intra_rel" sheetId="168" r:id="rId12"/>
    <sheet name="sea_intra_routes" sheetId="183" r:id="rId13"/>
    <sheet name="sea_container" sheetId="95" r:id="rId14"/>
    <sheet name="combined" sheetId="170" r:id="rId15"/>
    <sheet name="alps" sheetId="98" r:id="rId16"/>
    <sheet name="pyrenee" sheetId="99" r:id="rId17"/>
    <sheet name="rail_share_pas" sheetId="181" r:id="rId18"/>
    <sheet name="rail_share_fr" sheetId="180" r:id="rId19"/>
    <sheet name="rail_alp_pyr" sheetId="161" r:id="rId20"/>
    <sheet name="channel" sheetId="172" r:id="rId21"/>
    <sheet name="Foglio1" sheetId="184" r:id="rId22"/>
  </sheets>
  <definedNames>
    <definedName name="_xlnm._FilterDatabase" localSheetId="13" hidden="1">sea_container!#REF!</definedName>
    <definedName name="_xlnm._FilterDatabase" localSheetId="10" hidden="1">sea_ports_freight!$E$7:$E$57</definedName>
    <definedName name="_xlnm._FilterDatabase" localSheetId="9" hidden="1">'sea_ports_pass '!$E$7:$E$57</definedName>
    <definedName name="A" localSheetId="0">T2.4!$A$65501</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air_cntr!#REF!</definedName>
    <definedName name="_xlnm.Print_Area" localSheetId="2">airlines!$C$1:$T$46</definedName>
    <definedName name="_xlnm.Print_Area" localSheetId="6">airpt_cargo_maj!$A$1:$S$59</definedName>
    <definedName name="_xlnm.Print_Area" localSheetId="7">airpt_mvmnt_maj!$A$1:$Q$92</definedName>
    <definedName name="_xlnm.Print_Area" localSheetId="5">airpt_pairs_extra!#REF!</definedName>
    <definedName name="_xlnm.Print_Area" localSheetId="4">airpt_pairs_intra!#REF!</definedName>
    <definedName name="_xlnm.Print_Area" localSheetId="3">airpt_pass_maj!$B$1:$R$67</definedName>
    <definedName name="_xlnm.Print_Area" localSheetId="15">alps!#REF!</definedName>
    <definedName name="_xlnm.Print_Area" localSheetId="20">channel!$B$1:$H$33</definedName>
    <definedName name="_xlnm.Print_Area" localSheetId="14">combined!$B$1:$I$32</definedName>
    <definedName name="_xlnm.Print_Area" localSheetId="16">pyrenee!$B$1:$F$34</definedName>
    <definedName name="_xlnm.Print_Area" localSheetId="19">rail_alp_pyr!$A$1:$H$63</definedName>
    <definedName name="_xlnm.Print_Area" localSheetId="8">sea_cntry_pass!$A$1:$AZ$41</definedName>
    <definedName name="_xlnm.Print_Area" localSheetId="11">sea_intra_rel!$B$1:$L$36</definedName>
    <definedName name="_xlnm.Print_Area" localSheetId="12">sea_intra_routes!#REF!</definedName>
    <definedName name="_xlnm.Print_Area" localSheetId="10">sea_ports_freight!$B$1:$T$77</definedName>
    <definedName name="_xlnm.Print_Area" localSheetId="9">'sea_ports_pass '!$A$1:$S$77</definedName>
    <definedName name="_xlnm.Print_Area" localSheetId="0">T2.4!$B$1:$E$36</definedName>
    <definedName name="_xlnm.Print_Titles" localSheetId="1">air_cntr!$1:$5</definedName>
    <definedName name="_xlnm.Print_Titles" localSheetId="6">airpt_cargo_maj!$1:$7</definedName>
    <definedName name="_xlnm.Print_Titles" localSheetId="7">airpt_mvmnt_maj!$1:$7</definedName>
    <definedName name="_xlnm.Print_Titles" localSheetId="5">airpt_pairs_extra!$1:$6</definedName>
    <definedName name="_xlnm.Print_Titles" localSheetId="3">airpt_pass_maj!$1:$8</definedName>
    <definedName name="_xlnm.Print_Titles" localSheetId="10">sea_ports_freight!$1:$7</definedName>
    <definedName name="_xlnm.Print_Titles" localSheetId="9">'sea_ports_pass '!$1:$7</definedName>
  </definedNames>
  <calcPr calcId="145621"/>
</workbook>
</file>

<file path=xl/calcChain.xml><?xml version="1.0" encoding="utf-8"?>
<calcChain xmlns="http://schemas.openxmlformats.org/spreadsheetml/2006/main">
  <c r="F21" i="99" l="1"/>
  <c r="F41" i="99"/>
  <c r="C30" i="172" l="1"/>
  <c r="E30" i="161" l="1"/>
  <c r="E34" i="161" s="1"/>
  <c r="C30" i="161"/>
  <c r="G30" i="161" s="1"/>
  <c r="F35" i="161"/>
  <c r="E35" i="161"/>
  <c r="D35" i="161"/>
  <c r="C35" i="161"/>
  <c r="F34" i="161"/>
  <c r="D34" i="161"/>
  <c r="C34" i="161" l="1"/>
  <c r="F57" i="98"/>
  <c r="E57" i="98"/>
  <c r="G57" i="98" s="1"/>
  <c r="D57" i="98"/>
  <c r="C34" i="98"/>
  <c r="F33" i="98"/>
  <c r="D33" i="98"/>
  <c r="C33" i="98"/>
  <c r="F30" i="98"/>
  <c r="E30" i="98"/>
  <c r="E33" i="98" s="1"/>
  <c r="D30" i="98"/>
  <c r="AA61" i="158"/>
  <c r="Z61" i="158"/>
  <c r="Y61" i="158"/>
  <c r="X61" i="158"/>
  <c r="W61" i="158"/>
  <c r="V61" i="158"/>
  <c r="AA60" i="158"/>
  <c r="Z60" i="158"/>
  <c r="Y60" i="158"/>
  <c r="X60" i="158"/>
  <c r="W60" i="158"/>
  <c r="V60" i="158"/>
  <c r="AA59" i="158"/>
  <c r="Z59" i="158"/>
  <c r="Y59" i="158"/>
  <c r="X59" i="158"/>
  <c r="W59" i="158"/>
  <c r="V59" i="158"/>
  <c r="AA58" i="158"/>
  <c r="Z58" i="158"/>
  <c r="Y58" i="158"/>
  <c r="X58" i="158"/>
  <c r="W58" i="158"/>
  <c r="V58" i="158"/>
  <c r="AA57" i="158"/>
  <c r="Z57" i="158"/>
  <c r="Y57" i="158"/>
  <c r="X57" i="158"/>
  <c r="W57" i="158"/>
  <c r="V57" i="158"/>
  <c r="AA56" i="158"/>
  <c r="Z56" i="158"/>
  <c r="Y56" i="158"/>
  <c r="X56" i="158"/>
  <c r="W56" i="158"/>
  <c r="V56" i="158"/>
  <c r="N56" i="158"/>
  <c r="AB61" i="158" s="1"/>
  <c r="AA55" i="158"/>
  <c r="Z55" i="158"/>
  <c r="Y55" i="158"/>
  <c r="X55" i="158"/>
  <c r="W55" i="158"/>
  <c r="V55" i="158"/>
  <c r="N55" i="158"/>
  <c r="AB60" i="158" s="1"/>
  <c r="AA54" i="158"/>
  <c r="Z54" i="158"/>
  <c r="Y54" i="158"/>
  <c r="X54" i="158"/>
  <c r="W54" i="158"/>
  <c r="V54" i="158"/>
  <c r="N54" i="158"/>
  <c r="AB59" i="158" s="1"/>
  <c r="AA53" i="158"/>
  <c r="Z53" i="158"/>
  <c r="Y53" i="158"/>
  <c r="X53" i="158"/>
  <c r="W53" i="158"/>
  <c r="V53" i="158"/>
  <c r="N53" i="158"/>
  <c r="AB58" i="158" s="1"/>
  <c r="AA52" i="158"/>
  <c r="Z52" i="158"/>
  <c r="Y52" i="158"/>
  <c r="X52" i="158"/>
  <c r="W52" i="158"/>
  <c r="V52" i="158"/>
  <c r="N52" i="158"/>
  <c r="AB57" i="158" s="1"/>
  <c r="AA51" i="158"/>
  <c r="Z51" i="158"/>
  <c r="Y51" i="158"/>
  <c r="X51" i="158"/>
  <c r="W51" i="158"/>
  <c r="V51" i="158"/>
  <c r="N51" i="158"/>
  <c r="AB56" i="158" s="1"/>
  <c r="AA50" i="158"/>
  <c r="Z50" i="158"/>
  <c r="Y50" i="158"/>
  <c r="X50" i="158"/>
  <c r="W50" i="158"/>
  <c r="V50" i="158"/>
  <c r="N50" i="158"/>
  <c r="AB55" i="158" s="1"/>
  <c r="AA49" i="158"/>
  <c r="Z49" i="158"/>
  <c r="Y49" i="158"/>
  <c r="X49" i="158"/>
  <c r="W49" i="158"/>
  <c r="V49" i="158"/>
  <c r="N49" i="158"/>
  <c r="AB54" i="158" s="1"/>
  <c r="AA48" i="158"/>
  <c r="Z48" i="158"/>
  <c r="Y48" i="158"/>
  <c r="X48" i="158"/>
  <c r="W48" i="158"/>
  <c r="V48" i="158"/>
  <c r="N48" i="158"/>
  <c r="AB53" i="158" s="1"/>
  <c r="AA47" i="158"/>
  <c r="Z47" i="158"/>
  <c r="Y47" i="158"/>
  <c r="X47" i="158"/>
  <c r="W47" i="158"/>
  <c r="V47" i="158"/>
  <c r="N47" i="158"/>
  <c r="AB52" i="158" s="1"/>
  <c r="AA46" i="158"/>
  <c r="Z46" i="158"/>
  <c r="Y46" i="158"/>
  <c r="X46" i="158"/>
  <c r="W46" i="158"/>
  <c r="V46" i="158"/>
  <c r="N46" i="158"/>
  <c r="AB51" i="158" s="1"/>
  <c r="AA45" i="158"/>
  <c r="Z45" i="158"/>
  <c r="Y45" i="158"/>
  <c r="X45" i="158"/>
  <c r="W45" i="158"/>
  <c r="V45" i="158"/>
  <c r="N45" i="158"/>
  <c r="AB50" i="158" s="1"/>
  <c r="AA44" i="158"/>
  <c r="Z44" i="158"/>
  <c r="Y44" i="158"/>
  <c r="X44" i="158"/>
  <c r="W44" i="158"/>
  <c r="V44" i="158"/>
  <c r="N44" i="158"/>
  <c r="AB49" i="158" s="1"/>
  <c r="AA43" i="158"/>
  <c r="Z43" i="158"/>
  <c r="Y43" i="158"/>
  <c r="X43" i="158"/>
  <c r="W43" i="158"/>
  <c r="V43" i="158"/>
  <c r="N43" i="158"/>
  <c r="AB48" i="158" s="1"/>
  <c r="AA42" i="158"/>
  <c r="Z42" i="158"/>
  <c r="Y42" i="158"/>
  <c r="X42" i="158"/>
  <c r="W42" i="158"/>
  <c r="V42" i="158"/>
  <c r="N42" i="158"/>
  <c r="AB47" i="158" s="1"/>
  <c r="AA41" i="158"/>
  <c r="Z41" i="158"/>
  <c r="Y41" i="158"/>
  <c r="X41" i="158"/>
  <c r="W41" i="158"/>
  <c r="V41" i="158"/>
  <c r="N41" i="158"/>
  <c r="AB46" i="158" s="1"/>
  <c r="AA40" i="158"/>
  <c r="Z40" i="158"/>
  <c r="Y40" i="158"/>
  <c r="X40" i="158"/>
  <c r="W40" i="158"/>
  <c r="V40" i="158"/>
  <c r="N40" i="158"/>
  <c r="AB45" i="158" s="1"/>
  <c r="AA39" i="158"/>
  <c r="Z39" i="158"/>
  <c r="Y39" i="158"/>
  <c r="X39" i="158"/>
  <c r="W39" i="158"/>
  <c r="V39" i="158"/>
  <c r="N39" i="158"/>
  <c r="AB44" i="158" s="1"/>
  <c r="AA38" i="158"/>
  <c r="Z38" i="158"/>
  <c r="Y38" i="158"/>
  <c r="X38" i="158"/>
  <c r="W38" i="158"/>
  <c r="V38" i="158"/>
  <c r="N38" i="158"/>
  <c r="AB43" i="158" s="1"/>
  <c r="AA37" i="158"/>
  <c r="Z37" i="158"/>
  <c r="Y37" i="158"/>
  <c r="X37" i="158"/>
  <c r="W37" i="158"/>
  <c r="V37" i="158"/>
  <c r="N37" i="158"/>
  <c r="AB42" i="158" s="1"/>
  <c r="AA36" i="158"/>
  <c r="Z36" i="158"/>
  <c r="Y36" i="158"/>
  <c r="X36" i="158"/>
  <c r="W36" i="158"/>
  <c r="V36" i="158"/>
  <c r="N36" i="158"/>
  <c r="AB41" i="158" s="1"/>
  <c r="AA35" i="158"/>
  <c r="Z35" i="158"/>
  <c r="Y35" i="158"/>
  <c r="X35" i="158"/>
  <c r="W35" i="158"/>
  <c r="V35" i="158"/>
  <c r="N35" i="158"/>
  <c r="AB40" i="158" s="1"/>
  <c r="AA34" i="158"/>
  <c r="Z34" i="158"/>
  <c r="Y34" i="158"/>
  <c r="X34" i="158"/>
  <c r="W34" i="158"/>
  <c r="V34" i="158"/>
  <c r="N34" i="158"/>
  <c r="AB39" i="158" s="1"/>
  <c r="AA33" i="158"/>
  <c r="Z33" i="158"/>
  <c r="Y33" i="158"/>
  <c r="X33" i="158"/>
  <c r="W33" i="158"/>
  <c r="V33" i="158"/>
  <c r="N33" i="158"/>
  <c r="AB38" i="158" s="1"/>
  <c r="AA32" i="158"/>
  <c r="Z32" i="158"/>
  <c r="Y32" i="158"/>
  <c r="X32" i="158"/>
  <c r="W32" i="158"/>
  <c r="V32" i="158"/>
  <c r="N32" i="158"/>
  <c r="AB37" i="158" s="1"/>
  <c r="AA31" i="158"/>
  <c r="Z31" i="158"/>
  <c r="Y31" i="158"/>
  <c r="X31" i="158"/>
  <c r="W31" i="158"/>
  <c r="V31" i="158"/>
  <c r="N31" i="158"/>
  <c r="AB36" i="158" s="1"/>
  <c r="AA30" i="158"/>
  <c r="Z30" i="158"/>
  <c r="Y30" i="158"/>
  <c r="X30" i="158"/>
  <c r="W30" i="158"/>
  <c r="V30" i="158"/>
  <c r="N30" i="158"/>
  <c r="AB35" i="158" s="1"/>
  <c r="AA29" i="158"/>
  <c r="Z29" i="158"/>
  <c r="Y29" i="158"/>
  <c r="X29" i="158"/>
  <c r="W29" i="158"/>
  <c r="V29" i="158"/>
  <c r="N29" i="158"/>
  <c r="AB34" i="158" s="1"/>
  <c r="AA28" i="158"/>
  <c r="Z28" i="158"/>
  <c r="Y28" i="158"/>
  <c r="X28" i="158"/>
  <c r="W28" i="158"/>
  <c r="V28" i="158"/>
  <c r="N28" i="158"/>
  <c r="AB33" i="158" s="1"/>
  <c r="AA27" i="158"/>
  <c r="Z27" i="158"/>
  <c r="Y27" i="158"/>
  <c r="X27" i="158"/>
  <c r="W27" i="158"/>
  <c r="V27" i="158"/>
  <c r="N27" i="158"/>
  <c r="AB32" i="158" s="1"/>
  <c r="AA26" i="158"/>
  <c r="Z26" i="158"/>
  <c r="Y26" i="158"/>
  <c r="X26" i="158"/>
  <c r="W26" i="158"/>
  <c r="V26" i="158"/>
  <c r="N26" i="158"/>
  <c r="AB31" i="158" s="1"/>
  <c r="AA25" i="158"/>
  <c r="Z25" i="158"/>
  <c r="Y25" i="158"/>
  <c r="X25" i="158"/>
  <c r="W25" i="158"/>
  <c r="V25" i="158"/>
  <c r="N25" i="158"/>
  <c r="AB30" i="158" s="1"/>
  <c r="AA24" i="158"/>
  <c r="Z24" i="158"/>
  <c r="Y24" i="158"/>
  <c r="X24" i="158"/>
  <c r="W24" i="158"/>
  <c r="V24" i="158"/>
  <c r="N24" i="158"/>
  <c r="AB29" i="158" s="1"/>
  <c r="AA23" i="158"/>
  <c r="Z23" i="158"/>
  <c r="Y23" i="158"/>
  <c r="X23" i="158"/>
  <c r="W23" i="158"/>
  <c r="V23" i="158"/>
  <c r="N23" i="158"/>
  <c r="AB28" i="158" s="1"/>
  <c r="AA22" i="158"/>
  <c r="Z22" i="158"/>
  <c r="Y22" i="158"/>
  <c r="X22" i="158"/>
  <c r="W22" i="158"/>
  <c r="V22" i="158"/>
  <c r="N22" i="158"/>
  <c r="AB27" i="158" s="1"/>
  <c r="AA21" i="158"/>
  <c r="Z21" i="158"/>
  <c r="Y21" i="158"/>
  <c r="X21" i="158"/>
  <c r="W21" i="158"/>
  <c r="V21" i="158"/>
  <c r="N21" i="158"/>
  <c r="AB26" i="158" s="1"/>
  <c r="AA20" i="158"/>
  <c r="Z20" i="158"/>
  <c r="Y20" i="158"/>
  <c r="X20" i="158"/>
  <c r="W20" i="158"/>
  <c r="V20" i="158"/>
  <c r="N20" i="158"/>
  <c r="AB25" i="158" s="1"/>
  <c r="AA19" i="158"/>
  <c r="Z19" i="158"/>
  <c r="Y19" i="158"/>
  <c r="X19" i="158"/>
  <c r="W19" i="158"/>
  <c r="V19" i="158"/>
  <c r="N19" i="158"/>
  <c r="AB24" i="158" s="1"/>
  <c r="AA18" i="158"/>
  <c r="Z18" i="158"/>
  <c r="Y18" i="158"/>
  <c r="X18" i="158"/>
  <c r="W18" i="158"/>
  <c r="V18" i="158"/>
  <c r="N18" i="158"/>
  <c r="AB23" i="158" s="1"/>
  <c r="AA17" i="158"/>
  <c r="Z17" i="158"/>
  <c r="Y17" i="158"/>
  <c r="X17" i="158"/>
  <c r="W17" i="158"/>
  <c r="V17" i="158"/>
  <c r="N17" i="158"/>
  <c r="AB22" i="158" s="1"/>
  <c r="AA16" i="158"/>
  <c r="Z16" i="158"/>
  <c r="Y16" i="158"/>
  <c r="X16" i="158"/>
  <c r="W16" i="158"/>
  <c r="V16" i="158"/>
  <c r="N16" i="158"/>
  <c r="AB21" i="158" s="1"/>
  <c r="AA15" i="158"/>
  <c r="Z15" i="158"/>
  <c r="Y15" i="158"/>
  <c r="X15" i="158"/>
  <c r="W15" i="158"/>
  <c r="V15" i="158"/>
  <c r="N15" i="158"/>
  <c r="AB20" i="158" s="1"/>
  <c r="AA14" i="158"/>
  <c r="Z14" i="158"/>
  <c r="Y14" i="158"/>
  <c r="X14" i="158"/>
  <c r="W14" i="158"/>
  <c r="V14" i="158"/>
  <c r="N14" i="158"/>
  <c r="AB19" i="158" s="1"/>
  <c r="AA13" i="158"/>
  <c r="Z13" i="158"/>
  <c r="Y13" i="158"/>
  <c r="X13" i="158"/>
  <c r="W13" i="158"/>
  <c r="V13" i="158"/>
  <c r="N13" i="158"/>
  <c r="AB18" i="158" s="1"/>
  <c r="AA12" i="158"/>
  <c r="Z12" i="158"/>
  <c r="Y12" i="158"/>
  <c r="X12" i="158"/>
  <c r="W12" i="158"/>
  <c r="V12" i="158"/>
  <c r="N12" i="158"/>
  <c r="AB17" i="158" s="1"/>
  <c r="N11" i="158"/>
  <c r="AB16" i="158" s="1"/>
  <c r="N10" i="158"/>
  <c r="AB15" i="158" s="1"/>
  <c r="N9" i="158"/>
  <c r="AB14" i="158" s="1"/>
  <c r="N8" i="158"/>
  <c r="AB13" i="158" s="1"/>
  <c r="N7" i="158"/>
  <c r="AB12" i="158" s="1"/>
  <c r="N55" i="176"/>
  <c r="N54" i="176"/>
  <c r="N53" i="176"/>
  <c r="N52" i="176"/>
  <c r="N51" i="176"/>
  <c r="N50" i="176"/>
  <c r="N49" i="176"/>
  <c r="N48" i="176"/>
  <c r="N47" i="176"/>
  <c r="N46" i="176"/>
  <c r="N45" i="176"/>
  <c r="N44" i="176"/>
  <c r="N43" i="176"/>
  <c r="N42" i="176"/>
  <c r="N41" i="176"/>
  <c r="N40" i="176"/>
  <c r="N39" i="176"/>
  <c r="N38" i="176"/>
  <c r="N37" i="176"/>
  <c r="N36" i="176"/>
  <c r="N35" i="176"/>
  <c r="N34" i="176"/>
  <c r="N33" i="176"/>
  <c r="N32" i="176"/>
  <c r="N31" i="176"/>
  <c r="N30" i="176"/>
  <c r="N29" i="176"/>
  <c r="N28" i="176"/>
  <c r="N27" i="176"/>
  <c r="N26" i="176"/>
  <c r="N25" i="176"/>
  <c r="N24" i="176"/>
  <c r="N23" i="176"/>
  <c r="N22" i="176"/>
  <c r="N21" i="176"/>
  <c r="N20" i="176"/>
  <c r="N19" i="176"/>
  <c r="N18" i="176"/>
  <c r="N17" i="176"/>
  <c r="N16" i="176"/>
  <c r="N15" i="176"/>
  <c r="N14" i="176"/>
  <c r="N13" i="176"/>
  <c r="N12" i="176"/>
  <c r="N11" i="176"/>
  <c r="N10" i="176"/>
  <c r="N9" i="176"/>
  <c r="N8" i="176"/>
  <c r="N7" i="176"/>
  <c r="N6" i="176"/>
  <c r="G30" i="98" l="1"/>
  <c r="N56" i="95"/>
  <c r="N55" i="95"/>
  <c r="N54" i="95"/>
  <c r="N53" i="95"/>
  <c r="N52" i="95"/>
  <c r="N51" i="95"/>
  <c r="N50" i="95"/>
  <c r="N49" i="95"/>
  <c r="N48" i="95"/>
  <c r="N47" i="95"/>
  <c r="N46" i="95"/>
  <c r="N45" i="95"/>
  <c r="N44" i="95"/>
  <c r="N43" i="95"/>
  <c r="N42" i="95"/>
  <c r="N41" i="95"/>
  <c r="N40" i="95"/>
  <c r="N39" i="95"/>
  <c r="N38" i="95"/>
  <c r="N37" i="95"/>
  <c r="N36" i="95"/>
  <c r="N35" i="95"/>
  <c r="N34" i="95"/>
  <c r="N33" i="95"/>
  <c r="N32" i="95"/>
  <c r="N31" i="95"/>
  <c r="N30" i="95"/>
  <c r="N29" i="95"/>
  <c r="N28" i="95"/>
  <c r="N27" i="95"/>
  <c r="N26" i="95"/>
  <c r="N25" i="95"/>
  <c r="N24" i="95"/>
  <c r="N23" i="95"/>
  <c r="N22" i="95"/>
  <c r="N21" i="95"/>
  <c r="N20" i="95"/>
  <c r="N19" i="95"/>
  <c r="N18" i="95"/>
  <c r="N17" i="95"/>
  <c r="N16" i="95"/>
  <c r="N15" i="95"/>
  <c r="N14" i="95"/>
  <c r="N13" i="95"/>
  <c r="N12" i="95"/>
  <c r="N11" i="95"/>
  <c r="N10" i="95"/>
  <c r="N9" i="95"/>
  <c r="N8" i="95"/>
  <c r="N7" i="95"/>
  <c r="T67" i="94" l="1"/>
  <c r="T66" i="94"/>
  <c r="T65" i="94"/>
  <c r="T64" i="94"/>
  <c r="T63" i="94"/>
  <c r="T62" i="94"/>
  <c r="T61" i="94"/>
  <c r="T60" i="94"/>
  <c r="T59" i="94"/>
  <c r="T58" i="94"/>
  <c r="T57" i="94"/>
  <c r="T56" i="94"/>
  <c r="T55" i="94"/>
  <c r="T54" i="94"/>
  <c r="T53" i="94"/>
  <c r="T52" i="94"/>
  <c r="T51" i="94"/>
  <c r="T50" i="94"/>
  <c r="T49" i="94"/>
  <c r="T48" i="94"/>
  <c r="T47" i="94"/>
  <c r="T46" i="94"/>
  <c r="T45" i="94"/>
  <c r="T44" i="94"/>
  <c r="T43" i="94"/>
  <c r="T42" i="94"/>
  <c r="T41" i="94"/>
  <c r="T40" i="94"/>
  <c r="T39" i="94"/>
  <c r="T38" i="94"/>
  <c r="T37" i="94"/>
  <c r="T36" i="94"/>
  <c r="T35" i="94"/>
  <c r="T34" i="94"/>
  <c r="T33" i="94"/>
  <c r="T32" i="94"/>
  <c r="T31" i="94"/>
  <c r="T30" i="94"/>
  <c r="T29" i="94"/>
  <c r="T28" i="94"/>
  <c r="T27" i="94"/>
  <c r="T26" i="94"/>
  <c r="T25" i="94"/>
  <c r="T24" i="94"/>
  <c r="T23" i="94"/>
  <c r="T22" i="94"/>
  <c r="T21" i="94"/>
  <c r="T20" i="94"/>
  <c r="T19" i="94"/>
  <c r="T18" i="94"/>
  <c r="T17" i="94"/>
  <c r="T16" i="94"/>
  <c r="T15" i="94"/>
  <c r="T14" i="94"/>
  <c r="T13" i="94"/>
  <c r="T12" i="94"/>
  <c r="T11" i="94"/>
  <c r="T10" i="94"/>
  <c r="T9" i="94"/>
  <c r="T8" i="94"/>
  <c r="S67" i="93"/>
  <c r="S66" i="93"/>
  <c r="S65" i="93"/>
  <c r="S64" i="93"/>
  <c r="S63" i="93"/>
  <c r="S62" i="93"/>
  <c r="S61" i="93"/>
  <c r="S60" i="93"/>
  <c r="S59" i="93"/>
  <c r="S58" i="93"/>
  <c r="S57" i="93"/>
  <c r="S56" i="93"/>
  <c r="S55" i="93"/>
  <c r="S54" i="93"/>
  <c r="S53" i="93"/>
  <c r="S52" i="93"/>
  <c r="S51" i="93"/>
  <c r="S50" i="93"/>
  <c r="S49" i="93"/>
  <c r="S48" i="93"/>
  <c r="S47" i="93"/>
  <c r="S46" i="93"/>
  <c r="S45" i="93"/>
  <c r="S44" i="93"/>
  <c r="S43" i="93"/>
  <c r="S42" i="93"/>
  <c r="S41" i="93"/>
  <c r="S40" i="93"/>
  <c r="S39" i="93"/>
  <c r="S38" i="93"/>
  <c r="S37" i="93"/>
  <c r="S36" i="93"/>
  <c r="S35" i="93"/>
  <c r="S34" i="93"/>
  <c r="S33" i="93"/>
  <c r="S32" i="93"/>
  <c r="S31" i="93"/>
  <c r="S30" i="93"/>
  <c r="S29" i="93"/>
  <c r="S28" i="93"/>
  <c r="S27" i="93"/>
  <c r="S26" i="93"/>
  <c r="S25" i="93"/>
  <c r="S24" i="93"/>
  <c r="S23" i="93"/>
  <c r="S22" i="93"/>
  <c r="S21" i="93"/>
  <c r="S20" i="93"/>
  <c r="S19" i="93"/>
  <c r="S18" i="93"/>
  <c r="S17" i="93"/>
  <c r="S16" i="93"/>
  <c r="S15" i="93"/>
  <c r="S14" i="93"/>
  <c r="S13" i="93"/>
  <c r="S12" i="93"/>
  <c r="S11" i="93"/>
  <c r="S10" i="93"/>
  <c r="S9" i="93"/>
  <c r="S8" i="93"/>
  <c r="AO9" i="148" l="1"/>
  <c r="AN9" i="148"/>
  <c r="AM9" i="148"/>
  <c r="AE9" i="148"/>
  <c r="AD9" i="148"/>
  <c r="AC9" i="148"/>
  <c r="U9" i="148"/>
  <c r="P9" i="148"/>
  <c r="Q9" i="148"/>
  <c r="R9" i="148"/>
  <c r="S9" i="148"/>
  <c r="T9" i="148"/>
  <c r="K9" i="148"/>
  <c r="Q67" i="167"/>
  <c r="Q66" i="167"/>
  <c r="Q65" i="167"/>
  <c r="Q64" i="167"/>
  <c r="Q63" i="167"/>
  <c r="Q62" i="167"/>
  <c r="Q61" i="167"/>
  <c r="Q60" i="167"/>
  <c r="Q59" i="167"/>
  <c r="Q58" i="167"/>
  <c r="Q57" i="167"/>
  <c r="Q56" i="167"/>
  <c r="Q55" i="167"/>
  <c r="Q54" i="167"/>
  <c r="Q53" i="167"/>
  <c r="Q52" i="167"/>
  <c r="Q51" i="167"/>
  <c r="Q50" i="167"/>
  <c r="Q49" i="167"/>
  <c r="Q48" i="167"/>
  <c r="Q47" i="167"/>
  <c r="Q46" i="167"/>
  <c r="Q45" i="167"/>
  <c r="Q44" i="167"/>
  <c r="Q43" i="167"/>
  <c r="Q42" i="167"/>
  <c r="Q41" i="167"/>
  <c r="Q40" i="167"/>
  <c r="Q39" i="167"/>
  <c r="Q38" i="167"/>
  <c r="Q37" i="167"/>
  <c r="Q36" i="167"/>
  <c r="Q35" i="167"/>
  <c r="Q34" i="167"/>
  <c r="Q33" i="167"/>
  <c r="Q32" i="167"/>
  <c r="Q31" i="167"/>
  <c r="Q30" i="167"/>
  <c r="Q29" i="167"/>
  <c r="Q28" i="167"/>
  <c r="Q27" i="167"/>
  <c r="Q26" i="167"/>
  <c r="Q25" i="167"/>
  <c r="Q24" i="167"/>
  <c r="Q23" i="167"/>
  <c r="Q22" i="167"/>
  <c r="Q21" i="167"/>
  <c r="Q20" i="167"/>
  <c r="Q19" i="167"/>
  <c r="Q18" i="167"/>
  <c r="Q17" i="167"/>
  <c r="Q16" i="167"/>
  <c r="Q15" i="167"/>
  <c r="Q14" i="167"/>
  <c r="Q13" i="167"/>
  <c r="Q12" i="167"/>
  <c r="Q11" i="167"/>
  <c r="Q10" i="167"/>
  <c r="Q9" i="167"/>
  <c r="Q8" i="167"/>
  <c r="S50" i="166" l="1"/>
  <c r="S49" i="166"/>
  <c r="S48" i="166"/>
  <c r="S47" i="166"/>
  <c r="S46" i="166"/>
  <c r="S45" i="166"/>
  <c r="S44" i="166"/>
  <c r="S43" i="166"/>
  <c r="S42" i="166"/>
  <c r="S41" i="166"/>
  <c r="S40" i="166"/>
  <c r="S39" i="166"/>
  <c r="S38" i="166"/>
  <c r="S37" i="166"/>
  <c r="S36" i="166"/>
  <c r="S35" i="166"/>
  <c r="S34" i="166"/>
  <c r="S33" i="166"/>
  <c r="S32" i="166"/>
  <c r="S31" i="166"/>
  <c r="S30" i="166"/>
  <c r="S29" i="166"/>
  <c r="S28" i="166"/>
  <c r="S27" i="166"/>
  <c r="S26" i="166"/>
  <c r="S25" i="166"/>
  <c r="S24" i="166"/>
  <c r="S23" i="166"/>
  <c r="S22" i="166"/>
  <c r="S21" i="166"/>
  <c r="S20" i="166"/>
  <c r="S19" i="166"/>
  <c r="S18" i="166"/>
  <c r="S17" i="166"/>
  <c r="S16" i="166"/>
  <c r="S15" i="166"/>
  <c r="S14" i="166"/>
  <c r="S13" i="166"/>
  <c r="S12" i="166"/>
  <c r="S11" i="166"/>
  <c r="S10" i="166"/>
  <c r="S9" i="166"/>
  <c r="S8" i="166"/>
  <c r="T39" i="177" l="1"/>
  <c r="T38" i="177"/>
  <c r="T37" i="177"/>
  <c r="T36" i="177"/>
  <c r="T35" i="177"/>
  <c r="T34" i="177"/>
  <c r="T33" i="177"/>
  <c r="T32" i="177"/>
  <c r="T31" i="177"/>
  <c r="T30" i="177"/>
  <c r="T29" i="177"/>
  <c r="T28" i="177"/>
  <c r="T27" i="177"/>
  <c r="T26" i="177"/>
  <c r="T25" i="177"/>
  <c r="T24" i="177"/>
  <c r="T23" i="177"/>
  <c r="T22" i="177"/>
  <c r="T21" i="177"/>
  <c r="T20" i="177"/>
  <c r="T19" i="177"/>
  <c r="T18" i="177"/>
  <c r="T17" i="177"/>
  <c r="T16" i="177"/>
  <c r="T15" i="177"/>
  <c r="T14" i="177"/>
  <c r="T13" i="177"/>
  <c r="T12" i="177"/>
  <c r="T11" i="177"/>
  <c r="T10" i="177"/>
  <c r="T9" i="177"/>
  <c r="T8" i="177"/>
  <c r="T63" i="171" l="1"/>
  <c r="T62" i="171"/>
  <c r="T61" i="171"/>
  <c r="T60" i="171"/>
  <c r="T59" i="171"/>
  <c r="T58" i="171"/>
  <c r="T57" i="171"/>
  <c r="T56" i="171"/>
  <c r="T55" i="171"/>
  <c r="T54" i="171"/>
  <c r="T53" i="171"/>
  <c r="T52" i="171"/>
  <c r="T51" i="171"/>
  <c r="T50" i="171"/>
  <c r="T49" i="171"/>
  <c r="T48" i="171"/>
  <c r="T47" i="171"/>
  <c r="T46" i="171"/>
  <c r="T45" i="171"/>
  <c r="T44" i="171"/>
  <c r="T43" i="171"/>
  <c r="T42" i="171"/>
  <c r="T41" i="171"/>
  <c r="T40" i="171"/>
  <c r="T39" i="171"/>
  <c r="T38" i="171"/>
  <c r="T37" i="171"/>
  <c r="T36" i="171"/>
  <c r="T35" i="171"/>
  <c r="T34" i="171"/>
  <c r="T33" i="171"/>
  <c r="T32" i="171"/>
  <c r="T31" i="171"/>
  <c r="T30" i="171"/>
  <c r="T29" i="171"/>
  <c r="T28" i="171"/>
  <c r="T27" i="171"/>
  <c r="T26" i="171"/>
  <c r="T25" i="171"/>
  <c r="T24" i="171"/>
  <c r="T23" i="171"/>
  <c r="T22" i="171"/>
  <c r="T21" i="171"/>
  <c r="T20" i="171"/>
  <c r="T19" i="171"/>
  <c r="T18" i="171"/>
  <c r="T17" i="171"/>
  <c r="T16" i="171"/>
  <c r="T15" i="171"/>
  <c r="T14" i="171"/>
  <c r="T13" i="171"/>
  <c r="T12" i="171"/>
  <c r="T11" i="171"/>
  <c r="T10" i="171"/>
  <c r="T9" i="171"/>
  <c r="F20" i="99" l="1"/>
  <c r="F40" i="99"/>
  <c r="D39" i="99"/>
  <c r="F39" i="99" s="1"/>
  <c r="G28" i="161" l="1"/>
  <c r="F56" i="98"/>
  <c r="E56" i="98"/>
  <c r="D56" i="98"/>
  <c r="G56" i="98" s="1"/>
  <c r="G55" i="98"/>
  <c r="F29" i="98"/>
  <c r="F34" i="98" s="1"/>
  <c r="E29" i="98"/>
  <c r="E34" i="98" s="1"/>
  <c r="D29" i="98"/>
  <c r="D34" i="98" s="1"/>
  <c r="G28" i="98"/>
  <c r="J9" i="148" l="1"/>
  <c r="I9" i="148"/>
  <c r="H9" i="148"/>
  <c r="G9" i="148"/>
  <c r="F9" i="148"/>
  <c r="D58" i="161" l="1"/>
  <c r="C58" i="161"/>
  <c r="D57" i="161"/>
  <c r="C57" i="161"/>
  <c r="D56" i="161"/>
  <c r="C56" i="161"/>
  <c r="D55" i="161"/>
  <c r="D54" i="161"/>
  <c r="D53" i="161"/>
  <c r="D52" i="161"/>
  <c r="D45" i="161"/>
  <c r="D44" i="161"/>
  <c r="F33" i="161"/>
  <c r="E33" i="161"/>
  <c r="D33" i="161"/>
  <c r="C33" i="161"/>
  <c r="G29" i="161"/>
  <c r="G35" i="161" s="1"/>
  <c r="G27" i="161"/>
  <c r="G26" i="161"/>
  <c r="G25" i="161"/>
  <c r="G24" i="161"/>
  <c r="G23" i="161"/>
  <c r="G22" i="161"/>
  <c r="G21" i="161"/>
  <c r="G20" i="161"/>
  <c r="G19" i="161"/>
  <c r="G18" i="161"/>
  <c r="G17" i="161"/>
  <c r="G34" i="161" s="1"/>
  <c r="G16" i="161"/>
  <c r="G15" i="161"/>
  <c r="G14" i="161"/>
  <c r="G13" i="161"/>
  <c r="G12" i="161"/>
  <c r="G11" i="161"/>
  <c r="G10" i="161"/>
  <c r="G9" i="161"/>
  <c r="F37" i="99"/>
  <c r="F36" i="99"/>
  <c r="F35" i="99"/>
  <c r="F34" i="99"/>
  <c r="F33" i="99"/>
  <c r="F32" i="99"/>
  <c r="F31" i="99"/>
  <c r="F30" i="99"/>
  <c r="F29" i="99"/>
  <c r="F28" i="99"/>
  <c r="F19" i="99"/>
  <c r="F18" i="99"/>
  <c r="F17" i="99"/>
  <c r="F16" i="99"/>
  <c r="F15" i="99"/>
  <c r="F14" i="99"/>
  <c r="F13" i="99"/>
  <c r="F12" i="99"/>
  <c r="F11" i="99"/>
  <c r="F10" i="99"/>
  <c r="F9" i="99"/>
  <c r="F8" i="99"/>
  <c r="F54" i="98"/>
  <c r="E54" i="98"/>
  <c r="D54" i="98"/>
  <c r="F53" i="98"/>
  <c r="E53" i="98"/>
  <c r="D53" i="98"/>
  <c r="G52" i="98"/>
  <c r="G51" i="98"/>
  <c r="G50" i="98"/>
  <c r="G49" i="98"/>
  <c r="G48" i="98"/>
  <c r="G47" i="98"/>
  <c r="G46" i="98"/>
  <c r="G45" i="98"/>
  <c r="G44" i="98"/>
  <c r="G43" i="98"/>
  <c r="F32" i="98"/>
  <c r="E32" i="98"/>
  <c r="D32" i="98"/>
  <c r="C32" i="98"/>
  <c r="G29" i="98"/>
  <c r="G34" i="98" s="1"/>
  <c r="F27" i="98"/>
  <c r="E27" i="98"/>
  <c r="D27" i="98"/>
  <c r="C27" i="98"/>
  <c r="F26" i="98"/>
  <c r="E26" i="98"/>
  <c r="D26" i="98"/>
  <c r="G25" i="98"/>
  <c r="G24" i="98"/>
  <c r="G23" i="98"/>
  <c r="G22" i="98"/>
  <c r="G21" i="98"/>
  <c r="G20" i="98"/>
  <c r="G19" i="98"/>
  <c r="G18" i="98"/>
  <c r="G17" i="98"/>
  <c r="G33" i="98" s="1"/>
  <c r="G16" i="98"/>
  <c r="G15" i="98"/>
  <c r="G14" i="98"/>
  <c r="G13" i="98"/>
  <c r="G12" i="98"/>
  <c r="G11" i="98"/>
  <c r="G10" i="98"/>
  <c r="G9" i="98"/>
  <c r="G27" i="98" l="1"/>
  <c r="G32" i="98"/>
  <c r="G33" i="161"/>
  <c r="G26" i="98"/>
  <c r="G53" i="98"/>
  <c r="G54" i="98"/>
</calcChain>
</file>

<file path=xl/sharedStrings.xml><?xml version="1.0" encoding="utf-8"?>
<sst xmlns="http://schemas.openxmlformats.org/spreadsheetml/2006/main" count="2030" uniqueCount="708">
  <si>
    <t>2.4.13</t>
  </si>
  <si>
    <t>1985-2000</t>
  </si>
  <si>
    <r>
      <t>Source:</t>
    </r>
    <r>
      <rPr>
        <sz val="8"/>
        <rFont val="Arial"/>
        <family val="2"/>
      </rPr>
      <t xml:space="preserve"> Swiss Department of the Environment, Transport, Energy and Communications (UVEK)</t>
    </r>
  </si>
  <si>
    <r>
      <t>Source</t>
    </r>
    <r>
      <rPr>
        <sz val="8"/>
        <rFont val="Arial"/>
        <family val="2"/>
      </rPr>
      <t>: Observatorio hispano-francés de Trafico en los Pirineos, Spain and own estimates (</t>
    </r>
    <r>
      <rPr>
        <i/>
        <sz val="8"/>
        <rFont val="Arial"/>
        <family val="2"/>
      </rPr>
      <t>in italics</t>
    </r>
    <r>
      <rPr>
        <sz val="8"/>
        <rFont val="Arial"/>
        <family val="2"/>
      </rPr>
      <t>)</t>
    </r>
  </si>
  <si>
    <t>Cargo and Mail loaded and unloaded</t>
  </si>
  <si>
    <t>1000 tonnes</t>
  </si>
  <si>
    <t>Marseille</t>
  </si>
  <si>
    <t xml:space="preserve">Airline </t>
  </si>
  <si>
    <t xml:space="preserve">British Airways </t>
  </si>
  <si>
    <t xml:space="preserve">Iberia </t>
  </si>
  <si>
    <t xml:space="preserve">Air Berlin </t>
  </si>
  <si>
    <t xml:space="preserve">Finnair </t>
  </si>
  <si>
    <t>Sea : Passenger Traffic at Major EU Seaports</t>
  </si>
  <si>
    <t>Traffic</t>
  </si>
  <si>
    <t>Road : Pyrenees Crossing Traffic</t>
  </si>
  <si>
    <t>Total inwards</t>
  </si>
  <si>
    <t>TOTAL goods transported*</t>
  </si>
  <si>
    <t>of which: to/from EU</t>
  </si>
  <si>
    <t>Total outwards</t>
  </si>
  <si>
    <t>Relevance of intra-EU transport in total maritime transport by EU country</t>
  </si>
  <si>
    <t>Antwerpen</t>
  </si>
  <si>
    <t>Göteborg</t>
  </si>
  <si>
    <t>Lübeck</t>
  </si>
  <si>
    <t>Palma De Mallorca</t>
  </si>
  <si>
    <t>Paloukia Salaminas</t>
  </si>
  <si>
    <t>Perama</t>
  </si>
  <si>
    <t>Cirkewwa</t>
  </si>
  <si>
    <t>Mgarr, Gozo</t>
  </si>
  <si>
    <t>Rødby (Færgehavn)</t>
  </si>
  <si>
    <t>Sjællands Odde</t>
  </si>
  <si>
    <t>Frankfurt (Main)</t>
  </si>
  <si>
    <t>London / Heathrow</t>
  </si>
  <si>
    <t>Madrid / Barajas</t>
  </si>
  <si>
    <t>Amsterdam / Schiphol</t>
  </si>
  <si>
    <t>München</t>
  </si>
  <si>
    <t>Roma / Fiumicino</t>
  </si>
  <si>
    <t>London / Gatwick</t>
  </si>
  <si>
    <t>Milano / Malpensa</t>
  </si>
  <si>
    <t>Wien / Schwechat</t>
  </si>
  <si>
    <t>København / Kastrup</t>
  </si>
  <si>
    <t>Brussel-Bruxelles / Brussels</t>
  </si>
  <si>
    <t>Paris / Orly</t>
  </si>
  <si>
    <t>Düsseldorf</t>
  </si>
  <si>
    <t>Manchester</t>
  </si>
  <si>
    <t>Stockholm / Arlanda</t>
  </si>
  <si>
    <t>Athinai / Eleftherios Venizelos</t>
  </si>
  <si>
    <t>London / Stansted</t>
  </si>
  <si>
    <t>Helsinki / Vantaa</t>
  </si>
  <si>
    <t>Praha / Ruzyne</t>
  </si>
  <si>
    <t>Warszawa / Okecie</t>
  </si>
  <si>
    <t>Berlin / Tegel</t>
  </si>
  <si>
    <t>Stuttgart</t>
  </si>
  <si>
    <t>Lyon / Saint Exupéry</t>
  </si>
  <si>
    <t>Bucureşti / Henri Coandă</t>
  </si>
  <si>
    <t>Malaga</t>
  </si>
  <si>
    <t>Edinburgh</t>
  </si>
  <si>
    <t>Budapest / Ferihegy</t>
  </si>
  <si>
    <t>Birmingham</t>
  </si>
  <si>
    <t>Aberdeen</t>
  </si>
  <si>
    <t>Las Palmas / Gran Canaria</t>
  </si>
  <si>
    <t>Milano / Linate</t>
  </si>
  <si>
    <t>Marseille / Provence</t>
  </si>
  <si>
    <t>Glasgow</t>
  </si>
  <si>
    <t>Toulouse / Blagnac</t>
  </si>
  <si>
    <t>Venezia / Tessera</t>
  </si>
  <si>
    <t>London / Luton</t>
  </si>
  <si>
    <t>London / City</t>
  </si>
  <si>
    <t>Hannover</t>
  </si>
  <si>
    <t>Napoli / Capodichino</t>
  </si>
  <si>
    <t>Göteborg / Landvetter</t>
  </si>
  <si>
    <t>Bologna / Borgo Panigale</t>
  </si>
  <si>
    <t>Bristol</t>
  </si>
  <si>
    <t>Catania / Fontanarossa</t>
  </si>
  <si>
    <t>Tenerife Sur / Reina Sofia</t>
  </si>
  <si>
    <t>Berlin / Schönefeld</t>
  </si>
  <si>
    <t>Porto</t>
  </si>
  <si>
    <t>FR/CH</t>
  </si>
  <si>
    <t>Köln-Bonn</t>
  </si>
  <si>
    <t>Liège / Bierset</t>
  </si>
  <si>
    <t>Nottingham East Midlands</t>
  </si>
  <si>
    <t>Frankfurt / Hahn</t>
  </si>
  <si>
    <t>Oostende</t>
  </si>
  <si>
    <t>Leipzig-Halle</t>
  </si>
  <si>
    <t>Maastricht-Aachen</t>
  </si>
  <si>
    <t>Basel-Mulhouse</t>
  </si>
  <si>
    <t>London / Heathrow - New York / J.F. Kennedy Intl, NY, USA</t>
  </si>
  <si>
    <t>London / Heathrow - Los Angeles Intl, CA, USA</t>
  </si>
  <si>
    <t>London / Heathrow - Washington / Dulles Intl, DC, USA</t>
  </si>
  <si>
    <t>London / Heathrow - San Francisco Intl, CA, USA</t>
  </si>
  <si>
    <t>London / Heathrow - Toronto / Lester B. Pearson Intl, Canada</t>
  </si>
  <si>
    <t>London / Heathrow - Johannesburg Intl, South Africa</t>
  </si>
  <si>
    <t>Madrid / Barajas - Bueons Aires / Ezeiza Ministro Pistarini, Argentina</t>
  </si>
  <si>
    <t>London / Heathrow - Boston / Gen. E. Lawrence Logan Intl, MA, USA</t>
  </si>
  <si>
    <t>London / Heathrow - Chicago / O'Hare Intl, IL, USA</t>
  </si>
  <si>
    <t>London / Heathrow - Miami Intl, FL, USA</t>
  </si>
  <si>
    <t>Frankfurt (Main) - New York / J.F. Kennedy Intl, NY, USA</t>
  </si>
  <si>
    <t>Frankfurt (Main) - Istanbul / Atatürk, Turkey</t>
  </si>
  <si>
    <t>Paris / Charles de Gaulle - Zürich, Switzerland</t>
  </si>
  <si>
    <t>London / Heathrow - New Delhi / Indira Gandhi Intl, India</t>
  </si>
  <si>
    <t>Düsseldorf - Antalya, Turkey</t>
  </si>
  <si>
    <t>Berlin / Tegel - Zürich, Switzerland</t>
  </si>
  <si>
    <t>Wien / Schwechat - Zürich, Switzerland</t>
  </si>
  <si>
    <t>In Passenger Transport</t>
  </si>
  <si>
    <t>Air : Main Connections Between EU- And Non-EU Airports</t>
  </si>
  <si>
    <t>Lyon / Saint-Exupéry</t>
  </si>
  <si>
    <t>Faro</t>
  </si>
  <si>
    <t>Leixões</t>
  </si>
  <si>
    <t>Pyrenee Crossing Freight Traffic</t>
  </si>
  <si>
    <t xml:space="preserve">( Spain - France ) </t>
  </si>
  <si>
    <t>( United Kingdom - France )</t>
  </si>
  <si>
    <t xml:space="preserve">Goods traffic </t>
  </si>
  <si>
    <t>Passenger car traffic</t>
  </si>
  <si>
    <t>Port, Country</t>
  </si>
  <si>
    <t>Dover</t>
  </si>
  <si>
    <t>Calais</t>
  </si>
  <si>
    <t>Helsingborg</t>
  </si>
  <si>
    <t>Messina</t>
  </si>
  <si>
    <t>Piraeus</t>
  </si>
  <si>
    <t>Stockholm</t>
  </si>
  <si>
    <t>Napoli</t>
  </si>
  <si>
    <t>Puttgarden</t>
  </si>
  <si>
    <t>Capri</t>
  </si>
  <si>
    <t>Algeciras</t>
  </si>
  <si>
    <t>Frederikshavn</t>
  </si>
  <si>
    <t>Turku</t>
  </si>
  <si>
    <t>Shuttle</t>
  </si>
  <si>
    <t>Through-train</t>
  </si>
  <si>
    <t>Vehicles</t>
  </si>
  <si>
    <t>Passenger</t>
  </si>
  <si>
    <t>La Maddalena</t>
  </si>
  <si>
    <t>Palau</t>
  </si>
  <si>
    <t>( Alpine Arc: Mont Cenis to Brenner )</t>
  </si>
  <si>
    <t>( Alpine Arc: Montgenèvre to Brenner )</t>
  </si>
  <si>
    <t>Freight</t>
  </si>
  <si>
    <t>Rotterdam</t>
  </si>
  <si>
    <t>Le Havre</t>
  </si>
  <si>
    <t>London</t>
  </si>
  <si>
    <t>Trieste</t>
  </si>
  <si>
    <t>Wilhelmshaven</t>
  </si>
  <si>
    <t>Taranto</t>
  </si>
  <si>
    <t>Southampton</t>
  </si>
  <si>
    <t>Piombino</t>
  </si>
  <si>
    <t>Portoferraio</t>
  </si>
  <si>
    <t>Portsmouth</t>
  </si>
  <si>
    <t>Olbia</t>
  </si>
  <si>
    <t>Mariehamn</t>
  </si>
  <si>
    <t>Genova</t>
  </si>
  <si>
    <t>Valencia</t>
  </si>
  <si>
    <t>Milford Haven</t>
  </si>
  <si>
    <t>Zeebrugge</t>
  </si>
  <si>
    <t>Tarragona</t>
  </si>
  <si>
    <t>Bilbao</t>
  </si>
  <si>
    <t>Ventspils</t>
  </si>
  <si>
    <t>Ravenna</t>
  </si>
  <si>
    <t>Felixstowe</t>
  </si>
  <si>
    <t>Rouen</t>
  </si>
  <si>
    <t>Klaipeda</t>
  </si>
  <si>
    <t>Koper</t>
  </si>
  <si>
    <t>1000 TEU</t>
  </si>
  <si>
    <t>Gioia Tauro</t>
  </si>
  <si>
    <t>La Spezia</t>
  </si>
  <si>
    <t>Thessaloniki</t>
  </si>
  <si>
    <t>Year</t>
  </si>
  <si>
    <t>Semi-trailers</t>
  </si>
  <si>
    <t>Swap bodies</t>
  </si>
  <si>
    <t>million tonnes</t>
  </si>
  <si>
    <t>St. Gotthard</t>
  </si>
  <si>
    <t>Brenner</t>
  </si>
  <si>
    <t xml:space="preserve">Switzerland </t>
  </si>
  <si>
    <t>Simplon</t>
  </si>
  <si>
    <t>Gr.St. Bernard</t>
  </si>
  <si>
    <t>West coast</t>
  </si>
  <si>
    <t>East coast</t>
  </si>
  <si>
    <t>Hendaye - Irun</t>
  </si>
  <si>
    <t>Cerbère / Port Bou</t>
  </si>
  <si>
    <t>vehicles per day</t>
  </si>
  <si>
    <t>Venezia</t>
  </si>
  <si>
    <t>Lisboa</t>
  </si>
  <si>
    <t>Total pure rail</t>
  </si>
  <si>
    <t>Sea : Inward and Outward Flow of Passengers by Country</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</si>
  <si>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</si>
  <si>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</si>
  <si>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</si>
  <si>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</si>
  <si>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</si>
  <si>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</si>
  <si>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</si>
  <si>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</si>
  <si>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</si>
  <si>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</si>
  <si>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</si>
  <si>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</si>
  <si>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</si>
  <si>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</si>
  <si>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</si>
  <si>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</si>
  <si>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</si>
  <si>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</si>
  <si>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</si>
  <si>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</si>
  <si>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</si>
  <si>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</si>
  <si>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</si>
  <si>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</si>
  <si>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</si>
  <si>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</si>
  <si>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</si>
  <si>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</si>
  <si>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</si>
  <si>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</si>
  <si>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</si>
  <si>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</si>
  <si>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 xml:space="preserve">%      </t>
  </si>
  <si>
    <t>%</t>
  </si>
  <si>
    <t>-</t>
  </si>
  <si>
    <t>Austria</t>
  </si>
  <si>
    <t>France</t>
  </si>
  <si>
    <t>million</t>
  </si>
  <si>
    <t>SAS Scandinavian Airlines</t>
  </si>
  <si>
    <t>SN Brussels Airlines</t>
  </si>
  <si>
    <t xml:space="preserve">Deutsche Lufthansa </t>
  </si>
  <si>
    <t>Virgin Atlantic Airways</t>
  </si>
  <si>
    <t>THY Turkish Airlines</t>
  </si>
  <si>
    <t>TAP Portugal</t>
  </si>
  <si>
    <t>HR</t>
  </si>
  <si>
    <t>Cartagena</t>
  </si>
  <si>
    <t>Livorno</t>
  </si>
  <si>
    <t>Dunkerque</t>
  </si>
  <si>
    <t>Total</t>
  </si>
  <si>
    <t>Austrian Airlines</t>
  </si>
  <si>
    <t>(1)</t>
  </si>
  <si>
    <t>Cars</t>
  </si>
  <si>
    <t>Coaches</t>
  </si>
  <si>
    <t>Air : Passenger Traffic at Major EU Airports</t>
  </si>
  <si>
    <t>Air : Freight Traffic at Major EU Airports</t>
  </si>
  <si>
    <r>
      <t xml:space="preserve">Total passengers carried </t>
    </r>
    <r>
      <rPr>
        <sz val="10"/>
        <rFont val="Arial"/>
        <family val="2"/>
      </rPr>
      <t xml:space="preserve">(arriving + departing from first named airport) </t>
    </r>
    <r>
      <rPr>
        <b/>
        <sz val="10"/>
        <rFont val="Arial"/>
        <family val="2"/>
      </rPr>
      <t/>
    </r>
  </si>
  <si>
    <t>Biriatou</t>
  </si>
  <si>
    <t>Le Perthus</t>
  </si>
  <si>
    <t>Other crossings</t>
  </si>
  <si>
    <t>Intermodal rail</t>
  </si>
  <si>
    <t>Reporter</t>
  </si>
  <si>
    <t>Belgium</t>
  </si>
  <si>
    <t>Bulgaria</t>
  </si>
  <si>
    <t>Czech Republic</t>
  </si>
  <si>
    <t>Denmark</t>
  </si>
  <si>
    <t>Germany</t>
  </si>
  <si>
    <t>Estonia</t>
  </si>
  <si>
    <t>Ireland</t>
  </si>
  <si>
    <t>Greece</t>
  </si>
  <si>
    <t>Spain</t>
  </si>
  <si>
    <t>Italy</t>
  </si>
  <si>
    <t>Cyprus</t>
  </si>
  <si>
    <t>Latvia</t>
  </si>
  <si>
    <t>Lithuania</t>
  </si>
  <si>
    <t xml:space="preserve">Luxem- bourg </t>
  </si>
  <si>
    <t>Hungary</t>
  </si>
  <si>
    <t>Malta</t>
  </si>
  <si>
    <t>Nether- lands</t>
  </si>
  <si>
    <t>Poland</t>
  </si>
  <si>
    <t>Portugal</t>
  </si>
  <si>
    <t>Romania</t>
  </si>
  <si>
    <t>Slovenia</t>
  </si>
  <si>
    <t>Slovakia</t>
  </si>
  <si>
    <t>Finland</t>
  </si>
  <si>
    <t>Sweden</t>
  </si>
  <si>
    <t>United Kingdom</t>
  </si>
  <si>
    <t>Luxembourg</t>
  </si>
  <si>
    <t>Netherlands</t>
  </si>
  <si>
    <t>Partner &gt;&gt;&gt;&gt;&gt;</t>
  </si>
  <si>
    <r>
      <t>Source</t>
    </r>
    <r>
      <rPr>
        <sz val="8"/>
        <rFont val="Arial"/>
        <family val="2"/>
      </rPr>
      <t>: Eurostat</t>
    </r>
  </si>
  <si>
    <t>Tees &amp; Hartlepool</t>
  </si>
  <si>
    <t>Forth</t>
  </si>
  <si>
    <t>Nantes Saint-Nazaire</t>
  </si>
  <si>
    <t>Liverpool</t>
  </si>
  <si>
    <t>Bremerhaven</t>
  </si>
  <si>
    <t>Augusta</t>
  </si>
  <si>
    <t>Sines</t>
  </si>
  <si>
    <t>Porto Foxi</t>
  </si>
  <si>
    <t>Huelva</t>
  </si>
  <si>
    <t>Medway</t>
  </si>
  <si>
    <t>Civitavecchia</t>
  </si>
  <si>
    <t>Holyhead</t>
  </si>
  <si>
    <t>Igoumenitsa</t>
  </si>
  <si>
    <t>Alps Crossing Freight Traffic</t>
  </si>
  <si>
    <t>Tonne-kilometres</t>
  </si>
  <si>
    <t>Sea : Intra-EU maritime transport</t>
  </si>
  <si>
    <t>(%)</t>
  </si>
  <si>
    <t>Rank</t>
  </si>
  <si>
    <t>of which: from EU</t>
  </si>
  <si>
    <t>of which: to EU</t>
  </si>
  <si>
    <t>Share of EU in total</t>
  </si>
  <si>
    <t>Country of loading port</t>
  </si>
  <si>
    <t>Country of unloading port</t>
  </si>
  <si>
    <r>
      <t>Source</t>
    </r>
    <r>
      <rPr>
        <sz val="8"/>
        <rFont val="Arial"/>
        <family val="2"/>
      </rPr>
      <t>:</t>
    </r>
    <r>
      <rPr>
        <b/>
        <sz val="8"/>
        <rFont val="Arial"/>
        <family val="2"/>
      </rPr>
      <t xml:space="preserve"> </t>
    </r>
    <r>
      <rPr>
        <sz val="8"/>
        <rFont val="Arial"/>
        <family val="2"/>
      </rPr>
      <t>Eurostat, airports</t>
    </r>
  </si>
  <si>
    <r>
      <t>Source</t>
    </r>
    <r>
      <rPr>
        <sz val="8"/>
        <rFont val="Arial"/>
        <family val="2"/>
      </rPr>
      <t>: Eurostat, airports</t>
    </r>
  </si>
  <si>
    <t>TOTAL</t>
  </si>
  <si>
    <t>INWARDS</t>
  </si>
  <si>
    <t>OUTWARDS</t>
  </si>
  <si>
    <r>
      <t>Notes</t>
    </r>
    <r>
      <rPr>
        <sz val="8"/>
        <rFont val="Arial"/>
        <family val="2"/>
      </rPr>
      <t>: the Channel Tunnel opened in 1994</t>
    </r>
  </si>
  <si>
    <r>
      <t>Source</t>
    </r>
    <r>
      <rPr>
        <sz val="8"/>
        <rFont val="Arial"/>
        <family val="2"/>
      </rPr>
      <t>: Eurotunnel, estimates (</t>
    </r>
    <r>
      <rPr>
        <i/>
        <sz val="8"/>
        <rFont val="Arial"/>
        <family val="2"/>
      </rPr>
      <t>in italics</t>
    </r>
    <r>
      <rPr>
        <sz val="8"/>
        <rFont val="Arial"/>
        <family val="2"/>
      </rPr>
      <t>)</t>
    </r>
  </si>
  <si>
    <r>
      <t>Notes</t>
    </r>
    <r>
      <rPr>
        <sz val="8"/>
        <rFont val="Arial"/>
        <family val="2"/>
      </rPr>
      <t>:</t>
    </r>
  </si>
  <si>
    <t>Combined Transport Traffic</t>
  </si>
  <si>
    <t>UIRR companies</t>
  </si>
  <si>
    <r>
      <t>Source</t>
    </r>
    <r>
      <rPr>
        <sz val="8"/>
        <rFont val="Arial"/>
        <family val="2"/>
      </rPr>
      <t>: International Union of Combined Road-Rail Transport Companies</t>
    </r>
  </si>
  <si>
    <t xml:space="preserve">Pass- </t>
  </si>
  <si>
    <t>engers</t>
  </si>
  <si>
    <t>Pass-</t>
  </si>
  <si>
    <r>
      <t>Source</t>
    </r>
    <r>
      <rPr>
        <sz val="8"/>
        <rFont val="Arial"/>
        <family val="2"/>
      </rPr>
      <t>: Swiss Department of the Environment, Transport, Energy and Communications (UVEK)</t>
    </r>
  </si>
  <si>
    <t>(arriving + departing + in transit)</t>
  </si>
  <si>
    <t>Notes:</t>
  </si>
  <si>
    <t>*: The total goods transported data may be less than the sum of inward and outward traffic due to the double counting of tonnes moved within the same country.</t>
  </si>
  <si>
    <t>Mont-Cenis</t>
  </si>
  <si>
    <t>Alicante</t>
  </si>
  <si>
    <t>UNITED KINGDOM</t>
  </si>
  <si>
    <t>ITALY</t>
  </si>
  <si>
    <t>SPAIN</t>
  </si>
  <si>
    <t>NETHERLANDS</t>
  </si>
  <si>
    <t>FRANCE</t>
  </si>
  <si>
    <t>GREECE</t>
  </si>
  <si>
    <t>GERMANY</t>
  </si>
  <si>
    <t>SWEDEN</t>
  </si>
  <si>
    <t>DENMARK</t>
  </si>
  <si>
    <t>BELGIUM</t>
  </si>
  <si>
    <t>LATVIA</t>
  </si>
  <si>
    <t>FINLAND</t>
  </si>
  <si>
    <t>IRELAND</t>
  </si>
  <si>
    <t>PORTUGAL</t>
  </si>
  <si>
    <t>million tonnes transported</t>
  </si>
  <si>
    <t>Sea: Main Routes in Intra-EU Maritime Transport</t>
  </si>
  <si>
    <t>Ceuta</t>
  </si>
  <si>
    <t>Scheduled and non-scheduled flights</t>
  </si>
  <si>
    <t>Bastia</t>
  </si>
  <si>
    <t>Rafina</t>
  </si>
  <si>
    <t>Norddeich</t>
  </si>
  <si>
    <t>Air: Passenger Traffic between Member States</t>
  </si>
  <si>
    <t>Road: Alps Crossing Freight Traffic</t>
  </si>
  <si>
    <t>Mont-Blanc</t>
  </si>
  <si>
    <t>St. Bernardino</t>
  </si>
  <si>
    <t>Million Tonnes</t>
  </si>
  <si>
    <r>
      <t>Number of heavy goods vehicles</t>
    </r>
    <r>
      <rPr>
        <sz val="10"/>
        <rFont val="Arial"/>
        <family val="2"/>
      </rPr>
      <t xml:space="preserve"> (1000)</t>
    </r>
  </si>
  <si>
    <t xml:space="preserve">1000 passengers </t>
  </si>
  <si>
    <t>1000 cruise passengers</t>
  </si>
  <si>
    <t>(excluding cruise passengers)</t>
  </si>
  <si>
    <t>starting and ending a cruise</t>
  </si>
  <si>
    <t>Inwards</t>
  </si>
  <si>
    <t>Outwards</t>
  </si>
  <si>
    <r>
      <t>Source</t>
    </r>
    <r>
      <rPr>
        <sz val="8"/>
        <rFont val="Arial"/>
        <family val="2"/>
      </rPr>
      <t>: Eurostat</t>
    </r>
  </si>
  <si>
    <t xml:space="preserve">Air : Movements of Aircraft at Major EU Airports </t>
  </si>
  <si>
    <t>Sea : Freight Traffic at Major EU Seaports</t>
  </si>
  <si>
    <t>Belfast</t>
  </si>
  <si>
    <t>Rostock</t>
  </si>
  <si>
    <t>Passengers Embarked and Disembarked</t>
  </si>
  <si>
    <t>million passengers</t>
  </si>
  <si>
    <t>change</t>
  </si>
  <si>
    <t>Amsterdam</t>
  </si>
  <si>
    <t>(take-off + landing, passenger and cargo)</t>
  </si>
  <si>
    <t>Barcelona</t>
  </si>
  <si>
    <t>Dublin</t>
  </si>
  <si>
    <t>Helsinki</t>
  </si>
  <si>
    <t>Hamburg</t>
  </si>
  <si>
    <t>Riga</t>
  </si>
  <si>
    <t>Tallinn</t>
  </si>
  <si>
    <t>Airport, Country</t>
  </si>
  <si>
    <t>London / Heathrow - Mumbai / Chhatrapati Shivaji Intl, India</t>
  </si>
  <si>
    <t>London / Heathrow - Newark / Liberty Intl, NJ, USA</t>
  </si>
  <si>
    <t>London / Heathrow - Dubai Intl, United Arab Emirates</t>
  </si>
  <si>
    <t>London / Heathrow - Hong Kong Intl, China</t>
  </si>
  <si>
    <t>Stockholm / Arlanda - Oslo / Gardermoen, Norway</t>
  </si>
  <si>
    <t>København / Kastrup - Oslo / Gardermoen, Norway</t>
  </si>
  <si>
    <t>London / Heathrow - Istanbul / Atatürk, Turkey</t>
  </si>
  <si>
    <t>Domestic + International</t>
  </si>
  <si>
    <t>Ranking</t>
  </si>
  <si>
    <t xml:space="preserve">average annual change </t>
  </si>
  <si>
    <t>average annual change</t>
  </si>
  <si>
    <t>Passengers carried*</t>
  </si>
  <si>
    <r>
      <t>Notes:</t>
    </r>
    <r>
      <rPr>
        <sz val="8"/>
        <rFont val="Arial"/>
        <family val="2"/>
      </rPr>
      <t xml:space="preserve"> </t>
    </r>
  </si>
  <si>
    <t>Tonnes loaded and unloaded</t>
  </si>
  <si>
    <t>EUROPEAN UNION</t>
  </si>
  <si>
    <t>European Commission</t>
  </si>
  <si>
    <t>Performance of Freight and Passenger Transport</t>
  </si>
  <si>
    <t>using indicators other than tonne-kilometres or passenger kilometres</t>
  </si>
  <si>
    <t>Air: Passenger Traffic Between Member States (including domestic flights)</t>
  </si>
  <si>
    <t>Air: Major Regular European Airlines (rpk)</t>
  </si>
  <si>
    <t>Air: Passenger Traffic at Major EU Airports</t>
  </si>
  <si>
    <t>Air: Passenger Transport in the EU Between its Main Airports</t>
  </si>
  <si>
    <t>Air: Passenger Transport Between the Major EU Airports and Their Main Extra-EU Partner Airports</t>
  </si>
  <si>
    <t>Air: Freight Traffic at Major EU Airports</t>
  </si>
  <si>
    <t>Air: Movements of Aircraft at Major EU Airports</t>
  </si>
  <si>
    <t>Sea: Inward and Outward Flow of Passengers by Country</t>
  </si>
  <si>
    <t>Sea: Passenger Traffic at Major EU Seaports</t>
  </si>
  <si>
    <t>Sea: Freight Traffic at Major EU Seaports</t>
  </si>
  <si>
    <t>Sea: Intra-EU Maritime Transport by Country</t>
  </si>
  <si>
    <t>Road: Pyrenees Crossing Traffic</t>
  </si>
  <si>
    <t>Rail: Alps and Pyrenees Crossing Traffic</t>
  </si>
  <si>
    <r>
      <t xml:space="preserve">in co-operation with </t>
    </r>
    <r>
      <rPr>
        <b/>
        <sz val="10"/>
        <rFont val="Arial"/>
        <family val="2"/>
      </rPr>
      <t>Eurostat</t>
    </r>
  </si>
  <si>
    <t>SWISS Intern. Airlines</t>
  </si>
  <si>
    <t>Aer Lingus</t>
  </si>
  <si>
    <r>
      <t xml:space="preserve">(3): </t>
    </r>
    <r>
      <rPr>
        <b/>
        <sz val="8"/>
        <rFont val="Arial"/>
        <family val="2"/>
      </rPr>
      <t>Easyjet:</t>
    </r>
    <r>
      <rPr>
        <sz val="8"/>
        <rFont val="Arial"/>
        <family val="2"/>
      </rPr>
      <t xml:space="preserve"> Financial year up to 30 September of the year indicated.</t>
    </r>
  </si>
  <si>
    <r>
      <t xml:space="preserve">(1): </t>
    </r>
    <r>
      <rPr>
        <b/>
        <sz val="8"/>
        <rFont val="Arial"/>
        <family val="2"/>
      </rPr>
      <t>Air France</t>
    </r>
    <r>
      <rPr>
        <sz val="8"/>
        <rFont val="Arial"/>
        <family val="2"/>
      </rPr>
      <t xml:space="preserve"> and </t>
    </r>
    <r>
      <rPr>
        <b/>
        <sz val="8"/>
        <rFont val="Arial"/>
        <family val="2"/>
      </rPr>
      <t>KLM</t>
    </r>
    <r>
      <rPr>
        <sz val="8"/>
        <rFont val="Arial"/>
        <family val="2"/>
      </rPr>
      <t xml:space="preserve"> merged in 2004 to build Air France KLM Group.</t>
    </r>
  </si>
  <si>
    <t>London / Heathrow - Singapore / Changi, Singapore</t>
  </si>
  <si>
    <t>London / Heathrow - Zürich, Switzerland</t>
  </si>
  <si>
    <t>Düsseldorf  - Zürich, Switzerland</t>
  </si>
  <si>
    <r>
      <t>Source:</t>
    </r>
    <r>
      <rPr>
        <b/>
        <sz val="8"/>
        <rFont val="Arial"/>
        <family val="2"/>
      </rPr>
      <t xml:space="preserve"> </t>
    </r>
    <r>
      <rPr>
        <sz val="8"/>
        <rFont val="Arial"/>
        <family val="2"/>
      </rPr>
      <t>Eurostat,</t>
    </r>
    <r>
      <rPr>
        <i/>
        <sz val="8"/>
        <rFont val="Arial"/>
        <family val="2"/>
      </rPr>
      <t xml:space="preserve"> airport websites (in italics).</t>
    </r>
  </si>
  <si>
    <t xml:space="preserve">Riga </t>
  </si>
  <si>
    <t>Leipzig / Halle</t>
  </si>
  <si>
    <t>Palma Mallorca</t>
  </si>
  <si>
    <t>Norderney I.</t>
  </si>
  <si>
    <t>Hirtshals</t>
  </si>
  <si>
    <t>Ystad</t>
  </si>
  <si>
    <t>Esbjerg</t>
  </si>
  <si>
    <t>Kiel</t>
  </si>
  <si>
    <t>Vlissingen</t>
  </si>
  <si>
    <t>Gdansk</t>
  </si>
  <si>
    <t>CY**</t>
  </si>
  <si>
    <t>RO**</t>
  </si>
  <si>
    <t>**: The share of intra-EU in total maritime transport may be underestimated in this table for CY and RO because a significant share of partner ports are "unknown" and hence cannot be attributed to any geographical area.</t>
  </si>
  <si>
    <t>Reschen</t>
  </si>
  <si>
    <t>Montgenèvre</t>
  </si>
  <si>
    <t>Fréjus</t>
  </si>
  <si>
    <r>
      <t xml:space="preserve">Data from </t>
    </r>
    <r>
      <rPr>
        <u/>
        <sz val="8"/>
        <rFont val="Arial"/>
        <family val="2"/>
      </rPr>
      <t>main</t>
    </r>
    <r>
      <rPr>
        <sz val="8"/>
        <rFont val="Arial"/>
        <family val="2"/>
      </rPr>
      <t xml:space="preserve"> ports only (ports handling more than 1 million tonnes per year). </t>
    </r>
  </si>
  <si>
    <r>
      <t>1000 cruise passengers</t>
    </r>
    <r>
      <rPr>
        <sz val="8"/>
        <rFont val="Arial"/>
        <family val="2"/>
      </rPr>
      <t xml:space="preserve"> on excursion</t>
    </r>
  </si>
  <si>
    <t>Santa Cruz de Tenerife</t>
  </si>
  <si>
    <t>Sea: Container Traffic at Major EU Seaports</t>
  </si>
  <si>
    <t>Paris / Charles de Gaulle</t>
  </si>
  <si>
    <t>Paris / Charles de Gaulle - New York / J.F. Kennedy Intl, NY, USA</t>
  </si>
  <si>
    <t>Paris / Charles de Gaulle - Montreal / Pierre Elliot Trudeau Intl, Canada</t>
  </si>
  <si>
    <t>Paris / Charles de Gaulle - Tokio Intl, Japan</t>
  </si>
  <si>
    <t>Paris / Charles de Gaulle - Tel Aviv / Ben Gurion, Israel</t>
  </si>
  <si>
    <t>Paris / Charles de Gaulle - Dubai Intl, United Arab Emirates</t>
  </si>
  <si>
    <t>Paris / Charles de Gaulle - Istanbul / Atatürk, Turkey</t>
  </si>
  <si>
    <t>Palma de Mallorca</t>
  </si>
  <si>
    <t>Nice / Côte d'Azur</t>
  </si>
  <si>
    <t>Bergamo / Orio al Serio</t>
  </si>
  <si>
    <t>Part 2  :  TRANSPORT</t>
  </si>
  <si>
    <t>2.4.1</t>
  </si>
  <si>
    <t>2.4.2</t>
  </si>
  <si>
    <t>2.4.4a</t>
  </si>
  <si>
    <t>2.4.4b</t>
  </si>
  <si>
    <t>2.4.5</t>
  </si>
  <si>
    <t>2.4.6</t>
  </si>
  <si>
    <t>2.4.7</t>
  </si>
  <si>
    <t>2.4.8</t>
  </si>
  <si>
    <t>2.4.9</t>
  </si>
  <si>
    <t>2.4.10a</t>
  </si>
  <si>
    <t>2.4.10b</t>
  </si>
  <si>
    <t>2.4.11</t>
  </si>
  <si>
    <t>2.4.12</t>
  </si>
  <si>
    <t>2.4.14</t>
  </si>
  <si>
    <t>2.4.15</t>
  </si>
  <si>
    <t>2.4.16</t>
  </si>
  <si>
    <t>Chapter 2.4  :</t>
  </si>
  <si>
    <r>
      <t xml:space="preserve">(2): </t>
    </r>
    <r>
      <rPr>
        <b/>
        <sz val="8"/>
        <rFont val="Arial"/>
        <family val="2"/>
      </rPr>
      <t>Ryanair:</t>
    </r>
    <r>
      <rPr>
        <sz val="8"/>
        <rFont val="Arial"/>
        <family val="2"/>
      </rPr>
      <t xml:space="preserve"> Year up to 30 March of the following year. </t>
    </r>
  </si>
  <si>
    <t>2.4.3</t>
  </si>
  <si>
    <t>Bologna</t>
  </si>
  <si>
    <t>Ibiza</t>
  </si>
  <si>
    <t>Barcelona - Madrid / Barajas</t>
  </si>
  <si>
    <t>Toulouse / Blagnac - Paris / Orly</t>
  </si>
  <si>
    <t>Nice / Côte d'Azur - Paris / Orly</t>
  </si>
  <si>
    <t>Madrid / Barajas - Palma de Mallorca</t>
  </si>
  <si>
    <t>Milano / Linate - Roma / Fiumicino</t>
  </si>
  <si>
    <t>Catania / Fontanarossa - Roma / Fiumicino</t>
  </si>
  <si>
    <t>Hamburg - München</t>
  </si>
  <si>
    <t>London / Heathrow - Dublin</t>
  </si>
  <si>
    <t>Frankfurt (Main) - Berlin / Tegel</t>
  </si>
  <si>
    <t>Las Palmas / Gran Canaria - Madrid / Barajas</t>
  </si>
  <si>
    <t>München - Berlin / Tegel</t>
  </si>
  <si>
    <t>Barcelona - Palma De Mallorca</t>
  </si>
  <si>
    <t>London / Heathrow - Amsterdam / Schiphol</t>
  </si>
  <si>
    <t>Düsseldorf - München</t>
  </si>
  <si>
    <t xml:space="preserve">Palermo / Punta Raisi - Roma / Fiumicino </t>
  </si>
  <si>
    <t>Tenerife Norte - Madrid / Barajas</t>
  </si>
  <si>
    <t>London / Heathrow - Paris / Charles de Gaulle</t>
  </si>
  <si>
    <t>Paris / Charles de Gaulle - Roma / Fiumicino</t>
  </si>
  <si>
    <t>London / Heathrow - Edinburgh</t>
  </si>
  <si>
    <t>Frankfurt (Main) - Hamburg</t>
  </si>
  <si>
    <t>Frankfurt (Main) - London / Heathrow</t>
  </si>
  <si>
    <t>Köln-Bonn - München</t>
  </si>
  <si>
    <t>Madrid / Barajas - Roma / Fiumicino</t>
  </si>
  <si>
    <t>Madrid / Barajas - Paris / Orly</t>
  </si>
  <si>
    <t>London / Heathrow - Madrid / Barajas</t>
  </si>
  <si>
    <t>London / Gatwick - Malaga</t>
  </si>
  <si>
    <t>Köln-Bonn - Berlin / Tegel</t>
  </si>
  <si>
    <t>Amsterdam / Schiphol - Barcelona</t>
  </si>
  <si>
    <t>København / Kastrup - Stockholm / Arlanda</t>
  </si>
  <si>
    <t>Madrid / Barajas - Lisboa</t>
  </si>
  <si>
    <t>Amsterdam / Schiphol - Paris / Charles de Gaulle</t>
  </si>
  <si>
    <t>Marseille / Provence - Paris / Orly</t>
  </si>
  <si>
    <t>Paris / Orly - Ponte-à-Pitre (Guadeloupe) / Pôle Caraïbes</t>
  </si>
  <si>
    <t>Frankfurt (Main) - München</t>
  </si>
  <si>
    <t>Madrid / Barajas - Paris / Charles de Gaulle</t>
  </si>
  <si>
    <t>London / Heathrow - Roma / Fiumicino</t>
  </si>
  <si>
    <t>Frankfurt (Main) - Paris / Charles de Gaulle</t>
  </si>
  <si>
    <t>Düsseldorf - Berlin / Tegel</t>
  </si>
  <si>
    <t>München - London / Heathrow</t>
  </si>
  <si>
    <r>
      <t xml:space="preserve">Source: </t>
    </r>
    <r>
      <rPr>
        <sz val="8"/>
        <rFont val="Arial"/>
        <family val="2"/>
      </rPr>
      <t>Eurostat</t>
    </r>
  </si>
  <si>
    <t>Air : Main Intra-EU Airport Pairs in Passenger Transport</t>
  </si>
  <si>
    <t>Zaragoza</t>
  </si>
  <si>
    <t>Directorate-General for Mobility and Transport</t>
  </si>
  <si>
    <t xml:space="preserve"> TRANSPORT IN FIGURES</t>
  </si>
  <si>
    <t>Las Palmas</t>
  </si>
  <si>
    <t>Århus</t>
  </si>
  <si>
    <t>Gdynia</t>
  </si>
  <si>
    <t>Lemesos (Limassol)</t>
  </si>
  <si>
    <t>Málaga</t>
  </si>
  <si>
    <t>Cagliari</t>
  </si>
  <si>
    <t>Sea : Container Traffic at Major EU Seaports</t>
  </si>
  <si>
    <r>
      <t>Note</t>
    </r>
    <r>
      <rPr>
        <sz val="10"/>
        <rFont val="Arial"/>
        <family val="2"/>
      </rPr>
      <t xml:space="preserve">: </t>
    </r>
  </si>
  <si>
    <t>Air France (1)</t>
  </si>
  <si>
    <t>KLM Royal Dutch Airlines (1)</t>
  </si>
  <si>
    <t>Ryanair (2)</t>
  </si>
  <si>
    <t>Easyjet (3)</t>
  </si>
  <si>
    <t>Alitalia (4)</t>
  </si>
  <si>
    <t xml:space="preserve">Frankfurt (Main) - Wien / Schwechat </t>
  </si>
  <si>
    <t>Düsseldorf - Palma De Mallorca</t>
  </si>
  <si>
    <t>London / Heathrow - Genève / Cointrin, Switzerland</t>
  </si>
  <si>
    <t>Frankfurt (Main) - Dubai Intl, United Arab Emirates</t>
  </si>
  <si>
    <t>Paris / Charles de Gaulle - Moscow/Sheremetyevo, Russia</t>
  </si>
  <si>
    <t>London / Heathrow - Doha Intl, United Arab Emirates</t>
  </si>
  <si>
    <t>London / Gatwick - Genève, Switzerland</t>
  </si>
  <si>
    <t>Amsterdam / Schiphol - Antalya, Turkey</t>
  </si>
  <si>
    <t>Venezia Tessera</t>
  </si>
  <si>
    <r>
      <t>Note</t>
    </r>
    <r>
      <rPr>
        <sz val="8"/>
        <rFont val="Arial"/>
        <family val="2"/>
      </rPr>
      <t>: One movement per minute for 18 hours per day = 394 200 per year</t>
    </r>
  </si>
  <si>
    <t/>
  </si>
  <si>
    <t>Helsingør (Elsinore)</t>
  </si>
  <si>
    <t>Porto D'Ischia</t>
  </si>
  <si>
    <t xml:space="preserve">Antirio </t>
  </si>
  <si>
    <t>Rio</t>
  </si>
  <si>
    <t>Nordby Havn, Fanø</t>
  </si>
  <si>
    <t>Dagebüll</t>
  </si>
  <si>
    <t>Immingham</t>
  </si>
  <si>
    <t>Constanta</t>
  </si>
  <si>
    <t>Gent (Ghent)</t>
  </si>
  <si>
    <t>Sköldvik</t>
  </si>
  <si>
    <t xml:space="preserve">Agii  Theodori </t>
  </si>
  <si>
    <t>Gijón</t>
  </si>
  <si>
    <r>
      <t>Note</t>
    </r>
    <r>
      <rPr>
        <sz val="8"/>
        <rFont val="Arial"/>
        <family val="2"/>
      </rPr>
      <t>:data from main ports only (ports handling more than 1 million tonnes per year);  the tonnes have been calculated by taking the declarations of the unloading ports (inward declarations) and adding those outward declarations of partner ports for which the inward declarations were missing.</t>
    </r>
  </si>
  <si>
    <r>
      <t>Note</t>
    </r>
    <r>
      <rPr>
        <sz val="8"/>
        <rFont val="Arial"/>
        <family val="2"/>
      </rPr>
      <t xml:space="preserve">: </t>
    </r>
    <r>
      <rPr>
        <sz val="8"/>
        <rFont val="Arial"/>
        <family val="2"/>
      </rPr>
      <t>France: Montgenèvre: from 1999</t>
    </r>
  </si>
  <si>
    <r>
      <t>Note</t>
    </r>
    <r>
      <rPr>
        <sz val="8"/>
        <rFont val="Arial"/>
        <family val="2"/>
      </rPr>
      <t>: internal, import, export and transit traffic</t>
    </r>
  </si>
  <si>
    <t>Charleroi</t>
  </si>
  <si>
    <t>Bucurest</t>
  </si>
  <si>
    <t>:</t>
  </si>
  <si>
    <t>2000</t>
  </si>
  <si>
    <t>2001</t>
  </si>
  <si>
    <t>2002</t>
  </si>
  <si>
    <t>2003</t>
  </si>
  <si>
    <t>2004</t>
  </si>
  <si>
    <t>2005</t>
  </si>
  <si>
    <t>2006</t>
  </si>
  <si>
    <t>2007</t>
  </si>
  <si>
    <t>2008</t>
  </si>
  <si>
    <t>2009</t>
  </si>
  <si>
    <t>2010</t>
  </si>
  <si>
    <t>% of consignments (*)</t>
  </si>
  <si>
    <t>Croatia</t>
  </si>
  <si>
    <t>not available</t>
  </si>
  <si>
    <t>UNIT</t>
  </si>
  <si>
    <t>Passengers</t>
  </si>
  <si>
    <t>TRA_MEAS</t>
  </si>
  <si>
    <t>Total passengers carried</t>
  </si>
  <si>
    <t>2011</t>
  </si>
  <si>
    <r>
      <t>Source</t>
    </r>
    <r>
      <rPr>
        <sz val="8"/>
        <rFont val="Arial"/>
        <family val="2"/>
      </rPr>
      <t>: Eurostat, estimates (in italics)</t>
    </r>
  </si>
  <si>
    <t>Air passenger transport by main airports in each reporting country [avia_paoa]</t>
  </si>
  <si>
    <t>Last update</t>
  </si>
  <si>
    <t>Extracted on</t>
  </si>
  <si>
    <t>Eurostat</t>
  </si>
  <si>
    <t>SCHEDULE</t>
  </si>
  <si>
    <t>Total transport</t>
  </si>
  <si>
    <t>Freight and mail air transport by main airports in each reporting country [avia_gooa]</t>
  </si>
  <si>
    <t>Total freight and mail loaded/unloaded in tonnes</t>
  </si>
  <si>
    <t>TRA_COV</t>
  </si>
  <si>
    <t>REP_AIRP/TIME</t>
  </si>
  <si>
    <t>Hull</t>
  </si>
  <si>
    <t>Rauma</t>
  </si>
  <si>
    <t>Hamina-Kotka</t>
  </si>
  <si>
    <r>
      <t>Source</t>
    </r>
    <r>
      <rPr>
        <sz val="8"/>
        <rFont val="Arial"/>
        <family val="2"/>
      </rPr>
      <t>: Eurostat. In 2011 the ports of Hamina and Kotka merged into a single legal entity. Older values refer to Kotka only.</t>
    </r>
  </si>
  <si>
    <r>
      <t>Source</t>
    </r>
    <r>
      <rPr>
        <sz val="8"/>
        <rFont val="Arial"/>
        <family val="2"/>
      </rPr>
      <t xml:space="preserve">: Observatorio hispano-francés de Trafico en los Pirineos, Spain, </t>
    </r>
    <r>
      <rPr>
        <i/>
        <sz val="8"/>
        <rFont val="Arial"/>
        <family val="2"/>
      </rPr>
      <t>estimates (in italics)</t>
    </r>
  </si>
  <si>
    <t>Condor</t>
  </si>
  <si>
    <t>21.519.9</t>
  </si>
  <si>
    <t>Wizz Air</t>
  </si>
  <si>
    <t>Sunexpress</t>
  </si>
  <si>
    <t>TU</t>
  </si>
  <si>
    <t>Tuifly</t>
  </si>
  <si>
    <t>Pegasus Airlines</t>
  </si>
  <si>
    <t>Transavia Airlines</t>
  </si>
  <si>
    <t>Corsair</t>
  </si>
  <si>
    <t>Vueling</t>
  </si>
  <si>
    <t>Air : Major European Airlines</t>
  </si>
  <si>
    <t>Norwegian</t>
  </si>
  <si>
    <t xml:space="preserve">Monarch </t>
  </si>
  <si>
    <t>SE/DK/NO</t>
  </si>
  <si>
    <t>Thomson Airways</t>
  </si>
  <si>
    <t>Thomas Cook Airlines</t>
  </si>
  <si>
    <t>Zadar - passenger port</t>
  </si>
  <si>
    <t>Reggio Calabria</t>
  </si>
  <si>
    <t>Source of data</t>
  </si>
  <si>
    <t>Norway</t>
  </si>
  <si>
    <t>Special value:</t>
  </si>
  <si>
    <t>Barcelona - Paris / Charles de Gaulle</t>
  </si>
  <si>
    <t>London / Heathrow - København / Kastrup</t>
  </si>
  <si>
    <t>Amsterdam / Schiphol - Zürich, Switzerland</t>
  </si>
  <si>
    <t>Paris / Charles de Gaulle - Genève, Switzerland</t>
  </si>
  <si>
    <t>Manchester - Dubai Intl, United Arab Emirates</t>
  </si>
  <si>
    <t>Total passengers carried* including domestic flights (1000)</t>
  </si>
  <si>
    <t>2012</t>
  </si>
  <si>
    <t>IRAKLION/NIKOS KAZANTZAKIS airport</t>
  </si>
  <si>
    <t>RIGA airport</t>
  </si>
  <si>
    <r>
      <rPr>
        <b/>
        <sz val="8"/>
        <rFont val="Arial"/>
        <family val="2"/>
      </rPr>
      <t xml:space="preserve">Note: </t>
    </r>
    <r>
      <rPr>
        <sz val="8"/>
        <rFont val="Arial"/>
        <family val="2"/>
      </rPr>
      <t>Significant underreporting of Paris airports. Data from airport websites (in italics) often include air cargo which in reality is transported by lorry. The figures from airport websites are therefore not always fully comparable with those collected by Eurostat. The extraordinary growth rate for the Leipzig airport in 2008 is mainly due to DHL moving its hub there during 2008.</t>
    </r>
  </si>
  <si>
    <t xml:space="preserve">                (not including general aviation) - Thousand</t>
  </si>
  <si>
    <t>Iceland</t>
  </si>
  <si>
    <t>Cairnryan</t>
  </si>
  <si>
    <t xml:space="preserve">Split </t>
  </si>
  <si>
    <t xml:space="preserve">Tallinn </t>
  </si>
  <si>
    <t>(1): From 2000 to 2005, estimates based on 2.52 passengers per car and 38.75 passengers per coach</t>
  </si>
  <si>
    <t>Operator</t>
  </si>
  <si>
    <t>OperatorCountry</t>
  </si>
  <si>
    <t>2013</t>
  </si>
  <si>
    <t>Lufthansa</t>
  </si>
  <si>
    <t>Air France</t>
  </si>
  <si>
    <t>British Airways</t>
  </si>
  <si>
    <t>Ryanair</t>
  </si>
  <si>
    <t>KLM Royal Dutch Airlines</t>
  </si>
  <si>
    <t>Turkish Airlines (THY)</t>
  </si>
  <si>
    <t>Turkey</t>
  </si>
  <si>
    <t>easyJet</t>
  </si>
  <si>
    <t>Iberia</t>
  </si>
  <si>
    <t>airberlin</t>
  </si>
  <si>
    <t>Alitalia</t>
  </si>
  <si>
    <t>Swiss</t>
  </si>
  <si>
    <t>Switzerland</t>
  </si>
  <si>
    <t>SAS</t>
  </si>
  <si>
    <t>Finnair</t>
  </si>
  <si>
    <t>Austrian</t>
  </si>
  <si>
    <t>Air Europa</t>
  </si>
  <si>
    <t>Monarch Airlines</t>
  </si>
  <si>
    <t>Vueling Airlines</t>
  </si>
  <si>
    <t>TUIfly</t>
  </si>
  <si>
    <t>SunExpress</t>
  </si>
  <si>
    <t>Thomas Cook Airlines Scandinavia</t>
  </si>
  <si>
    <t>Jet2</t>
  </si>
  <si>
    <t>Brussels Airlines</t>
  </si>
  <si>
    <t>Germanwings</t>
  </si>
  <si>
    <t>Interjet</t>
  </si>
  <si>
    <t>Mexico</t>
  </si>
  <si>
    <t>Aegean Airlines</t>
  </si>
  <si>
    <t>Icelandair</t>
  </si>
  <si>
    <t>Billion revenue passenger-kilometres</t>
  </si>
  <si>
    <t>Rail: Alps and Pyrenees Crossing Freight Traffic</t>
  </si>
  <si>
    <t>Irun</t>
  </si>
  <si>
    <t>La Jonquera</t>
  </si>
  <si>
    <t>Lulea / Kallax - Stockholm / Arlanda</t>
  </si>
  <si>
    <t>Helsinki / Vantaa - Stockholm / Arlanda</t>
  </si>
  <si>
    <t>Paris / Orly - Aime Cesaire (Martinique)</t>
  </si>
  <si>
    <t>Frankfurt (Main) - Singapore / Changi, Singapore</t>
  </si>
  <si>
    <t>Paris / Orly - Alger, Algeria</t>
  </si>
  <si>
    <t>London / Gatwick - Orlando Intl, FL, USA</t>
  </si>
  <si>
    <t>London / Heathrow - Oslo / Gardermoen, Norway</t>
  </si>
  <si>
    <t>2.4.17</t>
  </si>
  <si>
    <t>2.4.18</t>
  </si>
  <si>
    <r>
      <t xml:space="preserve">Notes: </t>
    </r>
    <r>
      <rPr>
        <sz val="8"/>
        <rFont val="Arial"/>
        <family val="2"/>
      </rPr>
      <t xml:space="preserve">total market share of all but the principal railway undertakings (as a percentage of tonnes-km). </t>
    </r>
  </si>
  <si>
    <t>Rail: Degree of Market Opening - Passenger</t>
  </si>
  <si>
    <t>Rail: Degree of Market Opening - Freight</t>
  </si>
  <si>
    <r>
      <t xml:space="preserve">Rail: Degree of Market Opening -
Passengers
</t>
    </r>
    <r>
      <rPr>
        <b/>
        <sz val="10"/>
        <rFont val="Arial"/>
        <family val="2"/>
      </rPr>
      <t>Share of all but the principal undertakings</t>
    </r>
  </si>
  <si>
    <r>
      <t xml:space="preserve">Rail: Degree of Market Opening -
Freight
</t>
    </r>
    <r>
      <rPr>
        <b/>
        <sz val="10"/>
        <rFont val="Arial"/>
        <family val="2"/>
      </rPr>
      <t>Share of all but the principal undertakings</t>
    </r>
  </si>
  <si>
    <t>EU-28</t>
  </si>
  <si>
    <t>EU-15</t>
  </si>
  <si>
    <t>EU-13</t>
  </si>
  <si>
    <t>*passengers carried are fewer than passengers on board, due to transit passengers staying on board the aircraft not being counted.</t>
  </si>
  <si>
    <t>Rail: Channel Tunnel Traffic</t>
  </si>
  <si>
    <r>
      <t>Note:</t>
    </r>
    <r>
      <rPr>
        <sz val="8"/>
        <rFont val="Arial"/>
        <family val="2"/>
      </rPr>
      <t xml:space="preserve"> *: "Passengers carried" do not include direct transit passengers, i.e. transit passengers who stay on board the aircraft and continue their flight with the same flight number. Where the number of passengers carried was not available, the number of "passengers on board" (i.e. incl. direct transit passengers) is given </t>
    </r>
    <r>
      <rPr>
        <i/>
        <sz val="8"/>
        <rFont val="Arial"/>
        <family val="2"/>
      </rPr>
      <t>in italics</t>
    </r>
    <r>
      <rPr>
        <sz val="8"/>
        <rFont val="Arial"/>
        <family val="2"/>
      </rPr>
      <t>.</t>
    </r>
  </si>
  <si>
    <t>'12/'13</t>
  </si>
  <si>
    <t>Iraklion</t>
  </si>
  <si>
    <t>Source: Ascend</t>
  </si>
  <si>
    <t>RPK (m)</t>
  </si>
  <si>
    <t>2014</t>
  </si>
  <si>
    <t>Pegasus</t>
  </si>
  <si>
    <t>LOT Polish Airlines</t>
  </si>
  <si>
    <t>Jetairfly</t>
  </si>
  <si>
    <t>Onur Air</t>
  </si>
  <si>
    <t>Travel Service Airlines</t>
  </si>
  <si>
    <t>Thomas Cook Scandinavia</t>
  </si>
  <si>
    <t>Tonne</t>
  </si>
  <si>
    <t>12/13</t>
  </si>
  <si>
    <t>Kerkyra</t>
  </si>
  <si>
    <t>'12/13</t>
  </si>
  <si>
    <t xml:space="preserve">Burgas </t>
  </si>
  <si>
    <r>
      <t>*Consignment</t>
    </r>
    <r>
      <rPr>
        <sz val="8"/>
        <rFont val="Arial"/>
        <family val="2"/>
      </rPr>
      <t xml:space="preserve"> = equivalent to 2.0 TEU, meaning: 
 - One semi-trailer;
 - Two swap bodies less than 8.30 m and under 16t;
 - One swap-body more than 8.30 m or over 16t; 
 - One vehicle on the Rolling Motorway
</t>
    </r>
  </si>
  <si>
    <t>Rolling motorway</t>
  </si>
  <si>
    <t>below 300 km</t>
  </si>
  <si>
    <t>between 300 and 900 km</t>
  </si>
  <si>
    <t>more than 900 km</t>
  </si>
  <si>
    <t>% of which:</t>
  </si>
  <si>
    <t>billion</t>
  </si>
  <si>
    <t>change '12/'13</t>
  </si>
  <si>
    <t>London / Gatwick - Barcelona</t>
  </si>
  <si>
    <t>London / Gatwick - Dublin</t>
  </si>
  <si>
    <t>Bordeaux - Paris / Orly</t>
  </si>
  <si>
    <t>Amsterdam / Schiphol - Roma / Fiumicino</t>
  </si>
  <si>
    <t>Paris / Orly - Casablanca / Mohammed V</t>
  </si>
  <si>
    <t xml:space="preserve">London / Gatwick - Dubai Intl, United Arab Emirates </t>
  </si>
  <si>
    <t>London / Heathrow - Dallas, TX, USA</t>
  </si>
  <si>
    <t>Paris / Charles de Gaulle - Shanghai / Pudong , CN</t>
  </si>
  <si>
    <t>2000-2013</t>
  </si>
  <si>
    <t>2012-2013</t>
  </si>
  <si>
    <r>
      <t>Source</t>
    </r>
    <r>
      <rPr>
        <sz val="8"/>
        <rFont val="Arial"/>
        <family val="2"/>
      </rPr>
      <t>: DG MOVE Rail Market Monitoring.</t>
    </r>
  </si>
  <si>
    <r>
      <t xml:space="preserve">Notes: </t>
    </r>
    <r>
      <rPr>
        <sz val="8"/>
        <rFont val="Arial"/>
        <family val="2"/>
      </rPr>
      <t xml:space="preserve">total market share of all but the principal railway undertakings (as a percentage of passenger-km). </t>
    </r>
    <r>
      <rPr>
        <b/>
        <sz val="8"/>
        <rFont val="Arial"/>
        <family val="2"/>
      </rPr>
      <t>RO:</t>
    </r>
    <r>
      <rPr>
        <sz val="8"/>
        <rFont val="Arial"/>
        <family val="2"/>
      </rPr>
      <t xml:space="preserve"> 2013 value based on train-km.</t>
    </r>
  </si>
  <si>
    <r>
      <t xml:space="preserve">Notes: </t>
    </r>
    <r>
      <rPr>
        <sz val="8"/>
        <rFont val="Arial"/>
        <family val="2"/>
      </rPr>
      <t>since 2006, those statistics are available every two years.</t>
    </r>
  </si>
  <si>
    <r>
      <t xml:space="preserve">(4): </t>
    </r>
    <r>
      <rPr>
        <b/>
        <sz val="8"/>
        <rFont val="Arial"/>
        <family val="2"/>
      </rPr>
      <t>Air One</t>
    </r>
    <r>
      <rPr>
        <sz val="8"/>
        <rFont val="Arial"/>
        <family val="2"/>
      </rPr>
      <t xml:space="preserve"> merged with</t>
    </r>
    <r>
      <rPr>
        <b/>
        <sz val="8"/>
        <rFont val="Arial"/>
        <family val="2"/>
      </rPr>
      <t xml:space="preserve"> Alitalia</t>
    </r>
    <r>
      <rPr>
        <sz val="8"/>
        <rFont val="Arial"/>
        <family val="2"/>
      </rPr>
      <t xml:space="preserve"> end 2008.</t>
    </r>
  </si>
  <si>
    <r>
      <t>Source:</t>
    </r>
    <r>
      <rPr>
        <sz val="8"/>
        <rFont val="Arial"/>
        <family val="2"/>
      </rPr>
      <t xml:space="preserve"> Association of European Airlines, Ascend, International Air Transport Association, air companies, own estimates.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</si>
</sst>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 0.0%;\-\ 0.0%"/>
    <numFmt numFmtId="165" formatCode="#,##0.0"/>
    <numFmt numFmtId="166" formatCode="#,##0.000"/>
    <numFmt numFmtId="167" formatCode="0.0"/>
    <numFmt numFmtId="168" formatCode="0.000"/>
    <numFmt numFmtId="169" formatCode="0.0%"/>
    <numFmt numFmtId="170" formatCode="0.00\ "/>
    <numFmt numFmtId="171" formatCode="0.0\ "/>
    <numFmt numFmtId="172" formatCode="#,##0\ "/>
    <numFmt numFmtId="173" formatCode="dd\.mm\.yy"/>
    <numFmt numFmtId="174" formatCode="#\ ##0.0"/>
    <numFmt numFmtId="175" formatCode="#\ ##0"/>
    <numFmt numFmtId="176" formatCode="0.0_ ;\-0.0\ "/>
  </numFmts>
  <fonts count="46" x14ac:knownFonts="1">
    <font>
      <sz val="10"/>
      <name val="Arial"/>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2"/>
      <name val="Arial"/>
      <family val="2"/>
    </font>
    <font>
      <b/>
      <sz val="10"/>
      <name val="Arial"/>
      <family val="2"/>
    </font>
    <font>
      <b/>
      <sz val="9"/>
      <name val="Arial"/>
      <family val="2"/>
    </font>
    <font>
      <sz val="9"/>
      <name val="Arial"/>
      <family val="2"/>
    </font>
    <font>
      <i/>
      <sz val="10"/>
      <name val="Arial"/>
      <family val="2"/>
    </font>
    <font>
      <u/>
      <sz val="10"/>
      <color indexed="12"/>
      <name val="Arial"/>
      <family val="2"/>
    </font>
    <font>
      <i/>
      <sz val="8"/>
      <name val="Arial"/>
      <family val="2"/>
    </font>
    <font>
      <b/>
      <sz val="10"/>
      <color indexed="18"/>
      <name val="Arial"/>
      <family val="2"/>
    </font>
    <font>
      <b/>
      <sz val="10"/>
      <color indexed="8"/>
      <name val="Arial"/>
      <family val="2"/>
    </font>
    <font>
      <b/>
      <sz val="7"/>
      <name val="Arial"/>
      <family val="2"/>
    </font>
    <font>
      <b/>
      <sz val="10"/>
      <name val="Arial"/>
      <family val="2"/>
    </font>
    <font>
      <i/>
      <sz val="8"/>
      <name val="Times New Roman"/>
      <family val="1"/>
    </font>
    <font>
      <i/>
      <sz val="7"/>
      <name val="Arial"/>
      <family val="2"/>
    </font>
    <font>
      <b/>
      <sz val="12"/>
      <name val="Arial"/>
      <family val="2"/>
    </font>
    <font>
      <i/>
      <sz val="8"/>
      <name val="Arial"/>
      <family val="2"/>
    </font>
    <font>
      <sz val="12"/>
      <name val="Arial"/>
      <family val="2"/>
    </font>
    <font>
      <b/>
      <sz val="12"/>
      <name val="Times"/>
      <family val="1"/>
    </font>
    <font>
      <b/>
      <sz val="8"/>
      <name val="Times New Roman"/>
      <family val="1"/>
    </font>
    <font>
      <b/>
      <sz val="8"/>
      <name val="Times New Roman"/>
      <family val="1"/>
    </font>
    <font>
      <sz val="10"/>
      <name val="Times"/>
      <family val="1"/>
    </font>
    <font>
      <b/>
      <sz val="10"/>
      <name val="Times"/>
      <family val="1"/>
    </font>
    <font>
      <b/>
      <sz val="8"/>
      <name val="Times"/>
      <family val="1"/>
    </font>
    <font>
      <b/>
      <sz val="18"/>
      <name val="Arial"/>
      <family val="2"/>
    </font>
    <font>
      <b/>
      <sz val="10"/>
      <name val="Times"/>
      <family val="1"/>
    </font>
    <font>
      <b/>
      <i/>
      <sz val="10"/>
      <name val="Times"/>
      <family val="1"/>
    </font>
    <font>
      <sz val="8"/>
      <name val="Times"/>
      <family val="1"/>
    </font>
    <font>
      <i/>
      <sz val="8"/>
      <name val="Times"/>
      <family val="1"/>
    </font>
    <font>
      <b/>
      <sz val="8"/>
      <name val="Helvetica"/>
      <family val="2"/>
    </font>
    <font>
      <u/>
      <sz val="8"/>
      <name val="Arial"/>
      <family val="2"/>
    </font>
    <font>
      <sz val="11"/>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Times New Roman"/>
      <family val="1"/>
    </font>
    <font>
      <sz val="10"/>
      <name val="Arial"/>
    </font>
  </fonts>
  <fills count="12">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indexed="44"/>
        <bgColor indexed="64"/>
      </patternFill>
    </fill>
    <fill>
      <patternFill patternType="solid">
        <fgColor rgb="FFCCFFCC"/>
        <bgColor indexed="64"/>
      </patternFill>
    </fill>
    <fill>
      <patternFill patternType="solid">
        <fgColor rgb="FFFFFF00"/>
        <bgColor indexed="64"/>
      </patternFill>
    </fill>
    <fill>
      <patternFill patternType="solid">
        <fgColor indexed="22"/>
        <bgColor indexed="0"/>
      </patternFill>
    </fill>
  </fills>
  <borders count="51">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medium">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thin">
        <color indexed="8"/>
      </left>
      <right style="thin">
        <color indexed="8"/>
      </right>
      <top style="thin">
        <color indexed="8"/>
      </top>
      <bottom style="thin">
        <color indexed="8"/>
      </bottom>
      <diagonal/>
    </border>
    <border>
      <left style="thick">
        <color auto="1"/>
      </left>
      <right/>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style="medium">
        <color indexed="64"/>
      </right>
      <top/>
      <bottom style="thin">
        <color indexed="64"/>
      </bottom>
      <diagonal/>
    </border>
    <border>
      <left style="thin">
        <color indexed="22"/>
      </left>
      <right style="thin">
        <color indexed="22"/>
      </right>
      <top style="thin">
        <color indexed="22"/>
      </top>
      <bottom style="thin">
        <color indexed="22"/>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top/>
      <bottom/>
      <diagonal/>
    </border>
    <border>
      <left style="hair">
        <color indexed="64"/>
      </left>
      <right/>
      <top/>
      <bottom style="thin">
        <color indexed="64"/>
      </bottom>
      <diagonal/>
    </border>
    <border>
      <left style="thick">
        <color indexed="64"/>
      </left>
      <right style="thin">
        <color indexed="64"/>
      </right>
      <top/>
      <bottom/>
      <diagonal/>
    </border>
  </borders>
  <cellStyleXfs count="13">
    <xf numFmtId="0" fontId="0" fillId="0" borderId="0"/>
    <xf numFmtId="0" fontId="15" fillId="0" borderId="0" applyNumberFormat="0" applyFill="0" applyBorder="0" applyAlignment="0" applyProtection="0">
      <alignment vertical="top"/>
      <protection locked="0"/>
    </xf>
    <xf numFmtId="0" fontId="3" fillId="0" borderId="0"/>
    <xf numFmtId="0" fontId="7" fillId="0" borderId="0"/>
    <xf numFmtId="0" fontId="17" fillId="2" borderId="0" applyNumberFormat="0" applyBorder="0">
      <protection locked="0"/>
    </xf>
    <xf numFmtId="0" fontId="18" fillId="3" borderId="0" applyNumberFormat="0" applyBorder="0">
      <protection locked="0"/>
    </xf>
    <xf numFmtId="0" fontId="39" fillId="0" borderId="0"/>
    <xf numFmtId="0" fontId="1" fillId="0" borderId="0"/>
    <xf numFmtId="0" fontId="42" fillId="0" borderId="0"/>
    <xf numFmtId="9" fontId="43" fillId="0" borderId="0" applyFont="0" applyFill="0" applyBorder="0" applyAlignment="0" applyProtection="0"/>
    <xf numFmtId="0" fontId="40" fillId="0" borderId="0"/>
    <xf numFmtId="0" fontId="2" fillId="0" borderId="0"/>
    <xf numFmtId="0" fontId="44" fillId="0" borderId="0"/>
  </cellStyleXfs>
  <cellXfs count="1055">
    <xf numFmtId="0" fontId="0" fillId="0" borderId="0" xfId="0"/>
    <xf numFmtId="0" fontId="0" fillId="0" borderId="0" xfId="0" applyBorder="1"/>
    <xf numFmtId="0" fontId="9" fillId="0" borderId="0" xfId="0" applyFont="1" applyBorder="1" applyAlignment="1">
      <alignment horizontal="left"/>
    </xf>
    <xf numFmtId="0" fontId="5" fillId="0" borderId="0" xfId="0" applyFont="1"/>
    <xf numFmtId="0" fontId="9" fillId="0" borderId="0" xfId="0" applyFont="1"/>
    <xf numFmtId="0" fontId="7" fillId="0" borderId="0" xfId="0" applyFont="1"/>
    <xf numFmtId="0" fontId="0" fillId="0" borderId="0" xfId="0" applyAlignment="1">
      <alignment horizontal="center"/>
    </xf>
    <xf numFmtId="0" fontId="0" fillId="0" borderId="0" xfId="0" applyFill="1"/>
    <xf numFmtId="0" fontId="5" fillId="0" borderId="0" xfId="0" applyFont="1" applyAlignment="1">
      <alignment horizontal="center"/>
    </xf>
    <xf numFmtId="0" fontId="0" fillId="0" borderId="0" xfId="0" applyAlignment="1">
      <alignment vertical="top"/>
    </xf>
    <xf numFmtId="0" fontId="8" fillId="0" borderId="0" xfId="0" quotePrefix="1" applyFont="1" applyBorder="1" applyAlignment="1">
      <alignment horizontal="right" vertical="top"/>
    </xf>
    <xf numFmtId="0" fontId="8" fillId="0" borderId="0" xfId="0" applyFont="1" applyBorder="1" applyAlignment="1">
      <alignment horizontal="center" vertical="center"/>
    </xf>
    <xf numFmtId="0" fontId="20" fillId="0" borderId="0" xfId="0" applyFont="1" applyAlignment="1">
      <alignment horizontal="center"/>
    </xf>
    <xf numFmtId="0" fontId="0" fillId="0" borderId="0" xfId="0" applyAlignment="1"/>
    <xf numFmtId="0" fontId="0" fillId="0" borderId="0" xfId="0" applyAlignment="1">
      <alignment vertical="center"/>
    </xf>
    <xf numFmtId="0" fontId="23" fillId="0" borderId="0" xfId="0" quotePrefix="1" applyFont="1" applyAlignment="1">
      <alignment horizontal="right" vertical="top"/>
    </xf>
    <xf numFmtId="0" fontId="10" fillId="0" borderId="0" xfId="0" applyFont="1"/>
    <xf numFmtId="0" fontId="9" fillId="0" borderId="0" xfId="0" applyFont="1" applyFill="1" applyBorder="1" applyAlignment="1">
      <alignment horizontal="center"/>
    </xf>
    <xf numFmtId="0" fontId="25" fillId="0" borderId="0" xfId="0" applyFont="1"/>
    <xf numFmtId="0" fontId="5" fillId="0" borderId="0" xfId="0" applyFont="1" applyFill="1" applyAlignment="1">
      <alignment horizontal="center"/>
    </xf>
    <xf numFmtId="0" fontId="6" fillId="0" borderId="0" xfId="0" applyFont="1"/>
    <xf numFmtId="0" fontId="10" fillId="0" borderId="0" xfId="0" applyFont="1" applyBorder="1" applyAlignment="1">
      <alignment horizontal="left" vertical="top"/>
    </xf>
    <xf numFmtId="0" fontId="8" fillId="0" borderId="0" xfId="0" quotePrefix="1" applyFont="1" applyBorder="1" applyAlignment="1">
      <alignment horizontal="left" vertical="top"/>
    </xf>
    <xf numFmtId="0" fontId="26" fillId="0" borderId="0" xfId="0" applyFont="1" applyFill="1" applyBorder="1" applyAlignment="1">
      <alignment horizontal="center" vertical="center"/>
    </xf>
    <xf numFmtId="0" fontId="25" fillId="0" borderId="0" xfId="0" applyFont="1" applyBorder="1"/>
    <xf numFmtId="0" fontId="0" fillId="0" borderId="0" xfId="0" applyFill="1" applyAlignment="1">
      <alignment vertical="center"/>
    </xf>
    <xf numFmtId="0" fontId="25" fillId="0" borderId="0" xfId="0" applyFont="1" applyAlignment="1">
      <alignment horizontal="center"/>
    </xf>
    <xf numFmtId="0" fontId="3" fillId="0" borderId="0" xfId="0" applyFont="1" applyBorder="1" applyAlignment="1">
      <alignment horizontal="center" vertical="top" wrapText="1"/>
    </xf>
    <xf numFmtId="0" fontId="20" fillId="0" borderId="0" xfId="0" applyFont="1" applyFill="1" applyAlignment="1">
      <alignment horizontal="center"/>
    </xf>
    <xf numFmtId="0" fontId="0" fillId="0" borderId="0" xfId="0" applyFill="1" applyAlignment="1"/>
    <xf numFmtId="0" fontId="6" fillId="0" borderId="0" xfId="0" applyFont="1" applyFill="1"/>
    <xf numFmtId="0" fontId="10" fillId="0" borderId="0" xfId="0" applyFont="1" applyAlignment="1">
      <alignment vertical="top"/>
    </xf>
    <xf numFmtId="0" fontId="10" fillId="0" borderId="0" xfId="0" applyFont="1" applyAlignment="1">
      <alignment vertical="top" wrapText="1"/>
    </xf>
    <xf numFmtId="0" fontId="8" fillId="0" borderId="0" xfId="0" applyFont="1" applyAlignment="1">
      <alignment horizontal="right" vertical="top"/>
    </xf>
    <xf numFmtId="0" fontId="10" fillId="0" borderId="0" xfId="0" applyFont="1" applyBorder="1" applyAlignment="1">
      <alignment vertical="top"/>
    </xf>
    <xf numFmtId="2" fontId="8" fillId="0" borderId="0" xfId="0" quotePrefix="1" applyNumberFormat="1" applyFont="1" applyBorder="1" applyAlignment="1">
      <alignment horizontal="right" vertical="top"/>
    </xf>
    <xf numFmtId="0" fontId="9" fillId="0" borderId="1" xfId="0" applyFont="1" applyFill="1" applyBorder="1" applyAlignment="1">
      <alignment horizontal="center"/>
    </xf>
    <xf numFmtId="0" fontId="7" fillId="0" borderId="0" xfId="0" applyFont="1" applyFill="1"/>
    <xf numFmtId="0" fontId="7" fillId="0" borderId="2" xfId="0" applyFont="1" applyFill="1" applyBorder="1"/>
    <xf numFmtId="0" fontId="9"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9" fillId="0" borderId="0" xfId="0" applyFont="1" applyBorder="1" applyAlignment="1">
      <alignment vertical="top" wrapText="1"/>
    </xf>
    <xf numFmtId="0" fontId="0" fillId="0" borderId="3" xfId="0" applyFill="1" applyBorder="1" applyAlignment="1">
      <alignment vertical="center"/>
    </xf>
    <xf numFmtId="0" fontId="22" fillId="0" borderId="1" xfId="0" applyFont="1" applyFill="1" applyBorder="1" applyAlignment="1">
      <alignment horizontal="right" vertical="center"/>
    </xf>
    <xf numFmtId="0" fontId="5" fillId="0" borderId="0" xfId="0" applyFont="1" applyFill="1" applyAlignment="1">
      <alignment horizontal="center" vertical="center"/>
    </xf>
    <xf numFmtId="0" fontId="9" fillId="4" borderId="3"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5" xfId="0" applyFont="1" applyFill="1" applyBorder="1" applyAlignment="1">
      <alignment horizontal="center" vertical="center"/>
    </xf>
    <xf numFmtId="0" fontId="9" fillId="4" borderId="7" xfId="0" quotePrefix="1" applyFont="1" applyFill="1" applyBorder="1" applyAlignment="1">
      <alignment horizontal="center" vertical="center" wrapText="1"/>
    </xf>
    <xf numFmtId="0" fontId="8" fillId="0" borderId="0" xfId="0" quotePrefix="1" applyFont="1" applyAlignment="1">
      <alignment horizontal="right" vertical="top"/>
    </xf>
    <xf numFmtId="0" fontId="9" fillId="6" borderId="3" xfId="0" applyFont="1" applyFill="1" applyBorder="1" applyAlignment="1">
      <alignment horizontal="center"/>
    </xf>
    <xf numFmtId="0" fontId="9" fillId="6" borderId="0" xfId="0" applyFont="1" applyFill="1" applyBorder="1" applyAlignment="1">
      <alignment horizontal="center"/>
    </xf>
    <xf numFmtId="0" fontId="5" fillId="6" borderId="8" xfId="0" applyFont="1" applyFill="1" applyBorder="1"/>
    <xf numFmtId="0" fontId="5" fillId="6" borderId="6" xfId="0" applyFont="1" applyFill="1" applyBorder="1"/>
    <xf numFmtId="0" fontId="6" fillId="6" borderId="9" xfId="0" applyFont="1" applyFill="1" applyBorder="1" applyAlignment="1">
      <alignment horizontal="center"/>
    </xf>
    <xf numFmtId="0" fontId="19" fillId="6" borderId="10" xfId="0" applyFont="1" applyFill="1" applyBorder="1" applyAlignment="1">
      <alignment horizontal="center"/>
    </xf>
    <xf numFmtId="0" fontId="9" fillId="6" borderId="1" xfId="0" applyFont="1" applyFill="1" applyBorder="1" applyAlignment="1">
      <alignment horizontal="right"/>
    </xf>
    <xf numFmtId="0" fontId="19" fillId="6" borderId="4" xfId="0" quotePrefix="1" applyFont="1" applyFill="1" applyBorder="1" applyAlignment="1">
      <alignment horizontal="center"/>
    </xf>
    <xf numFmtId="0" fontId="27" fillId="6" borderId="11" xfId="0" applyFont="1" applyFill="1" applyBorder="1"/>
    <xf numFmtId="0" fontId="27" fillId="6" borderId="5" xfId="0" applyFont="1" applyFill="1" applyBorder="1"/>
    <xf numFmtId="0" fontId="9" fillId="6" borderId="12" xfId="0" applyFont="1" applyFill="1" applyBorder="1" applyAlignment="1">
      <alignment horizontal="right"/>
    </xf>
    <xf numFmtId="0" fontId="9" fillId="6" borderId="11" xfId="0" applyFont="1" applyFill="1" applyBorder="1" applyAlignment="1">
      <alignment horizontal="right"/>
    </xf>
    <xf numFmtId="0" fontId="9" fillId="6" borderId="7" xfId="0" applyFont="1" applyFill="1" applyBorder="1" applyAlignment="1">
      <alignment horizontal="center"/>
    </xf>
    <xf numFmtId="0" fontId="9" fillId="4" borderId="1" xfId="0" applyFont="1" applyFill="1" applyBorder="1" applyAlignment="1">
      <alignment horizontal="center" vertical="center"/>
    </xf>
    <xf numFmtId="0" fontId="9" fillId="4" borderId="5" xfId="0" applyFont="1" applyFill="1" applyBorder="1" applyAlignment="1">
      <alignment horizontal="center" vertical="center"/>
    </xf>
    <xf numFmtId="0" fontId="5" fillId="0" borderId="11" xfId="0" applyFont="1" applyFill="1" applyBorder="1"/>
    <xf numFmtId="0" fontId="5" fillId="4" borderId="8" xfId="0" applyFont="1" applyFill="1" applyBorder="1"/>
    <xf numFmtId="0" fontId="5" fillId="4" borderId="6" xfId="0" applyFont="1" applyFill="1" applyBorder="1" applyAlignment="1">
      <alignment horizontal="center"/>
    </xf>
    <xf numFmtId="0" fontId="5" fillId="4" borderId="6" xfId="0" applyFont="1" applyFill="1" applyBorder="1"/>
    <xf numFmtId="0" fontId="19" fillId="4" borderId="10" xfId="0" applyFont="1" applyFill="1" applyBorder="1" applyAlignment="1">
      <alignment horizontal="center" wrapText="1"/>
    </xf>
    <xf numFmtId="0" fontId="9" fillId="4" borderId="0" xfId="0" applyFont="1" applyFill="1" applyBorder="1"/>
    <xf numFmtId="0" fontId="9" fillId="4" borderId="1" xfId="0" applyFont="1" applyFill="1" applyBorder="1" applyAlignment="1">
      <alignment horizontal="center"/>
    </xf>
    <xf numFmtId="0" fontId="9" fillId="4" borderId="0" xfId="0" applyFont="1" applyFill="1" applyBorder="1" applyAlignment="1">
      <alignment horizontal="center"/>
    </xf>
    <xf numFmtId="0" fontId="19" fillId="4" borderId="4" xfId="0" quotePrefix="1" applyFont="1" applyFill="1" applyBorder="1" applyAlignment="1">
      <alignment horizontal="center" wrapText="1"/>
    </xf>
    <xf numFmtId="0" fontId="27" fillId="4" borderId="11" xfId="0" applyFont="1" applyFill="1" applyBorder="1"/>
    <xf numFmtId="0" fontId="27" fillId="4" borderId="5" xfId="0" applyFont="1" applyFill="1" applyBorder="1" applyAlignment="1">
      <alignment horizontal="center"/>
    </xf>
    <xf numFmtId="0" fontId="27" fillId="4" borderId="11" xfId="0" applyFont="1" applyFill="1" applyBorder="1" applyAlignment="1">
      <alignment horizontal="center"/>
    </xf>
    <xf numFmtId="0" fontId="16" fillId="0" borderId="1" xfId="0" applyFont="1" applyFill="1" applyBorder="1"/>
    <xf numFmtId="0" fontId="6" fillId="4" borderId="12" xfId="0" applyFont="1" applyFill="1" applyBorder="1" applyAlignment="1">
      <alignment horizontal="center"/>
    </xf>
    <xf numFmtId="0" fontId="19" fillId="4" borderId="10" xfId="0" applyFont="1" applyFill="1" applyBorder="1" applyAlignment="1">
      <alignment horizontal="center"/>
    </xf>
    <xf numFmtId="0" fontId="9" fillId="4" borderId="1" xfId="0" applyFont="1" applyFill="1" applyBorder="1"/>
    <xf numFmtId="0" fontId="19" fillId="4" borderId="4" xfId="0" quotePrefix="1" applyFont="1" applyFill="1" applyBorder="1" applyAlignment="1">
      <alignment horizontal="center"/>
    </xf>
    <xf numFmtId="0" fontId="27" fillId="4" borderId="5" xfId="0" applyFont="1" applyFill="1" applyBorder="1"/>
    <xf numFmtId="0" fontId="20" fillId="4" borderId="9" xfId="0" applyFont="1" applyFill="1" applyBorder="1" applyAlignment="1">
      <alignment horizontal="center"/>
    </xf>
    <xf numFmtId="0" fontId="20" fillId="4" borderId="3" xfId="0" applyFont="1" applyFill="1" applyBorder="1" applyAlignment="1">
      <alignment horizontal="center"/>
    </xf>
    <xf numFmtId="0" fontId="20" fillId="4" borderId="12" xfId="0" applyFont="1" applyFill="1" applyBorder="1" applyAlignment="1">
      <alignment horizontal="center"/>
    </xf>
    <xf numFmtId="0" fontId="9" fillId="4" borderId="4" xfId="0" applyFont="1" applyFill="1" applyBorder="1" applyAlignment="1">
      <alignment horizontal="center"/>
    </xf>
    <xf numFmtId="3" fontId="5" fillId="0" borderId="0" xfId="0" applyNumberFormat="1" applyFont="1" applyAlignment="1">
      <alignment horizontal="right"/>
    </xf>
    <xf numFmtId="0" fontId="9" fillId="0" borderId="0" xfId="0" applyFont="1" applyAlignment="1">
      <alignment horizontal="left"/>
    </xf>
    <xf numFmtId="0" fontId="11" fillId="4" borderId="1" xfId="0" applyFont="1" applyFill="1" applyBorder="1" applyAlignment="1">
      <alignment horizontal="center"/>
    </xf>
    <xf numFmtId="0" fontId="9" fillId="4" borderId="0" xfId="0" applyFont="1" applyFill="1" applyBorder="1" applyAlignment="1">
      <alignment horizontal="center" vertical="center"/>
    </xf>
    <xf numFmtId="0" fontId="9" fillId="0" borderId="0" xfId="0" applyFont="1" applyBorder="1" applyAlignment="1">
      <alignment horizontal="left" wrapText="1"/>
    </xf>
    <xf numFmtId="0" fontId="6" fillId="4" borderId="8" xfId="0" applyFont="1" applyFill="1" applyBorder="1" applyAlignment="1">
      <alignment horizontal="center"/>
    </xf>
    <xf numFmtId="0" fontId="5" fillId="4" borderId="8" xfId="0" applyFont="1" applyFill="1" applyBorder="1" applyAlignment="1">
      <alignment horizontal="centerContinuous"/>
    </xf>
    <xf numFmtId="0" fontId="19" fillId="4" borderId="10" xfId="0" applyFont="1" applyFill="1" applyBorder="1" applyAlignment="1">
      <alignment horizontal="centerContinuous" vertical="center" wrapText="1"/>
    </xf>
    <xf numFmtId="0" fontId="19" fillId="4" borderId="4" xfId="0" quotePrefix="1" applyFont="1" applyFill="1" applyBorder="1" applyAlignment="1">
      <alignment horizontal="center" vertical="center"/>
    </xf>
    <xf numFmtId="0" fontId="6" fillId="4" borderId="11" xfId="0" applyFont="1" applyFill="1" applyBorder="1" applyAlignment="1">
      <alignment horizontal="center"/>
    </xf>
    <xf numFmtId="0" fontId="6" fillId="4" borderId="5" xfId="0" applyFont="1" applyFill="1" applyBorder="1" applyAlignment="1">
      <alignment horizontal="center"/>
    </xf>
    <xf numFmtId="0" fontId="19" fillId="4" borderId="10" xfId="0" applyFont="1" applyFill="1" applyBorder="1" applyAlignment="1">
      <alignment horizontal="center" vertical="center" wrapText="1"/>
    </xf>
    <xf numFmtId="0" fontId="9" fillId="4" borderId="7" xfId="0" applyFont="1" applyFill="1" applyBorder="1" applyAlignment="1">
      <alignment horizontal="center"/>
    </xf>
    <xf numFmtId="0" fontId="7" fillId="4" borderId="1" xfId="0" applyFont="1" applyFill="1" applyBorder="1" applyAlignment="1">
      <alignment horizontal="center"/>
    </xf>
    <xf numFmtId="0" fontId="11" fillId="4" borderId="7" xfId="0" applyFont="1" applyFill="1" applyBorder="1" applyAlignment="1">
      <alignment horizontal="center" vertical="top"/>
    </xf>
    <xf numFmtId="0" fontId="12" fillId="4" borderId="8"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 xfId="0" applyFont="1" applyFill="1" applyBorder="1" applyAlignment="1">
      <alignment horizontal="center" vertical="top" wrapText="1"/>
    </xf>
    <xf numFmtId="0" fontId="9" fillId="4" borderId="13" xfId="0" applyFont="1" applyFill="1" applyBorder="1" applyAlignment="1">
      <alignment horizontal="center"/>
    </xf>
    <xf numFmtId="0" fontId="7" fillId="4" borderId="14" xfId="0" applyFont="1" applyFill="1" applyBorder="1" applyAlignment="1">
      <alignment horizontal="center"/>
    </xf>
    <xf numFmtId="0" fontId="5" fillId="4" borderId="9" xfId="0" applyFont="1" applyFill="1" applyBorder="1"/>
    <xf numFmtId="0" fontId="5" fillId="0" borderId="3" xfId="0" applyFont="1" applyFill="1" applyBorder="1"/>
    <xf numFmtId="0" fontId="0" fillId="0" borderId="9" xfId="0" applyFill="1" applyBorder="1"/>
    <xf numFmtId="0" fontId="5" fillId="0" borderId="8" xfId="0" applyFont="1" applyFill="1" applyBorder="1"/>
    <xf numFmtId="0" fontId="22" fillId="0" borderId="6" xfId="0" applyFont="1" applyFill="1" applyBorder="1" applyAlignment="1">
      <alignment horizontal="center"/>
    </xf>
    <xf numFmtId="0" fontId="0" fillId="0" borderId="3" xfId="0" applyFill="1" applyBorder="1"/>
    <xf numFmtId="0" fontId="5" fillId="0" borderId="0" xfId="0" applyFont="1" applyFill="1" applyBorder="1"/>
    <xf numFmtId="0" fontId="22" fillId="0" borderId="1" xfId="0" applyFont="1" applyFill="1" applyBorder="1" applyAlignment="1">
      <alignment horizontal="center"/>
    </xf>
    <xf numFmtId="0" fontId="0" fillId="0" borderId="9" xfId="0" applyFill="1" applyBorder="1" applyAlignment="1">
      <alignment vertical="center"/>
    </xf>
    <xf numFmtId="2" fontId="6" fillId="5" borderId="10" xfId="0" applyNumberFormat="1" applyFont="1" applyFill="1" applyBorder="1" applyAlignment="1">
      <alignment horizontal="center" vertical="center"/>
    </xf>
    <xf numFmtId="2" fontId="6" fillId="5" borderId="4" xfId="0" applyNumberFormat="1" applyFont="1" applyFill="1" applyBorder="1" applyAlignment="1">
      <alignment horizontal="center" vertical="center"/>
    </xf>
    <xf numFmtId="2" fontId="6" fillId="5" borderId="7" xfId="0" applyNumberFormat="1" applyFont="1" applyFill="1" applyBorder="1" applyAlignment="1">
      <alignment horizontal="center" vertical="center"/>
    </xf>
    <xf numFmtId="2" fontId="6" fillId="5" borderId="4" xfId="0" applyNumberFormat="1" applyFont="1" applyFill="1" applyBorder="1" applyAlignment="1">
      <alignment horizontal="center"/>
    </xf>
    <xf numFmtId="2" fontId="6" fillId="0" borderId="4" xfId="0" applyNumberFormat="1" applyFont="1" applyFill="1" applyBorder="1" applyAlignment="1">
      <alignment horizontal="center"/>
    </xf>
    <xf numFmtId="0" fontId="9" fillId="4" borderId="15" xfId="0" applyFont="1" applyFill="1" applyBorder="1" applyAlignment="1">
      <alignment horizontal="center" wrapText="1"/>
    </xf>
    <xf numFmtId="0" fontId="7" fillId="4" borderId="11" xfId="0" applyFont="1" applyFill="1" applyBorder="1" applyAlignment="1">
      <alignment horizontal="center"/>
    </xf>
    <xf numFmtId="9" fontId="7" fillId="0" borderId="13" xfId="0" applyNumberFormat="1" applyFont="1" applyFill="1" applyBorder="1" applyAlignment="1">
      <alignment horizontal="center" vertical="center"/>
    </xf>
    <xf numFmtId="9" fontId="7" fillId="0" borderId="16" xfId="0"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167" fontId="7" fillId="0" borderId="13" xfId="0" applyNumberFormat="1" applyFont="1" applyFill="1" applyBorder="1" applyAlignment="1">
      <alignment horizontal="center" vertical="center"/>
    </xf>
    <xf numFmtId="0" fontId="9" fillId="4" borderId="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5" borderId="4"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10" xfId="0" applyFont="1" applyFill="1" applyBorder="1" applyAlignment="1">
      <alignment horizontal="center" vertical="center"/>
    </xf>
    <xf numFmtId="1" fontId="9" fillId="5" borderId="10" xfId="0" applyNumberFormat="1" applyFont="1" applyFill="1" applyBorder="1" applyAlignment="1">
      <alignment horizontal="center" vertical="center"/>
    </xf>
    <xf numFmtId="1" fontId="9" fillId="5" borderId="4" xfId="0" applyNumberFormat="1" applyFont="1" applyFill="1" applyBorder="1" applyAlignment="1">
      <alignment horizontal="center" vertical="center"/>
    </xf>
    <xf numFmtId="1" fontId="9" fillId="5" borderId="7" xfId="0" applyNumberFormat="1" applyFont="1" applyFill="1" applyBorder="1" applyAlignment="1">
      <alignment horizontal="center" vertical="center"/>
    </xf>
    <xf numFmtId="0" fontId="9" fillId="4" borderId="4" xfId="0" applyFont="1" applyFill="1" applyBorder="1" applyAlignment="1">
      <alignment horizontal="center" vertical="top"/>
    </xf>
    <xf numFmtId="167" fontId="9" fillId="0" borderId="1" xfId="0" applyNumberFormat="1" applyFont="1" applyFill="1" applyBorder="1" applyAlignment="1">
      <alignment horizontal="center" vertical="center"/>
    </xf>
    <xf numFmtId="0" fontId="7" fillId="4" borderId="13" xfId="0" applyFont="1" applyFill="1" applyBorder="1" applyAlignment="1">
      <alignment horizontal="right" vertical="center" wrapText="1"/>
    </xf>
    <xf numFmtId="0" fontId="7" fillId="4" borderId="1" xfId="0" quotePrefix="1" applyFont="1" applyFill="1" applyBorder="1" applyAlignment="1">
      <alignment horizontal="center" vertical="top" wrapText="1"/>
    </xf>
    <xf numFmtId="0" fontId="7" fillId="0" borderId="0" xfId="0" applyFont="1" applyBorder="1" applyAlignment="1">
      <alignment horizontal="center" vertical="center"/>
    </xf>
    <xf numFmtId="0" fontId="11" fillId="0" borderId="0" xfId="0" applyFont="1" applyFill="1" applyBorder="1" applyAlignment="1">
      <alignment horizontal="center"/>
    </xf>
    <xf numFmtId="0" fontId="11" fillId="0" borderId="9" xfId="0" applyFont="1" applyBorder="1" applyAlignment="1">
      <alignment horizontal="left"/>
    </xf>
    <xf numFmtId="0" fontId="11" fillId="0" borderId="9" xfId="0" applyFont="1" applyBorder="1" applyAlignment="1">
      <alignment vertical="center"/>
    </xf>
    <xf numFmtId="0" fontId="0" fillId="0" borderId="8" xfId="0" applyBorder="1"/>
    <xf numFmtId="0" fontId="12" fillId="4" borderId="3" xfId="0" applyFont="1" applyFill="1" applyBorder="1" applyAlignment="1">
      <alignment horizontal="centerContinuous" vertical="center"/>
    </xf>
    <xf numFmtId="0" fontId="13" fillId="4" borderId="1" xfId="0" applyFont="1" applyFill="1" applyBorder="1" applyAlignment="1">
      <alignment horizontal="centerContinuous" vertical="center"/>
    </xf>
    <xf numFmtId="0" fontId="12" fillId="4" borderId="1"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9" fillId="0" borderId="0" xfId="0" applyFont="1" applyBorder="1" applyAlignment="1">
      <alignment wrapText="1"/>
    </xf>
    <xf numFmtId="0" fontId="23" fillId="0" borderId="0" xfId="0" applyFont="1" applyAlignment="1">
      <alignment horizontal="center" vertical="top" wrapText="1"/>
    </xf>
    <xf numFmtId="0" fontId="13" fillId="0" borderId="0" xfId="0" applyFont="1" applyBorder="1" applyAlignment="1">
      <alignment horizontal="center" vertical="center" wrapText="1"/>
    </xf>
    <xf numFmtId="0" fontId="9" fillId="4" borderId="7" xfId="0" applyFont="1" applyFill="1" applyBorder="1" applyAlignment="1">
      <alignment horizontal="center" vertical="top" wrapText="1"/>
    </xf>
    <xf numFmtId="168" fontId="7" fillId="0" borderId="3" xfId="0" applyNumberFormat="1" applyFont="1" applyFill="1" applyBorder="1" applyAlignment="1">
      <alignment horizontal="center" vertical="center"/>
    </xf>
    <xf numFmtId="168" fontId="7" fillId="0" borderId="1" xfId="0" applyNumberFormat="1" applyFont="1" applyFill="1" applyBorder="1" applyAlignment="1">
      <alignment horizontal="center" vertical="center"/>
    </xf>
    <xf numFmtId="166" fontId="7" fillId="0" borderId="18" xfId="0" applyNumberFormat="1" applyFont="1" applyFill="1" applyBorder="1" applyAlignment="1">
      <alignment horizontal="right" vertical="center"/>
    </xf>
    <xf numFmtId="166" fontId="7" fillId="0" borderId="13" xfId="0" applyNumberFormat="1" applyFont="1" applyFill="1" applyBorder="1" applyAlignment="1">
      <alignment horizontal="right" vertical="center"/>
    </xf>
    <xf numFmtId="168" fontId="7" fillId="0" borderId="0" xfId="0" applyNumberFormat="1" applyFont="1" applyFill="1" applyBorder="1" applyAlignment="1">
      <alignment horizontal="right" vertical="center"/>
    </xf>
    <xf numFmtId="0" fontId="9" fillId="4" borderId="1" xfId="0" applyFont="1" applyFill="1" applyBorder="1" applyAlignment="1">
      <alignment horizontal="center" vertical="top"/>
    </xf>
    <xf numFmtId="0" fontId="7" fillId="0" borderId="11" xfId="0" applyFont="1" applyBorder="1" applyAlignment="1">
      <alignment horizontal="right" vertical="center"/>
    </xf>
    <xf numFmtId="0" fontId="9" fillId="0" borderId="0" xfId="0" applyFont="1" applyFill="1" applyBorder="1" applyAlignment="1">
      <alignment horizontal="center" vertical="top" wrapText="1"/>
    </xf>
    <xf numFmtId="0" fontId="7" fillId="0" borderId="11" xfId="0" applyFont="1" applyFill="1" applyBorder="1" applyAlignment="1">
      <alignment horizontal="center" vertical="top" wrapText="1"/>
    </xf>
    <xf numFmtId="0" fontId="9" fillId="4" borderId="13" xfId="0" applyFont="1" applyFill="1" applyBorder="1" applyAlignment="1">
      <alignment horizontal="center" vertical="top"/>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Alignment="1">
      <alignment horizontal="center" vertical="center"/>
    </xf>
    <xf numFmtId="0" fontId="11" fillId="4" borderId="5" xfId="0" applyFont="1" applyFill="1" applyBorder="1" applyAlignment="1">
      <alignment horizontal="center"/>
    </xf>
    <xf numFmtId="0" fontId="7" fillId="0" borderId="0" xfId="0" applyFont="1" applyAlignment="1">
      <alignment vertical="center"/>
    </xf>
    <xf numFmtId="0" fontId="13" fillId="0" borderId="0" xfId="0" applyFont="1" applyBorder="1" applyAlignment="1">
      <alignment horizontal="center" vertical="center"/>
    </xf>
    <xf numFmtId="0" fontId="9" fillId="4" borderId="13" xfId="0" applyFont="1" applyFill="1" applyBorder="1" applyAlignment="1">
      <alignment horizontal="center" vertical="top" wrapText="1"/>
    </xf>
    <xf numFmtId="0" fontId="6" fillId="6" borderId="3" xfId="0" applyFont="1" applyFill="1" applyBorder="1" applyAlignment="1">
      <alignment horizontal="center"/>
    </xf>
    <xf numFmtId="0" fontId="21" fillId="6" borderId="12" xfId="0" applyFont="1" applyFill="1" applyBorder="1" applyAlignment="1">
      <alignment horizontal="center"/>
    </xf>
    <xf numFmtId="0" fontId="9" fillId="6" borderId="0" xfId="0" applyFont="1" applyFill="1" applyBorder="1"/>
    <xf numFmtId="0" fontId="21" fillId="4" borderId="3" xfId="0" applyFont="1" applyFill="1" applyBorder="1" applyAlignment="1">
      <alignment horizontal="center"/>
    </xf>
    <xf numFmtId="0" fontId="21" fillId="4" borderId="12" xfId="0" applyFont="1" applyFill="1" applyBorder="1" applyAlignment="1">
      <alignment horizontal="center"/>
    </xf>
    <xf numFmtId="0" fontId="9" fillId="4" borderId="16" xfId="0" applyFont="1" applyFill="1" applyBorder="1" applyAlignment="1">
      <alignment horizontal="center" vertical="top"/>
    </xf>
    <xf numFmtId="0" fontId="9" fillId="4" borderId="16" xfId="0" applyFont="1" applyFill="1" applyBorder="1" applyAlignment="1">
      <alignment horizontal="center" vertical="top" wrapText="1"/>
    </xf>
    <xf numFmtId="0" fontId="9" fillId="4" borderId="11" xfId="0" applyFont="1" applyFill="1" applyBorder="1" applyAlignment="1">
      <alignment horizontal="center" vertical="center"/>
    </xf>
    <xf numFmtId="0" fontId="19" fillId="4" borderId="4" xfId="0" quotePrefix="1" applyFont="1" applyFill="1" applyBorder="1" applyAlignment="1">
      <alignment horizontal="center" vertical="center" wrapText="1"/>
    </xf>
    <xf numFmtId="0" fontId="19" fillId="4" borderId="7" xfId="0" applyFont="1" applyFill="1" applyBorder="1" applyAlignment="1">
      <alignment horizontal="center" wrapText="1"/>
    </xf>
    <xf numFmtId="0" fontId="7" fillId="4" borderId="21" xfId="0" applyFont="1" applyFill="1" applyBorder="1" applyAlignment="1">
      <alignment horizontal="center" vertical="center" wrapText="1"/>
    </xf>
    <xf numFmtId="0" fontId="9" fillId="4" borderId="20"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16" xfId="0" applyFont="1" applyFill="1" applyBorder="1" applyAlignment="1">
      <alignment horizontal="center" wrapText="1"/>
    </xf>
    <xf numFmtId="0" fontId="28" fillId="4" borderId="7" xfId="0" applyFont="1" applyFill="1" applyBorder="1" applyAlignment="1">
      <alignment horizontal="center"/>
    </xf>
    <xf numFmtId="0" fontId="5" fillId="0" borderId="1" xfId="0" applyFont="1" applyFill="1" applyBorder="1"/>
    <xf numFmtId="0" fontId="5" fillId="0" borderId="5" xfId="0" applyFont="1" applyFill="1" applyBorder="1"/>
    <xf numFmtId="0" fontId="5" fillId="0" borderId="12" xfId="0" applyFont="1" applyFill="1" applyBorder="1"/>
    <xf numFmtId="0" fontId="6" fillId="4" borderId="23" xfId="0" applyFont="1" applyFill="1" applyBorder="1" applyAlignment="1">
      <alignment horizontal="center"/>
    </xf>
    <xf numFmtId="0" fontId="24" fillId="0" borderId="3" xfId="0" applyFont="1" applyFill="1" applyBorder="1" applyAlignment="1">
      <alignment horizontal="center" vertical="center"/>
    </xf>
    <xf numFmtId="171" fontId="7" fillId="0" borderId="6" xfId="0" applyNumberFormat="1" applyFont="1" applyFill="1" applyBorder="1" applyAlignment="1">
      <alignment horizontal="right" vertical="center"/>
    </xf>
    <xf numFmtId="171" fontId="7" fillId="0" borderId="0" xfId="0" applyNumberFormat="1" applyFont="1" applyFill="1" applyBorder="1" applyAlignment="1">
      <alignment horizontal="right" vertical="center"/>
    </xf>
    <xf numFmtId="171" fontId="7" fillId="0" borderId="1" xfId="0" applyNumberFormat="1" applyFont="1" applyFill="1" applyBorder="1" applyAlignment="1">
      <alignment horizontal="right" vertical="center"/>
    </xf>
    <xf numFmtId="171" fontId="16" fillId="0" borderId="1" xfId="0" applyNumberFormat="1" applyFont="1" applyFill="1" applyBorder="1" applyAlignment="1">
      <alignment horizontal="right" vertical="center"/>
    </xf>
    <xf numFmtId="164" fontId="7" fillId="0" borderId="12" xfId="0" applyNumberFormat="1" applyFont="1" applyFill="1" applyBorder="1" applyAlignment="1">
      <alignment horizontal="right" vertical="center"/>
    </xf>
    <xf numFmtId="164" fontId="7" fillId="0" borderId="11" xfId="0" applyNumberFormat="1" applyFont="1" applyFill="1" applyBorder="1" applyAlignment="1">
      <alignment horizontal="right" vertical="center"/>
    </xf>
    <xf numFmtId="0" fontId="9" fillId="0" borderId="0" xfId="0" applyFont="1" applyAlignment="1"/>
    <xf numFmtId="0" fontId="8" fillId="0" borderId="0" xfId="0" applyFont="1" applyBorder="1" applyAlignment="1">
      <alignment horizontal="center" vertical="top"/>
    </xf>
    <xf numFmtId="0" fontId="9" fillId="0" borderId="0" xfId="0" applyFont="1" applyFill="1" applyBorder="1" applyAlignment="1">
      <alignment horizontal="left" wrapText="1"/>
    </xf>
    <xf numFmtId="0" fontId="9" fillId="0" borderId="0" xfId="0" applyFont="1" applyFill="1" applyAlignment="1">
      <alignment horizontal="left" wrapText="1"/>
    </xf>
    <xf numFmtId="0" fontId="9" fillId="4" borderId="3" xfId="0" applyFont="1" applyFill="1" applyBorder="1" applyAlignment="1">
      <alignment horizontal="center" vertical="top" wrapText="1"/>
    </xf>
    <xf numFmtId="0" fontId="9" fillId="4" borderId="0" xfId="0" applyFont="1" applyFill="1" applyBorder="1" applyAlignment="1">
      <alignment horizontal="center" vertical="top" wrapText="1"/>
    </xf>
    <xf numFmtId="3" fontId="7" fillId="0" borderId="0" xfId="0" applyNumberFormat="1" applyFont="1" applyFill="1" applyBorder="1" applyAlignment="1">
      <alignment horizontal="right" vertical="center"/>
    </xf>
    <xf numFmtId="165" fontId="7" fillId="0" borderId="0" xfId="0" applyNumberFormat="1" applyFont="1" applyFill="1" applyBorder="1" applyAlignment="1">
      <alignment horizontal="right" vertical="center"/>
    </xf>
    <xf numFmtId="166" fontId="7" fillId="0" borderId="0" xfId="0" applyNumberFormat="1" applyFont="1" applyFill="1" applyBorder="1" applyAlignment="1">
      <alignment horizontal="right" vertical="center"/>
    </xf>
    <xf numFmtId="0" fontId="9" fillId="4" borderId="4" xfId="0" applyFont="1" applyFill="1" applyBorder="1" applyAlignment="1">
      <alignment horizontal="center" wrapText="1"/>
    </xf>
    <xf numFmtId="0" fontId="9" fillId="5" borderId="4" xfId="0" applyFont="1" applyFill="1" applyBorder="1" applyAlignment="1">
      <alignment horizontal="center" vertical="center" wrapText="1"/>
    </xf>
    <xf numFmtId="0" fontId="2" fillId="0" borderId="0" xfId="0" applyFont="1"/>
    <xf numFmtId="167" fontId="9" fillId="0" borderId="6" xfId="0" applyNumberFormat="1" applyFont="1" applyFill="1" applyBorder="1" applyAlignment="1">
      <alignment horizontal="center" vertical="center"/>
    </xf>
    <xf numFmtId="0" fontId="9" fillId="4" borderId="8" xfId="0" applyFont="1" applyFill="1" applyBorder="1" applyAlignment="1">
      <alignment horizontal="center" vertical="center"/>
    </xf>
    <xf numFmtId="2" fontId="6" fillId="5" borderId="7" xfId="0" applyNumberFormat="1" applyFont="1" applyFill="1" applyBorder="1" applyAlignment="1">
      <alignment horizontal="center"/>
    </xf>
    <xf numFmtId="0" fontId="3" fillId="0" borderId="0" xfId="0" applyFont="1" applyBorder="1" applyAlignment="1">
      <alignment horizontal="center" vertical="top"/>
    </xf>
    <xf numFmtId="0" fontId="7" fillId="0" borderId="0" xfId="0" applyFont="1" applyFill="1" applyBorder="1"/>
    <xf numFmtId="3" fontId="0" fillId="0" borderId="0" xfId="0" applyNumberFormat="1"/>
    <xf numFmtId="0" fontId="7" fillId="4" borderId="4" xfId="0" applyFont="1" applyFill="1" applyBorder="1" applyAlignment="1">
      <alignment vertical="center"/>
    </xf>
    <xf numFmtId="0" fontId="7" fillId="4" borderId="7" xfId="0" applyFont="1" applyFill="1" applyBorder="1" applyAlignment="1">
      <alignment vertical="center"/>
    </xf>
    <xf numFmtId="0" fontId="5" fillId="4" borderId="12"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5" xfId="0" applyFont="1" applyFill="1" applyBorder="1" applyAlignment="1">
      <alignment horizontal="center" vertical="top" wrapText="1"/>
    </xf>
    <xf numFmtId="0" fontId="7" fillId="4" borderId="10" xfId="0" applyFont="1" applyFill="1" applyBorder="1" applyAlignment="1">
      <alignment horizontal="right" vertical="center"/>
    </xf>
    <xf numFmtId="0" fontId="7" fillId="4" borderId="4" xfId="0" applyFont="1" applyFill="1" applyBorder="1" applyAlignment="1">
      <alignment horizontal="right" vertical="center"/>
    </xf>
    <xf numFmtId="0" fontId="7" fillId="4" borderId="7" xfId="0" applyFont="1" applyFill="1" applyBorder="1" applyAlignment="1">
      <alignment horizontal="right" vertical="center"/>
    </xf>
    <xf numFmtId="0" fontId="5" fillId="0" borderId="0" xfId="0" applyFont="1" applyAlignment="1">
      <alignment wrapText="1"/>
    </xf>
    <xf numFmtId="0" fontId="0" fillId="0" borderId="0" xfId="0" applyAlignment="1">
      <alignment horizontal="left"/>
    </xf>
    <xf numFmtId="0" fontId="8" fillId="0" borderId="0" xfId="0" applyFont="1" applyAlignment="1">
      <alignment horizontal="left" vertical="top" wrapText="1"/>
    </xf>
    <xf numFmtId="0" fontId="7" fillId="0" borderId="3" xfId="0" applyFont="1" applyFill="1" applyBorder="1" applyAlignment="1">
      <alignment horizontal="center"/>
    </xf>
    <xf numFmtId="0" fontId="7" fillId="0" borderId="0" xfId="0" applyFont="1" applyFill="1" applyBorder="1" applyAlignment="1">
      <alignment horizontal="center"/>
    </xf>
    <xf numFmtId="164" fontId="9" fillId="0" borderId="7" xfId="0" applyNumberFormat="1" applyFont="1" applyFill="1" applyBorder="1" applyAlignment="1">
      <alignment horizontal="center" vertical="center"/>
    </xf>
    <xf numFmtId="164" fontId="7" fillId="0" borderId="26" xfId="0" applyNumberFormat="1" applyFont="1" applyFill="1" applyBorder="1" applyAlignment="1">
      <alignment horizontal="right" vertical="center"/>
    </xf>
    <xf numFmtId="164" fontId="7" fillId="0" borderId="27" xfId="0" applyNumberFormat="1" applyFont="1" applyFill="1" applyBorder="1" applyAlignment="1">
      <alignment horizontal="right" vertical="center"/>
    </xf>
    <xf numFmtId="0" fontId="9" fillId="5" borderId="7" xfId="0" applyFont="1" applyFill="1" applyBorder="1" applyAlignment="1">
      <alignment horizontal="center" vertical="center" wrapText="1"/>
    </xf>
    <xf numFmtId="0" fontId="11" fillId="0" borderId="0" xfId="0" applyFont="1" applyBorder="1" applyAlignment="1">
      <alignment vertical="center"/>
    </xf>
    <xf numFmtId="0" fontId="9" fillId="0" borderId="0" xfId="0" applyFont="1" applyBorder="1" applyAlignment="1"/>
    <xf numFmtId="0" fontId="9" fillId="0" borderId="0" xfId="0" applyFont="1" applyBorder="1" applyAlignment="1">
      <alignment vertical="top"/>
    </xf>
    <xf numFmtId="0" fontId="7" fillId="0" borderId="0" xfId="0" applyFont="1" applyBorder="1" applyAlignment="1">
      <alignment vertical="top"/>
    </xf>
    <xf numFmtId="0" fontId="7" fillId="0" borderId="0" xfId="0" quotePrefix="1" applyFont="1" applyAlignment="1">
      <alignment vertical="top"/>
    </xf>
    <xf numFmtId="0" fontId="6" fillId="6" borderId="8" xfId="0" applyFont="1" applyFill="1" applyBorder="1" applyAlignment="1">
      <alignment horizontal="center"/>
    </xf>
    <xf numFmtId="0" fontId="9" fillId="5" borderId="28" xfId="0" applyFont="1" applyFill="1" applyBorder="1" applyAlignment="1">
      <alignment horizontal="center" vertical="center"/>
    </xf>
    <xf numFmtId="0" fontId="11" fillId="0" borderId="0" xfId="0" applyFont="1" applyAlignment="1">
      <alignment horizontal="center" vertical="center" wrapText="1"/>
    </xf>
    <xf numFmtId="0" fontId="29" fillId="0" borderId="0" xfId="0" applyFont="1"/>
    <xf numFmtId="0" fontId="3" fillId="0" borderId="0" xfId="0" applyFont="1" applyBorder="1" applyAlignment="1">
      <alignment horizontal="center" vertical="center"/>
    </xf>
    <xf numFmtId="0" fontId="30" fillId="0" borderId="0" xfId="0" applyFont="1" applyAlignment="1">
      <alignment horizontal="center"/>
    </xf>
    <xf numFmtId="0" fontId="31" fillId="0" borderId="0" xfId="0" applyFont="1"/>
    <xf numFmtId="17" fontId="4" fillId="0" borderId="0" xfId="0" quotePrefix="1" applyNumberFormat="1" applyFont="1" applyBorder="1" applyAlignment="1">
      <alignment horizontal="center" vertical="center" wrapText="1"/>
    </xf>
    <xf numFmtId="0" fontId="31" fillId="0" borderId="0" xfId="0" applyFont="1" applyAlignment="1">
      <alignment horizontal="center"/>
    </xf>
    <xf numFmtId="0" fontId="4" fillId="0" borderId="0" xfId="0" applyFont="1" applyAlignment="1">
      <alignment horizontal="center" vertical="center" wrapText="1"/>
    </xf>
    <xf numFmtId="49" fontId="3" fillId="0" borderId="0" xfId="0" applyNumberFormat="1" applyFont="1" applyAlignment="1">
      <alignment horizontal="left" vertical="center"/>
    </xf>
    <xf numFmtId="0" fontId="33" fillId="0" borderId="0" xfId="0" applyFont="1" applyAlignment="1">
      <alignment horizontal="left" vertical="center"/>
    </xf>
    <xf numFmtId="0" fontId="3" fillId="0" borderId="0" xfId="0" applyFont="1" applyAlignment="1">
      <alignment horizontal="left" vertical="center" wrapText="1"/>
    </xf>
    <xf numFmtId="0" fontId="33" fillId="0" borderId="0" xfId="0" applyFont="1" applyAlignment="1">
      <alignment horizontal="center"/>
    </xf>
    <xf numFmtId="0" fontId="29" fillId="0" borderId="0" xfId="0" applyFont="1" applyAlignment="1">
      <alignment horizontal="left" vertical="center"/>
    </xf>
    <xf numFmtId="170" fontId="3" fillId="0" borderId="0" xfId="0" quotePrefix="1" applyNumberFormat="1" applyFont="1" applyAlignment="1">
      <alignment horizontal="left" vertical="center"/>
    </xf>
    <xf numFmtId="0" fontId="34" fillId="0" borderId="0" xfId="0" applyFont="1" applyAlignment="1">
      <alignment horizontal="left"/>
    </xf>
    <xf numFmtId="0" fontId="35" fillId="0" borderId="0" xfId="0" applyFont="1" applyAlignment="1">
      <alignment horizontal="left" vertical="center"/>
    </xf>
    <xf numFmtId="0" fontId="36" fillId="0" borderId="0" xfId="0" applyFont="1"/>
    <xf numFmtId="0" fontId="7" fillId="0" borderId="11" xfId="0" applyFont="1" applyBorder="1" applyAlignment="1">
      <alignment horizontal="right" vertical="center" wrapText="1"/>
    </xf>
    <xf numFmtId="0" fontId="7" fillId="4" borderId="4" xfId="0" applyFont="1" applyFill="1" applyBorder="1" applyAlignment="1">
      <alignment horizontal="center" vertical="top" wrapText="1"/>
    </xf>
    <xf numFmtId="0" fontId="7" fillId="4" borderId="7" xfId="0" applyFont="1" applyFill="1" applyBorder="1" applyAlignment="1">
      <alignment horizontal="center" vertical="top" wrapText="1"/>
    </xf>
    <xf numFmtId="0" fontId="9" fillId="0" borderId="0" xfId="0" applyFont="1" applyFill="1" applyAlignment="1">
      <alignment horizontal="center"/>
    </xf>
    <xf numFmtId="0" fontId="22" fillId="0" borderId="5" xfId="0" applyFont="1" applyFill="1" applyBorder="1" applyAlignment="1">
      <alignment horizontal="right" vertical="center"/>
    </xf>
    <xf numFmtId="168" fontId="7" fillId="0" borderId="11" xfId="0" applyNumberFormat="1" applyFont="1" applyFill="1" applyBorder="1" applyAlignment="1">
      <alignment horizontal="right" vertical="center"/>
    </xf>
    <xf numFmtId="0" fontId="6" fillId="0" borderId="0" xfId="0" applyFont="1" applyFill="1" applyAlignment="1">
      <alignment horizontal="center" vertical="center"/>
    </xf>
    <xf numFmtId="2" fontId="5" fillId="0" borderId="0" xfId="0" applyNumberFormat="1" applyFont="1" applyFill="1" applyBorder="1" applyAlignment="1">
      <alignment horizontal="right"/>
    </xf>
    <xf numFmtId="0" fontId="6" fillId="0" borderId="0" xfId="0" applyFont="1" applyFill="1" applyAlignment="1">
      <alignment horizontal="center"/>
    </xf>
    <xf numFmtId="0" fontId="37" fillId="0" borderId="0" xfId="0" applyFont="1" applyFill="1" applyAlignment="1">
      <alignment horizontal="center" vertical="center"/>
    </xf>
    <xf numFmtId="0" fontId="6" fillId="0" borderId="0" xfId="0" applyFont="1" applyAlignment="1">
      <alignment horizontal="center"/>
    </xf>
    <xf numFmtId="0" fontId="5" fillId="0" borderId="0" xfId="0" applyNumberFormat="1" applyFont="1" applyFill="1" applyBorder="1" applyAlignment="1"/>
    <xf numFmtId="0" fontId="9" fillId="0" borderId="0" xfId="0" applyFont="1" applyBorder="1" applyAlignment="1">
      <alignment horizontal="center"/>
    </xf>
    <xf numFmtId="0" fontId="9" fillId="0" borderId="0" xfId="0" applyFont="1" applyAlignment="1">
      <alignment horizontal="center"/>
    </xf>
    <xf numFmtId="0" fontId="25" fillId="0" borderId="0" xfId="0" applyFont="1" applyFill="1" applyBorder="1" applyAlignment="1">
      <alignment vertical="top"/>
    </xf>
    <xf numFmtId="0" fontId="25" fillId="0" borderId="0" xfId="0" applyFont="1" applyFill="1"/>
    <xf numFmtId="0" fontId="23" fillId="0" borderId="0" xfId="0" quotePrefix="1" applyFont="1" applyFill="1" applyBorder="1" applyAlignment="1">
      <alignment horizontal="right" vertical="top"/>
    </xf>
    <xf numFmtId="165" fontId="5" fillId="0" borderId="0" xfId="0" applyNumberFormat="1" applyFont="1" applyFill="1" applyBorder="1" applyAlignment="1">
      <alignment vertical="center"/>
    </xf>
    <xf numFmtId="0" fontId="0" fillId="0" borderId="12" xfId="0" applyFill="1" applyBorder="1"/>
    <xf numFmtId="164" fontId="9" fillId="0" borderId="10" xfId="0" applyNumberFormat="1" applyFont="1" applyFill="1" applyBorder="1" applyAlignment="1">
      <alignment horizontal="center" vertical="center"/>
    </xf>
    <xf numFmtId="164" fontId="9" fillId="0" borderId="4" xfId="0" applyNumberFormat="1" applyFont="1" applyFill="1" applyBorder="1" applyAlignment="1">
      <alignment horizontal="center" vertical="center"/>
    </xf>
    <xf numFmtId="0" fontId="7" fillId="4" borderId="20" xfId="0" applyFont="1" applyFill="1" applyBorder="1" applyAlignment="1">
      <alignment horizontal="center" vertical="center" wrapText="1"/>
    </xf>
    <xf numFmtId="0" fontId="7" fillId="4" borderId="20"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center" vertical="center"/>
    </xf>
    <xf numFmtId="0" fontId="6" fillId="0" borderId="0" xfId="0" applyFont="1" applyAlignment="1">
      <alignment horizontal="left" wrapText="1"/>
    </xf>
    <xf numFmtId="4" fontId="0" fillId="0" borderId="0" xfId="0" applyNumberFormat="1"/>
    <xf numFmtId="2" fontId="5" fillId="0" borderId="0" xfId="0" applyNumberFormat="1" applyFont="1" applyFill="1" applyBorder="1"/>
    <xf numFmtId="0" fontId="5" fillId="0" borderId="9" xfId="0" applyFont="1" applyFill="1" applyBorder="1"/>
    <xf numFmtId="0" fontId="5" fillId="5" borderId="3" xfId="0" applyFont="1" applyFill="1" applyBorder="1"/>
    <xf numFmtId="0" fontId="7" fillId="0" borderId="1" xfId="0" applyFont="1" applyFill="1" applyBorder="1"/>
    <xf numFmtId="0" fontId="5" fillId="5" borderId="12" xfId="0" applyFont="1" applyFill="1" applyBorder="1"/>
    <xf numFmtId="0" fontId="0" fillId="0" borderId="0" xfId="0" applyFill="1" applyBorder="1"/>
    <xf numFmtId="0" fontId="9" fillId="0" borderId="3" xfId="0" applyFont="1" applyFill="1" applyBorder="1" applyAlignment="1">
      <alignment horizontal="left" vertical="center"/>
    </xf>
    <xf numFmtId="172" fontId="10" fillId="0" borderId="0" xfId="0" applyNumberFormat="1" applyFont="1"/>
    <xf numFmtId="0" fontId="15" fillId="0" borderId="0" xfId="1" applyAlignment="1" applyProtection="1">
      <alignment horizontal="left" indent="4"/>
    </xf>
    <xf numFmtId="0" fontId="7" fillId="0" borderId="0" xfId="0" applyFont="1" applyBorder="1" applyAlignment="1">
      <alignment vertical="top" wrapText="1"/>
    </xf>
    <xf numFmtId="0" fontId="0" fillId="4" borderId="1" xfId="0" applyFill="1" applyBorder="1"/>
    <xf numFmtId="0" fontId="7" fillId="4" borderId="21" xfId="0" applyFont="1" applyFill="1" applyBorder="1" applyAlignment="1">
      <alignment horizontal="center"/>
    </xf>
    <xf numFmtId="165" fontId="7" fillId="0" borderId="31" xfId="0" applyNumberFormat="1" applyFont="1" applyFill="1" applyBorder="1" applyAlignment="1">
      <alignment horizontal="right" vertical="center"/>
    </xf>
    <xf numFmtId="165" fontId="7" fillId="0" borderId="16" xfId="0" applyNumberFormat="1" applyFont="1" applyFill="1" applyBorder="1" applyAlignment="1">
      <alignment horizontal="right" vertical="center"/>
    </xf>
    <xf numFmtId="165" fontId="7" fillId="0" borderId="17" xfId="0" applyNumberFormat="1" applyFont="1" applyFill="1" applyBorder="1" applyAlignment="1">
      <alignment horizontal="right" vertical="center"/>
    </xf>
    <xf numFmtId="0" fontId="6" fillId="4" borderId="3" xfId="0" applyFont="1" applyFill="1" applyBorder="1" applyAlignment="1">
      <alignment horizontal="center" vertical="center"/>
    </xf>
    <xf numFmtId="0" fontId="11" fillId="4" borderId="1" xfId="0" applyFont="1" applyFill="1" applyBorder="1" applyAlignment="1">
      <alignment vertical="center"/>
    </xf>
    <xf numFmtId="165" fontId="5" fillId="0" borderId="10" xfId="0" applyNumberFormat="1" applyFont="1" applyFill="1" applyBorder="1"/>
    <xf numFmtId="165" fontId="5" fillId="0" borderId="4" xfId="0" applyNumberFormat="1" applyFont="1" applyFill="1" applyBorder="1"/>
    <xf numFmtId="0" fontId="6" fillId="4" borderId="9" xfId="0" applyFont="1" applyFill="1" applyBorder="1" applyAlignment="1">
      <alignment horizontal="center"/>
    </xf>
    <xf numFmtId="167" fontId="9" fillId="0" borderId="4" xfId="0" applyNumberFormat="1" applyFont="1" applyFill="1" applyBorder="1" applyAlignment="1">
      <alignment horizontal="center" vertical="center"/>
    </xf>
    <xf numFmtId="0" fontId="6" fillId="4" borderId="15" xfId="0" applyFont="1" applyFill="1" applyBorder="1" applyAlignment="1">
      <alignment horizontal="center"/>
    </xf>
    <xf numFmtId="0" fontId="6" fillId="4" borderId="0" xfId="0" applyFont="1" applyFill="1" applyBorder="1" applyAlignment="1">
      <alignment horizontal="center"/>
    </xf>
    <xf numFmtId="0" fontId="6" fillId="4" borderId="1" xfId="0" applyFont="1" applyFill="1" applyBorder="1" applyAlignment="1">
      <alignment horizontal="center"/>
    </xf>
    <xf numFmtId="0" fontId="0" fillId="0" borderId="0" xfId="0" applyNumberFormat="1" applyFont="1" applyFill="1" applyBorder="1" applyAlignment="1"/>
    <xf numFmtId="0" fontId="0" fillId="0" borderId="1" xfId="0" applyNumberFormat="1" applyFont="1" applyFill="1" applyBorder="1" applyAlignment="1"/>
    <xf numFmtId="169" fontId="5" fillId="0" borderId="10" xfId="0" applyNumberFormat="1" applyFont="1" applyBorder="1"/>
    <xf numFmtId="169" fontId="5" fillId="0" borderId="4" xfId="0" applyNumberFormat="1" applyFont="1" applyBorder="1"/>
    <xf numFmtId="0" fontId="3" fillId="0" borderId="0" xfId="2" applyFont="1"/>
    <xf numFmtId="0" fontId="7" fillId="0" borderId="3" xfId="0" applyFont="1" applyFill="1" applyBorder="1"/>
    <xf numFmtId="167" fontId="7" fillId="0" borderId="0" xfId="0" applyNumberFormat="1" applyFont="1" applyFill="1" applyBorder="1" applyAlignment="1">
      <alignment vertical="center"/>
    </xf>
    <xf numFmtId="3" fontId="10" fillId="0" borderId="0" xfId="0" applyNumberFormat="1" applyFont="1"/>
    <xf numFmtId="3" fontId="16" fillId="0" borderId="6" xfId="0" applyNumberFormat="1" applyFont="1" applyFill="1" applyBorder="1" applyAlignment="1">
      <alignment horizontal="right" vertical="center"/>
    </xf>
    <xf numFmtId="3" fontId="16" fillId="0" borderId="1" xfId="0" applyNumberFormat="1" applyFont="1" applyFill="1" applyBorder="1" applyAlignment="1">
      <alignment horizontal="right" vertical="center"/>
    </xf>
    <xf numFmtId="167" fontId="7" fillId="0" borderId="18" xfId="0" applyNumberFormat="1" applyFont="1" applyFill="1" applyBorder="1" applyAlignment="1">
      <alignment horizontal="center" vertical="center"/>
    </xf>
    <xf numFmtId="9" fontId="7" fillId="0" borderId="18" xfId="0" applyNumberFormat="1" applyFont="1" applyFill="1" applyBorder="1" applyAlignment="1">
      <alignment horizontal="center" vertical="center"/>
    </xf>
    <xf numFmtId="9" fontId="7" fillId="0" borderId="31" xfId="0" applyNumberFormat="1" applyFont="1" applyFill="1" applyBorder="1" applyAlignment="1">
      <alignment horizontal="center" vertical="center"/>
    </xf>
    <xf numFmtId="9" fontId="7" fillId="0" borderId="6" xfId="0" applyNumberFormat="1" applyFont="1" applyFill="1" applyBorder="1" applyAlignment="1">
      <alignment horizontal="center" vertical="center"/>
    </xf>
    <xf numFmtId="167" fontId="9" fillId="0" borderId="7" xfId="0" applyNumberFormat="1" applyFont="1" applyFill="1" applyBorder="1" applyAlignment="1">
      <alignment horizontal="center" vertical="center"/>
    </xf>
    <xf numFmtId="171" fontId="7" fillId="0" borderId="10" xfId="0" applyNumberFormat="1" applyFont="1" applyFill="1" applyBorder="1" applyAlignment="1">
      <alignment horizontal="right" vertical="center"/>
    </xf>
    <xf numFmtId="167" fontId="9" fillId="0" borderId="10" xfId="0" applyNumberFormat="1" applyFont="1" applyFill="1" applyBorder="1" applyAlignment="1">
      <alignment horizontal="center" vertical="center"/>
    </xf>
    <xf numFmtId="171" fontId="7" fillId="0" borderId="4" xfId="0" applyNumberFormat="1" applyFont="1" applyFill="1" applyBorder="1" applyAlignment="1">
      <alignment horizontal="right" vertical="center"/>
    </xf>
    <xf numFmtId="171" fontId="7" fillId="0" borderId="7" xfId="0" applyNumberFormat="1" applyFont="1" applyFill="1" applyBorder="1" applyAlignment="1">
      <alignment horizontal="right" vertical="center"/>
    </xf>
    <xf numFmtId="0" fontId="7" fillId="0" borderId="5" xfId="0" applyFont="1" applyBorder="1" applyAlignment="1">
      <alignment vertical="center"/>
    </xf>
    <xf numFmtId="164" fontId="7" fillId="0" borderId="33" xfId="0" applyNumberFormat="1" applyFont="1" applyFill="1" applyBorder="1" applyAlignment="1">
      <alignment horizontal="right" vertical="center"/>
    </xf>
    <xf numFmtId="164" fontId="7" fillId="0" borderId="34" xfId="0" applyNumberFormat="1" applyFont="1" applyFill="1" applyBorder="1" applyAlignment="1">
      <alignment horizontal="right" vertical="center"/>
    </xf>
    <xf numFmtId="164" fontId="9" fillId="0" borderId="28" xfId="0" applyNumberFormat="1" applyFont="1" applyFill="1" applyBorder="1" applyAlignment="1">
      <alignment horizontal="center" vertical="center"/>
    </xf>
    <xf numFmtId="164" fontId="7" fillId="0" borderId="35" xfId="0" applyNumberFormat="1" applyFont="1" applyFill="1" applyBorder="1" applyAlignment="1">
      <alignment horizontal="right" vertical="center"/>
    </xf>
    <xf numFmtId="164" fontId="7" fillId="0" borderId="36" xfId="0" applyNumberFormat="1" applyFont="1" applyFill="1" applyBorder="1" applyAlignment="1">
      <alignment horizontal="right" vertical="center"/>
    </xf>
    <xf numFmtId="164" fontId="9" fillId="0" borderId="29" xfId="0" applyNumberFormat="1" applyFont="1" applyFill="1" applyBorder="1" applyAlignment="1">
      <alignment horizontal="center" vertical="center"/>
    </xf>
    <xf numFmtId="164" fontId="7" fillId="0" borderId="5"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9" fillId="0" borderId="4" xfId="0" applyFont="1" applyFill="1" applyBorder="1" applyAlignment="1">
      <alignment horizontal="center" vertical="center"/>
    </xf>
    <xf numFmtId="0" fontId="8" fillId="0" borderId="0" xfId="0" applyFont="1" applyBorder="1" applyAlignment="1">
      <alignment horizontal="center" vertical="center"/>
    </xf>
    <xf numFmtId="0" fontId="9" fillId="4" borderId="0" xfId="0" applyFont="1" applyFill="1" applyBorder="1" applyAlignment="1">
      <alignment horizontal="center" vertical="center"/>
    </xf>
    <xf numFmtId="0" fontId="0" fillId="0" borderId="0" xfId="0"/>
    <xf numFmtId="0" fontId="0" fillId="0" borderId="0" xfId="0"/>
    <xf numFmtId="0" fontId="2" fillId="8" borderId="38" xfId="0" applyNumberFormat="1" applyFont="1" applyFill="1" applyBorder="1" applyAlignment="1"/>
    <xf numFmtId="3" fontId="2" fillId="0" borderId="38" xfId="0" applyNumberFormat="1" applyFont="1" applyFill="1" applyBorder="1" applyAlignment="1"/>
    <xf numFmtId="0" fontId="2" fillId="0" borderId="38" xfId="0" applyNumberFormat="1" applyFont="1" applyFill="1" applyBorder="1" applyAlignment="1"/>
    <xf numFmtId="0" fontId="5" fillId="0" borderId="8" xfId="0" applyFont="1" applyFill="1" applyBorder="1" applyAlignment="1">
      <alignment vertical="center"/>
    </xf>
    <xf numFmtId="166" fontId="5" fillId="0" borderId="8" xfId="0" applyNumberFormat="1" applyFont="1" applyFill="1" applyBorder="1" applyAlignment="1">
      <alignment horizontal="right" vertical="center"/>
    </xf>
    <xf numFmtId="0" fontId="5" fillId="0" borderId="0" xfId="0" applyFont="1" applyFill="1" applyBorder="1" applyAlignment="1">
      <alignment vertical="center"/>
    </xf>
    <xf numFmtId="166" fontId="5" fillId="0" borderId="0" xfId="0" applyNumberFormat="1" applyFont="1" applyFill="1" applyBorder="1" applyAlignment="1">
      <alignment horizontal="right" vertical="center"/>
    </xf>
    <xf numFmtId="167" fontId="5" fillId="0" borderId="10" xfId="0" applyNumberFormat="1" applyFont="1" applyFill="1" applyBorder="1" applyAlignment="1">
      <alignment horizontal="right" vertical="center"/>
    </xf>
    <xf numFmtId="167" fontId="5" fillId="5" borderId="4" xfId="0" applyNumberFormat="1" applyFont="1" applyFill="1" applyBorder="1" applyAlignment="1">
      <alignment horizontal="right" vertical="center"/>
    </xf>
    <xf numFmtId="167" fontId="5" fillId="0" borderId="4" xfId="0" applyNumberFormat="1" applyFont="1" applyFill="1" applyBorder="1" applyAlignment="1">
      <alignment horizontal="right" vertical="center"/>
    </xf>
    <xf numFmtId="0" fontId="0" fillId="0" borderId="0" xfId="0"/>
    <xf numFmtId="0" fontId="7" fillId="0" borderId="11" xfId="0" applyFont="1" applyBorder="1" applyAlignment="1">
      <alignment horizontal="right" vertical="center"/>
    </xf>
    <xf numFmtId="0" fontId="9" fillId="0" borderId="0" xfId="0" applyFont="1" applyBorder="1" applyAlignment="1">
      <alignment horizontal="left" wrapText="1"/>
    </xf>
    <xf numFmtId="0" fontId="0" fillId="0" borderId="0" xfId="0"/>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0" fillId="0" borderId="0" xfId="0"/>
    <xf numFmtId="0" fontId="2" fillId="0" borderId="0" xfId="0" applyNumberFormat="1" applyFont="1" applyFill="1" applyBorder="1" applyAlignment="1"/>
    <xf numFmtId="173" fontId="2" fillId="0" borderId="0" xfId="0" applyNumberFormat="1" applyFont="1" applyFill="1" applyBorder="1" applyAlignment="1"/>
    <xf numFmtId="2" fontId="16" fillId="0" borderId="0" xfId="0" applyNumberFormat="1" applyFont="1" applyFill="1" applyBorder="1" applyAlignment="1">
      <alignment horizontal="right"/>
    </xf>
    <xf numFmtId="2" fontId="16" fillId="0" borderId="1" xfId="0" applyNumberFormat="1" applyFont="1" applyFill="1" applyBorder="1" applyAlignment="1">
      <alignment horizontal="center"/>
    </xf>
    <xf numFmtId="2" fontId="5" fillId="0" borderId="3" xfId="0" applyNumberFormat="1" applyFont="1" applyFill="1" applyBorder="1"/>
    <xf numFmtId="2" fontId="5" fillId="0" borderId="9" xfId="0" applyNumberFormat="1" applyFont="1" applyFill="1" applyBorder="1"/>
    <xf numFmtId="2" fontId="5" fillId="0" borderId="4" xfId="0" applyNumberFormat="1" applyFont="1" applyFill="1" applyBorder="1"/>
    <xf numFmtId="2" fontId="5" fillId="0" borderId="10" xfId="0" applyNumberFormat="1" applyFont="1" applyFill="1" applyBorder="1"/>
    <xf numFmtId="0" fontId="0" fillId="0" borderId="0" xfId="0"/>
    <xf numFmtId="0" fontId="7" fillId="9" borderId="3" xfId="0" applyFont="1" applyFill="1" applyBorder="1" applyAlignment="1">
      <alignment horizontal="center"/>
    </xf>
    <xf numFmtId="0" fontId="7" fillId="9" borderId="3" xfId="0" applyFont="1" applyFill="1" applyBorder="1"/>
    <xf numFmtId="0" fontId="7" fillId="9" borderId="1" xfId="0" applyFont="1" applyFill="1" applyBorder="1"/>
    <xf numFmtId="167" fontId="7" fillId="9" borderId="0" xfId="0" applyNumberFormat="1" applyFont="1" applyFill="1" applyBorder="1" applyAlignment="1">
      <alignment vertical="center"/>
    </xf>
    <xf numFmtId="0" fontId="7" fillId="9" borderId="12" xfId="0" applyFont="1" applyFill="1" applyBorder="1" applyAlignment="1">
      <alignment horizontal="center"/>
    </xf>
    <xf numFmtId="0" fontId="7" fillId="9" borderId="0" xfId="0" applyFont="1" applyFill="1" applyBorder="1"/>
    <xf numFmtId="0" fontId="24" fillId="9" borderId="3" xfId="0" applyFont="1" applyFill="1" applyBorder="1" applyAlignment="1">
      <alignment horizontal="center" vertical="center"/>
    </xf>
    <xf numFmtId="0" fontId="5" fillId="9" borderId="0" xfId="0" applyFont="1" applyFill="1" applyBorder="1"/>
    <xf numFmtId="0" fontId="16" fillId="9" borderId="1" xfId="0" applyFont="1" applyFill="1" applyBorder="1"/>
    <xf numFmtId="165" fontId="5" fillId="9" borderId="0" xfId="0" applyNumberFormat="1" applyFont="1" applyFill="1" applyBorder="1" applyAlignment="1">
      <alignment vertical="center"/>
    </xf>
    <xf numFmtId="0" fontId="5" fillId="9" borderId="11" xfId="0" applyFont="1" applyFill="1" applyBorder="1"/>
    <xf numFmtId="0" fontId="0" fillId="9" borderId="3" xfId="0" applyFill="1" applyBorder="1"/>
    <xf numFmtId="0" fontId="0" fillId="9" borderId="12" xfId="0" applyFill="1" applyBorder="1"/>
    <xf numFmtId="0" fontId="0" fillId="0" borderId="0" xfId="0"/>
    <xf numFmtId="0" fontId="0" fillId="0" borderId="0" xfId="0"/>
    <xf numFmtId="0" fontId="22" fillId="9" borderId="1" xfId="0" applyFont="1" applyFill="1" applyBorder="1" applyAlignment="1">
      <alignment horizontal="center"/>
    </xf>
    <xf numFmtId="165" fontId="5" fillId="9" borderId="4" xfId="0" applyNumberFormat="1" applyFont="1" applyFill="1" applyBorder="1"/>
    <xf numFmtId="165" fontId="7" fillId="9" borderId="4" xfId="0" applyNumberFormat="1" applyFont="1" applyFill="1" applyBorder="1"/>
    <xf numFmtId="0" fontId="6" fillId="5" borderId="7" xfId="0" quotePrefix="1" applyFont="1" applyFill="1" applyBorder="1" applyAlignment="1">
      <alignment horizontal="center" vertical="center"/>
    </xf>
    <xf numFmtId="0" fontId="6" fillId="5"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6" fillId="4" borderId="0" xfId="0" applyFont="1" applyFill="1" applyBorder="1" applyAlignment="1">
      <alignment horizontal="center"/>
    </xf>
    <xf numFmtId="0" fontId="0" fillId="0" borderId="0" xfId="0"/>
    <xf numFmtId="168" fontId="16" fillId="0" borderId="3" xfId="0" applyNumberFormat="1" applyFont="1" applyFill="1" applyBorder="1" applyAlignment="1">
      <alignment horizontal="center" vertical="center"/>
    </xf>
    <xf numFmtId="168" fontId="16" fillId="0" borderId="1" xfId="0" applyNumberFormat="1" applyFont="1" applyFill="1" applyBorder="1" applyAlignment="1">
      <alignment horizontal="center" vertical="center"/>
    </xf>
    <xf numFmtId="168" fontId="16" fillId="0" borderId="6" xfId="0" applyNumberFormat="1" applyFont="1" applyFill="1" applyBorder="1" applyAlignment="1">
      <alignment horizontal="center" vertical="center"/>
    </xf>
    <xf numFmtId="168" fontId="0" fillId="0" borderId="0" xfId="0" applyNumberFormat="1"/>
    <xf numFmtId="168" fontId="7" fillId="0" borderId="0" xfId="0" applyNumberFormat="1" applyFont="1" applyFill="1" applyBorder="1" applyAlignment="1">
      <alignment horizontal="center" vertical="center"/>
    </xf>
    <xf numFmtId="168" fontId="16" fillId="0" borderId="0" xfId="0" applyNumberFormat="1" applyFont="1" applyFill="1" applyBorder="1" applyAlignment="1">
      <alignment horizontal="center" vertical="center"/>
    </xf>
    <xf numFmtId="168" fontId="16" fillId="0" borderId="5" xfId="0" applyNumberFormat="1" applyFont="1" applyFill="1" applyBorder="1" applyAlignment="1">
      <alignment horizontal="center" vertical="center"/>
    </xf>
    <xf numFmtId="0" fontId="11" fillId="0" borderId="0" xfId="0" applyFont="1"/>
    <xf numFmtId="0" fontId="6" fillId="0" borderId="3" xfId="0" applyFont="1" applyFill="1" applyBorder="1" applyAlignment="1">
      <alignment horizontal="left" vertical="center"/>
    </xf>
    <xf numFmtId="0" fontId="9" fillId="9" borderId="9" xfId="0" applyFont="1" applyFill="1" applyBorder="1" applyAlignment="1">
      <alignment horizontal="left" vertical="center"/>
    </xf>
    <xf numFmtId="0" fontId="22" fillId="9" borderId="6" xfId="0" applyFont="1" applyFill="1" applyBorder="1" applyAlignment="1">
      <alignment horizontal="right" vertical="center"/>
    </xf>
    <xf numFmtId="168" fontId="7" fillId="9" borderId="8" xfId="0" applyNumberFormat="1" applyFont="1" applyFill="1" applyBorder="1" applyAlignment="1">
      <alignment horizontal="right" vertical="center"/>
    </xf>
    <xf numFmtId="0" fontId="9" fillId="9" borderId="3" xfId="0" applyFont="1" applyFill="1" applyBorder="1" applyAlignment="1">
      <alignment horizontal="left" vertical="center"/>
    </xf>
    <xf numFmtId="0" fontId="22" fillId="9" borderId="1" xfId="0" applyFont="1" applyFill="1" applyBorder="1" applyAlignment="1">
      <alignment horizontal="right" vertical="center"/>
    </xf>
    <xf numFmtId="168" fontId="7" fillId="9" borderId="0" xfId="0" applyNumberFormat="1" applyFont="1" applyFill="1" applyBorder="1" applyAlignment="1">
      <alignment horizontal="right" vertical="center"/>
    </xf>
    <xf numFmtId="0" fontId="6" fillId="9" borderId="3" xfId="0" applyFont="1" applyFill="1" applyBorder="1" applyAlignment="1">
      <alignment horizontal="left" vertical="center"/>
    </xf>
    <xf numFmtId="0" fontId="0" fillId="9" borderId="0" xfId="0" applyFill="1"/>
    <xf numFmtId="167" fontId="7" fillId="9" borderId="10" xfId="0" applyNumberFormat="1" applyFont="1" applyFill="1" applyBorder="1" applyAlignment="1">
      <alignment horizontal="right" vertical="center"/>
    </xf>
    <xf numFmtId="167" fontId="7" fillId="0" borderId="4" xfId="0" applyNumberFormat="1" applyFont="1" applyFill="1" applyBorder="1" applyAlignment="1">
      <alignment horizontal="right" vertical="center"/>
    </xf>
    <xf numFmtId="167" fontId="7" fillId="9" borderId="4" xfId="0" applyNumberFormat="1" applyFont="1" applyFill="1" applyBorder="1" applyAlignment="1">
      <alignment horizontal="right" vertical="center"/>
    </xf>
    <xf numFmtId="167" fontId="7" fillId="0" borderId="7" xfId="0" applyNumberFormat="1" applyFont="1" applyFill="1" applyBorder="1" applyAlignment="1">
      <alignment horizontal="right" vertical="center"/>
    </xf>
    <xf numFmtId="0" fontId="5" fillId="5" borderId="5" xfId="0" applyFont="1" applyFill="1" applyBorder="1"/>
    <xf numFmtId="165" fontId="7" fillId="0" borderId="4" xfId="0" applyNumberFormat="1" applyFont="1" applyFill="1" applyBorder="1" applyAlignment="1">
      <alignment horizontal="right"/>
    </xf>
    <xf numFmtId="165" fontId="7" fillId="9" borderId="4" xfId="0" applyNumberFormat="1" applyFont="1" applyFill="1" applyBorder="1" applyAlignment="1">
      <alignment horizontal="right"/>
    </xf>
    <xf numFmtId="0" fontId="22" fillId="9" borderId="5" xfId="0" applyFont="1" applyFill="1" applyBorder="1" applyAlignment="1">
      <alignment horizontal="center"/>
    </xf>
    <xf numFmtId="0" fontId="5" fillId="0" borderId="15" xfId="0" applyFont="1" applyFill="1" applyBorder="1" applyAlignment="1">
      <alignment horizontal="left"/>
    </xf>
    <xf numFmtId="0" fontId="5" fillId="0" borderId="23" xfId="0" applyFont="1" applyFill="1" applyBorder="1" applyAlignment="1">
      <alignment horizontal="left"/>
    </xf>
    <xf numFmtId="0" fontId="5" fillId="9" borderId="15" xfId="0" applyFont="1" applyFill="1" applyBorder="1" applyAlignment="1">
      <alignment horizontal="left"/>
    </xf>
    <xf numFmtId="0" fontId="6" fillId="4" borderId="22"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30" xfId="0" applyFont="1" applyFill="1" applyBorder="1" applyAlignment="1">
      <alignment horizontal="center" vertical="center" wrapText="1"/>
    </xf>
    <xf numFmtId="0" fontId="6" fillId="0" borderId="0" xfId="0" applyFont="1" applyBorder="1" applyAlignment="1">
      <alignment horizontal="center"/>
    </xf>
    <xf numFmtId="0" fontId="5" fillId="0" borderId="6" xfId="0" applyFont="1" applyFill="1" applyBorder="1"/>
    <xf numFmtId="0" fontId="5" fillId="5" borderId="1" xfId="0" applyFont="1" applyFill="1" applyBorder="1"/>
    <xf numFmtId="0" fontId="0" fillId="9" borderId="1" xfId="0" applyNumberFormat="1" applyFont="1" applyFill="1" applyBorder="1" applyAlignment="1"/>
    <xf numFmtId="169" fontId="5" fillId="9" borderId="4" xfId="0" applyNumberFormat="1" applyFont="1" applyFill="1" applyBorder="1"/>
    <xf numFmtId="0" fontId="0" fillId="9" borderId="5" xfId="0" applyNumberFormat="1" applyFont="1" applyFill="1" applyBorder="1" applyAlignment="1"/>
    <xf numFmtId="169" fontId="5" fillId="9" borderId="7" xfId="0" applyNumberFormat="1" applyFont="1" applyFill="1" applyBorder="1"/>
    <xf numFmtId="0" fontId="2" fillId="0" borderId="0" xfId="2" applyFont="1" applyFill="1"/>
    <xf numFmtId="0" fontId="2" fillId="0" borderId="0" xfId="2" applyFont="1"/>
    <xf numFmtId="0" fontId="6" fillId="0" borderId="0" xfId="0" applyFont="1" applyFill="1" applyBorder="1" applyAlignment="1"/>
    <xf numFmtId="0" fontId="2" fillId="0" borderId="0" xfId="2" applyNumberFormat="1" applyFont="1" applyFill="1" applyBorder="1" applyAlignment="1"/>
    <xf numFmtId="0" fontId="0" fillId="0" borderId="6" xfId="0" applyBorder="1"/>
    <xf numFmtId="0" fontId="0" fillId="0" borderId="0" xfId="0"/>
    <xf numFmtId="167" fontId="9" fillId="0" borderId="41" xfId="0" applyNumberFormat="1" applyFont="1" applyFill="1" applyBorder="1" applyAlignment="1">
      <alignment horizontal="center" vertical="center"/>
    </xf>
    <xf numFmtId="0" fontId="9" fillId="0" borderId="0" xfId="0" applyFont="1" applyBorder="1" applyAlignment="1">
      <alignment horizontal="left" wrapText="1"/>
    </xf>
    <xf numFmtId="0" fontId="7" fillId="0" borderId="11" xfId="0" applyFont="1" applyBorder="1" applyAlignment="1">
      <alignment horizontal="right" vertical="center"/>
    </xf>
    <xf numFmtId="0" fontId="0" fillId="0" borderId="0" xfId="0"/>
    <xf numFmtId="0" fontId="5" fillId="4" borderId="4" xfId="0" applyFont="1" applyFill="1" applyBorder="1" applyAlignment="1">
      <alignment vertical="center"/>
    </xf>
    <xf numFmtId="0" fontId="5" fillId="4" borderId="4" xfId="0" applyFont="1" applyFill="1" applyBorder="1" applyAlignment="1">
      <alignment horizontal="right" vertical="center"/>
    </xf>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6" fillId="4" borderId="0" xfId="0" applyFont="1" applyFill="1" applyBorder="1" applyAlignment="1">
      <alignment horizontal="center"/>
    </xf>
    <xf numFmtId="0" fontId="6" fillId="4" borderId="6" xfId="0" applyFont="1" applyFill="1" applyBorder="1" applyAlignment="1">
      <alignment horizontal="center" wrapText="1"/>
    </xf>
    <xf numFmtId="0" fontId="5" fillId="4" borderId="1" xfId="0" applyFont="1" applyFill="1" applyBorder="1" applyAlignment="1">
      <alignment horizontal="center" vertical="top" wrapText="1"/>
    </xf>
    <xf numFmtId="0" fontId="0" fillId="0" borderId="0" xfId="0"/>
    <xf numFmtId="2" fontId="5" fillId="9" borderId="3" xfId="0" applyNumberFormat="1" applyFont="1" applyFill="1" applyBorder="1"/>
    <xf numFmtId="2" fontId="16" fillId="9" borderId="1" xfId="0" applyNumberFormat="1" applyFont="1" applyFill="1" applyBorder="1" applyAlignment="1">
      <alignment horizontal="center"/>
    </xf>
    <xf numFmtId="2" fontId="5" fillId="9" borderId="4" xfId="0" applyNumberFormat="1" applyFont="1" applyFill="1" applyBorder="1"/>
    <xf numFmtId="2" fontId="5" fillId="9" borderId="0" xfId="0" applyNumberFormat="1" applyFont="1" applyFill="1" applyBorder="1" applyAlignment="1">
      <alignment horizontal="right"/>
    </xf>
    <xf numFmtId="2" fontId="16" fillId="9" borderId="0" xfId="0" applyNumberFormat="1" applyFont="1" applyFill="1" applyBorder="1" applyAlignment="1">
      <alignment horizontal="right"/>
    </xf>
    <xf numFmtId="2" fontId="5" fillId="9" borderId="0" xfId="0" applyNumberFormat="1" applyFont="1" applyFill="1" applyBorder="1"/>
    <xf numFmtId="2" fontId="5" fillId="9" borderId="12" xfId="0" applyNumberFormat="1" applyFont="1" applyFill="1" applyBorder="1"/>
    <xf numFmtId="2" fontId="16" fillId="9" borderId="5" xfId="0" applyNumberFormat="1" applyFont="1" applyFill="1" applyBorder="1" applyAlignment="1">
      <alignment horizontal="center"/>
    </xf>
    <xf numFmtId="2" fontId="5" fillId="9" borderId="7" xfId="0" applyNumberFormat="1" applyFont="1" applyFill="1" applyBorder="1"/>
    <xf numFmtId="2" fontId="5" fillId="9" borderId="11" xfId="0" applyNumberFormat="1" applyFont="1" applyFill="1" applyBorder="1" applyAlignment="1">
      <alignment horizontal="right"/>
    </xf>
    <xf numFmtId="2" fontId="5" fillId="9" borderId="5" xfId="0" applyNumberFormat="1" applyFont="1" applyFill="1" applyBorder="1" applyAlignment="1">
      <alignment horizontal="right"/>
    </xf>
    <xf numFmtId="2" fontId="5" fillId="9" borderId="3" xfId="0" applyNumberFormat="1" applyFont="1" applyFill="1" applyBorder="1" applyAlignment="1"/>
    <xf numFmtId="2" fontId="16" fillId="9" borderId="0" xfId="0" applyNumberFormat="1" applyFont="1" applyFill="1" applyBorder="1"/>
    <xf numFmtId="2" fontId="5" fillId="9" borderId="11" xfId="0" applyNumberFormat="1" applyFont="1" applyFill="1" applyBorder="1"/>
    <xf numFmtId="0" fontId="8" fillId="0" borderId="0" xfId="0" applyFont="1" applyBorder="1" applyAlignment="1">
      <alignment horizontal="center" vertical="center"/>
    </xf>
    <xf numFmtId="0" fontId="9" fillId="4" borderId="0" xfId="0" applyFont="1" applyFill="1" applyBorder="1" applyAlignment="1">
      <alignment horizontal="center" vertical="center"/>
    </xf>
    <xf numFmtId="0" fontId="0" fillId="0" borderId="0" xfId="0"/>
    <xf numFmtId="0" fontId="7" fillId="9" borderId="5" xfId="0" applyFont="1" applyFill="1" applyBorder="1"/>
    <xf numFmtId="165" fontId="5" fillId="0" borderId="1" xfId="0" applyNumberFormat="1" applyFont="1" applyFill="1" applyBorder="1" applyAlignment="1">
      <alignment vertical="center"/>
    </xf>
    <xf numFmtId="165" fontId="5" fillId="9" borderId="1" xfId="0" applyNumberFormat="1" applyFont="1" applyFill="1" applyBorder="1" applyAlignment="1">
      <alignment vertical="center"/>
    </xf>
    <xf numFmtId="2" fontId="9" fillId="0" borderId="4" xfId="0" applyNumberFormat="1" applyFont="1" applyFill="1" applyBorder="1" applyAlignment="1">
      <alignment horizontal="center"/>
    </xf>
    <xf numFmtId="2" fontId="6" fillId="9" borderId="4" xfId="0" applyNumberFormat="1" applyFont="1" applyFill="1" applyBorder="1" applyAlignment="1">
      <alignment horizontal="center"/>
    </xf>
    <xf numFmtId="2" fontId="6" fillId="9" borderId="7" xfId="0" applyNumberFormat="1" applyFont="1" applyFill="1" applyBorder="1" applyAlignment="1">
      <alignment horizontal="center"/>
    </xf>
    <xf numFmtId="0" fontId="8" fillId="0" borderId="0" xfId="0" applyFont="1" applyBorder="1" applyAlignment="1">
      <alignment horizontal="center" vertical="center"/>
    </xf>
    <xf numFmtId="0" fontId="9" fillId="4" borderId="0" xfId="0" applyFont="1" applyFill="1" applyBorder="1" applyAlignment="1">
      <alignment horizontal="center" vertical="center"/>
    </xf>
    <xf numFmtId="0" fontId="0" fillId="0" borderId="0" xfId="0"/>
    <xf numFmtId="165" fontId="7" fillId="0" borderId="7" xfId="0" applyNumberFormat="1" applyFont="1" applyFill="1" applyBorder="1" applyAlignment="1">
      <alignment horizontal="right"/>
    </xf>
    <xf numFmtId="0" fontId="0" fillId="0" borderId="0" xfId="0"/>
    <xf numFmtId="167" fontId="5" fillId="5" borderId="7" xfId="0" applyNumberFormat="1" applyFont="1" applyFill="1" applyBorder="1" applyAlignment="1">
      <alignment horizontal="right" vertical="center"/>
    </xf>
    <xf numFmtId="0" fontId="5" fillId="9" borderId="0" xfId="0" applyFont="1" applyFill="1" applyBorder="1" applyAlignment="1">
      <alignment vertical="center"/>
    </xf>
    <xf numFmtId="3" fontId="16" fillId="9" borderId="1" xfId="0" applyNumberFormat="1" applyFont="1" applyFill="1" applyBorder="1" applyAlignment="1">
      <alignment horizontal="right" vertical="center"/>
    </xf>
    <xf numFmtId="166" fontId="5" fillId="9" borderId="0" xfId="0" applyNumberFormat="1" applyFont="1" applyFill="1" applyBorder="1" applyAlignment="1">
      <alignment horizontal="right" vertical="center"/>
    </xf>
    <xf numFmtId="0" fontId="5" fillId="9" borderId="11" xfId="0" applyFont="1" applyFill="1" applyBorder="1" applyAlignment="1">
      <alignment vertical="center"/>
    </xf>
    <xf numFmtId="3" fontId="16" fillId="9" borderId="5" xfId="0" applyNumberFormat="1" applyFont="1" applyFill="1" applyBorder="1" applyAlignment="1">
      <alignment horizontal="right" vertical="center"/>
    </xf>
    <xf numFmtId="166" fontId="5" fillId="9" borderId="11" xfId="0" applyNumberFormat="1" applyFont="1" applyFill="1" applyBorder="1" applyAlignment="1">
      <alignment horizontal="right" vertical="center"/>
    </xf>
    <xf numFmtId="166" fontId="5" fillId="0" borderId="3" xfId="0" applyNumberFormat="1" applyFont="1" applyFill="1" applyBorder="1"/>
    <xf numFmtId="0" fontId="9" fillId="9" borderId="4" xfId="0" applyFont="1" applyFill="1" applyBorder="1" applyAlignment="1">
      <alignment horizontal="center"/>
    </xf>
    <xf numFmtId="166" fontId="5" fillId="9" borderId="3" xfId="0" applyNumberFormat="1" applyFont="1" applyFill="1" applyBorder="1"/>
    <xf numFmtId="166" fontId="5" fillId="9" borderId="0" xfId="0" applyNumberFormat="1" applyFont="1" applyFill="1" applyBorder="1"/>
    <xf numFmtId="169" fontId="5" fillId="9" borderId="1" xfId="0" applyNumberFormat="1" applyFont="1" applyFill="1" applyBorder="1" applyAlignment="1"/>
    <xf numFmtId="0" fontId="6" fillId="9" borderId="4" xfId="0" applyFont="1" applyFill="1" applyBorder="1" applyAlignment="1">
      <alignment horizontal="center"/>
    </xf>
    <xf numFmtId="0" fontId="9" fillId="0" borderId="10" xfId="0" applyFont="1" applyFill="1" applyBorder="1" applyAlignment="1">
      <alignment horizontal="center"/>
    </xf>
    <xf numFmtId="166" fontId="5" fillId="0" borderId="9" xfId="0" applyNumberFormat="1" applyFont="1" applyFill="1" applyBorder="1"/>
    <xf numFmtId="166" fontId="5" fillId="0" borderId="8" xfId="0" applyNumberFormat="1" applyFont="1" applyFill="1" applyBorder="1"/>
    <xf numFmtId="169" fontId="5" fillId="0" borderId="6" xfId="0" applyNumberFormat="1" applyFont="1" applyFill="1" applyBorder="1" applyAlignment="1"/>
    <xf numFmtId="0" fontId="9" fillId="0" borderId="4" xfId="0" applyFont="1" applyFill="1" applyBorder="1" applyAlignment="1">
      <alignment horizontal="center"/>
    </xf>
    <xf numFmtId="166" fontId="5" fillId="0" borderId="0" xfId="0" applyNumberFormat="1" applyFont="1" applyFill="1" applyBorder="1"/>
    <xf numFmtId="169" fontId="5" fillId="0" borderId="1" xfId="0" applyNumberFormat="1" applyFont="1" applyFill="1" applyBorder="1" applyAlignment="1"/>
    <xf numFmtId="0" fontId="9" fillId="0" borderId="7" xfId="0" applyFont="1" applyFill="1" applyBorder="1" applyAlignment="1">
      <alignment horizontal="center"/>
    </xf>
    <xf numFmtId="166" fontId="5" fillId="0" borderId="12" xfId="0" applyNumberFormat="1" applyFont="1" applyFill="1" applyBorder="1"/>
    <xf numFmtId="166" fontId="5" fillId="0" borderId="11" xfId="0" applyNumberFormat="1" applyFont="1" applyFill="1" applyBorder="1"/>
    <xf numFmtId="169" fontId="5" fillId="0" borderId="5" xfId="0" applyNumberFormat="1" applyFont="1" applyFill="1" applyBorder="1" applyAlignment="1"/>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0" fillId="0" borderId="0" xfId="0"/>
    <xf numFmtId="0" fontId="5" fillId="4" borderId="4"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29" xfId="0" applyFont="1" applyFill="1" applyBorder="1" applyAlignment="1">
      <alignment horizontal="center" vertical="center"/>
    </xf>
    <xf numFmtId="171" fontId="5" fillId="0" borderId="1" xfId="0" applyNumberFormat="1" applyFont="1" applyFill="1" applyBorder="1" applyAlignment="1">
      <alignment horizontal="right" vertical="center"/>
    </xf>
    <xf numFmtId="171" fontId="5" fillId="0" borderId="7" xfId="0" applyNumberFormat="1" applyFont="1" applyFill="1" applyBorder="1" applyAlignment="1">
      <alignment horizontal="right" vertical="center"/>
    </xf>
    <xf numFmtId="0" fontId="0" fillId="0" borderId="0" xfId="0"/>
    <xf numFmtId="3" fontId="41" fillId="0" borderId="43" xfId="8" applyNumberFormat="1" applyFont="1" applyFill="1" applyBorder="1" applyAlignment="1">
      <alignment horizontal="right" wrapText="1"/>
    </xf>
    <xf numFmtId="0" fontId="41" fillId="0" borderId="43" xfId="8" applyFont="1" applyFill="1" applyBorder="1" applyAlignment="1">
      <alignment wrapText="1"/>
    </xf>
    <xf numFmtId="3" fontId="41" fillId="0" borderId="43" xfId="8" applyNumberFormat="1" applyFont="1" applyFill="1" applyBorder="1" applyAlignment="1">
      <alignment horizontal="right" wrapText="1"/>
    </xf>
    <xf numFmtId="0" fontId="41" fillId="0" borderId="43" xfId="8" applyFont="1" applyFill="1" applyBorder="1" applyAlignment="1">
      <alignment wrapText="1"/>
    </xf>
    <xf numFmtId="3" fontId="41" fillId="0" borderId="43" xfId="8" applyNumberFormat="1" applyFont="1" applyFill="1" applyBorder="1" applyAlignment="1">
      <alignment horizontal="right" wrapText="1"/>
    </xf>
    <xf numFmtId="0" fontId="6" fillId="0" borderId="12" xfId="0" applyFont="1" applyFill="1" applyBorder="1" applyAlignment="1">
      <alignment horizontal="left" vertical="center"/>
    </xf>
    <xf numFmtId="0" fontId="0" fillId="0" borderId="11" xfId="0" applyFill="1" applyBorder="1"/>
    <xf numFmtId="0" fontId="2" fillId="0" borderId="0" xfId="0" applyFont="1" applyAlignment="1">
      <alignment horizontal="left" vertical="center" wrapText="1"/>
    </xf>
    <xf numFmtId="49" fontId="2" fillId="0" borderId="0" xfId="0" applyNumberFormat="1" applyFont="1" applyAlignment="1">
      <alignment horizontal="left" vertical="center"/>
    </xf>
    <xf numFmtId="0" fontId="6" fillId="4" borderId="14"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9" fillId="4" borderId="0" xfId="0" applyFont="1" applyFill="1" applyBorder="1" applyAlignment="1">
      <alignment horizontal="center" vertical="center"/>
    </xf>
    <xf numFmtId="0" fontId="9" fillId="4" borderId="3" xfId="0" applyFont="1" applyFill="1" applyBorder="1" applyAlignment="1">
      <alignment horizontal="center" vertical="center"/>
    </xf>
    <xf numFmtId="0" fontId="0" fillId="0" borderId="0" xfId="0"/>
    <xf numFmtId="0" fontId="5" fillId="9" borderId="1" xfId="0" applyFont="1" applyFill="1" applyBorder="1"/>
    <xf numFmtId="0" fontId="5" fillId="9" borderId="5" xfId="0" applyFont="1" applyFill="1" applyBorder="1"/>
    <xf numFmtId="3" fontId="5" fillId="0" borderId="3" xfId="0" applyNumberFormat="1" applyFont="1" applyFill="1" applyBorder="1" applyAlignment="1">
      <alignment horizontal="right"/>
    </xf>
    <xf numFmtId="3" fontId="5" fillId="0" borderId="8" xfId="0" applyNumberFormat="1" applyFont="1" applyFill="1" applyBorder="1" applyAlignment="1">
      <alignment horizontal="right"/>
    </xf>
    <xf numFmtId="169" fontId="5" fillId="0" borderId="1" xfId="9" applyNumberFormat="1" applyFont="1" applyFill="1" applyBorder="1" applyAlignment="1"/>
    <xf numFmtId="3" fontId="5" fillId="9" borderId="3" xfId="0" applyNumberFormat="1" applyFont="1" applyFill="1" applyBorder="1" applyAlignment="1">
      <alignment horizontal="right"/>
    </xf>
    <xf numFmtId="3" fontId="5" fillId="9" borderId="0" xfId="0" applyNumberFormat="1" applyFont="1" applyFill="1" applyBorder="1" applyAlignment="1">
      <alignment horizontal="right"/>
    </xf>
    <xf numFmtId="169" fontId="5" fillId="9" borderId="1" xfId="9" applyNumberFormat="1" applyFont="1" applyFill="1" applyBorder="1" applyAlignment="1"/>
    <xf numFmtId="3" fontId="5" fillId="0" borderId="0" xfId="0" applyNumberFormat="1" applyFont="1" applyFill="1" applyBorder="1" applyAlignment="1">
      <alignment horizontal="right"/>
    </xf>
    <xf numFmtId="3" fontId="5" fillId="9" borderId="12" xfId="0" applyNumberFormat="1" applyFont="1" applyFill="1" applyBorder="1" applyAlignment="1">
      <alignment horizontal="right"/>
    </xf>
    <xf numFmtId="3" fontId="5" fillId="9" borderId="11" xfId="0" applyNumberFormat="1" applyFont="1" applyFill="1" applyBorder="1" applyAlignment="1">
      <alignment horizontal="right"/>
    </xf>
    <xf numFmtId="169" fontId="5" fillId="9" borderId="5" xfId="9" applyNumberFormat="1" applyFont="1" applyFill="1" applyBorder="1" applyAlignment="1"/>
    <xf numFmtId="0" fontId="6" fillId="0" borderId="4" xfId="0" applyFont="1" applyFill="1" applyBorder="1" applyAlignment="1">
      <alignment horizontal="center"/>
    </xf>
    <xf numFmtId="0" fontId="5" fillId="4" borderId="6" xfId="0" applyFont="1" applyFill="1" applyBorder="1" applyAlignment="1">
      <alignment horizontal="centerContinuous"/>
    </xf>
    <xf numFmtId="0" fontId="5" fillId="4" borderId="9" xfId="0" applyFont="1" applyFill="1" applyBorder="1" applyAlignment="1">
      <alignment horizontal="centerContinuous"/>
    </xf>
    <xf numFmtId="0" fontId="6" fillId="0" borderId="10" xfId="0" applyFont="1" applyFill="1" applyBorder="1" applyAlignment="1">
      <alignment horizontal="center"/>
    </xf>
    <xf numFmtId="10" fontId="5" fillId="9" borderId="4" xfId="0" applyNumberFormat="1" applyFont="1" applyFill="1" applyBorder="1" applyAlignment="1">
      <alignment horizontal="center"/>
    </xf>
    <xf numFmtId="10" fontId="5" fillId="0" borderId="10" xfId="0" applyNumberFormat="1" applyFont="1" applyBorder="1" applyAlignment="1">
      <alignment horizontal="center"/>
    </xf>
    <xf numFmtId="0" fontId="0" fillId="0" borderId="0" xfId="0"/>
    <xf numFmtId="174" fontId="5" fillId="7" borderId="0" xfId="0" applyNumberFormat="1" applyFont="1" applyFill="1" applyAlignment="1">
      <alignment horizontal="right" vertical="center"/>
    </xf>
    <xf numFmtId="174" fontId="5" fillId="0" borderId="0" xfId="0" applyNumberFormat="1" applyFont="1" applyAlignment="1">
      <alignment horizontal="right" vertical="center"/>
    </xf>
    <xf numFmtId="174" fontId="5" fillId="5" borderId="0" xfId="0" applyNumberFormat="1" applyFont="1" applyFill="1" applyAlignment="1">
      <alignment horizontal="right" vertical="center"/>
    </xf>
    <xf numFmtId="174" fontId="5" fillId="0" borderId="3" xfId="0" applyNumberFormat="1" applyFont="1" applyFill="1" applyBorder="1" applyAlignment="1">
      <alignment horizontal="right" vertical="center"/>
    </xf>
    <xf numFmtId="174" fontId="5" fillId="0" borderId="0" xfId="0" applyNumberFormat="1" applyFont="1" applyFill="1" applyBorder="1" applyAlignment="1">
      <alignment horizontal="right" vertical="center"/>
    </xf>
    <xf numFmtId="174" fontId="5" fillId="0" borderId="1" xfId="0" applyNumberFormat="1" applyFont="1" applyFill="1" applyBorder="1" applyAlignment="1">
      <alignment horizontal="right" vertical="center"/>
    </xf>
    <xf numFmtId="174" fontId="5" fillId="9" borderId="0" xfId="0" applyNumberFormat="1" applyFont="1" applyFill="1" applyBorder="1" applyAlignment="1">
      <alignment horizontal="right" vertical="center"/>
    </xf>
    <xf numFmtId="174" fontId="5" fillId="10" borderId="0" xfId="0" applyNumberFormat="1" applyFont="1" applyFill="1" applyBorder="1" applyAlignment="1">
      <alignment horizontal="right" vertical="center"/>
    </xf>
    <xf numFmtId="174" fontId="5" fillId="0" borderId="0" xfId="0" applyNumberFormat="1" applyFont="1" applyFill="1" applyAlignment="1">
      <alignment horizontal="right" vertical="center"/>
    </xf>
    <xf numFmtId="174" fontId="5" fillId="10" borderId="0" xfId="0" applyNumberFormat="1" applyFont="1" applyFill="1" applyAlignment="1">
      <alignment horizontal="right" vertical="center"/>
    </xf>
    <xf numFmtId="174" fontId="5" fillId="9" borderId="0" xfId="0" applyNumberFormat="1" applyFont="1" applyFill="1" applyAlignment="1">
      <alignment horizontal="right" vertical="center"/>
    </xf>
    <xf numFmtId="174" fontId="5" fillId="9" borderId="12" xfId="0" applyNumberFormat="1" applyFont="1" applyFill="1" applyBorder="1" applyAlignment="1">
      <alignment horizontal="right" vertical="center"/>
    </xf>
    <xf numFmtId="174" fontId="5" fillId="9" borderId="11" xfId="0" applyNumberFormat="1" applyFont="1" applyFill="1" applyBorder="1" applyAlignment="1">
      <alignment horizontal="right" vertical="center"/>
    </xf>
    <xf numFmtId="174" fontId="5" fillId="10" borderId="11" xfId="0" applyNumberFormat="1" applyFont="1" applyFill="1" applyBorder="1" applyAlignment="1">
      <alignment horizontal="right" vertical="center"/>
    </xf>
    <xf numFmtId="174" fontId="5" fillId="0" borderId="8" xfId="0" applyNumberFormat="1" applyFont="1" applyFill="1" applyBorder="1"/>
    <xf numFmtId="174" fontId="5" fillId="9" borderId="0" xfId="0" applyNumberFormat="1" applyFont="1" applyFill="1" applyBorder="1"/>
    <xf numFmtId="174" fontId="5" fillId="9" borderId="0" xfId="0" applyNumberFormat="1" applyFont="1" applyFill="1" applyBorder="1" applyAlignment="1">
      <alignment horizontal="right"/>
    </xf>
    <xf numFmtId="174" fontId="5" fillId="0" borderId="0" xfId="0" applyNumberFormat="1" applyFont="1" applyFill="1" applyBorder="1"/>
    <xf numFmtId="174" fontId="5" fillId="0" borderId="0" xfId="0" applyNumberFormat="1" applyFont="1" applyFill="1" applyBorder="1" applyAlignment="1">
      <alignment horizontal="right"/>
    </xf>
    <xf numFmtId="174" fontId="5" fillId="9" borderId="11" xfId="0" applyNumberFormat="1" applyFont="1" applyFill="1" applyBorder="1"/>
    <xf numFmtId="175" fontId="5" fillId="0" borderId="8" xfId="0" applyNumberFormat="1" applyFont="1" applyFill="1" applyBorder="1" applyAlignment="1">
      <alignment horizontal="right"/>
    </xf>
    <xf numFmtId="175" fontId="5" fillId="0" borderId="0" xfId="0" applyNumberFormat="1" applyFont="1" applyFill="1" applyBorder="1" applyAlignment="1">
      <alignment horizontal="right"/>
    </xf>
    <xf numFmtId="175" fontId="5" fillId="9" borderId="0" xfId="0" applyNumberFormat="1" applyFont="1" applyFill="1" applyBorder="1" applyAlignment="1">
      <alignment horizontal="right"/>
    </xf>
    <xf numFmtId="175" fontId="5" fillId="9" borderId="11" xfId="0" applyNumberFormat="1" applyFont="1" applyFill="1" applyBorder="1" applyAlignment="1">
      <alignment horizontal="right"/>
    </xf>
    <xf numFmtId="174" fontId="7" fillId="0" borderId="0" xfId="0" applyNumberFormat="1" applyFont="1" applyFill="1" applyBorder="1"/>
    <xf numFmtId="174" fontId="7" fillId="9" borderId="3" xfId="0" applyNumberFormat="1" applyFont="1" applyFill="1" applyBorder="1"/>
    <xf numFmtId="174" fontId="7" fillId="9" borderId="0" xfId="0" applyNumberFormat="1" applyFont="1" applyFill="1" applyBorder="1"/>
    <xf numFmtId="174" fontId="7" fillId="9" borderId="0" xfId="0" applyNumberFormat="1" applyFont="1" applyFill="1" applyBorder="1" applyAlignment="1">
      <alignment vertical="center"/>
    </xf>
    <xf numFmtId="174" fontId="16" fillId="0" borderId="3" xfId="0" applyNumberFormat="1" applyFont="1" applyFill="1" applyBorder="1" applyAlignment="1">
      <alignment vertical="center"/>
    </xf>
    <xf numFmtId="174" fontId="7" fillId="0" borderId="0" xfId="0" applyNumberFormat="1" applyFont="1" applyFill="1" applyBorder="1" applyAlignment="1">
      <alignment vertical="center"/>
    </xf>
    <xf numFmtId="174" fontId="7" fillId="0" borderId="3" xfId="0" applyNumberFormat="1" applyFont="1" applyFill="1" applyBorder="1"/>
    <xf numFmtId="174" fontId="7" fillId="0" borderId="32" xfId="0" applyNumberFormat="1" applyFont="1" applyFill="1" applyBorder="1"/>
    <xf numFmtId="174" fontId="24" fillId="0" borderId="3" xfId="0" applyNumberFormat="1" applyFont="1" applyFill="1" applyBorder="1" applyAlignment="1">
      <alignment vertical="center"/>
    </xf>
    <xf numFmtId="174" fontId="24" fillId="0" borderId="0" xfId="0" applyNumberFormat="1" applyFont="1" applyFill="1" applyBorder="1" applyAlignment="1">
      <alignment vertical="center"/>
    </xf>
    <xf numFmtId="174" fontId="16" fillId="9" borderId="0" xfId="0" applyNumberFormat="1" applyFont="1" applyFill="1" applyBorder="1" applyAlignment="1">
      <alignment vertical="center"/>
    </xf>
    <xf numFmtId="174" fontId="16" fillId="0" borderId="0" xfId="0" applyNumberFormat="1" applyFont="1" applyFill="1" applyBorder="1" applyAlignment="1">
      <alignment vertical="center"/>
    </xf>
    <xf numFmtId="174" fontId="24" fillId="9" borderId="3" xfId="0" applyNumberFormat="1" applyFont="1" applyFill="1" applyBorder="1" applyAlignment="1">
      <alignment vertical="center"/>
    </xf>
    <xf numFmtId="174" fontId="24" fillId="9" borderId="0" xfId="0" applyNumberFormat="1" applyFont="1" applyFill="1" applyBorder="1" applyAlignment="1">
      <alignment vertical="center"/>
    </xf>
    <xf numFmtId="174" fontId="7" fillId="0" borderId="3" xfId="0" applyNumberFormat="1" applyFont="1" applyFill="1" applyBorder="1" applyAlignment="1">
      <alignment vertical="center"/>
    </xf>
    <xf numFmtId="174" fontId="7" fillId="9" borderId="3" xfId="0" applyNumberFormat="1" applyFont="1" applyFill="1" applyBorder="1" applyAlignment="1">
      <alignment vertical="center"/>
    </xf>
    <xf numFmtId="174" fontId="7" fillId="0" borderId="0" xfId="0" applyNumberFormat="1" applyFont="1" applyFill="1" applyBorder="1" applyAlignment="1">
      <alignment horizontal="right"/>
    </xf>
    <xf numFmtId="174" fontId="16" fillId="9" borderId="3" xfId="0" applyNumberFormat="1" applyFont="1" applyFill="1" applyBorder="1" applyAlignment="1">
      <alignment vertical="center"/>
    </xf>
    <xf numFmtId="174" fontId="7" fillId="9" borderId="32" xfId="0" applyNumberFormat="1" applyFont="1" applyFill="1" applyBorder="1"/>
    <xf numFmtId="174" fontId="16" fillId="0" borderId="0" xfId="0" applyNumberFormat="1" applyFont="1" applyFill="1" applyBorder="1" applyAlignment="1">
      <alignment horizontal="right"/>
    </xf>
    <xf numFmtId="174" fontId="7" fillId="9" borderId="3" xfId="0" applyNumberFormat="1" applyFont="1" applyFill="1" applyBorder="1" applyAlignment="1">
      <alignment horizontal="right"/>
    </xf>
    <xf numFmtId="174" fontId="7" fillId="9" borderId="0" xfId="0" applyNumberFormat="1" applyFont="1" applyFill="1" applyBorder="1" applyAlignment="1">
      <alignment horizontal="right"/>
    </xf>
    <xf numFmtId="174" fontId="7" fillId="9" borderId="11" xfId="0" applyNumberFormat="1" applyFont="1" applyFill="1" applyBorder="1"/>
    <xf numFmtId="174" fontId="7" fillId="9" borderId="42" xfId="0" applyNumberFormat="1" applyFont="1" applyFill="1" applyBorder="1"/>
    <xf numFmtId="175" fontId="9" fillId="5" borderId="9" xfId="0" applyNumberFormat="1" applyFont="1" applyFill="1" applyBorder="1" applyAlignment="1">
      <alignment horizontal="right"/>
    </xf>
    <xf numFmtId="175" fontId="9" fillId="5" borderId="8" xfId="0" applyNumberFormat="1" applyFont="1" applyFill="1" applyBorder="1" applyAlignment="1">
      <alignment horizontal="right"/>
    </xf>
    <xf numFmtId="175" fontId="9" fillId="5" borderId="24" xfId="0" applyNumberFormat="1" applyFont="1" applyFill="1" applyBorder="1" applyAlignment="1">
      <alignment horizontal="right"/>
    </xf>
    <xf numFmtId="175" fontId="9" fillId="5" borderId="9" xfId="0" applyNumberFormat="1" applyFont="1" applyFill="1" applyBorder="1"/>
    <xf numFmtId="175" fontId="9" fillId="5" borderId="8" xfId="0" applyNumberFormat="1" applyFont="1" applyFill="1" applyBorder="1"/>
    <xf numFmtId="175" fontId="9" fillId="5" borderId="6" xfId="0" applyNumberFormat="1" applyFont="1" applyFill="1" applyBorder="1"/>
    <xf numFmtId="175" fontId="9" fillId="5" borderId="3" xfId="0" applyNumberFormat="1" applyFont="1" applyFill="1" applyBorder="1" applyAlignment="1">
      <alignment horizontal="right"/>
    </xf>
    <xf numFmtId="175" fontId="9" fillId="5" borderId="0" xfId="0" applyNumberFormat="1" applyFont="1" applyFill="1" applyBorder="1" applyAlignment="1">
      <alignment horizontal="right"/>
    </xf>
    <xf numFmtId="175" fontId="9" fillId="5" borderId="15" xfId="0" applyNumberFormat="1" applyFont="1" applyFill="1" applyBorder="1" applyAlignment="1">
      <alignment horizontal="right"/>
    </xf>
    <xf numFmtId="175" fontId="9" fillId="5" borderId="3" xfId="0" applyNumberFormat="1" applyFont="1" applyFill="1" applyBorder="1"/>
    <xf numFmtId="175" fontId="9" fillId="5" borderId="0" xfId="0" applyNumberFormat="1" applyFont="1" applyFill="1" applyBorder="1"/>
    <xf numFmtId="175" fontId="9" fillId="5" borderId="1" xfId="0" applyNumberFormat="1" applyFont="1" applyFill="1" applyBorder="1"/>
    <xf numFmtId="175" fontId="9" fillId="5" borderId="12" xfId="0" applyNumberFormat="1" applyFont="1" applyFill="1" applyBorder="1" applyAlignment="1">
      <alignment horizontal="right"/>
    </xf>
    <xf numFmtId="175" fontId="9" fillId="5" borderId="11" xfId="0" applyNumberFormat="1" applyFont="1" applyFill="1" applyBorder="1" applyAlignment="1">
      <alignment horizontal="right"/>
    </xf>
    <xf numFmtId="175" fontId="9" fillId="5" borderId="23" xfId="0" applyNumberFormat="1" applyFont="1" applyFill="1" applyBorder="1" applyAlignment="1">
      <alignment horizontal="right"/>
    </xf>
    <xf numFmtId="175" fontId="9" fillId="5" borderId="12" xfId="0" applyNumberFormat="1" applyFont="1" applyFill="1" applyBorder="1"/>
    <xf numFmtId="175" fontId="9" fillId="5" borderId="11" xfId="0" applyNumberFormat="1" applyFont="1" applyFill="1" applyBorder="1"/>
    <xf numFmtId="175" fontId="9" fillId="5" borderId="5" xfId="0" applyNumberFormat="1" applyFont="1" applyFill="1" applyBorder="1"/>
    <xf numFmtId="175" fontId="7" fillId="0" borderId="3" xfId="0" applyNumberFormat="1" applyFont="1" applyBorder="1" applyAlignment="1">
      <alignment horizontal="right"/>
    </xf>
    <xf numFmtId="175" fontId="7" fillId="0" borderId="0" xfId="0" applyNumberFormat="1" applyFont="1" applyBorder="1" applyAlignment="1">
      <alignment horizontal="right"/>
    </xf>
    <xf numFmtId="175" fontId="7" fillId="0" borderId="15" xfId="0" applyNumberFormat="1" applyFont="1" applyBorder="1" applyAlignment="1">
      <alignment horizontal="right"/>
    </xf>
    <xf numFmtId="175" fontId="7" fillId="0" borderId="3" xfId="0" applyNumberFormat="1" applyFont="1" applyBorder="1"/>
    <xf numFmtId="175" fontId="7" fillId="0" borderId="0" xfId="0" applyNumberFormat="1" applyFont="1" applyBorder="1"/>
    <xf numFmtId="175" fontId="7" fillId="0" borderId="1" xfId="0" applyNumberFormat="1" applyFont="1" applyBorder="1"/>
    <xf numFmtId="175" fontId="7" fillId="5" borderId="3" xfId="0" applyNumberFormat="1" applyFont="1" applyFill="1" applyBorder="1" applyAlignment="1">
      <alignment horizontal="right"/>
    </xf>
    <xf numFmtId="175" fontId="7" fillId="5" borderId="0" xfId="0" applyNumberFormat="1" applyFont="1" applyFill="1" applyBorder="1" applyAlignment="1">
      <alignment horizontal="right"/>
    </xf>
    <xf numFmtId="175" fontId="7" fillId="5" borderId="15" xfId="0" applyNumberFormat="1" applyFont="1" applyFill="1" applyBorder="1" applyAlignment="1">
      <alignment horizontal="right"/>
    </xf>
    <xf numFmtId="175" fontId="7" fillId="5" borderId="3" xfId="0" applyNumberFormat="1" applyFont="1" applyFill="1" applyBorder="1"/>
    <xf numFmtId="175" fontId="7" fillId="5" borderId="0" xfId="0" applyNumberFormat="1" applyFont="1" applyFill="1" applyBorder="1"/>
    <xf numFmtId="175" fontId="7" fillId="5" borderId="1" xfId="0" applyNumberFormat="1" applyFont="1" applyFill="1" applyBorder="1"/>
    <xf numFmtId="175" fontId="7" fillId="5" borderId="1" xfId="0" applyNumberFormat="1" applyFont="1" applyFill="1" applyBorder="1" applyAlignment="1">
      <alignment horizontal="right"/>
    </xf>
    <xf numFmtId="175" fontId="7" fillId="0" borderId="1" xfId="0" applyNumberFormat="1" applyFont="1" applyBorder="1" applyAlignment="1">
      <alignment horizontal="right"/>
    </xf>
    <xf numFmtId="175" fontId="7" fillId="0" borderId="3" xfId="0" applyNumberFormat="1" applyFont="1" applyFill="1" applyBorder="1" applyAlignment="1">
      <alignment horizontal="right"/>
    </xf>
    <xf numFmtId="175" fontId="7" fillId="0" borderId="0" xfId="0" applyNumberFormat="1" applyFont="1" applyFill="1" applyBorder="1" applyAlignment="1">
      <alignment horizontal="right"/>
    </xf>
    <xf numFmtId="175" fontId="7" fillId="0" borderId="15" xfId="0" applyNumberFormat="1" applyFont="1" applyFill="1" applyBorder="1" applyAlignment="1">
      <alignment horizontal="right"/>
    </xf>
    <xf numFmtId="175" fontId="7" fillId="0" borderId="1" xfId="0" applyNumberFormat="1" applyFont="1" applyFill="1" applyBorder="1" applyAlignment="1">
      <alignment horizontal="right"/>
    </xf>
    <xf numFmtId="175" fontId="7" fillId="9" borderId="3" xfId="0" applyNumberFormat="1" applyFont="1" applyFill="1" applyBorder="1" applyAlignment="1">
      <alignment horizontal="right"/>
    </xf>
    <xf numFmtId="175" fontId="7" fillId="9" borderId="0" xfId="0" applyNumberFormat="1" applyFont="1" applyFill="1" applyBorder="1" applyAlignment="1">
      <alignment horizontal="right"/>
    </xf>
    <xf numFmtId="175" fontId="7" fillId="9" borderId="15" xfId="0" applyNumberFormat="1" applyFont="1" applyFill="1" applyBorder="1" applyAlignment="1">
      <alignment horizontal="right"/>
    </xf>
    <xf numFmtId="175" fontId="7" fillId="9" borderId="1" xfId="0" applyNumberFormat="1" applyFont="1" applyFill="1" applyBorder="1" applyAlignment="1">
      <alignment horizontal="right"/>
    </xf>
    <xf numFmtId="175" fontId="7" fillId="9" borderId="3" xfId="0" applyNumberFormat="1" applyFont="1" applyFill="1" applyBorder="1"/>
    <xf numFmtId="175" fontId="7" fillId="9" borderId="0" xfId="0" applyNumberFormat="1" applyFont="1" applyFill="1" applyBorder="1"/>
    <xf numFmtId="175" fontId="7" fillId="9" borderId="1" xfId="0" applyNumberFormat="1" applyFont="1" applyFill="1" applyBorder="1"/>
    <xf numFmtId="175" fontId="7" fillId="0" borderId="3" xfId="0" applyNumberFormat="1" applyFont="1" applyFill="1" applyBorder="1"/>
    <xf numFmtId="175" fontId="7" fillId="0" borderId="0" xfId="0" applyNumberFormat="1" applyFont="1" applyFill="1" applyBorder="1"/>
    <xf numFmtId="175" fontId="7" fillId="0" borderId="1" xfId="0" applyNumberFormat="1" applyFont="1" applyFill="1" applyBorder="1"/>
    <xf numFmtId="175" fontId="7" fillId="9" borderId="12" xfId="0" applyNumberFormat="1" applyFont="1" applyFill="1" applyBorder="1" applyAlignment="1">
      <alignment horizontal="right"/>
    </xf>
    <xf numFmtId="175" fontId="7" fillId="9" borderId="11" xfId="0" applyNumberFormat="1" applyFont="1" applyFill="1" applyBorder="1" applyAlignment="1">
      <alignment horizontal="right"/>
    </xf>
    <xf numFmtId="175" fontId="7" fillId="9" borderId="23" xfId="0" applyNumberFormat="1" applyFont="1" applyFill="1" applyBorder="1" applyAlignment="1">
      <alignment horizontal="right"/>
    </xf>
    <xf numFmtId="175" fontId="7" fillId="9" borderId="12" xfId="0" applyNumberFormat="1" applyFont="1" applyFill="1" applyBorder="1"/>
    <xf numFmtId="175" fontId="7" fillId="9" borderId="11" xfId="0" applyNumberFormat="1" applyFont="1" applyFill="1" applyBorder="1"/>
    <xf numFmtId="175" fontId="7" fillId="9" borderId="5" xfId="0" applyNumberFormat="1" applyFont="1" applyFill="1" applyBorder="1"/>
    <xf numFmtId="175" fontId="7" fillId="5" borderId="12" xfId="0" applyNumberFormat="1" applyFont="1" applyFill="1" applyBorder="1" applyAlignment="1">
      <alignment horizontal="right"/>
    </xf>
    <xf numFmtId="175" fontId="7" fillId="5" borderId="11" xfId="0" applyNumberFormat="1" applyFont="1" applyFill="1" applyBorder="1" applyAlignment="1">
      <alignment horizontal="right"/>
    </xf>
    <xf numFmtId="175" fontId="7" fillId="5" borderId="23" xfId="0" applyNumberFormat="1" applyFont="1" applyFill="1" applyBorder="1" applyAlignment="1">
      <alignment horizontal="right"/>
    </xf>
    <xf numFmtId="175" fontId="7" fillId="5" borderId="5" xfId="0" applyNumberFormat="1" applyFont="1" applyFill="1" applyBorder="1" applyAlignment="1">
      <alignment horizontal="right"/>
    </xf>
    <xf numFmtId="175" fontId="7" fillId="0" borderId="11" xfId="0" applyNumberFormat="1" applyFont="1" applyFill="1" applyBorder="1" applyAlignment="1">
      <alignment horizontal="right"/>
    </xf>
    <xf numFmtId="174" fontId="5" fillId="9" borderId="39" xfId="0" applyNumberFormat="1" applyFont="1" applyFill="1" applyBorder="1"/>
    <xf numFmtId="174" fontId="5" fillId="9" borderId="1" xfId="0" applyNumberFormat="1" applyFont="1" applyFill="1" applyBorder="1"/>
    <xf numFmtId="175" fontId="9" fillId="0" borderId="6" xfId="0" applyNumberFormat="1" applyFont="1" applyFill="1" applyBorder="1" applyAlignment="1">
      <alignment horizontal="center" vertical="center"/>
    </xf>
    <xf numFmtId="175" fontId="9" fillId="0" borderId="1" xfId="0" applyNumberFormat="1" applyFont="1" applyFill="1" applyBorder="1" applyAlignment="1">
      <alignment horizontal="center" vertical="center"/>
    </xf>
    <xf numFmtId="175" fontId="7" fillId="0" borderId="1" xfId="0" applyNumberFormat="1" applyFont="1" applyFill="1" applyBorder="1" applyAlignment="1">
      <alignment horizontal="right" vertical="center"/>
    </xf>
    <xf numFmtId="175" fontId="7" fillId="0" borderId="9" xfId="0" applyNumberFormat="1" applyFont="1" applyBorder="1" applyAlignment="1">
      <alignment horizontal="center" vertical="center"/>
    </xf>
    <xf numFmtId="175" fontId="7" fillId="0" borderId="8" xfId="0" applyNumberFormat="1" applyFont="1" applyBorder="1" applyAlignment="1">
      <alignment horizontal="center" vertical="center"/>
    </xf>
    <xf numFmtId="175" fontId="7" fillId="0" borderId="6" xfId="0" applyNumberFormat="1" applyFont="1" applyBorder="1" applyAlignment="1">
      <alignment horizontal="center" vertical="center"/>
    </xf>
    <xf numFmtId="175" fontId="7" fillId="0" borderId="3" xfId="0" applyNumberFormat="1" applyFont="1" applyBorder="1" applyAlignment="1">
      <alignment horizontal="center" vertical="center"/>
    </xf>
    <xf numFmtId="175" fontId="7" fillId="0" borderId="0" xfId="0" applyNumberFormat="1" applyFont="1" applyBorder="1" applyAlignment="1">
      <alignment horizontal="center" vertical="center"/>
    </xf>
    <xf numFmtId="175" fontId="7" fillId="0" borderId="1" xfId="0" applyNumberFormat="1" applyFont="1" applyBorder="1" applyAlignment="1">
      <alignment horizontal="center" vertical="center"/>
    </xf>
    <xf numFmtId="175" fontId="16" fillId="0" borderId="0" xfId="0" applyNumberFormat="1" applyFont="1" applyBorder="1" applyAlignment="1">
      <alignment horizontal="center" vertical="center"/>
    </xf>
    <xf numFmtId="175" fontId="16" fillId="0" borderId="1" xfId="0" applyNumberFormat="1" applyFont="1" applyBorder="1" applyAlignment="1">
      <alignment horizontal="center" vertical="center"/>
    </xf>
    <xf numFmtId="175" fontId="7" fillId="0" borderId="3" xfId="0" applyNumberFormat="1" applyFont="1" applyFill="1" applyBorder="1" applyAlignment="1">
      <alignment horizontal="center" vertical="center"/>
    </xf>
    <xf numFmtId="175" fontId="7" fillId="0" borderId="0" xfId="0" applyNumberFormat="1" applyFont="1" applyFill="1" applyBorder="1" applyAlignment="1">
      <alignment horizontal="center" vertical="center"/>
    </xf>
    <xf numFmtId="175" fontId="7" fillId="0" borderId="1" xfId="0" applyNumberFormat="1" applyFont="1" applyFill="1" applyBorder="1" applyAlignment="1">
      <alignment horizontal="center" vertical="center"/>
    </xf>
    <xf numFmtId="175" fontId="7" fillId="0" borderId="11" xfId="0" applyNumberFormat="1" applyFont="1" applyFill="1" applyBorder="1" applyAlignment="1">
      <alignment horizontal="center" vertical="center"/>
    </xf>
    <xf numFmtId="171" fontId="7" fillId="0" borderId="9" xfId="0" applyNumberFormat="1" applyFont="1" applyFill="1" applyBorder="1" applyAlignment="1">
      <alignment horizontal="center" vertical="center"/>
    </xf>
    <xf numFmtId="171" fontId="7" fillId="0" borderId="8" xfId="0" applyNumberFormat="1" applyFont="1" applyFill="1" applyBorder="1" applyAlignment="1">
      <alignment horizontal="center" vertical="center"/>
    </xf>
    <xf numFmtId="171" fontId="7" fillId="0" borderId="6" xfId="0" applyNumberFormat="1" applyFont="1" applyFill="1" applyBorder="1" applyAlignment="1">
      <alignment horizontal="center" vertical="center"/>
    </xf>
    <xf numFmtId="171" fontId="7" fillId="0" borderId="3" xfId="0" applyNumberFormat="1" applyFont="1" applyFill="1" applyBorder="1" applyAlignment="1">
      <alignment horizontal="center" vertical="center"/>
    </xf>
    <xf numFmtId="171" fontId="7" fillId="0" borderId="0" xfId="0" applyNumberFormat="1" applyFont="1" applyFill="1" applyBorder="1" applyAlignment="1">
      <alignment horizontal="center" vertical="center"/>
    </xf>
    <xf numFmtId="171" fontId="7" fillId="0" borderId="1" xfId="0" applyNumberFormat="1" applyFont="1" applyFill="1" applyBorder="1" applyAlignment="1">
      <alignment horizontal="center" vertical="center"/>
    </xf>
    <xf numFmtId="171" fontId="7" fillId="0" borderId="40" xfId="0" applyNumberFormat="1" applyFont="1" applyFill="1" applyBorder="1" applyAlignment="1">
      <alignment horizontal="center" vertical="center"/>
    </xf>
    <xf numFmtId="171" fontId="16" fillId="0" borderId="0" xfId="0" applyNumberFormat="1" applyFont="1" applyFill="1" applyBorder="1" applyAlignment="1">
      <alignment horizontal="center" vertical="center"/>
    </xf>
    <xf numFmtId="171" fontId="16" fillId="0" borderId="1" xfId="0" applyNumberFormat="1" applyFont="1" applyFill="1" applyBorder="1" applyAlignment="1">
      <alignment horizontal="center" vertical="center"/>
    </xf>
    <xf numFmtId="171" fontId="7" fillId="0" borderId="12" xfId="0" applyNumberFormat="1" applyFont="1" applyFill="1" applyBorder="1" applyAlignment="1">
      <alignment horizontal="center" vertical="center"/>
    </xf>
    <xf numFmtId="171" fontId="7" fillId="0" borderId="11" xfId="0" applyNumberFormat="1" applyFont="1" applyFill="1" applyBorder="1" applyAlignment="1">
      <alignment horizontal="center" vertical="center"/>
    </xf>
    <xf numFmtId="164" fontId="7" fillId="0" borderId="9"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4" fontId="7" fillId="0" borderId="12" xfId="0" applyNumberFormat="1" applyFont="1" applyFill="1" applyBorder="1" applyAlignment="1">
      <alignment horizontal="center" vertical="center"/>
    </xf>
    <xf numFmtId="175" fontId="7" fillId="0" borderId="4" xfId="0" applyNumberFormat="1" applyFont="1" applyFill="1" applyBorder="1" applyAlignment="1">
      <alignment horizontal="center" vertical="center"/>
    </xf>
    <xf numFmtId="175" fontId="7" fillId="0" borderId="7" xfId="0" applyNumberFormat="1" applyFont="1" applyFill="1" applyBorder="1" applyAlignment="1">
      <alignment horizontal="center" vertical="center"/>
    </xf>
    <xf numFmtId="10" fontId="5" fillId="0" borderId="4" xfId="0" applyNumberFormat="1" applyFont="1" applyFill="1" applyBorder="1" applyAlignment="1">
      <alignment horizontal="center"/>
    </xf>
    <xf numFmtId="0" fontId="6" fillId="0" borderId="30" xfId="0" applyFont="1" applyFill="1" applyBorder="1" applyAlignment="1">
      <alignment horizontal="center"/>
    </xf>
    <xf numFmtId="10" fontId="5" fillId="0" borderId="30" xfId="0" applyNumberFormat="1" applyFont="1" applyFill="1" applyBorder="1" applyAlignment="1">
      <alignment horizontal="center"/>
    </xf>
    <xf numFmtId="175" fontId="7" fillId="0" borderId="18" xfId="0" applyNumberFormat="1" applyFont="1" applyFill="1" applyBorder="1" applyAlignment="1">
      <alignment horizontal="right" vertical="center"/>
    </xf>
    <xf numFmtId="175" fontId="7" fillId="0" borderId="6" xfId="0" applyNumberFormat="1" applyFont="1" applyFill="1" applyBorder="1" applyAlignment="1">
      <alignment horizontal="right" vertical="center"/>
    </xf>
    <xf numFmtId="175" fontId="7" fillId="0" borderId="19" xfId="0" applyNumberFormat="1" applyFont="1" applyFill="1" applyBorder="1" applyAlignment="1">
      <alignment horizontal="right" vertical="center"/>
    </xf>
    <xf numFmtId="175" fontId="7" fillId="0" borderId="13" xfId="0" applyNumberFormat="1" applyFont="1" applyFill="1" applyBorder="1" applyAlignment="1">
      <alignment horizontal="right" vertical="center"/>
    </xf>
    <xf numFmtId="175" fontId="7" fillId="0" borderId="20" xfId="0" applyNumberFormat="1" applyFont="1" applyFill="1" applyBorder="1" applyAlignment="1">
      <alignment horizontal="right" vertical="center"/>
    </xf>
    <xf numFmtId="175" fontId="7" fillId="0" borderId="14" xfId="0" applyNumberFormat="1" applyFont="1" applyFill="1" applyBorder="1" applyAlignment="1">
      <alignment horizontal="right" vertical="center"/>
    </xf>
    <xf numFmtId="175" fontId="7" fillId="0" borderId="21" xfId="0" applyNumberFormat="1" applyFont="1" applyFill="1" applyBorder="1" applyAlignment="1">
      <alignment horizontal="right" vertical="center"/>
    </xf>
    <xf numFmtId="175" fontId="5" fillId="0" borderId="3" xfId="0" applyNumberFormat="1" applyFont="1" applyBorder="1" applyAlignment="1">
      <alignment horizontal="center"/>
    </xf>
    <xf numFmtId="175" fontId="7" fillId="0" borderId="0" xfId="0" applyNumberFormat="1" applyFont="1" applyBorder="1" applyAlignment="1">
      <alignment horizontal="center"/>
    </xf>
    <xf numFmtId="175" fontId="7" fillId="0" borderId="3" xfId="0" applyNumberFormat="1" applyFont="1" applyBorder="1" applyAlignment="1">
      <alignment horizontal="center"/>
    </xf>
    <xf numFmtId="175" fontId="7" fillId="9" borderId="3" xfId="0" applyNumberFormat="1" applyFont="1" applyFill="1" applyBorder="1" applyAlignment="1">
      <alignment horizontal="center"/>
    </xf>
    <xf numFmtId="175" fontId="7" fillId="9" borderId="0" xfId="0" applyNumberFormat="1" applyFont="1" applyFill="1" applyBorder="1" applyAlignment="1">
      <alignment horizontal="center"/>
    </xf>
    <xf numFmtId="175" fontId="7" fillId="0" borderId="3" xfId="0" applyNumberFormat="1" applyFont="1" applyFill="1" applyBorder="1" applyAlignment="1">
      <alignment horizontal="center"/>
    </xf>
    <xf numFmtId="175" fontId="7" fillId="0" borderId="0" xfId="0" applyNumberFormat="1" applyFont="1" applyFill="1" applyBorder="1" applyAlignment="1">
      <alignment horizontal="center"/>
    </xf>
    <xf numFmtId="0" fontId="9" fillId="0" borderId="0" xfId="0" applyFont="1" applyBorder="1" applyAlignment="1">
      <alignment horizontal="left" wrapText="1"/>
    </xf>
    <xf numFmtId="0" fontId="7" fillId="0" borderId="11" xfId="0" applyFont="1" applyBorder="1" applyAlignment="1">
      <alignment horizontal="right" vertical="center"/>
    </xf>
    <xf numFmtId="0" fontId="0" fillId="0" borderId="0" xfId="0"/>
    <xf numFmtId="2" fontId="5" fillId="9" borderId="8" xfId="0" applyNumberFormat="1" applyFont="1" applyFill="1" applyBorder="1" applyAlignment="1">
      <alignment horizontal="right"/>
    </xf>
    <xf numFmtId="2" fontId="5" fillId="9" borderId="10" xfId="0" applyNumberFormat="1" applyFont="1" applyFill="1" applyBorder="1"/>
    <xf numFmtId="2" fontId="5" fillId="0" borderId="8" xfId="0" applyNumberFormat="1" applyFont="1" applyFill="1" applyBorder="1" applyAlignment="1">
      <alignment horizontal="right"/>
    </xf>
    <xf numFmtId="2" fontId="16" fillId="0" borderId="8" xfId="0" applyNumberFormat="1" applyFont="1" applyFill="1" applyBorder="1" applyAlignment="1">
      <alignment horizontal="right"/>
    </xf>
    <xf numFmtId="2" fontId="5" fillId="9" borderId="9" xfId="0" applyNumberFormat="1" applyFont="1" applyFill="1" applyBorder="1"/>
    <xf numFmtId="2" fontId="16" fillId="9" borderId="6" xfId="0" applyNumberFormat="1" applyFont="1" applyFill="1" applyBorder="1" applyAlignment="1">
      <alignment horizontal="center"/>
    </xf>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0" fillId="0" borderId="0" xfId="0"/>
    <xf numFmtId="0" fontId="9" fillId="4" borderId="6"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2" fillId="0" borderId="11" xfId="0" applyFont="1" applyBorder="1" applyAlignment="1">
      <alignment horizontal="center" vertical="top" wrapText="1"/>
    </xf>
    <xf numFmtId="0" fontId="6" fillId="4" borderId="0" xfId="0" applyFont="1" applyFill="1" applyBorder="1" applyAlignment="1">
      <alignment horizontal="center"/>
    </xf>
    <xf numFmtId="0" fontId="6" fillId="4" borderId="8" xfId="0" applyFont="1" applyFill="1" applyBorder="1" applyAlignment="1">
      <alignment horizontal="center" wrapText="1"/>
    </xf>
    <xf numFmtId="0" fontId="6" fillId="4" borderId="8" xfId="0" applyFont="1" applyFill="1" applyBorder="1" applyAlignment="1">
      <alignment horizontal="center" vertical="top" wrapText="1"/>
    </xf>
    <xf numFmtId="0" fontId="6" fillId="4" borderId="0" xfId="0" applyFont="1" applyFill="1" applyBorder="1" applyAlignment="1">
      <alignment horizontal="center" vertical="top" wrapText="1"/>
    </xf>
    <xf numFmtId="0" fontId="5" fillId="4" borderId="0" xfId="0" applyFont="1" applyFill="1" applyBorder="1" applyAlignment="1">
      <alignment horizontal="center" vertical="top" wrapText="1"/>
    </xf>
    <xf numFmtId="0" fontId="0" fillId="0" borderId="0" xfId="0"/>
    <xf numFmtId="0" fontId="9" fillId="4" borderId="6" xfId="0" applyFont="1" applyFill="1" applyBorder="1" applyAlignment="1">
      <alignment horizontal="center" vertical="center"/>
    </xf>
    <xf numFmtId="0" fontId="9" fillId="4" borderId="1" xfId="0" applyFont="1" applyFill="1" applyBorder="1" applyAlignment="1">
      <alignment horizontal="center" vertical="center"/>
    </xf>
    <xf numFmtId="3" fontId="41" fillId="0" borderId="0" xfId="8" applyNumberFormat="1" applyFont="1" applyFill="1" applyBorder="1" applyAlignment="1">
      <alignment horizontal="right" wrapText="1"/>
    </xf>
    <xf numFmtId="168" fontId="7" fillId="9" borderId="6" xfId="0" applyNumberFormat="1" applyFont="1" applyFill="1" applyBorder="1" applyAlignment="1">
      <alignment horizontal="right" vertical="center"/>
    </xf>
    <xf numFmtId="0" fontId="41" fillId="11" borderId="38" xfId="10" applyFont="1" applyFill="1" applyBorder="1" applyAlignment="1">
      <alignment horizontal="center"/>
    </xf>
    <xf numFmtId="3" fontId="41" fillId="11" borderId="38" xfId="10" applyNumberFormat="1" applyFont="1" applyFill="1" applyBorder="1" applyAlignment="1">
      <alignment horizontal="center"/>
    </xf>
    <xf numFmtId="0" fontId="41" fillId="0" borderId="43" xfId="10" applyFont="1" applyFill="1" applyBorder="1" applyAlignment="1">
      <alignment wrapText="1"/>
    </xf>
    <xf numFmtId="3" fontId="0" fillId="0" borderId="0" xfId="0" applyNumberFormat="1" applyFill="1"/>
    <xf numFmtId="0" fontId="7" fillId="9" borderId="12" xfId="0" applyFont="1" applyFill="1" applyBorder="1"/>
    <xf numFmtId="174" fontId="16" fillId="0" borderId="32" xfId="0" applyNumberFormat="1" applyFont="1" applyFill="1" applyBorder="1" applyAlignment="1">
      <alignment horizontal="right"/>
    </xf>
    <xf numFmtId="174" fontId="7" fillId="9" borderId="11" xfId="0" applyNumberFormat="1" applyFont="1" applyFill="1" applyBorder="1" applyAlignment="1">
      <alignment vertical="center"/>
    </xf>
    <xf numFmtId="0" fontId="7" fillId="9" borderId="9" xfId="0" applyFont="1" applyFill="1" applyBorder="1"/>
    <xf numFmtId="0" fontId="7" fillId="9" borderId="6" xfId="0" applyFont="1" applyFill="1" applyBorder="1"/>
    <xf numFmtId="174" fontId="7" fillId="9" borderId="9" xfId="0" applyNumberFormat="1" applyFont="1" applyFill="1" applyBorder="1" applyAlignment="1">
      <alignment horizontal="right"/>
    </xf>
    <xf numFmtId="174" fontId="7" fillId="9" borderId="8" xfId="0" applyNumberFormat="1" applyFont="1" applyFill="1" applyBorder="1" applyAlignment="1">
      <alignment horizontal="right"/>
    </xf>
    <xf numFmtId="174" fontId="7" fillId="9" borderId="8" xfId="0" applyNumberFormat="1" applyFont="1" applyFill="1" applyBorder="1"/>
    <xf numFmtId="174" fontId="7" fillId="9" borderId="8" xfId="0" applyNumberFormat="1" applyFont="1" applyFill="1" applyBorder="1" applyAlignment="1">
      <alignment vertical="center"/>
    </xf>
    <xf numFmtId="0" fontId="7" fillId="9" borderId="9" xfId="0" applyFont="1" applyFill="1" applyBorder="1" applyAlignment="1">
      <alignment horizontal="center"/>
    </xf>
    <xf numFmtId="167" fontId="7" fillId="0" borderId="4" xfId="0" applyNumberFormat="1" applyFont="1" applyFill="1" applyBorder="1" applyAlignment="1">
      <alignment vertical="center"/>
    </xf>
    <xf numFmtId="0" fontId="7" fillId="0" borderId="0" xfId="0" applyFont="1" applyFill="1" applyBorder="1" applyAlignment="1">
      <alignment vertical="center"/>
    </xf>
    <xf numFmtId="174" fontId="24" fillId="0" borderId="3" xfId="0" applyNumberFormat="1" applyFont="1" applyFill="1" applyBorder="1" applyAlignment="1">
      <alignment horizontal="right"/>
    </xf>
    <xf numFmtId="174" fontId="24" fillId="0" borderId="0" xfId="0" applyNumberFormat="1" applyFont="1" applyFill="1" applyBorder="1" applyAlignment="1">
      <alignment horizontal="right"/>
    </xf>
    <xf numFmtId="174" fontId="16" fillId="0" borderId="0" xfId="0" applyNumberFormat="1" applyFont="1" applyFill="1" applyBorder="1" applyAlignment="1"/>
    <xf numFmtId="174" fontId="16" fillId="0" borderId="3" xfId="0" applyNumberFormat="1" applyFont="1" applyFill="1" applyBorder="1" applyAlignment="1"/>
    <xf numFmtId="174" fontId="7" fillId="9" borderId="9" xfId="0" applyNumberFormat="1" applyFont="1" applyFill="1" applyBorder="1"/>
    <xf numFmtId="0" fontId="7" fillId="9" borderId="3" xfId="0" applyFont="1" applyFill="1" applyBorder="1" applyAlignment="1">
      <alignment vertical="center"/>
    </xf>
    <xf numFmtId="0" fontId="7" fillId="9" borderId="4" xfId="0" applyFont="1" applyFill="1" applyBorder="1" applyAlignment="1">
      <alignment horizontal="center"/>
    </xf>
    <xf numFmtId="174" fontId="7" fillId="9" borderId="32" xfId="0" applyNumberFormat="1" applyFont="1" applyFill="1" applyBorder="1" applyAlignment="1">
      <alignment horizontal="right"/>
    </xf>
    <xf numFmtId="2" fontId="5" fillId="9" borderId="10" xfId="0" applyNumberFormat="1" applyFont="1" applyFill="1" applyBorder="1" applyAlignment="1" applyProtection="1">
      <alignment vertical="center"/>
    </xf>
    <xf numFmtId="2" fontId="5" fillId="0" borderId="4" xfId="0" applyNumberFormat="1" applyFont="1" applyFill="1" applyBorder="1" applyAlignment="1" applyProtection="1">
      <alignment vertical="center"/>
    </xf>
    <xf numFmtId="2" fontId="5" fillId="9" borderId="4" xfId="0" applyNumberFormat="1" applyFont="1" applyFill="1" applyBorder="1" applyAlignment="1" applyProtection="1">
      <alignment vertical="center"/>
    </xf>
    <xf numFmtId="2" fontId="7" fillId="0" borderId="4" xfId="0" applyNumberFormat="1" applyFont="1" applyFill="1" applyBorder="1" applyAlignment="1">
      <alignment vertical="center"/>
    </xf>
    <xf numFmtId="2" fontId="7" fillId="0" borderId="4" xfId="0" applyNumberFormat="1" applyFont="1" applyFill="1" applyBorder="1" applyAlignment="1" applyProtection="1">
      <alignment vertical="center"/>
    </xf>
    <xf numFmtId="2" fontId="5" fillId="9" borderId="7" xfId="0" applyNumberFormat="1" applyFont="1" applyFill="1" applyBorder="1" applyAlignment="1" applyProtection="1">
      <alignment vertical="center"/>
    </xf>
    <xf numFmtId="0" fontId="16" fillId="0" borderId="5" xfId="0" applyFont="1" applyFill="1" applyBorder="1"/>
    <xf numFmtId="165" fontId="5" fillId="0" borderId="11" xfId="0" applyNumberFormat="1" applyFont="1" applyFill="1" applyBorder="1" applyAlignment="1">
      <alignment vertical="center"/>
    </xf>
    <xf numFmtId="165" fontId="5" fillId="0" borderId="5" xfId="0" applyNumberFormat="1" applyFont="1" applyFill="1" applyBorder="1" applyAlignment="1">
      <alignment vertical="center"/>
    </xf>
    <xf numFmtId="0" fontId="24" fillId="0" borderId="12" xfId="0" applyFont="1" applyFill="1" applyBorder="1" applyAlignment="1">
      <alignment horizontal="center" vertical="center"/>
    </xf>
    <xf numFmtId="0" fontId="24" fillId="9" borderId="9" xfId="0" applyFont="1" applyFill="1" applyBorder="1" applyAlignment="1">
      <alignment horizontal="center" vertical="center"/>
    </xf>
    <xf numFmtId="0" fontId="5" fillId="9" borderId="8" xfId="0" applyFont="1" applyFill="1" applyBorder="1"/>
    <xf numFmtId="0" fontId="16" fillId="9" borderId="6" xfId="0" applyFont="1" applyFill="1" applyBorder="1"/>
    <xf numFmtId="165" fontId="5" fillId="9" borderId="8" xfId="0" applyNumberFormat="1" applyFont="1" applyFill="1" applyBorder="1" applyAlignment="1">
      <alignment vertical="center"/>
    </xf>
    <xf numFmtId="165" fontId="5" fillId="9" borderId="6" xfId="0" applyNumberFormat="1" applyFont="1" applyFill="1" applyBorder="1" applyAlignment="1">
      <alignment vertical="center"/>
    </xf>
    <xf numFmtId="0" fontId="5" fillId="9" borderId="0" xfId="0" applyFont="1" applyFill="1" applyBorder="1" applyAlignment="1"/>
    <xf numFmtId="0" fontId="16" fillId="9" borderId="1" xfId="0" applyFont="1" applyFill="1" applyBorder="1" applyAlignment="1"/>
    <xf numFmtId="176" fontId="7" fillId="9" borderId="10" xfId="0" applyNumberFormat="1" applyFont="1" applyFill="1" applyBorder="1" applyAlignment="1" applyProtection="1">
      <alignment horizontal="right" vertical="center"/>
    </xf>
    <xf numFmtId="176" fontId="7" fillId="0" borderId="4" xfId="0" applyNumberFormat="1" applyFont="1" applyFill="1" applyBorder="1" applyAlignment="1" applyProtection="1">
      <alignment horizontal="right" vertical="center"/>
    </xf>
    <xf numFmtId="176" fontId="7" fillId="9" borderId="4" xfId="0" applyNumberFormat="1" applyFont="1" applyFill="1" applyBorder="1" applyAlignment="1" applyProtection="1">
      <alignment horizontal="right" vertical="center"/>
    </xf>
    <xf numFmtId="176" fontId="7" fillId="0" borderId="7" xfId="0" applyNumberFormat="1" applyFont="1" applyFill="1" applyBorder="1" applyAlignment="1" applyProtection="1">
      <alignment horizontal="right" vertical="center"/>
    </xf>
    <xf numFmtId="175" fontId="7" fillId="0" borderId="8" xfId="0" applyNumberFormat="1" applyFont="1" applyBorder="1" applyAlignment="1">
      <alignment horizontal="right"/>
    </xf>
    <xf numFmtId="175" fontId="5" fillId="0" borderId="15" xfId="0" applyNumberFormat="1" applyFont="1" applyBorder="1" applyAlignment="1">
      <alignment horizontal="center"/>
    </xf>
    <xf numFmtId="175" fontId="5" fillId="9" borderId="15" xfId="0" applyNumberFormat="1" applyFont="1" applyFill="1" applyBorder="1" applyAlignment="1">
      <alignment horizontal="center"/>
    </xf>
    <xf numFmtId="175" fontId="5" fillId="0" borderId="15" xfId="0" applyNumberFormat="1" applyFont="1" applyFill="1" applyBorder="1" applyAlignment="1">
      <alignment horizontal="center"/>
    </xf>
    <xf numFmtId="2" fontId="6" fillId="0" borderId="30" xfId="0" applyNumberFormat="1" applyFont="1" applyFill="1" applyBorder="1" applyAlignment="1">
      <alignment horizontal="center"/>
    </xf>
    <xf numFmtId="175" fontId="7" fillId="0" borderId="25" xfId="0" applyNumberFormat="1" applyFont="1" applyFill="1" applyBorder="1" applyAlignment="1">
      <alignment horizontal="right"/>
    </xf>
    <xf numFmtId="175" fontId="7" fillId="0" borderId="44" xfId="0" applyNumberFormat="1" applyFont="1" applyFill="1" applyBorder="1" applyAlignment="1">
      <alignment horizontal="right"/>
    </xf>
    <xf numFmtId="175" fontId="7" fillId="0" borderId="2" xfId="0" applyNumberFormat="1" applyFont="1" applyFill="1" applyBorder="1" applyAlignment="1">
      <alignment horizontal="right"/>
    </xf>
    <xf numFmtId="175" fontId="7" fillId="0" borderId="22" xfId="0" applyNumberFormat="1" applyFont="1" applyFill="1" applyBorder="1" applyAlignment="1">
      <alignment horizontal="right"/>
    </xf>
    <xf numFmtId="175" fontId="0" fillId="0" borderId="0" xfId="0" applyNumberFormat="1"/>
    <xf numFmtId="175" fontId="5" fillId="0" borderId="0" xfId="0" applyNumberFormat="1" applyFont="1" applyBorder="1" applyAlignment="1">
      <alignment horizontal="center"/>
    </xf>
    <xf numFmtId="175" fontId="5" fillId="9" borderId="0" xfId="0" applyNumberFormat="1" applyFont="1" applyFill="1" applyBorder="1" applyAlignment="1">
      <alignment horizontal="center"/>
    </xf>
    <xf numFmtId="175" fontId="5" fillId="0" borderId="0" xfId="0" applyNumberFormat="1" applyFont="1" applyFill="1" applyBorder="1" applyAlignment="1">
      <alignment horizontal="center"/>
    </xf>
    <xf numFmtId="175" fontId="7" fillId="0" borderId="45" xfId="0" applyNumberFormat="1" applyFont="1" applyFill="1" applyBorder="1" applyAlignment="1">
      <alignment horizontal="right"/>
    </xf>
    <xf numFmtId="175" fontId="9" fillId="5" borderId="6" xfId="0" applyNumberFormat="1" applyFont="1" applyFill="1" applyBorder="1" applyAlignment="1">
      <alignment horizontal="right"/>
    </xf>
    <xf numFmtId="175" fontId="9" fillId="5" borderId="1" xfId="0" applyNumberFormat="1" applyFont="1" applyFill="1" applyBorder="1" applyAlignment="1">
      <alignment horizontal="right"/>
    </xf>
    <xf numFmtId="175" fontId="9" fillId="5" borderId="5" xfId="0" applyNumberFormat="1" applyFont="1" applyFill="1" applyBorder="1" applyAlignment="1">
      <alignment horizontal="right"/>
    </xf>
    <xf numFmtId="175" fontId="7" fillId="9" borderId="5" xfId="0" applyNumberFormat="1" applyFont="1" applyFill="1" applyBorder="1" applyAlignment="1">
      <alignment horizontal="right"/>
    </xf>
    <xf numFmtId="175" fontId="5" fillId="0" borderId="1" xfId="0" applyNumberFormat="1" applyFont="1" applyBorder="1" applyAlignment="1">
      <alignment horizontal="center"/>
    </xf>
    <xf numFmtId="175" fontId="5" fillId="9" borderId="1" xfId="0" applyNumberFormat="1" applyFont="1" applyFill="1" applyBorder="1" applyAlignment="1">
      <alignment horizontal="center"/>
    </xf>
    <xf numFmtId="175" fontId="5" fillId="0" borderId="1" xfId="0" applyNumberFormat="1" applyFont="1" applyFill="1" applyBorder="1" applyAlignment="1">
      <alignment horizontal="center"/>
    </xf>
    <xf numFmtId="0" fontId="8" fillId="0" borderId="0" xfId="0" applyFont="1" applyBorder="1" applyAlignment="1">
      <alignment horizontal="center" vertical="center"/>
    </xf>
    <xf numFmtId="0" fontId="9" fillId="4" borderId="0" xfId="0" applyFont="1" applyFill="1" applyBorder="1" applyAlignment="1">
      <alignment horizontal="center" vertical="center"/>
    </xf>
    <xf numFmtId="0" fontId="8" fillId="0" borderId="0" xfId="0" applyFont="1" applyAlignment="1">
      <alignment horizontal="center" vertical="top" wrapText="1"/>
    </xf>
    <xf numFmtId="0" fontId="12" fillId="4" borderId="8" xfId="0" applyFont="1" applyFill="1" applyBorder="1" applyAlignment="1">
      <alignment horizontal="center" vertical="center" wrapText="1"/>
    </xf>
    <xf numFmtId="0" fontId="0" fillId="0" borderId="0" xfId="0"/>
    <xf numFmtId="0" fontId="8" fillId="0" borderId="0" xfId="0" quotePrefix="1" applyFont="1" applyBorder="1" applyAlignment="1">
      <alignment horizontal="left" vertical="top"/>
    </xf>
    <xf numFmtId="0" fontId="8" fillId="0" borderId="0" xfId="0" applyFont="1" applyBorder="1" applyAlignment="1">
      <alignment horizontal="center" vertical="top"/>
    </xf>
    <xf numFmtId="0" fontId="9" fillId="0" borderId="0" xfId="0" applyFont="1" applyFill="1" applyBorder="1" applyAlignment="1">
      <alignment horizontal="left" wrapText="1"/>
    </xf>
    <xf numFmtId="0" fontId="9" fillId="0" borderId="0" xfId="0" applyFont="1" applyFill="1" applyAlignment="1">
      <alignment horizontal="left" wrapText="1"/>
    </xf>
    <xf numFmtId="0" fontId="7" fillId="0" borderId="0" xfId="0" applyFont="1" applyFill="1" applyBorder="1" applyAlignment="1">
      <alignment horizontal="left" vertical="top" wrapText="1"/>
    </xf>
    <xf numFmtId="0" fontId="9" fillId="4" borderId="0" xfId="0" applyFont="1" applyFill="1" applyBorder="1" applyAlignment="1">
      <alignment horizontal="center" vertical="top" wrapText="1"/>
    </xf>
    <xf numFmtId="0" fontId="9" fillId="4" borderId="0" xfId="0" applyFont="1" applyFill="1" applyBorder="1" applyAlignment="1">
      <alignment horizontal="center" wrapText="1"/>
    </xf>
    <xf numFmtId="0" fontId="8" fillId="0" borderId="0" xfId="0" applyFont="1" applyAlignment="1">
      <alignment horizontal="center" vertical="top" wrapText="1"/>
    </xf>
    <xf numFmtId="0" fontId="6" fillId="0" borderId="0" xfId="0" applyFont="1" applyBorder="1" applyAlignment="1">
      <alignment horizontal="center" textRotation="90" wrapText="1"/>
    </xf>
    <xf numFmtId="0" fontId="11" fillId="0" borderId="0" xfId="0" applyFont="1" applyAlignment="1">
      <alignment horizontal="center" vertical="top" wrapText="1"/>
    </xf>
    <xf numFmtId="0" fontId="0" fillId="0" borderId="0" xfId="0"/>
    <xf numFmtId="175" fontId="7" fillId="9" borderId="8" xfId="0" applyNumberFormat="1" applyFont="1" applyFill="1" applyBorder="1" applyAlignment="1">
      <alignment horizontal="right"/>
    </xf>
    <xf numFmtId="175" fontId="7" fillId="9" borderId="6" xfId="0" applyNumberFormat="1" applyFont="1" applyFill="1" applyBorder="1" applyAlignment="1">
      <alignment horizontal="right"/>
    </xf>
    <xf numFmtId="0" fontId="6" fillId="0" borderId="0" xfId="0" applyFont="1" applyFill="1" applyBorder="1" applyAlignment="1">
      <alignment horizontal="center" vertical="center"/>
    </xf>
    <xf numFmtId="0" fontId="22" fillId="9" borderId="0" xfId="0" applyFont="1" applyFill="1" applyBorder="1" applyAlignment="1">
      <alignment horizontal="center"/>
    </xf>
    <xf numFmtId="0" fontId="22" fillId="0" borderId="0" xfId="0" applyFont="1" applyFill="1" applyBorder="1" applyAlignment="1">
      <alignment horizontal="center"/>
    </xf>
    <xf numFmtId="0" fontId="22" fillId="0" borderId="11" xfId="0" applyFont="1" applyFill="1" applyBorder="1" applyAlignment="1">
      <alignment horizontal="center"/>
    </xf>
    <xf numFmtId="0" fontId="0" fillId="9" borderId="9" xfId="0" applyFill="1" applyBorder="1"/>
    <xf numFmtId="0" fontId="7" fillId="9" borderId="8" xfId="0" applyFont="1" applyFill="1" applyBorder="1"/>
    <xf numFmtId="0" fontId="22" fillId="9" borderId="8" xfId="0" applyFont="1" applyFill="1" applyBorder="1" applyAlignment="1">
      <alignment horizontal="center"/>
    </xf>
    <xf numFmtId="165" fontId="7" fillId="9" borderId="10" xfId="0" applyNumberFormat="1" applyFont="1" applyFill="1" applyBorder="1" applyAlignment="1">
      <alignment horizontal="right"/>
    </xf>
    <xf numFmtId="0" fontId="0" fillId="9" borderId="3" xfId="0" applyFill="1" applyBorder="1" applyAlignment="1">
      <alignment vertical="center"/>
    </xf>
    <xf numFmtId="0" fontId="0" fillId="9" borderId="12" xfId="0" applyFill="1" applyBorder="1" applyAlignment="1">
      <alignment vertical="center"/>
    </xf>
    <xf numFmtId="167" fontId="5" fillId="9" borderId="4" xfId="0" applyNumberFormat="1" applyFont="1" applyFill="1" applyBorder="1" applyAlignment="1">
      <alignment horizontal="right" vertical="center"/>
    </xf>
    <xf numFmtId="0" fontId="2" fillId="0" borderId="0" xfId="11"/>
    <xf numFmtId="174" fontId="16" fillId="9" borderId="0" xfId="0" applyNumberFormat="1" applyFont="1" applyFill="1" applyBorder="1"/>
    <xf numFmtId="165" fontId="5" fillId="9" borderId="7" xfId="0" applyNumberFormat="1" applyFont="1" applyFill="1" applyBorder="1"/>
    <xf numFmtId="0" fontId="6" fillId="4" borderId="19" xfId="0" applyFont="1" applyFill="1" applyBorder="1" applyAlignment="1">
      <alignment horizontal="center" vertical="top" wrapText="1"/>
    </xf>
    <xf numFmtId="0" fontId="6" fillId="4" borderId="12" xfId="0" applyFont="1" applyFill="1" applyBorder="1" applyAlignment="1">
      <alignment horizontal="center" vertical="top" wrapText="1"/>
    </xf>
    <xf numFmtId="0" fontId="6" fillId="4" borderId="23"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5" xfId="0" applyFont="1" applyFill="1" applyBorder="1" applyAlignment="1">
      <alignment horizontal="center" vertical="top" wrapText="1"/>
    </xf>
    <xf numFmtId="0" fontId="5" fillId="0" borderId="3" xfId="0" applyFont="1" applyFill="1" applyBorder="1" applyAlignment="1">
      <alignment horizontal="center"/>
    </xf>
    <xf numFmtId="0" fontId="5" fillId="0" borderId="0" xfId="0" applyFont="1" applyFill="1" applyBorder="1" applyAlignment="1">
      <alignment horizontal="center"/>
    </xf>
    <xf numFmtId="168" fontId="5" fillId="0" borderId="1" xfId="0" applyNumberFormat="1" applyFont="1" applyFill="1" applyBorder="1" applyAlignment="1">
      <alignment horizontal="center"/>
    </xf>
    <xf numFmtId="0" fontId="5" fillId="5" borderId="3" xfId="0" applyFont="1" applyFill="1" applyBorder="1" applyAlignment="1">
      <alignment horizontal="center"/>
    </xf>
    <xf numFmtId="0" fontId="5" fillId="5" borderId="15" xfId="0" applyFont="1" applyFill="1" applyBorder="1" applyAlignment="1">
      <alignment horizontal="left"/>
    </xf>
    <xf numFmtId="0" fontId="5" fillId="5" borderId="0" xfId="0" applyFont="1" applyFill="1" applyBorder="1" applyAlignment="1">
      <alignment horizontal="center"/>
    </xf>
    <xf numFmtId="168" fontId="5" fillId="5" borderId="1" xfId="0" applyNumberFormat="1" applyFont="1" applyFill="1" applyBorder="1" applyAlignment="1">
      <alignment horizontal="center"/>
    </xf>
    <xf numFmtId="0" fontId="5" fillId="9" borderId="3" xfId="0" applyFont="1" applyFill="1" applyBorder="1" applyAlignment="1">
      <alignment horizontal="center"/>
    </xf>
    <xf numFmtId="0" fontId="5" fillId="9" borderId="0" xfId="0" applyFont="1" applyFill="1" applyBorder="1" applyAlignment="1">
      <alignment horizontal="center"/>
    </xf>
    <xf numFmtId="168" fontId="5" fillId="9" borderId="1" xfId="0" applyNumberFormat="1" applyFont="1" applyFill="1" applyBorder="1" applyAlignment="1">
      <alignment horizontal="center"/>
    </xf>
    <xf numFmtId="0" fontId="5" fillId="0" borderId="12" xfId="0" applyFont="1" applyFill="1" applyBorder="1" applyAlignment="1">
      <alignment horizontal="center"/>
    </xf>
    <xf numFmtId="0" fontId="5" fillId="0" borderId="11" xfId="0" applyFont="1" applyFill="1" applyBorder="1" applyAlignment="1">
      <alignment horizontal="center"/>
    </xf>
    <xf numFmtId="168" fontId="5" fillId="0" borderId="5" xfId="0" applyNumberFormat="1" applyFont="1" applyFill="1" applyBorder="1" applyAlignment="1">
      <alignment horizontal="center"/>
    </xf>
    <xf numFmtId="0" fontId="5" fillId="0" borderId="0" xfId="0" applyFont="1" applyFill="1" applyBorder="1" applyAlignment="1">
      <alignment horizontal="left"/>
    </xf>
    <xf numFmtId="168" fontId="5" fillId="0" borderId="0" xfId="0" applyNumberFormat="1"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applyAlignment="1">
      <alignment horizontal="center"/>
    </xf>
    <xf numFmtId="167" fontId="5" fillId="0" borderId="0" xfId="0" applyNumberFormat="1" applyFont="1" applyFill="1" applyBorder="1" applyAlignment="1">
      <alignment horizontal="center"/>
    </xf>
    <xf numFmtId="9" fontId="7" fillId="0" borderId="0" xfId="0" applyNumberFormat="1" applyFont="1" applyFill="1" applyBorder="1" applyAlignment="1">
      <alignment horizontal="center" vertical="center"/>
    </xf>
    <xf numFmtId="9" fontId="7" fillId="0" borderId="47" xfId="0" applyNumberFormat="1" applyFont="1" applyFill="1" applyBorder="1" applyAlignment="1">
      <alignment horizontal="center" vertical="center"/>
    </xf>
    <xf numFmtId="167" fontId="7" fillId="0" borderId="12" xfId="0" applyNumberFormat="1" applyFont="1" applyFill="1" applyBorder="1" applyAlignment="1">
      <alignment horizontal="center" vertical="center"/>
    </xf>
    <xf numFmtId="9" fontId="7" fillId="0" borderId="11" xfId="0" applyNumberFormat="1" applyFont="1" applyFill="1" applyBorder="1" applyAlignment="1">
      <alignment horizontal="center" vertical="center"/>
    </xf>
    <xf numFmtId="9" fontId="7" fillId="0" borderId="5" xfId="0" applyNumberFormat="1" applyFont="1" applyFill="1" applyBorder="1" applyAlignment="1">
      <alignment horizontal="center" vertical="center"/>
    </xf>
    <xf numFmtId="9" fontId="7" fillId="0" borderId="12" xfId="0" applyNumberFormat="1" applyFont="1" applyFill="1" applyBorder="1" applyAlignment="1">
      <alignment horizontal="center" vertical="center"/>
    </xf>
    <xf numFmtId="0" fontId="5" fillId="4" borderId="49" xfId="0" applyFont="1" applyFill="1" applyBorder="1" applyAlignment="1">
      <alignment horizontal="center" vertical="center" wrapText="1"/>
    </xf>
    <xf numFmtId="0" fontId="5" fillId="4" borderId="11" xfId="0" applyFont="1" applyFill="1" applyBorder="1" applyAlignment="1">
      <alignment horizontal="center" vertical="center" wrapText="1"/>
    </xf>
    <xf numFmtId="9" fontId="7" fillId="0" borderId="8" xfId="0" applyNumberFormat="1" applyFont="1" applyFill="1" applyBorder="1" applyAlignment="1">
      <alignment horizontal="center" vertical="center"/>
    </xf>
    <xf numFmtId="167" fontId="7" fillId="0" borderId="3" xfId="0" applyNumberFormat="1" applyFont="1" applyFill="1" applyBorder="1" applyAlignment="1">
      <alignment horizontal="center" vertical="center"/>
    </xf>
    <xf numFmtId="9" fontId="7" fillId="0" borderId="48" xfId="0" applyNumberFormat="1" applyFont="1" applyFill="1" applyBorder="1" applyAlignment="1">
      <alignment horizontal="center" vertical="center"/>
    </xf>
    <xf numFmtId="9" fontId="7" fillId="0" borderId="49" xfId="0" applyNumberFormat="1" applyFont="1" applyFill="1" applyBorder="1" applyAlignment="1">
      <alignment horizontal="center" vertical="center"/>
    </xf>
    <xf numFmtId="9" fontId="7" fillId="0" borderId="17" xfId="0" applyNumberFormat="1" applyFont="1" applyFill="1" applyBorder="1" applyAlignment="1">
      <alignment horizontal="center" vertical="center"/>
    </xf>
    <xf numFmtId="0" fontId="7" fillId="4" borderId="3" xfId="0" applyFont="1" applyFill="1" applyBorder="1" applyAlignment="1">
      <alignment vertical="top" wrapText="1"/>
    </xf>
    <xf numFmtId="0" fontId="9" fillId="4" borderId="0" xfId="0" applyFont="1" applyFill="1" applyBorder="1" applyAlignment="1">
      <alignment vertical="top" wrapText="1"/>
    </xf>
    <xf numFmtId="167" fontId="7" fillId="0" borderId="46" xfId="0" applyNumberFormat="1" applyFont="1" applyFill="1" applyBorder="1" applyAlignment="1">
      <alignment horizontal="center" vertical="center"/>
    </xf>
    <xf numFmtId="0" fontId="9" fillId="4" borderId="0" xfId="0" applyFont="1" applyFill="1" applyBorder="1" applyAlignment="1">
      <alignment horizontal="center" vertical="center"/>
    </xf>
    <xf numFmtId="0" fontId="9" fillId="0" borderId="0" xfId="0" applyFont="1" applyBorder="1" applyAlignment="1">
      <alignment wrapText="1"/>
    </xf>
    <xf numFmtId="0" fontId="0" fillId="0" borderId="0" xfId="0"/>
    <xf numFmtId="0" fontId="6" fillId="0" borderId="0" xfId="0" applyFont="1" applyBorder="1" applyAlignment="1">
      <alignment horizontal="left" vertical="top" wrapText="1"/>
    </xf>
    <xf numFmtId="0" fontId="9" fillId="4" borderId="1" xfId="0" applyFont="1" applyFill="1" applyBorder="1" applyAlignment="1">
      <alignment horizontal="center" vertical="center"/>
    </xf>
    <xf numFmtId="0" fontId="5" fillId="9" borderId="6" xfId="0" applyFont="1" applyFill="1" applyBorder="1"/>
    <xf numFmtId="174" fontId="5" fillId="9" borderId="8" xfId="0" applyNumberFormat="1" applyFont="1" applyFill="1" applyBorder="1"/>
    <xf numFmtId="174" fontId="5" fillId="9" borderId="8" xfId="0" applyNumberFormat="1" applyFont="1" applyFill="1" applyBorder="1" applyAlignment="1">
      <alignment horizontal="right"/>
    </xf>
    <xf numFmtId="169" fontId="5" fillId="9" borderId="10" xfId="0" applyNumberFormat="1" applyFont="1" applyFill="1" applyBorder="1"/>
    <xf numFmtId="174" fontId="5" fillId="0" borderId="11" xfId="0" applyNumberFormat="1" applyFont="1" applyFill="1" applyBorder="1"/>
    <xf numFmtId="174" fontId="5" fillId="0" borderId="11" xfId="0" applyNumberFormat="1" applyFont="1" applyFill="1" applyBorder="1" applyAlignment="1">
      <alignment horizontal="right"/>
    </xf>
    <xf numFmtId="0" fontId="0" fillId="0" borderId="5" xfId="0" applyNumberFormat="1" applyFont="1" applyFill="1" applyBorder="1" applyAlignment="1"/>
    <xf numFmtId="169" fontId="5" fillId="0" borderId="7" xfId="0" applyNumberFormat="1" applyFont="1" applyBorder="1"/>
    <xf numFmtId="169" fontId="5" fillId="0" borderId="4" xfId="0" applyNumberFormat="1" applyFont="1" applyFill="1" applyBorder="1"/>
    <xf numFmtId="175" fontId="9" fillId="0" borderId="7" xfId="0" applyNumberFormat="1" applyFont="1" applyFill="1" applyBorder="1" applyAlignment="1">
      <alignment horizontal="center" vertical="center"/>
    </xf>
    <xf numFmtId="0" fontId="0" fillId="0" borderId="0" xfId="0"/>
    <xf numFmtId="10" fontId="5" fillId="0" borderId="4" xfId="0" applyNumberFormat="1" applyFont="1" applyBorder="1" applyAlignment="1">
      <alignment horizontal="center"/>
    </xf>
    <xf numFmtId="10" fontId="5" fillId="0" borderId="3" xfId="0" applyNumberFormat="1" applyFont="1" applyFill="1" applyBorder="1" applyAlignment="1">
      <alignment horizontal="center"/>
    </xf>
    <xf numFmtId="10" fontId="5" fillId="0" borderId="50" xfId="0" applyNumberFormat="1" applyFont="1" applyFill="1" applyBorder="1" applyAlignment="1">
      <alignment horizontal="center"/>
    </xf>
    <xf numFmtId="10" fontId="16" fillId="0" borderId="4" xfId="0" applyNumberFormat="1" applyFont="1" applyFill="1" applyBorder="1" applyAlignment="1">
      <alignment horizontal="center"/>
    </xf>
    <xf numFmtId="168" fontId="7" fillId="0" borderId="11" xfId="0" applyNumberFormat="1" applyFont="1" applyFill="1" applyBorder="1" applyAlignment="1">
      <alignment horizontal="center" vertical="center"/>
    </xf>
    <xf numFmtId="168" fontId="16" fillId="0" borderId="12" xfId="0" applyNumberFormat="1" applyFont="1" applyFill="1" applyBorder="1" applyAlignment="1">
      <alignment horizontal="center" vertical="center"/>
    </xf>
    <xf numFmtId="0" fontId="0" fillId="0" borderId="0" xfId="0"/>
    <xf numFmtId="171" fontId="5" fillId="0" borderId="4" xfId="0" applyNumberFormat="1" applyFont="1" applyFill="1" applyBorder="1" applyAlignment="1">
      <alignment horizontal="right" vertical="center"/>
    </xf>
    <xf numFmtId="166" fontId="5" fillId="0" borderId="13" xfId="0" applyNumberFormat="1" applyFont="1" applyFill="1" applyBorder="1" applyAlignment="1">
      <alignment horizontal="right" vertical="center"/>
    </xf>
    <xf numFmtId="0" fontId="9" fillId="0" borderId="12" xfId="0" applyFont="1" applyFill="1" applyBorder="1" applyAlignment="1">
      <alignment horizontal="center" vertical="center"/>
    </xf>
    <xf numFmtId="166" fontId="5" fillId="0" borderId="11" xfId="0" applyNumberFormat="1" applyFont="1" applyFill="1" applyBorder="1" applyAlignment="1">
      <alignment horizontal="right" vertical="center"/>
    </xf>
    <xf numFmtId="0" fontId="3" fillId="0" borderId="0" xfId="0" applyFont="1" applyAlignment="1">
      <alignment horizontal="left" vertical="center" wrapText="1"/>
    </xf>
    <xf numFmtId="0" fontId="4" fillId="0" borderId="0" xfId="0" quotePrefix="1" applyNumberFormat="1"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3" fillId="0" borderId="0" xfId="0" applyFont="1" applyBorder="1" applyAlignment="1">
      <alignment horizontal="center" vertical="center"/>
    </xf>
    <xf numFmtId="0" fontId="11" fillId="0" borderId="0" xfId="0" applyFont="1" applyAlignment="1">
      <alignment horizontal="center" vertical="center" wrapText="1"/>
    </xf>
    <xf numFmtId="0" fontId="32" fillId="0" borderId="0" xfId="0" applyFont="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xf>
    <xf numFmtId="0" fontId="0" fillId="0" borderId="0" xfId="0" applyAlignment="1">
      <alignment horizontal="center"/>
    </xf>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6" fillId="0" borderId="0" xfId="0" applyFont="1" applyBorder="1" applyAlignment="1">
      <alignment wrapText="1"/>
    </xf>
    <xf numFmtId="0" fontId="9" fillId="0" borderId="0" xfId="0" applyFont="1" applyBorder="1" applyAlignment="1">
      <alignment wrapText="1"/>
    </xf>
    <xf numFmtId="0" fontId="19" fillId="0" borderId="0" xfId="0" applyFont="1" applyFill="1" applyBorder="1" applyAlignment="1">
      <alignment horizontal="center" vertical="center" textRotation="90" wrapText="1"/>
    </xf>
    <xf numFmtId="0" fontId="11" fillId="4" borderId="9"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12" xfId="0" applyFont="1" applyFill="1" applyBorder="1" applyAlignment="1">
      <alignment horizontal="center" vertical="center"/>
    </xf>
    <xf numFmtId="0" fontId="7" fillId="0" borderId="0" xfId="0" quotePrefix="1" applyFont="1" applyAlignment="1">
      <alignment vertical="top" wrapText="1"/>
    </xf>
    <xf numFmtId="0" fontId="8" fillId="0" borderId="0" xfId="0" applyFont="1" applyBorder="1" applyAlignment="1">
      <alignment horizontal="center" vertical="top" wrapText="1"/>
    </xf>
    <xf numFmtId="0" fontId="11" fillId="0" borderId="0" xfId="0" applyFont="1" applyBorder="1" applyAlignment="1">
      <alignment horizontal="center" vertical="center"/>
    </xf>
    <xf numFmtId="0" fontId="5" fillId="0" borderId="11" xfId="0" applyFont="1" applyFill="1" applyBorder="1" applyAlignment="1">
      <alignment horizontal="right" vertical="center"/>
    </xf>
    <xf numFmtId="0" fontId="7" fillId="0" borderId="11" xfId="0" applyFont="1" applyFill="1" applyBorder="1" applyAlignment="1">
      <alignment horizontal="right" vertical="center"/>
    </xf>
    <xf numFmtId="0" fontId="6" fillId="0" borderId="0" xfId="0" applyFont="1" applyAlignment="1">
      <alignment wrapText="1"/>
    </xf>
    <xf numFmtId="0" fontId="6" fillId="0" borderId="1" xfId="0" applyFont="1" applyBorder="1" applyAlignment="1">
      <alignment textRotation="90" wrapText="1"/>
    </xf>
    <xf numFmtId="0" fontId="10" fillId="0" borderId="0" xfId="0" applyFont="1" applyBorder="1" applyAlignment="1">
      <alignment horizontal="left" vertical="top"/>
    </xf>
    <xf numFmtId="0" fontId="11" fillId="0" borderId="0" xfId="0" applyFont="1" applyBorder="1" applyAlignment="1">
      <alignment horizontal="center" vertical="top" wrapText="1"/>
    </xf>
    <xf numFmtId="0" fontId="7" fillId="0" borderId="0" xfId="0" applyFont="1" applyBorder="1" applyAlignment="1">
      <alignment horizontal="center" vertical="top" wrapText="1"/>
    </xf>
    <xf numFmtId="0" fontId="6" fillId="0" borderId="0" xfId="0" applyFont="1" applyBorder="1" applyAlignment="1">
      <alignment horizontal="center" textRotation="90" wrapText="1"/>
    </xf>
    <xf numFmtId="0" fontId="8" fillId="0" borderId="0" xfId="0" applyFont="1" applyAlignment="1">
      <alignment horizontal="center" vertical="top" wrapText="1"/>
    </xf>
    <xf numFmtId="0" fontId="5" fillId="0" borderId="11" xfId="0" applyFont="1" applyBorder="1" applyAlignment="1">
      <alignment horizontal="right" vertical="center"/>
    </xf>
    <xf numFmtId="0" fontId="11" fillId="0" borderId="0" xfId="0" applyFont="1" applyAlignment="1">
      <alignment horizontal="center" vertical="top" wrapText="1"/>
    </xf>
    <xf numFmtId="0" fontId="5" fillId="0" borderId="0" xfId="0" applyFont="1" applyAlignment="1">
      <alignment wrapText="1"/>
    </xf>
    <xf numFmtId="0" fontId="7" fillId="0" borderId="0" xfId="0" applyFont="1" applyAlignment="1">
      <alignment wrapText="1"/>
    </xf>
    <xf numFmtId="0" fontId="11" fillId="0" borderId="0" xfId="0" applyFont="1" applyFill="1" applyBorder="1" applyAlignment="1">
      <alignment horizontal="center" vertical="center" wrapText="1"/>
    </xf>
    <xf numFmtId="0" fontId="6" fillId="0" borderId="1" xfId="0" applyFont="1" applyBorder="1" applyAlignment="1">
      <alignment horizontal="center" textRotation="90" wrapText="1"/>
    </xf>
    <xf numFmtId="0" fontId="23" fillId="0" borderId="0" xfId="0" applyFont="1" applyFill="1" applyBorder="1" applyAlignment="1">
      <alignment horizontal="center" vertical="top" wrapText="1"/>
    </xf>
    <xf numFmtId="0" fontId="9" fillId="0" borderId="0" xfId="0" applyFont="1" applyBorder="1" applyAlignment="1">
      <alignment horizontal="left" wrapText="1"/>
    </xf>
    <xf numFmtId="0" fontId="2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1" xfId="0" applyFont="1" applyBorder="1" applyAlignment="1">
      <alignment horizontal="center" vertical="top" wrapText="1"/>
    </xf>
    <xf numFmtId="0" fontId="6" fillId="4" borderId="3" xfId="0" applyFont="1" applyFill="1" applyBorder="1" applyAlignment="1">
      <alignment horizontal="center"/>
    </xf>
    <xf numFmtId="0" fontId="6" fillId="4" borderId="0" xfId="0" applyFont="1" applyFill="1" applyBorder="1" applyAlignment="1">
      <alignment horizontal="center"/>
    </xf>
    <xf numFmtId="0" fontId="6" fillId="4" borderId="9" xfId="0" applyFont="1" applyFill="1" applyBorder="1" applyAlignment="1">
      <alignment horizontal="center" wrapText="1"/>
    </xf>
    <xf numFmtId="0" fontId="6" fillId="4" borderId="8" xfId="0" applyFont="1" applyFill="1" applyBorder="1" applyAlignment="1">
      <alignment horizontal="center" wrapText="1"/>
    </xf>
    <xf numFmtId="0" fontId="6" fillId="4" borderId="9" xfId="0" applyFont="1" applyFill="1" applyBorder="1" applyAlignment="1">
      <alignment horizontal="center" vertical="top" wrapText="1"/>
    </xf>
    <xf numFmtId="0" fontId="6" fillId="4" borderId="8" xfId="0" applyFont="1" applyFill="1" applyBorder="1" applyAlignment="1">
      <alignment horizontal="center" vertical="top" wrapText="1"/>
    </xf>
    <xf numFmtId="0" fontId="6" fillId="4" borderId="3" xfId="0" applyFont="1" applyFill="1" applyBorder="1" applyAlignment="1">
      <alignment horizontal="center" vertical="top" wrapText="1"/>
    </xf>
    <xf numFmtId="0" fontId="6" fillId="4" borderId="0"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0" xfId="0" applyFont="1" applyFill="1" applyBorder="1" applyAlignment="1">
      <alignment horizontal="center" vertical="top" wrapText="1"/>
    </xf>
    <xf numFmtId="0" fontId="9" fillId="0" borderId="1" xfId="0" applyFont="1" applyBorder="1" applyAlignment="1">
      <alignment horizontal="center" textRotation="90" wrapText="1"/>
    </xf>
    <xf numFmtId="0" fontId="12" fillId="4" borderId="8"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1" fillId="0" borderId="0" xfId="0" applyFont="1" applyBorder="1" applyAlignment="1">
      <alignment horizontal="center" vertical="center" wrapText="1"/>
    </xf>
    <xf numFmtId="0" fontId="7" fillId="0" borderId="11" xfId="0" applyFont="1" applyBorder="1" applyAlignment="1">
      <alignment horizontal="right" vertical="center"/>
    </xf>
    <xf numFmtId="0" fontId="0" fillId="0" borderId="6" xfId="0" applyBorder="1"/>
    <xf numFmtId="0" fontId="0" fillId="0" borderId="0" xfId="0"/>
    <xf numFmtId="0" fontId="0" fillId="0" borderId="1" xfId="0" applyBorder="1"/>
    <xf numFmtId="0" fontId="8" fillId="0" borderId="0" xfId="0" quotePrefix="1" applyFont="1" applyBorder="1" applyAlignment="1">
      <alignment horizontal="left" vertical="top"/>
    </xf>
    <xf numFmtId="0" fontId="8" fillId="0" borderId="0" xfId="0" applyFont="1" applyBorder="1" applyAlignment="1">
      <alignment horizontal="center" vertical="top"/>
    </xf>
    <xf numFmtId="0" fontId="3" fillId="0" borderId="11" xfId="0" applyFont="1" applyBorder="1" applyAlignment="1">
      <alignment horizontal="right" vertical="center"/>
    </xf>
    <xf numFmtId="0" fontId="7" fillId="0" borderId="0" xfId="0" applyFont="1" applyBorder="1" applyAlignment="1">
      <alignment horizontal="left" vertical="top" wrapText="1"/>
    </xf>
    <xf numFmtId="0" fontId="9" fillId="0" borderId="0" xfId="0" applyFont="1" applyFill="1" applyBorder="1" applyAlignment="1">
      <alignment horizontal="left" wrapText="1"/>
    </xf>
    <xf numFmtId="0" fontId="9" fillId="4" borderId="9"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6" fillId="0" borderId="0" xfId="0" applyFont="1" applyAlignment="1">
      <alignment horizontal="left" vertical="top" wrapText="1"/>
    </xf>
    <xf numFmtId="0" fontId="8" fillId="0" borderId="0" xfId="0" applyFont="1" applyAlignment="1">
      <alignment horizontal="center" wrapText="1"/>
    </xf>
    <xf numFmtId="0" fontId="6" fillId="4" borderId="9"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9" fillId="0" borderId="0" xfId="0" applyFont="1" applyBorder="1" applyAlignment="1">
      <alignment horizontal="center" textRotation="90" wrapText="1"/>
    </xf>
    <xf numFmtId="0" fontId="11" fillId="4" borderId="8" xfId="0" applyFont="1" applyFill="1" applyBorder="1" applyAlignment="1">
      <alignment horizontal="center" vertical="center"/>
    </xf>
    <xf numFmtId="0" fontId="11" fillId="4" borderId="0" xfId="0" applyFont="1" applyFill="1" applyBorder="1" applyAlignment="1">
      <alignment horizontal="center" vertical="center"/>
    </xf>
    <xf numFmtId="0" fontId="6" fillId="0" borderId="0" xfId="0" applyFont="1" applyFill="1" applyBorder="1" applyAlignment="1">
      <alignment horizontal="left" wrapText="1"/>
    </xf>
    <xf numFmtId="0" fontId="8" fillId="0" borderId="11" xfId="0" applyFont="1" applyBorder="1" applyAlignment="1">
      <alignment horizontal="center" vertical="top"/>
    </xf>
    <xf numFmtId="0" fontId="11" fillId="4" borderId="6" xfId="0" applyFont="1" applyFill="1" applyBorder="1" applyAlignment="1">
      <alignment horizontal="center" vertical="center"/>
    </xf>
    <xf numFmtId="0" fontId="9" fillId="0" borderId="0" xfId="0" applyFont="1" applyFill="1" applyAlignment="1">
      <alignment horizontal="left" wrapTex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9" fillId="4" borderId="0" xfId="0" applyFont="1" applyFill="1" applyBorder="1" applyAlignment="1">
      <alignment horizontal="center" vertical="top" wrapText="1"/>
    </xf>
    <xf numFmtId="0" fontId="9" fillId="4" borderId="1" xfId="0" applyFont="1" applyFill="1" applyBorder="1" applyAlignment="1">
      <alignment horizontal="center" vertical="top" wrapText="1"/>
    </xf>
    <xf numFmtId="0" fontId="9" fillId="4" borderId="3" xfId="0" applyFont="1" applyFill="1" applyBorder="1" applyAlignment="1">
      <alignment horizontal="center" wrapText="1"/>
    </xf>
    <xf numFmtId="0" fontId="9" fillId="4" borderId="0" xfId="0" applyFont="1" applyFill="1" applyBorder="1" applyAlignment="1">
      <alignment horizontal="center" wrapText="1"/>
    </xf>
    <xf numFmtId="0" fontId="9" fillId="4" borderId="1" xfId="0" applyFont="1" applyFill="1" applyBorder="1" applyAlignment="1">
      <alignment horizontal="center" wrapText="1"/>
    </xf>
    <xf numFmtId="0" fontId="5" fillId="4" borderId="48"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17" xfId="0" applyFont="1" applyFill="1" applyBorder="1" applyAlignment="1">
      <alignment horizontal="center" vertical="center" wrapText="1"/>
    </xf>
    <xf numFmtId="9" fontId="19" fillId="4" borderId="20" xfId="0" applyNumberFormat="1" applyFont="1" applyFill="1" applyBorder="1" applyAlignment="1">
      <alignment horizontal="center" vertical="center" wrapText="1"/>
    </xf>
    <xf numFmtId="9" fontId="19" fillId="4" borderId="21" xfId="0" applyNumberFormat="1"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2" xfId="0" applyFont="1" applyFill="1" applyBorder="1" applyAlignment="1">
      <alignment horizontal="center" vertical="center"/>
    </xf>
    <xf numFmtId="0" fontId="6" fillId="0" borderId="0" xfId="0" applyFont="1" applyBorder="1" applyAlignment="1">
      <alignment horizontal="left" vertical="top" wrapText="1"/>
    </xf>
    <xf numFmtId="0" fontId="9" fillId="4" borderId="20" xfId="0" applyFont="1" applyFill="1" applyBorder="1" applyAlignment="1">
      <alignment horizontal="center" vertical="top" wrapText="1"/>
    </xf>
    <xf numFmtId="0" fontId="9" fillId="4" borderId="21" xfId="0" applyFont="1" applyFill="1" applyBorder="1" applyAlignment="1">
      <alignment horizontal="center" vertical="top" wrapText="1"/>
    </xf>
    <xf numFmtId="0" fontId="23" fillId="0" borderId="0" xfId="0" applyFont="1" applyAlignment="1">
      <alignment horizontal="center" vertical="top"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3"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0" borderId="0" xfId="0" applyFont="1" applyAlignment="1">
      <alignment horizontal="center"/>
    </xf>
    <xf numFmtId="0" fontId="9" fillId="4" borderId="6" xfId="0" applyFont="1" applyFill="1" applyBorder="1" applyAlignment="1">
      <alignment horizontal="center" vertical="center"/>
    </xf>
    <xf numFmtId="0" fontId="9" fillId="4" borderId="1" xfId="0" applyFont="1" applyFill="1" applyBorder="1" applyAlignment="1">
      <alignment horizontal="center" vertical="center"/>
    </xf>
    <xf numFmtId="0" fontId="7" fillId="4" borderId="13" xfId="0" applyFont="1" applyFill="1" applyBorder="1" applyAlignment="1">
      <alignment horizontal="center" vertical="top" wrapText="1"/>
    </xf>
    <xf numFmtId="0" fontId="7" fillId="4" borderId="14" xfId="0" applyFont="1" applyFill="1" applyBorder="1" applyAlignment="1">
      <alignment horizontal="center" vertical="top" wrapText="1"/>
    </xf>
    <xf numFmtId="0" fontId="7" fillId="4" borderId="20" xfId="0" applyFont="1" applyFill="1" applyBorder="1" applyAlignment="1">
      <alignment horizontal="center" vertical="top" wrapText="1"/>
    </xf>
    <xf numFmtId="0" fontId="7" fillId="4" borderId="21" xfId="0" applyFont="1" applyFill="1" applyBorder="1" applyAlignment="1">
      <alignment horizontal="center" vertical="top" wrapText="1"/>
    </xf>
    <xf numFmtId="0" fontId="7" fillId="4" borderId="4" xfId="0" applyFont="1" applyFill="1" applyBorder="1" applyAlignment="1">
      <alignment horizontal="center" vertical="top"/>
    </xf>
    <xf numFmtId="0" fontId="7" fillId="4" borderId="7" xfId="0" applyFont="1" applyFill="1" applyBorder="1" applyAlignment="1">
      <alignment horizontal="center" vertical="top"/>
    </xf>
    <xf numFmtId="0" fontId="12" fillId="4" borderId="3" xfId="0" applyFont="1" applyFill="1" applyBorder="1" applyAlignment="1">
      <alignment horizontal="center" vertical="center"/>
    </xf>
    <xf numFmtId="0" fontId="12" fillId="4" borderId="1" xfId="0" applyFont="1" applyFill="1" applyBorder="1" applyAlignment="1">
      <alignment horizontal="center" vertical="center"/>
    </xf>
    <xf numFmtId="0" fontId="6" fillId="0" borderId="8" xfId="0" applyFont="1" applyBorder="1" applyAlignment="1">
      <alignment wrapText="1"/>
    </xf>
    <xf numFmtId="0" fontId="9" fillId="0" borderId="8" xfId="0" applyFont="1" applyBorder="1" applyAlignment="1">
      <alignment wrapText="1"/>
    </xf>
    <xf numFmtId="0" fontId="9" fillId="0" borderId="8" xfId="0" applyFont="1" applyBorder="1" applyAlignment="1">
      <alignment horizontal="left" wrapText="1"/>
    </xf>
    <xf numFmtId="0" fontId="9" fillId="4"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9" fillId="4" borderId="5" xfId="0" applyFont="1" applyFill="1" applyBorder="1" applyAlignment="1">
      <alignment horizontal="center" vertical="top"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0" xfId="0" applyFont="1" applyBorder="1" applyAlignment="1"/>
    <xf numFmtId="0" fontId="3" fillId="0" borderId="0" xfId="0" applyFont="1" applyBorder="1" applyAlignment="1">
      <alignment horizontal="center" vertical="top"/>
    </xf>
    <xf numFmtId="0" fontId="12" fillId="4" borderId="9" xfId="0" applyFont="1" applyFill="1" applyBorder="1" applyAlignment="1">
      <alignment horizontal="center" vertical="top"/>
    </xf>
    <xf numFmtId="0" fontId="12" fillId="4" borderId="6" xfId="0" applyFont="1" applyFill="1" applyBorder="1" applyAlignment="1">
      <alignment horizontal="center" vertical="top"/>
    </xf>
    <xf numFmtId="0" fontId="9" fillId="4" borderId="3" xfId="0" applyFont="1" applyFill="1" applyBorder="1" applyAlignment="1">
      <alignment horizontal="center" vertical="top" wrapText="1"/>
    </xf>
    <xf numFmtId="0" fontId="9" fillId="4" borderId="1" xfId="0" applyFont="1" applyFill="1" applyBorder="1" applyAlignment="1">
      <alignment horizontal="center" vertical="top"/>
    </xf>
    <xf numFmtId="0" fontId="9" fillId="4" borderId="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12" fillId="4" borderId="8" xfId="0" applyFont="1" applyFill="1" applyBorder="1" applyAlignment="1">
      <alignment horizontal="center" vertical="top"/>
    </xf>
    <xf numFmtId="3" fontId="45" fillId="0" borderId="38" xfId="0" applyNumberFormat="1" applyFont="1" applyFill="1" applyBorder="1" applyAlignment="1"/>
    <xf numFmtId="0" fontId="45" fillId="0" borderId="38" xfId="0" applyNumberFormat="1" applyFont="1" applyFill="1" applyBorder="1" applyAlignment="1"/>
  </cellXfs>
  <cellStyles count="13">
    <cellStyle name="Hyperlink" xfId="1" builtinId="8"/>
    <cellStyle name="Normal" xfId="0" builtinId="0"/>
    <cellStyle name="Normal 2" xfId="2"/>
    <cellStyle name="Normal 3" xfId="6"/>
    <cellStyle name="Normal 4" xfId="7"/>
    <cellStyle name="Normal 5" xfId="11"/>
    <cellStyle name="Normal 6" xfId="12"/>
    <cellStyle name="Normal_RPK" xfId="10"/>
    <cellStyle name="Normal_Sheet1" xfId="8"/>
    <cellStyle name="Percent" xfId="9" builtinId="5"/>
    <cellStyle name="Standard_E00seit45" xfId="3"/>
    <cellStyle name="Titre ligne" xfId="4"/>
    <cellStyle name="Total intermediaire"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dimension ref="B1:J60"/>
  <sheetViews>
    <sheetView topLeftCell="A5" workbookViewId="0">
      <selection activeCell="D22" sqref="D22"/>
    </sheetView>
  </sheetViews>
  <sheetFormatPr defaultRowHeight="12.75" x14ac:dyDescent="0.2"/>
  <cols>
    <col min="1" max="1" width="0.85546875" style="242" customWidth="1"/>
    <col min="2" max="2" width="8.140625" style="244" customWidth="1"/>
    <col min="3" max="3" width="1.42578125" style="245" customWidth="1"/>
    <col min="4" max="4" width="62.5703125" style="242" customWidth="1"/>
    <col min="5" max="5" width="20" style="242" customWidth="1"/>
    <col min="6" max="16384" width="9.140625" style="242"/>
  </cols>
  <sheetData>
    <row r="1" spans="2:10" ht="20.100000000000001" customHeight="1" x14ac:dyDescent="0.2">
      <c r="B1" s="902" t="s">
        <v>377</v>
      </c>
      <c r="C1" s="902"/>
      <c r="D1" s="902"/>
      <c r="E1" s="902"/>
    </row>
    <row r="2" spans="2:10" ht="20.100000000000001" customHeight="1" x14ac:dyDescent="0.2">
      <c r="B2" s="904" t="s">
        <v>378</v>
      </c>
      <c r="C2" s="904"/>
      <c r="D2" s="904"/>
      <c r="E2" s="904"/>
    </row>
    <row r="3" spans="2:10" ht="20.100000000000001" customHeight="1" x14ac:dyDescent="0.2">
      <c r="B3" s="905" t="s">
        <v>497</v>
      </c>
      <c r="C3" s="905"/>
      <c r="D3" s="905"/>
      <c r="E3" s="905"/>
    </row>
    <row r="4" spans="2:10" ht="20.100000000000001" customHeight="1" x14ac:dyDescent="0.2">
      <c r="B4" s="906" t="s">
        <v>394</v>
      </c>
      <c r="C4" s="906"/>
      <c r="D4" s="906"/>
      <c r="E4" s="906"/>
    </row>
    <row r="5" spans="2:10" ht="20.100000000000001" customHeight="1" x14ac:dyDescent="0.2">
      <c r="C5" s="243"/>
      <c r="D5" s="243"/>
      <c r="E5" s="243"/>
    </row>
    <row r="6" spans="2:10" ht="20.100000000000001" customHeight="1" x14ac:dyDescent="0.2"/>
    <row r="7" spans="2:10" ht="20.100000000000001" customHeight="1" x14ac:dyDescent="0.2">
      <c r="B7" s="902" t="s">
        <v>498</v>
      </c>
      <c r="C7" s="902"/>
      <c r="D7" s="902"/>
      <c r="E7" s="902"/>
    </row>
    <row r="8" spans="2:10" ht="20.100000000000001" customHeight="1" x14ac:dyDescent="0.2">
      <c r="B8" s="901">
        <v>2015</v>
      </c>
      <c r="C8" s="901"/>
      <c r="D8" s="901"/>
      <c r="E8" s="901"/>
    </row>
    <row r="9" spans="2:10" ht="20.100000000000001" customHeight="1" x14ac:dyDescent="0.2">
      <c r="B9" s="246"/>
      <c r="C9" s="246"/>
      <c r="D9" s="246"/>
      <c r="E9" s="246"/>
    </row>
    <row r="10" spans="2:10" ht="20.100000000000001" customHeight="1" x14ac:dyDescent="0.2">
      <c r="B10" s="908" t="s">
        <v>433</v>
      </c>
      <c r="C10" s="908"/>
      <c r="D10" s="908"/>
      <c r="E10" s="908"/>
    </row>
    <row r="11" spans="2:10" ht="20.100000000000001" customHeight="1" x14ac:dyDescent="0.2">
      <c r="B11" s="247"/>
      <c r="E11" s="247"/>
    </row>
    <row r="12" spans="2:10" ht="20.100000000000001" customHeight="1" x14ac:dyDescent="0.2">
      <c r="B12" s="909" t="s">
        <v>450</v>
      </c>
      <c r="C12" s="909"/>
      <c r="D12" s="909"/>
      <c r="E12" s="909"/>
    </row>
    <row r="13" spans="2:10" customFormat="1" ht="20.100000000000001" customHeight="1" x14ac:dyDescent="0.2">
      <c r="B13" s="903" t="s">
        <v>379</v>
      </c>
      <c r="C13" s="903"/>
      <c r="D13" s="903"/>
      <c r="E13" s="903"/>
      <c r="F13" s="248"/>
      <c r="G13" s="248"/>
      <c r="H13" s="248"/>
      <c r="I13" s="248"/>
      <c r="J13" s="248"/>
    </row>
    <row r="14" spans="2:10" customFormat="1" ht="20.100000000000001" customHeight="1" x14ac:dyDescent="0.2">
      <c r="B14" s="907" t="s">
        <v>380</v>
      </c>
      <c r="C14" s="907"/>
      <c r="D14" s="907"/>
      <c r="E14" s="907"/>
      <c r="F14" s="241"/>
      <c r="G14" s="241"/>
      <c r="H14" s="241"/>
      <c r="I14" s="241"/>
      <c r="J14" s="241"/>
    </row>
    <row r="15" spans="2:10" ht="20.100000000000001" customHeight="1" x14ac:dyDescent="0.2">
      <c r="B15" s="247"/>
      <c r="D15"/>
      <c r="E15" s="247"/>
    </row>
    <row r="16" spans="2:10" ht="20.100000000000001" customHeight="1" x14ac:dyDescent="0.2">
      <c r="B16" s="247"/>
      <c r="E16" s="247"/>
    </row>
    <row r="17" spans="2:6" customFormat="1" ht="15" customHeight="1" x14ac:dyDescent="0.2">
      <c r="B17" s="249" t="s">
        <v>434</v>
      </c>
      <c r="C17" s="250"/>
      <c r="D17" s="251" t="s">
        <v>381</v>
      </c>
      <c r="E17" s="252"/>
    </row>
    <row r="18" spans="2:6" customFormat="1" ht="15" customHeight="1" x14ac:dyDescent="0.2">
      <c r="B18" s="249" t="s">
        <v>435</v>
      </c>
      <c r="C18" s="250"/>
      <c r="D18" s="251" t="s">
        <v>382</v>
      </c>
      <c r="E18" s="252"/>
    </row>
    <row r="19" spans="2:6" customFormat="1" ht="15" customHeight="1" x14ac:dyDescent="0.2">
      <c r="B19" s="249" t="s">
        <v>435</v>
      </c>
      <c r="C19" s="250"/>
      <c r="D19" s="251" t="s">
        <v>383</v>
      </c>
      <c r="E19" s="252"/>
    </row>
    <row r="20" spans="2:6" customFormat="1" ht="15" customHeight="1" x14ac:dyDescent="0.2">
      <c r="B20" s="249" t="s">
        <v>436</v>
      </c>
      <c r="C20" s="250"/>
      <c r="D20" s="251" t="s">
        <v>384</v>
      </c>
      <c r="E20" s="252"/>
    </row>
    <row r="21" spans="2:6" customFormat="1" ht="15" customHeight="1" x14ac:dyDescent="0.2">
      <c r="B21" s="249" t="s">
        <v>437</v>
      </c>
      <c r="C21" s="250"/>
      <c r="D21" s="900" t="s">
        <v>385</v>
      </c>
      <c r="E21" s="900"/>
      <c r="F21" s="251"/>
    </row>
    <row r="22" spans="2:6" ht="15" customHeight="1" x14ac:dyDescent="0.2">
      <c r="B22" s="249" t="s">
        <v>438</v>
      </c>
      <c r="C22" s="250"/>
      <c r="D22" s="251" t="s">
        <v>386</v>
      </c>
      <c r="E22" s="252"/>
    </row>
    <row r="23" spans="2:6" customFormat="1" ht="15" customHeight="1" x14ac:dyDescent="0.2">
      <c r="B23" s="249" t="s">
        <v>439</v>
      </c>
      <c r="C23" s="250"/>
      <c r="D23" s="251" t="s">
        <v>387</v>
      </c>
      <c r="E23" s="210"/>
    </row>
    <row r="24" spans="2:6" ht="15" customHeight="1" x14ac:dyDescent="0.2">
      <c r="B24" s="249" t="s">
        <v>440</v>
      </c>
      <c r="C24" s="250"/>
      <c r="D24" s="251" t="s">
        <v>388</v>
      </c>
      <c r="E24" s="252"/>
    </row>
    <row r="25" spans="2:6" ht="15" customHeight="1" x14ac:dyDescent="0.2">
      <c r="B25" s="249" t="s">
        <v>441</v>
      </c>
      <c r="C25" s="253"/>
      <c r="D25" s="251" t="s">
        <v>389</v>
      </c>
      <c r="E25" s="252"/>
    </row>
    <row r="26" spans="2:6" ht="15" customHeight="1" x14ac:dyDescent="0.2">
      <c r="B26" s="249" t="s">
        <v>442</v>
      </c>
      <c r="C26" s="253"/>
      <c r="D26" s="251" t="s">
        <v>390</v>
      </c>
      <c r="E26" s="252"/>
    </row>
    <row r="27" spans="2:6" ht="15" customHeight="1" x14ac:dyDescent="0.2">
      <c r="B27" s="249" t="s">
        <v>443</v>
      </c>
      <c r="C27" s="254"/>
      <c r="D27" s="251" t="s">
        <v>391</v>
      </c>
    </row>
    <row r="28" spans="2:6" ht="15" customHeight="1" x14ac:dyDescent="0.2">
      <c r="B28" s="249" t="s">
        <v>444</v>
      </c>
      <c r="C28" s="254"/>
      <c r="D28" s="251" t="s">
        <v>328</v>
      </c>
    </row>
    <row r="29" spans="2:6" ht="15" customHeight="1" x14ac:dyDescent="0.2">
      <c r="B29" s="249" t="s">
        <v>445</v>
      </c>
      <c r="C29" s="254"/>
      <c r="D29" s="251" t="s">
        <v>422</v>
      </c>
    </row>
    <row r="30" spans="2:6" ht="15" customHeight="1" x14ac:dyDescent="0.2">
      <c r="B30" s="525" t="s">
        <v>446</v>
      </c>
      <c r="C30" s="254"/>
      <c r="D30" s="251" t="s">
        <v>301</v>
      </c>
      <c r="E30" s="210"/>
    </row>
    <row r="31" spans="2:6" ht="15" customHeight="1" x14ac:dyDescent="0.2">
      <c r="B31" s="525" t="s">
        <v>0</v>
      </c>
      <c r="C31" s="254"/>
      <c r="D31" s="251" t="s">
        <v>335</v>
      </c>
      <c r="E31" s="210"/>
    </row>
    <row r="32" spans="2:6" ht="15" customHeight="1" x14ac:dyDescent="0.2">
      <c r="B32" s="249" t="s">
        <v>447</v>
      </c>
      <c r="C32" s="254"/>
      <c r="D32" s="251" t="s">
        <v>392</v>
      </c>
      <c r="E32" s="252"/>
    </row>
    <row r="33" spans="2:5" ht="15" customHeight="1" x14ac:dyDescent="0.2">
      <c r="B33" s="249" t="s">
        <v>448</v>
      </c>
      <c r="C33" s="254"/>
      <c r="D33" s="524" t="s">
        <v>659</v>
      </c>
      <c r="E33" s="252"/>
    </row>
    <row r="34" spans="2:5" ht="15" customHeight="1" x14ac:dyDescent="0.2">
      <c r="B34" s="249" t="s">
        <v>449</v>
      </c>
      <c r="C34" s="254"/>
      <c r="D34" s="524" t="s">
        <v>660</v>
      </c>
      <c r="E34" s="252"/>
    </row>
    <row r="35" spans="2:5" ht="15" customHeight="1" x14ac:dyDescent="0.2">
      <c r="B35" s="525" t="s">
        <v>656</v>
      </c>
      <c r="C35" s="254"/>
      <c r="D35" s="251" t="s">
        <v>393</v>
      </c>
      <c r="E35" s="252"/>
    </row>
    <row r="36" spans="2:5" x14ac:dyDescent="0.2">
      <c r="B36" s="525" t="s">
        <v>657</v>
      </c>
      <c r="C36" s="254"/>
      <c r="D36" s="524" t="s">
        <v>667</v>
      </c>
      <c r="E36" s="247"/>
    </row>
    <row r="37" spans="2:5" x14ac:dyDescent="0.2">
      <c r="B37" s="247"/>
      <c r="E37" s="247"/>
    </row>
    <row r="38" spans="2:5" x14ac:dyDescent="0.2">
      <c r="B38" s="247"/>
      <c r="E38" s="247"/>
    </row>
    <row r="40" spans="2:5" ht="13.5" x14ac:dyDescent="0.25">
      <c r="B40" s="255"/>
      <c r="E40"/>
    </row>
    <row r="41" spans="2:5" x14ac:dyDescent="0.2">
      <c r="B41" s="247"/>
      <c r="E41" s="247"/>
    </row>
    <row r="42" spans="2:5" x14ac:dyDescent="0.2">
      <c r="B42" s="247"/>
      <c r="E42" s="247"/>
    </row>
    <row r="43" spans="2:5" x14ac:dyDescent="0.2">
      <c r="B43" s="247"/>
      <c r="E43" s="247"/>
    </row>
    <row r="50" spans="3:5" x14ac:dyDescent="0.2">
      <c r="C50" s="256"/>
      <c r="D50" s="257"/>
    </row>
    <row r="57" spans="3:5" customFormat="1" x14ac:dyDescent="0.2"/>
    <row r="60" spans="3:5" x14ac:dyDescent="0.2">
      <c r="C60"/>
      <c r="D60"/>
      <c r="E60"/>
    </row>
  </sheetData>
  <mergeCells count="11">
    <mergeCell ref="D21:E21"/>
    <mergeCell ref="B8:E8"/>
    <mergeCell ref="B7:E7"/>
    <mergeCell ref="B13:E13"/>
    <mergeCell ref="B1:E1"/>
    <mergeCell ref="B2:E2"/>
    <mergeCell ref="B3:E3"/>
    <mergeCell ref="B4:E4"/>
    <mergeCell ref="B14:E14"/>
    <mergeCell ref="B10:E10"/>
    <mergeCell ref="B12:E12"/>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U78"/>
  <sheetViews>
    <sheetView topLeftCell="A41" workbookViewId="0">
      <pane xSplit="4" topLeftCell="E1" activePane="topRight" state="frozen"/>
      <selection pane="topRight" activeCell="V70" sqref="V70"/>
    </sheetView>
  </sheetViews>
  <sheetFormatPr defaultRowHeight="12.75" x14ac:dyDescent="0.2"/>
  <cols>
    <col min="1" max="1" width="3.7109375" customWidth="1"/>
    <col min="2" max="2" width="0.85546875" customWidth="1"/>
    <col min="3" max="3" width="20.7109375" customWidth="1"/>
    <col min="4" max="4" width="5" style="1" customWidth="1"/>
    <col min="5" max="5" width="7.28515625" style="1" customWidth="1"/>
    <col min="6" max="14" width="7.28515625" customWidth="1"/>
    <col min="15" max="15" width="7.28515625" style="343" customWidth="1"/>
    <col min="16" max="16" width="7.28515625" customWidth="1"/>
    <col min="17" max="17" width="7.28515625" style="471" customWidth="1"/>
    <col min="18" max="18" width="7.28515625" style="806" customWidth="1"/>
    <col min="19" max="19" width="6.140625" customWidth="1"/>
    <col min="20" max="20" width="3.7109375" customWidth="1"/>
  </cols>
  <sheetData>
    <row r="1" spans="1:20" ht="14.25" customHeight="1" x14ac:dyDescent="0.2">
      <c r="A1" s="1"/>
      <c r="B1" s="21"/>
      <c r="C1" s="21"/>
      <c r="D1" s="807"/>
      <c r="I1" s="11"/>
      <c r="J1" s="11"/>
      <c r="K1" s="11"/>
      <c r="L1" s="11"/>
      <c r="M1" s="11"/>
      <c r="N1" s="11"/>
      <c r="O1" s="341"/>
      <c r="P1" s="11"/>
      <c r="Q1" s="469"/>
      <c r="R1" s="802"/>
      <c r="S1" s="10" t="s">
        <v>441</v>
      </c>
    </row>
    <row r="2" spans="1:20" ht="30" customHeight="1" x14ac:dyDescent="0.2">
      <c r="A2" s="1"/>
      <c r="B2" s="927" t="s">
        <v>12</v>
      </c>
      <c r="C2" s="927"/>
      <c r="D2" s="927"/>
      <c r="E2" s="927"/>
      <c r="F2" s="927"/>
      <c r="G2" s="927"/>
      <c r="H2" s="927"/>
      <c r="I2" s="927"/>
      <c r="J2" s="927"/>
      <c r="K2" s="927"/>
      <c r="L2" s="927"/>
      <c r="M2" s="927"/>
      <c r="N2" s="927"/>
      <c r="O2" s="927"/>
      <c r="P2" s="927"/>
      <c r="Q2" s="927"/>
      <c r="R2" s="927"/>
      <c r="S2" s="927"/>
    </row>
    <row r="3" spans="1:20" ht="15" customHeight="1" x14ac:dyDescent="0.2">
      <c r="A3" s="1"/>
      <c r="B3" s="964" t="s">
        <v>351</v>
      </c>
      <c r="C3" s="964"/>
      <c r="D3" s="964"/>
      <c r="E3" s="964"/>
      <c r="F3" s="964"/>
      <c r="G3" s="964"/>
      <c r="H3" s="964"/>
      <c r="I3" s="964"/>
      <c r="J3" s="964"/>
      <c r="K3" s="964"/>
      <c r="L3" s="964"/>
      <c r="M3" s="964"/>
      <c r="N3" s="964"/>
      <c r="O3" s="964"/>
      <c r="P3" s="964"/>
      <c r="Q3" s="964"/>
      <c r="R3" s="964"/>
      <c r="S3" s="964"/>
    </row>
    <row r="4" spans="1:20" ht="12" customHeight="1" x14ac:dyDescent="0.2">
      <c r="B4" s="965">
        <v>1000</v>
      </c>
      <c r="C4" s="965"/>
      <c r="D4" s="965"/>
      <c r="E4" s="965"/>
      <c r="F4" s="965"/>
      <c r="G4" s="965"/>
      <c r="H4" s="965"/>
      <c r="I4" s="965"/>
      <c r="J4" s="965"/>
      <c r="K4" s="965"/>
      <c r="L4" s="965"/>
      <c r="M4" s="965"/>
      <c r="N4" s="965"/>
      <c r="O4" s="965"/>
      <c r="P4" s="965"/>
      <c r="Q4" s="965"/>
      <c r="R4" s="965"/>
      <c r="S4" s="965"/>
    </row>
    <row r="5" spans="1:20" s="12" customFormat="1" ht="12" customHeight="1" x14ac:dyDescent="0.2">
      <c r="A5" s="959" t="s">
        <v>287</v>
      </c>
      <c r="B5" s="84"/>
      <c r="C5" s="960" t="s">
        <v>112</v>
      </c>
      <c r="D5" s="961"/>
      <c r="E5" s="805"/>
      <c r="F5" s="103"/>
      <c r="G5" s="103"/>
      <c r="H5" s="103"/>
      <c r="I5" s="94"/>
      <c r="J5" s="94"/>
      <c r="K5" s="94"/>
      <c r="L5" s="94"/>
      <c r="M5" s="94"/>
      <c r="N5" s="94"/>
      <c r="O5" s="94"/>
      <c r="P5" s="94"/>
      <c r="Q5" s="94"/>
      <c r="R5" s="94"/>
      <c r="S5" s="99" t="s">
        <v>353</v>
      </c>
    </row>
    <row r="6" spans="1:20" s="12" customFormat="1" ht="9.9499999999999993" customHeight="1" x14ac:dyDescent="0.2">
      <c r="A6" s="959"/>
      <c r="B6" s="85"/>
      <c r="C6" s="962"/>
      <c r="D6" s="963"/>
      <c r="E6" s="106">
        <v>2000</v>
      </c>
      <c r="F6" s="106">
        <v>2001</v>
      </c>
      <c r="G6" s="106">
        <v>2002</v>
      </c>
      <c r="H6" s="106">
        <v>2003</v>
      </c>
      <c r="I6" s="91">
        <v>2004</v>
      </c>
      <c r="J6" s="91">
        <v>2005</v>
      </c>
      <c r="K6" s="91">
        <v>2006</v>
      </c>
      <c r="L6" s="91">
        <v>2007</v>
      </c>
      <c r="M6" s="91">
        <v>2008</v>
      </c>
      <c r="N6" s="91">
        <v>2009</v>
      </c>
      <c r="O6" s="342">
        <v>2010</v>
      </c>
      <c r="P6" s="91">
        <v>2011</v>
      </c>
      <c r="Q6" s="470">
        <v>2012</v>
      </c>
      <c r="R6" s="803">
        <v>2013</v>
      </c>
      <c r="S6" s="96" t="s">
        <v>681</v>
      </c>
    </row>
    <row r="7" spans="1:20" s="12" customFormat="1" ht="15.75" customHeight="1" x14ac:dyDescent="0.2">
      <c r="A7" s="959"/>
      <c r="B7" s="86"/>
      <c r="C7" s="104"/>
      <c r="D7" s="104"/>
      <c r="E7" s="104"/>
      <c r="F7" s="104"/>
      <c r="G7" s="104"/>
      <c r="H7" s="104"/>
      <c r="I7" s="97"/>
      <c r="J7" s="97"/>
      <c r="K7" s="97"/>
      <c r="L7" s="97"/>
      <c r="M7" s="97"/>
      <c r="N7" s="97"/>
      <c r="O7" s="97"/>
      <c r="P7" s="97"/>
      <c r="Q7" s="97"/>
      <c r="R7" s="97"/>
      <c r="S7" s="100" t="s">
        <v>213</v>
      </c>
    </row>
    <row r="8" spans="1:20" s="7" customFormat="1" ht="12.6" customHeight="1" x14ac:dyDescent="0.2">
      <c r="A8" s="264">
        <v>1</v>
      </c>
      <c r="B8" s="824"/>
      <c r="C8" s="825" t="s">
        <v>113</v>
      </c>
      <c r="D8" s="826" t="s">
        <v>198</v>
      </c>
      <c r="E8" s="818">
        <v>16197.303</v>
      </c>
      <c r="F8" s="818">
        <v>15957.234</v>
      </c>
      <c r="G8" s="818">
        <v>16448.68</v>
      </c>
      <c r="H8" s="818">
        <v>14769.73</v>
      </c>
      <c r="I8" s="818">
        <v>14429.01</v>
      </c>
      <c r="J8" s="818">
        <v>13500.6</v>
      </c>
      <c r="K8" s="818">
        <v>13987.145</v>
      </c>
      <c r="L8" s="818">
        <v>14432.867</v>
      </c>
      <c r="M8" s="818">
        <v>14005.883</v>
      </c>
      <c r="N8" s="818">
        <v>13264.691999999999</v>
      </c>
      <c r="O8" s="818">
        <v>13361.26</v>
      </c>
      <c r="P8" s="818">
        <v>12917.572</v>
      </c>
      <c r="Q8" s="818">
        <v>12076</v>
      </c>
      <c r="R8" s="818">
        <v>12938</v>
      </c>
      <c r="S8" s="827">
        <f>R8/Q8*100-100</f>
        <v>7.138125207022199</v>
      </c>
      <c r="T8" s="19"/>
    </row>
    <row r="9" spans="1:20" s="7" customFormat="1" ht="12.6" customHeight="1" x14ac:dyDescent="0.2">
      <c r="A9" s="266">
        <v>2</v>
      </c>
      <c r="B9" s="115"/>
      <c r="C9" s="215" t="s">
        <v>358</v>
      </c>
      <c r="D9" s="822" t="s">
        <v>208</v>
      </c>
      <c r="E9" s="633">
        <v>9251.0409999999993</v>
      </c>
      <c r="F9" s="633">
        <v>9010.3009999999995</v>
      </c>
      <c r="G9" s="633">
        <v>8871.4959999999992</v>
      </c>
      <c r="H9" s="633">
        <v>8549.0730000000003</v>
      </c>
      <c r="I9" s="633">
        <v>8746.9419999999991</v>
      </c>
      <c r="J9" s="633">
        <v>8854.098</v>
      </c>
      <c r="K9" s="633">
        <v>8547.8539999999994</v>
      </c>
      <c r="L9" s="633">
        <v>8560.6299999999992</v>
      </c>
      <c r="M9" s="633">
        <v>8975.723</v>
      </c>
      <c r="N9" s="633">
        <v>9085.4110000000001</v>
      </c>
      <c r="O9" s="633">
        <v>9849.0470000000005</v>
      </c>
      <c r="P9" s="633">
        <v>10325.611999999999</v>
      </c>
      <c r="Q9" s="633">
        <v>10637</v>
      </c>
      <c r="R9" s="633">
        <v>10756</v>
      </c>
      <c r="S9" s="419">
        <f t="shared" ref="S9:S67" si="0">R9/Q9*100-100</f>
        <v>1.1187364858512865</v>
      </c>
      <c r="T9" s="19"/>
    </row>
    <row r="10" spans="1:20" s="7" customFormat="1" ht="12.6" customHeight="1" x14ac:dyDescent="0.2">
      <c r="A10" s="264">
        <v>3</v>
      </c>
      <c r="B10" s="383"/>
      <c r="C10" s="377" t="s">
        <v>24</v>
      </c>
      <c r="D10" s="821" t="s">
        <v>196</v>
      </c>
      <c r="E10" s="637" t="s">
        <v>522</v>
      </c>
      <c r="F10" s="637">
        <v>3624.0390000000002</v>
      </c>
      <c r="G10" s="637">
        <v>12133.019</v>
      </c>
      <c r="H10" s="637">
        <v>12540.922</v>
      </c>
      <c r="I10" s="637">
        <v>11568.120999999999</v>
      </c>
      <c r="J10" s="637">
        <v>11663.337</v>
      </c>
      <c r="K10" s="637">
        <v>11980.703</v>
      </c>
      <c r="L10" s="637">
        <v>13066.498</v>
      </c>
      <c r="M10" s="637">
        <v>13063.492</v>
      </c>
      <c r="N10" s="637">
        <v>12821.334999999999</v>
      </c>
      <c r="O10" s="637">
        <v>12704.675999999999</v>
      </c>
      <c r="P10" s="637">
        <v>11662.438</v>
      </c>
      <c r="Q10" s="637">
        <v>11430</v>
      </c>
      <c r="R10" s="637">
        <v>10724</v>
      </c>
      <c r="S10" s="420">
        <f t="shared" si="0"/>
        <v>-6.176727909011376</v>
      </c>
      <c r="T10" s="19"/>
    </row>
    <row r="11" spans="1:20" s="7" customFormat="1" ht="12.6" customHeight="1" x14ac:dyDescent="0.2">
      <c r="A11" s="266"/>
      <c r="B11" s="115"/>
      <c r="C11" s="215" t="s">
        <v>25</v>
      </c>
      <c r="D11" s="822" t="s">
        <v>196</v>
      </c>
      <c r="E11" s="633"/>
      <c r="F11" s="633">
        <v>3624.0390000000002</v>
      </c>
      <c r="G11" s="633">
        <v>12133.019</v>
      </c>
      <c r="H11" s="633">
        <v>12540.922</v>
      </c>
      <c r="I11" s="633">
        <v>11568.120999999999</v>
      </c>
      <c r="J11" s="633">
        <v>11663.337</v>
      </c>
      <c r="K11" s="633">
        <v>11980.703</v>
      </c>
      <c r="L11" s="633">
        <v>13066.498</v>
      </c>
      <c r="M11" s="633">
        <v>13063.492</v>
      </c>
      <c r="N11" s="633">
        <v>12821.334999999999</v>
      </c>
      <c r="O11" s="633">
        <v>12704.675999999999</v>
      </c>
      <c r="P11" s="633">
        <v>11662.438</v>
      </c>
      <c r="Q11" s="633">
        <v>11430</v>
      </c>
      <c r="R11" s="633">
        <v>10724</v>
      </c>
      <c r="S11" s="419">
        <f t="shared" si="0"/>
        <v>-6.176727909011376</v>
      </c>
      <c r="T11" s="19"/>
    </row>
    <row r="12" spans="1:20" s="7" customFormat="1" ht="12.6" customHeight="1" x14ac:dyDescent="0.2">
      <c r="A12" s="264">
        <v>5</v>
      </c>
      <c r="B12" s="383"/>
      <c r="C12" s="377" t="s">
        <v>114</v>
      </c>
      <c r="D12" s="821" t="s">
        <v>202</v>
      </c>
      <c r="E12" s="637">
        <v>15065.82</v>
      </c>
      <c r="F12" s="637">
        <v>14369.55</v>
      </c>
      <c r="G12" s="637">
        <v>14990.931</v>
      </c>
      <c r="H12" s="637">
        <v>13728.957</v>
      </c>
      <c r="I12" s="637">
        <v>13258.593000000001</v>
      </c>
      <c r="J12" s="637">
        <v>11695.472</v>
      </c>
      <c r="K12" s="637">
        <v>11459.687</v>
      </c>
      <c r="L12" s="637">
        <v>11518.950999999999</v>
      </c>
      <c r="M12" s="637">
        <v>11002.304</v>
      </c>
      <c r="N12" s="637">
        <v>10157.748</v>
      </c>
      <c r="O12" s="637">
        <v>10236.847</v>
      </c>
      <c r="P12" s="637">
        <v>10063.129000000001</v>
      </c>
      <c r="Q12" s="637">
        <v>9345</v>
      </c>
      <c r="R12" s="637">
        <v>10372</v>
      </c>
      <c r="S12" s="420">
        <f t="shared" si="0"/>
        <v>10.98983413590156</v>
      </c>
      <c r="T12" s="19"/>
    </row>
    <row r="13" spans="1:20" s="7" customFormat="1" ht="12.6" customHeight="1" x14ac:dyDescent="0.2">
      <c r="A13" s="266">
        <v>6</v>
      </c>
      <c r="B13" s="115"/>
      <c r="C13" s="215" t="s">
        <v>118</v>
      </c>
      <c r="D13" s="822" t="s">
        <v>209</v>
      </c>
      <c r="E13" s="633">
        <v>7745.5969999999998</v>
      </c>
      <c r="F13" s="633">
        <v>7000.7860000000001</v>
      </c>
      <c r="G13" s="633">
        <v>6826.2139999999999</v>
      </c>
      <c r="H13" s="633">
        <v>7293.8389999999999</v>
      </c>
      <c r="I13" s="633">
        <v>7822.7179999999998</v>
      </c>
      <c r="J13" s="633">
        <v>8210.6949999999997</v>
      </c>
      <c r="K13" s="633">
        <v>8054.0879999999997</v>
      </c>
      <c r="L13" s="633">
        <v>8127.4679999999998</v>
      </c>
      <c r="M13" s="633">
        <v>8676.6910000000007</v>
      </c>
      <c r="N13" s="633">
        <v>9089.1309999999994</v>
      </c>
      <c r="O13" s="633">
        <v>9147.0169999999998</v>
      </c>
      <c r="P13" s="633">
        <v>9183.6550000000007</v>
      </c>
      <c r="Q13" s="633">
        <v>9108</v>
      </c>
      <c r="R13" s="633">
        <v>8889</v>
      </c>
      <c r="S13" s="419">
        <f t="shared" si="0"/>
        <v>-2.4044795783926247</v>
      </c>
      <c r="T13" s="19"/>
    </row>
    <row r="14" spans="1:20" s="7" customFormat="1" ht="12.6" customHeight="1" x14ac:dyDescent="0.2">
      <c r="A14" s="264">
        <v>7</v>
      </c>
      <c r="B14" s="383"/>
      <c r="C14" s="377" t="s">
        <v>361</v>
      </c>
      <c r="D14" s="821" t="s">
        <v>185</v>
      </c>
      <c r="E14" s="637" t="s">
        <v>522</v>
      </c>
      <c r="F14" s="637">
        <v>5739.5730000000003</v>
      </c>
      <c r="G14" s="637">
        <v>5136.0410000000002</v>
      </c>
      <c r="H14" s="637">
        <v>5172.277</v>
      </c>
      <c r="I14" s="637">
        <v>6451.7030000000004</v>
      </c>
      <c r="J14" s="637">
        <v>6700.6210000000001</v>
      </c>
      <c r="K14" s="637">
        <v>6447.3180000000002</v>
      </c>
      <c r="L14" s="637">
        <v>6219.5590000000002</v>
      </c>
      <c r="M14" s="637">
        <v>6869.8209999999999</v>
      </c>
      <c r="N14" s="637">
        <v>6841.1120000000001</v>
      </c>
      <c r="O14" s="637">
        <v>7523.4570000000003</v>
      </c>
      <c r="P14" s="637">
        <v>8036.8649999999998</v>
      </c>
      <c r="Q14" s="637">
        <v>8417</v>
      </c>
      <c r="R14" s="637">
        <v>8727</v>
      </c>
      <c r="S14" s="420">
        <f t="shared" si="0"/>
        <v>3.6830224545562515</v>
      </c>
      <c r="T14" s="19"/>
    </row>
    <row r="15" spans="1:20" s="7" customFormat="1" ht="12.6" customHeight="1" x14ac:dyDescent="0.2">
      <c r="A15" s="266">
        <v>8</v>
      </c>
      <c r="B15" s="115"/>
      <c r="C15" s="215" t="s">
        <v>523</v>
      </c>
      <c r="D15" s="822" t="s">
        <v>195</v>
      </c>
      <c r="E15" s="633">
        <v>13321.906999999999</v>
      </c>
      <c r="F15" s="633">
        <v>11512.925999999999</v>
      </c>
      <c r="G15" s="633">
        <v>11608.715</v>
      </c>
      <c r="H15" s="633">
        <v>11645.527</v>
      </c>
      <c r="I15" s="633">
        <v>11611.647999999999</v>
      </c>
      <c r="J15" s="633">
        <v>11023.102999999999</v>
      </c>
      <c r="K15" s="633">
        <v>10720.977999999999</v>
      </c>
      <c r="L15" s="633">
        <v>10966.205</v>
      </c>
      <c r="M15" s="633">
        <v>10912.462</v>
      </c>
      <c r="N15" s="633">
        <v>9415.0419999999995</v>
      </c>
      <c r="O15" s="633">
        <v>8534.1620000000003</v>
      </c>
      <c r="P15" s="633">
        <v>8323.8349999999991</v>
      </c>
      <c r="Q15" s="633">
        <v>7822</v>
      </c>
      <c r="R15" s="633">
        <v>7822</v>
      </c>
      <c r="S15" s="419">
        <f t="shared" si="0"/>
        <v>0</v>
      </c>
      <c r="T15" s="19"/>
    </row>
    <row r="16" spans="1:20" s="7" customFormat="1" ht="12.6" customHeight="1" x14ac:dyDescent="0.2">
      <c r="A16" s="264">
        <v>9</v>
      </c>
      <c r="B16" s="383"/>
      <c r="C16" s="377" t="s">
        <v>115</v>
      </c>
      <c r="D16" s="821" t="s">
        <v>209</v>
      </c>
      <c r="E16" s="637">
        <v>13524.614</v>
      </c>
      <c r="F16" s="637">
        <v>11770.673000000001</v>
      </c>
      <c r="G16" s="637">
        <v>11666.203</v>
      </c>
      <c r="H16" s="637">
        <v>11692.843000000001</v>
      </c>
      <c r="I16" s="637">
        <v>11808.16</v>
      </c>
      <c r="J16" s="637">
        <v>11102.249</v>
      </c>
      <c r="K16" s="637">
        <v>10775.694</v>
      </c>
      <c r="L16" s="637">
        <v>10966.204</v>
      </c>
      <c r="M16" s="637">
        <v>10911.451999999999</v>
      </c>
      <c r="N16" s="637">
        <v>9415.0409999999993</v>
      </c>
      <c r="O16" s="637">
        <v>8539.6270000000004</v>
      </c>
      <c r="P16" s="637">
        <v>8338.9390000000003</v>
      </c>
      <c r="Q16" s="637">
        <v>7841</v>
      </c>
      <c r="R16" s="637">
        <v>7763</v>
      </c>
      <c r="S16" s="420">
        <f t="shared" si="0"/>
        <v>-0.99477107511796703</v>
      </c>
      <c r="T16" s="19"/>
    </row>
    <row r="17" spans="1:20" s="7" customFormat="1" ht="12.6" customHeight="1" x14ac:dyDescent="0.2">
      <c r="A17" s="266">
        <v>10</v>
      </c>
      <c r="B17" s="115"/>
      <c r="C17" s="215" t="s">
        <v>117</v>
      </c>
      <c r="D17" s="822" t="s">
        <v>196</v>
      </c>
      <c r="E17" s="633">
        <v>7288.9369999999999</v>
      </c>
      <c r="F17" s="633">
        <v>8237.48</v>
      </c>
      <c r="G17" s="633">
        <v>8638.5069999999996</v>
      </c>
      <c r="H17" s="633">
        <v>9314.5400000000009</v>
      </c>
      <c r="I17" s="633">
        <v>10712.841</v>
      </c>
      <c r="J17" s="633">
        <v>11075.834000000001</v>
      </c>
      <c r="K17" s="633">
        <v>11539.317999999999</v>
      </c>
      <c r="L17" s="633">
        <v>11063.218999999999</v>
      </c>
      <c r="M17" s="633">
        <v>11079.092000000001</v>
      </c>
      <c r="N17" s="633">
        <v>10443.576999999999</v>
      </c>
      <c r="O17" s="633">
        <v>9598.125</v>
      </c>
      <c r="P17" s="633">
        <v>9182.3469999999998</v>
      </c>
      <c r="Q17" s="633">
        <v>7924</v>
      </c>
      <c r="R17" s="633">
        <v>7704</v>
      </c>
      <c r="S17" s="419">
        <f t="shared" si="0"/>
        <v>-2.776375567895002</v>
      </c>
      <c r="T17" s="19"/>
    </row>
    <row r="18" spans="1:20" s="7" customFormat="1" ht="12.6" customHeight="1" x14ac:dyDescent="0.2">
      <c r="A18" s="264">
        <v>11</v>
      </c>
      <c r="B18" s="383"/>
      <c r="C18" s="377" t="s">
        <v>119</v>
      </c>
      <c r="D18" s="821" t="s">
        <v>204</v>
      </c>
      <c r="E18" s="637">
        <v>6748.4560000000001</v>
      </c>
      <c r="F18" s="637">
        <v>7056.4930000000004</v>
      </c>
      <c r="G18" s="637">
        <v>6708.1540000000005</v>
      </c>
      <c r="H18" s="637">
        <v>6810.7709999999997</v>
      </c>
      <c r="I18" s="637">
        <v>6800.8980000000001</v>
      </c>
      <c r="J18" s="637">
        <v>6083.9449999999997</v>
      </c>
      <c r="K18" s="637">
        <v>6803.7529999999997</v>
      </c>
      <c r="L18" s="637">
        <v>6597.8090000000002</v>
      </c>
      <c r="M18" s="637">
        <v>6185.4340000000002</v>
      </c>
      <c r="N18" s="637">
        <v>6931.933</v>
      </c>
      <c r="O18" s="637">
        <v>8356.1550000000007</v>
      </c>
      <c r="P18" s="637">
        <v>7859.0479999999998</v>
      </c>
      <c r="Q18" s="637">
        <v>7964</v>
      </c>
      <c r="R18" s="637">
        <v>7360</v>
      </c>
      <c r="S18" s="420">
        <f t="shared" si="0"/>
        <v>-7.5841285786037247</v>
      </c>
      <c r="T18" s="19"/>
    </row>
    <row r="19" spans="1:20" s="7" customFormat="1" ht="12.6" customHeight="1" x14ac:dyDescent="0.2">
      <c r="A19" s="266">
        <v>12</v>
      </c>
      <c r="B19" s="115"/>
      <c r="C19" s="215" t="s">
        <v>116</v>
      </c>
      <c r="D19" s="822" t="s">
        <v>204</v>
      </c>
      <c r="E19" s="633">
        <v>11898.017</v>
      </c>
      <c r="F19" s="633">
        <v>11611.76</v>
      </c>
      <c r="G19" s="633">
        <v>10255.772000000001</v>
      </c>
      <c r="H19" s="633">
        <v>9832.9940000000006</v>
      </c>
      <c r="I19" s="633">
        <v>10128.040000000001</v>
      </c>
      <c r="J19" s="633">
        <v>9801.6329999999998</v>
      </c>
      <c r="K19" s="633">
        <v>10834.111000000001</v>
      </c>
      <c r="L19" s="633">
        <v>10603.498</v>
      </c>
      <c r="M19" s="633">
        <v>10380.221</v>
      </c>
      <c r="N19" s="633">
        <v>10441.344999999999</v>
      </c>
      <c r="O19" s="633">
        <v>10764.971</v>
      </c>
      <c r="P19" s="633">
        <v>8059.509</v>
      </c>
      <c r="Q19" s="633">
        <v>8126</v>
      </c>
      <c r="R19" s="633">
        <v>7256</v>
      </c>
      <c r="S19" s="419">
        <f t="shared" si="0"/>
        <v>-10.70637460004923</v>
      </c>
      <c r="T19" s="19"/>
    </row>
    <row r="20" spans="1:20" s="7" customFormat="1" ht="12.6" customHeight="1" x14ac:dyDescent="0.2">
      <c r="A20" s="264">
        <v>13</v>
      </c>
      <c r="B20" s="383"/>
      <c r="C20" s="379" t="s">
        <v>593</v>
      </c>
      <c r="D20" s="821" t="s">
        <v>204</v>
      </c>
      <c r="E20" s="637">
        <v>11838.666999999999</v>
      </c>
      <c r="F20" s="637">
        <v>11511.343999999999</v>
      </c>
      <c r="G20" s="637">
        <v>10137.261</v>
      </c>
      <c r="H20" s="637">
        <v>9698.0130000000008</v>
      </c>
      <c r="I20" s="637">
        <v>9992.1290000000008</v>
      </c>
      <c r="J20" s="637">
        <v>9644.5889999999999</v>
      </c>
      <c r="K20" s="637">
        <v>10668.75</v>
      </c>
      <c r="L20" s="637">
        <v>10336.073</v>
      </c>
      <c r="M20" s="637">
        <v>10116.348</v>
      </c>
      <c r="N20" s="637">
        <v>11046.665000000001</v>
      </c>
      <c r="O20" s="637">
        <v>9891.39</v>
      </c>
      <c r="P20" s="637">
        <v>7703.5349999999999</v>
      </c>
      <c r="Q20" s="637">
        <v>7760</v>
      </c>
      <c r="R20" s="637">
        <v>6758</v>
      </c>
      <c r="S20" s="420">
        <f t="shared" si="0"/>
        <v>-12.912371134020617</v>
      </c>
      <c r="T20" s="19"/>
    </row>
    <row r="21" spans="1:20" s="7" customFormat="1" ht="12.6" customHeight="1" x14ac:dyDescent="0.2">
      <c r="A21" s="266">
        <v>14</v>
      </c>
      <c r="B21" s="115"/>
      <c r="C21" s="215" t="s">
        <v>121</v>
      </c>
      <c r="D21" s="822" t="s">
        <v>204</v>
      </c>
      <c r="E21" s="633">
        <v>5404.4539999999997</v>
      </c>
      <c r="F21" s="633">
        <v>5546.0039999999999</v>
      </c>
      <c r="G21" s="633">
        <v>5028.0910000000003</v>
      </c>
      <c r="H21" s="633">
        <v>4748.7</v>
      </c>
      <c r="I21" s="633">
        <v>4771.4780000000001</v>
      </c>
      <c r="J21" s="633">
        <v>3860.3449999999998</v>
      </c>
      <c r="K21" s="633">
        <v>4940.17</v>
      </c>
      <c r="L21" s="633">
        <v>5420.6379999999999</v>
      </c>
      <c r="M21" s="633">
        <v>7168.9570000000003</v>
      </c>
      <c r="N21" s="633">
        <v>6943.7969999999996</v>
      </c>
      <c r="O21" s="633">
        <v>6516.5929999999998</v>
      </c>
      <c r="P21" s="633">
        <v>6575.7120000000004</v>
      </c>
      <c r="Q21" s="633">
        <v>6744</v>
      </c>
      <c r="R21" s="633">
        <v>6488</v>
      </c>
      <c r="S21" s="419">
        <f t="shared" si="0"/>
        <v>-3.7959667852906307</v>
      </c>
      <c r="T21" s="19"/>
    </row>
    <row r="22" spans="1:20" s="7" customFormat="1" ht="12.6" customHeight="1" x14ac:dyDescent="0.2">
      <c r="A22" s="264">
        <v>15</v>
      </c>
      <c r="B22" s="383"/>
      <c r="C22" s="377" t="s">
        <v>28</v>
      </c>
      <c r="D22" s="821" t="s">
        <v>195</v>
      </c>
      <c r="E22" s="637">
        <v>5429.9319999999998</v>
      </c>
      <c r="F22" s="637">
        <v>6027.8850000000002</v>
      </c>
      <c r="G22" s="637">
        <v>6508.0280000000002</v>
      </c>
      <c r="H22" s="637">
        <v>6421.49</v>
      </c>
      <c r="I22" s="637">
        <v>6744.1440000000002</v>
      </c>
      <c r="J22" s="637">
        <v>6760.68</v>
      </c>
      <c r="K22" s="637">
        <v>6789.3360000000002</v>
      </c>
      <c r="L22" s="637">
        <v>7058.3620000000001</v>
      </c>
      <c r="M22" s="637">
        <v>6756.3760000000002</v>
      </c>
      <c r="N22" s="637">
        <v>6304.7979999999998</v>
      </c>
      <c r="O22" s="637">
        <v>6260.7370000000001</v>
      </c>
      <c r="P22" s="637">
        <v>6027.857</v>
      </c>
      <c r="Q22" s="637">
        <v>6000</v>
      </c>
      <c r="R22" s="637">
        <v>6000</v>
      </c>
      <c r="S22" s="420">
        <f t="shared" si="0"/>
        <v>0</v>
      </c>
      <c r="T22" s="19"/>
    </row>
    <row r="23" spans="1:20" s="7" customFormat="1" ht="12.6" customHeight="1" x14ac:dyDescent="0.2">
      <c r="A23" s="266">
        <v>16</v>
      </c>
      <c r="B23" s="115"/>
      <c r="C23" s="215" t="s">
        <v>120</v>
      </c>
      <c r="D23" s="822" t="s">
        <v>200</v>
      </c>
      <c r="E23" s="633">
        <v>5429.902</v>
      </c>
      <c r="F23" s="633">
        <v>5983.884</v>
      </c>
      <c r="G23" s="633">
        <v>6591.902</v>
      </c>
      <c r="H23" s="633">
        <v>6422.49</v>
      </c>
      <c r="I23" s="633">
        <v>6741.1440000000002</v>
      </c>
      <c r="J23" s="633">
        <v>6760.4989999999998</v>
      </c>
      <c r="K23" s="633">
        <v>6789.335</v>
      </c>
      <c r="L23" s="633">
        <v>7068.942</v>
      </c>
      <c r="M23" s="633">
        <v>6767.77</v>
      </c>
      <c r="N23" s="633">
        <v>6304.8029999999999</v>
      </c>
      <c r="O23" s="633">
        <v>6260.7370000000001</v>
      </c>
      <c r="P23" s="633">
        <v>6027.857</v>
      </c>
      <c r="Q23" s="633">
        <v>5963</v>
      </c>
      <c r="R23" s="633">
        <v>5944</v>
      </c>
      <c r="S23" s="419">
        <f t="shared" si="0"/>
        <v>-0.31863156129465153</v>
      </c>
      <c r="T23" s="19"/>
    </row>
    <row r="24" spans="1:20" s="7" customFormat="1" ht="12.6" customHeight="1" x14ac:dyDescent="0.2">
      <c r="A24" s="264">
        <v>17</v>
      </c>
      <c r="B24" s="383"/>
      <c r="C24" s="377" t="s">
        <v>122</v>
      </c>
      <c r="D24" s="821" t="s">
        <v>201</v>
      </c>
      <c r="E24" s="637" t="s">
        <v>522</v>
      </c>
      <c r="F24" s="637">
        <v>4402.3050000000003</v>
      </c>
      <c r="G24" s="637">
        <v>4286.3580000000002</v>
      </c>
      <c r="H24" s="637">
        <v>4542.3999999999996</v>
      </c>
      <c r="I24" s="637">
        <v>4605.4780000000001</v>
      </c>
      <c r="J24" s="637">
        <v>4827.5209999999997</v>
      </c>
      <c r="K24" s="637">
        <v>5165.5389999999998</v>
      </c>
      <c r="L24" s="637">
        <v>5226.5010000000002</v>
      </c>
      <c r="M24" s="637">
        <v>4987.6000000000004</v>
      </c>
      <c r="N24" s="637">
        <v>4608.0910000000003</v>
      </c>
      <c r="O24" s="637">
        <v>4662.8280000000004</v>
      </c>
      <c r="P24" s="637">
        <v>4504.3149999999996</v>
      </c>
      <c r="Q24" s="637">
        <v>4849</v>
      </c>
      <c r="R24" s="637">
        <v>5218</v>
      </c>
      <c r="S24" s="420">
        <f t="shared" si="0"/>
        <v>7.6098164570014433</v>
      </c>
      <c r="T24" s="19"/>
    </row>
    <row r="25" spans="1:20" s="7" customFormat="1" ht="12.6" customHeight="1" x14ac:dyDescent="0.2">
      <c r="A25" s="266">
        <v>18</v>
      </c>
      <c r="B25" s="115"/>
      <c r="C25" s="215" t="s">
        <v>405</v>
      </c>
      <c r="D25" s="822" t="s">
        <v>201</v>
      </c>
      <c r="E25" s="633">
        <v>1863.5519999999999</v>
      </c>
      <c r="F25" s="633">
        <v>1873.48</v>
      </c>
      <c r="G25" s="633">
        <v>2286.1129999999998</v>
      </c>
      <c r="H25" s="633">
        <v>2537.1379999999999</v>
      </c>
      <c r="I25" s="633">
        <v>3772.837</v>
      </c>
      <c r="J25" s="633">
        <v>4611.2049999999999</v>
      </c>
      <c r="K25" s="633">
        <v>4941.71</v>
      </c>
      <c r="L25" s="633">
        <v>5274.6779999999999</v>
      </c>
      <c r="M25" s="633">
        <v>5047.9309999999996</v>
      </c>
      <c r="N25" s="633">
        <v>4692.0540000000001</v>
      </c>
      <c r="O25" s="633">
        <v>4496.3140000000003</v>
      </c>
      <c r="P25" s="633">
        <v>4610.0320000000002</v>
      </c>
      <c r="Q25" s="633">
        <v>4292</v>
      </c>
      <c r="R25" s="633">
        <v>4756</v>
      </c>
      <c r="S25" s="419">
        <f t="shared" si="0"/>
        <v>10.810810810810807</v>
      </c>
      <c r="T25" s="19"/>
    </row>
    <row r="26" spans="1:20" s="7" customFormat="1" ht="12.6" customHeight="1" x14ac:dyDescent="0.2">
      <c r="A26" s="264">
        <v>19</v>
      </c>
      <c r="B26" s="383"/>
      <c r="C26" s="377" t="s">
        <v>421</v>
      </c>
      <c r="D26" s="821" t="s">
        <v>201</v>
      </c>
      <c r="E26" s="637">
        <v>4926.6019999999999</v>
      </c>
      <c r="F26" s="637">
        <v>4909.9089999999997</v>
      </c>
      <c r="G26" s="637">
        <v>4860.616</v>
      </c>
      <c r="H26" s="637">
        <v>5011.4160000000002</v>
      </c>
      <c r="I26" s="637">
        <v>5164.01</v>
      </c>
      <c r="J26" s="637">
        <v>4563.7569999999996</v>
      </c>
      <c r="K26" s="637">
        <v>4343.098</v>
      </c>
      <c r="L26" s="637">
        <v>4592.3320000000003</v>
      </c>
      <c r="M26" s="637">
        <v>4190.5479999999998</v>
      </c>
      <c r="N26" s="637">
        <v>3886.8</v>
      </c>
      <c r="O26" s="637">
        <v>3807.2660000000001</v>
      </c>
      <c r="P26" s="637">
        <v>4304.982</v>
      </c>
      <c r="Q26" s="637">
        <v>3923</v>
      </c>
      <c r="R26" s="637">
        <v>4523</v>
      </c>
      <c r="S26" s="420">
        <f t="shared" si="0"/>
        <v>15.294417537598775</v>
      </c>
      <c r="T26" s="19"/>
    </row>
    <row r="27" spans="1:20" s="7" customFormat="1" ht="12.6" customHeight="1" x14ac:dyDescent="0.2">
      <c r="A27" s="266">
        <v>20</v>
      </c>
      <c r="B27" s="115"/>
      <c r="C27" s="215" t="s">
        <v>26</v>
      </c>
      <c r="D27" s="822" t="s">
        <v>189</v>
      </c>
      <c r="E27" s="633" t="s">
        <v>522</v>
      </c>
      <c r="F27" s="633" t="s">
        <v>522</v>
      </c>
      <c r="G27" s="633">
        <v>3319.74</v>
      </c>
      <c r="H27" s="633">
        <v>3388.1019999999999</v>
      </c>
      <c r="I27" s="633">
        <v>3512.4</v>
      </c>
      <c r="J27" s="633">
        <v>3462.6010000000001</v>
      </c>
      <c r="K27" s="633">
        <v>3554.7139999999999</v>
      </c>
      <c r="L27" s="633">
        <v>3795.1109999999999</v>
      </c>
      <c r="M27" s="633">
        <v>3941.7359999999999</v>
      </c>
      <c r="N27" s="633">
        <v>3792.0410000000002</v>
      </c>
      <c r="O27" s="633">
        <v>4031.48</v>
      </c>
      <c r="P27" s="633">
        <v>4124.9309999999996</v>
      </c>
      <c r="Q27" s="633">
        <v>4093</v>
      </c>
      <c r="R27" s="633">
        <v>4395</v>
      </c>
      <c r="S27" s="419">
        <f t="shared" si="0"/>
        <v>7.3784510139262238</v>
      </c>
      <c r="T27" s="19"/>
    </row>
    <row r="28" spans="1:20" s="7" customFormat="1" ht="12.6" customHeight="1" x14ac:dyDescent="0.2">
      <c r="A28" s="266"/>
      <c r="B28" s="383"/>
      <c r="C28" s="377" t="s">
        <v>27</v>
      </c>
      <c r="D28" s="821" t="s">
        <v>189</v>
      </c>
      <c r="E28" s="637" t="s">
        <v>522</v>
      </c>
      <c r="F28" s="637" t="s">
        <v>522</v>
      </c>
      <c r="G28" s="637">
        <v>3319.74</v>
      </c>
      <c r="H28" s="637">
        <v>3388.1019999999999</v>
      </c>
      <c r="I28" s="637">
        <v>3512.4</v>
      </c>
      <c r="J28" s="637">
        <v>3462.6010000000001</v>
      </c>
      <c r="K28" s="637">
        <v>3554.7139999999999</v>
      </c>
      <c r="L28" s="637">
        <v>3795.1109999999999</v>
      </c>
      <c r="M28" s="637">
        <v>3941.7359999999999</v>
      </c>
      <c r="N28" s="637">
        <v>3792.0410000000002</v>
      </c>
      <c r="O28" s="637">
        <v>4031.48</v>
      </c>
      <c r="P28" s="637">
        <v>4124.9309999999996</v>
      </c>
      <c r="Q28" s="637">
        <v>4093</v>
      </c>
      <c r="R28" s="637">
        <v>4395</v>
      </c>
      <c r="S28" s="420">
        <f t="shared" si="0"/>
        <v>7.3784510139262238</v>
      </c>
      <c r="T28" s="19"/>
    </row>
    <row r="29" spans="1:20" s="7" customFormat="1" ht="12.6" customHeight="1" x14ac:dyDescent="0.2">
      <c r="A29" s="266">
        <v>22</v>
      </c>
      <c r="B29" s="115"/>
      <c r="C29" s="116" t="s">
        <v>610</v>
      </c>
      <c r="D29" s="822" t="s">
        <v>224</v>
      </c>
      <c r="E29" s="633">
        <v>1952</v>
      </c>
      <c r="F29" s="633">
        <v>2135</v>
      </c>
      <c r="G29" s="633">
        <v>2456</v>
      </c>
      <c r="H29" s="633">
        <v>2788</v>
      </c>
      <c r="I29" s="633">
        <v>2902</v>
      </c>
      <c r="J29" s="633">
        <v>3267</v>
      </c>
      <c r="K29" s="633">
        <v>3476</v>
      </c>
      <c r="L29" s="633">
        <v>3726</v>
      </c>
      <c r="M29" s="633">
        <v>3733</v>
      </c>
      <c r="N29" s="633">
        <v>3558</v>
      </c>
      <c r="O29" s="633">
        <v>3523</v>
      </c>
      <c r="P29" s="633">
        <v>3698</v>
      </c>
      <c r="Q29" s="633">
        <v>3769</v>
      </c>
      <c r="R29" s="633">
        <v>3807</v>
      </c>
      <c r="S29" s="419">
        <f t="shared" si="0"/>
        <v>1.0082249933669516</v>
      </c>
      <c r="T29" s="19"/>
    </row>
    <row r="30" spans="1:20" s="7" customFormat="1" ht="12.6" customHeight="1" x14ac:dyDescent="0.2">
      <c r="A30" s="264">
        <v>23</v>
      </c>
      <c r="B30" s="383"/>
      <c r="C30" s="377" t="s">
        <v>141</v>
      </c>
      <c r="D30" s="821" t="s">
        <v>204</v>
      </c>
      <c r="E30" s="637">
        <v>3161.1390000000001</v>
      </c>
      <c r="F30" s="637">
        <v>3501.1909999999998</v>
      </c>
      <c r="G30" s="637">
        <v>3674.8910000000001</v>
      </c>
      <c r="H30" s="637">
        <v>3716.4270000000001</v>
      </c>
      <c r="I30" s="637">
        <v>3701.5309999999999</v>
      </c>
      <c r="J30" s="637">
        <v>3276.857</v>
      </c>
      <c r="K30" s="637">
        <v>3948.069</v>
      </c>
      <c r="L30" s="637">
        <v>3982.21</v>
      </c>
      <c r="M30" s="637">
        <v>5036.2150000000001</v>
      </c>
      <c r="N30" s="637">
        <v>4987.0450000000001</v>
      </c>
      <c r="O30" s="637">
        <v>3476.6109999999999</v>
      </c>
      <c r="P30" s="637">
        <v>3971.99</v>
      </c>
      <c r="Q30" s="637">
        <v>3618</v>
      </c>
      <c r="R30" s="637">
        <v>3532</v>
      </c>
      <c r="S30" s="420">
        <f t="shared" si="0"/>
        <v>-2.3770038695411841</v>
      </c>
      <c r="T30" s="19"/>
    </row>
    <row r="31" spans="1:20" s="7" customFormat="1" ht="12.6" customHeight="1" x14ac:dyDescent="0.2">
      <c r="A31" s="266">
        <v>24</v>
      </c>
      <c r="B31" s="115"/>
      <c r="C31" s="215" t="s">
        <v>124</v>
      </c>
      <c r="D31" s="822" t="s">
        <v>208</v>
      </c>
      <c r="E31" s="633">
        <v>3513.8119999999999</v>
      </c>
      <c r="F31" s="633">
        <v>4073.51</v>
      </c>
      <c r="G31" s="633">
        <v>4024.5419999999999</v>
      </c>
      <c r="H31" s="633">
        <v>4038.8429999999998</v>
      </c>
      <c r="I31" s="633">
        <v>3828.38</v>
      </c>
      <c r="J31" s="633">
        <v>3696.645</v>
      </c>
      <c r="K31" s="633">
        <v>3619.9009999999998</v>
      </c>
      <c r="L31" s="633">
        <v>3479.6990000000001</v>
      </c>
      <c r="M31" s="633">
        <v>3488.0059999999999</v>
      </c>
      <c r="N31" s="633">
        <v>3519.7240000000002</v>
      </c>
      <c r="O31" s="633">
        <v>3498.1880000000001</v>
      </c>
      <c r="P31" s="633">
        <v>3305.7220000000002</v>
      </c>
      <c r="Q31" s="633">
        <v>3224</v>
      </c>
      <c r="R31" s="633">
        <v>3452</v>
      </c>
      <c r="S31" s="419">
        <f t="shared" si="0"/>
        <v>7.0719602977667506</v>
      </c>
      <c r="T31" s="19"/>
    </row>
    <row r="32" spans="1:20" s="7" customFormat="1" ht="12.6" customHeight="1" x14ac:dyDescent="0.2">
      <c r="A32" s="264">
        <v>25</v>
      </c>
      <c r="B32" s="383"/>
      <c r="C32" s="377" t="s">
        <v>145</v>
      </c>
      <c r="D32" s="821" t="s">
        <v>208</v>
      </c>
      <c r="E32" s="637">
        <v>1885.0730000000001</v>
      </c>
      <c r="F32" s="637">
        <v>2377.1320000000001</v>
      </c>
      <c r="G32" s="637">
        <v>2310.7840000000001</v>
      </c>
      <c r="H32" s="637">
        <v>2388.9050000000002</v>
      </c>
      <c r="I32" s="637">
        <v>2842.799</v>
      </c>
      <c r="J32" s="637">
        <v>3191.8910000000001</v>
      </c>
      <c r="K32" s="637">
        <v>3099.306</v>
      </c>
      <c r="L32" s="637">
        <v>3124.6529999999998</v>
      </c>
      <c r="M32" s="637">
        <v>3306.22</v>
      </c>
      <c r="N32" s="637">
        <v>3394.46</v>
      </c>
      <c r="O32" s="637">
        <v>3301.7350000000001</v>
      </c>
      <c r="P32" s="637">
        <v>3219.5970000000002</v>
      </c>
      <c r="Q32" s="637">
        <v>3191</v>
      </c>
      <c r="R32" s="637">
        <v>3011</v>
      </c>
      <c r="S32" s="420">
        <f t="shared" si="0"/>
        <v>-5.6408649326230034</v>
      </c>
      <c r="T32" s="19"/>
    </row>
    <row r="33" spans="1:21" s="7" customFormat="1" ht="12.6" customHeight="1" x14ac:dyDescent="0.2">
      <c r="A33" s="266">
        <v>26</v>
      </c>
      <c r="B33" s="115"/>
      <c r="C33" s="215" t="s">
        <v>142</v>
      </c>
      <c r="D33" s="822" t="s">
        <v>204</v>
      </c>
      <c r="E33" s="633">
        <v>2640.5129999999999</v>
      </c>
      <c r="F33" s="633">
        <v>3036.1619999999998</v>
      </c>
      <c r="G33" s="633">
        <v>3176.4720000000002</v>
      </c>
      <c r="H33" s="633">
        <v>3120.1849999999999</v>
      </c>
      <c r="I33" s="633">
        <v>3194.886</v>
      </c>
      <c r="J33" s="633">
        <v>2829.0590000000002</v>
      </c>
      <c r="K33" s="633">
        <v>3197.777</v>
      </c>
      <c r="L33" s="633">
        <v>3154.8519999999999</v>
      </c>
      <c r="M33" s="633">
        <v>3927.4160000000002</v>
      </c>
      <c r="N33" s="633">
        <v>3971.0120000000002</v>
      </c>
      <c r="O33" s="633">
        <v>2768.5010000000002</v>
      </c>
      <c r="P33" s="633">
        <v>2898.9389999999999</v>
      </c>
      <c r="Q33" s="633">
        <v>2981</v>
      </c>
      <c r="R33" s="633">
        <v>2839</v>
      </c>
      <c r="S33" s="419">
        <f t="shared" si="0"/>
        <v>-4.7635021804763511</v>
      </c>
      <c r="T33" s="19"/>
    </row>
    <row r="34" spans="1:21" s="7" customFormat="1" ht="12.6" customHeight="1" x14ac:dyDescent="0.2">
      <c r="A34" s="264">
        <v>27</v>
      </c>
      <c r="B34" s="383"/>
      <c r="C34" s="377" t="s">
        <v>280</v>
      </c>
      <c r="D34" s="821" t="s">
        <v>204</v>
      </c>
      <c r="E34" s="637">
        <v>2241.2190000000001</v>
      </c>
      <c r="F34" s="637">
        <v>2136.0929999999998</v>
      </c>
      <c r="G34" s="637">
        <v>1975.1759999999999</v>
      </c>
      <c r="H34" s="637">
        <v>1932.4469999999999</v>
      </c>
      <c r="I34" s="637">
        <v>2144.5659999999998</v>
      </c>
      <c r="J34" s="637">
        <v>2098.942</v>
      </c>
      <c r="K34" s="637">
        <v>2499.538</v>
      </c>
      <c r="L34" s="637">
        <v>2284.741</v>
      </c>
      <c r="M34" s="637">
        <v>2676.7130000000002</v>
      </c>
      <c r="N34" s="637">
        <v>2837.433</v>
      </c>
      <c r="O34" s="637">
        <v>2440.4949999999999</v>
      </c>
      <c r="P34" s="637">
        <v>2473.7130000000002</v>
      </c>
      <c r="Q34" s="637">
        <v>2376</v>
      </c>
      <c r="R34" s="637">
        <v>2524</v>
      </c>
      <c r="S34" s="420">
        <f t="shared" si="0"/>
        <v>6.2289562289562355</v>
      </c>
      <c r="T34" s="19"/>
    </row>
    <row r="35" spans="1:21" s="7" customFormat="1" ht="12.6" customHeight="1" x14ac:dyDescent="0.2">
      <c r="A35" s="266">
        <v>28</v>
      </c>
      <c r="B35" s="115"/>
      <c r="C35" s="215" t="s">
        <v>282</v>
      </c>
      <c r="D35" s="822" t="s">
        <v>196</v>
      </c>
      <c r="E35" s="633">
        <v>933.26499999999999</v>
      </c>
      <c r="F35" s="633">
        <v>958.27200000000005</v>
      </c>
      <c r="G35" s="633">
        <v>2202.1669999999999</v>
      </c>
      <c r="H35" s="633">
        <v>2466.7840000000001</v>
      </c>
      <c r="I35" s="633">
        <v>2220.6089999999999</v>
      </c>
      <c r="J35" s="633">
        <v>2338.038</v>
      </c>
      <c r="K35" s="633">
        <v>2530.759</v>
      </c>
      <c r="L35" s="633">
        <v>2683.078</v>
      </c>
      <c r="M35" s="633">
        <v>2631.056</v>
      </c>
      <c r="N35" s="633">
        <v>2740.9059999999999</v>
      </c>
      <c r="O35" s="633">
        <v>2725.7629999999999</v>
      </c>
      <c r="P35" s="633">
        <v>2567.1320000000001</v>
      </c>
      <c r="Q35" s="633">
        <v>2262</v>
      </c>
      <c r="R35" s="633">
        <v>2471</v>
      </c>
      <c r="S35" s="419">
        <f t="shared" si="0"/>
        <v>9.2396109637489019</v>
      </c>
      <c r="T35" s="19"/>
    </row>
    <row r="36" spans="1:21" s="7" customFormat="1" ht="12.6" customHeight="1" x14ac:dyDescent="0.2">
      <c r="A36" s="264">
        <v>29</v>
      </c>
      <c r="B36" s="383"/>
      <c r="C36" s="377" t="s">
        <v>144</v>
      </c>
      <c r="D36" s="821" t="s">
        <v>204</v>
      </c>
      <c r="E36" s="637">
        <v>2359.069</v>
      </c>
      <c r="F36" s="637">
        <v>2457.922</v>
      </c>
      <c r="G36" s="637">
        <v>2682.7359999999999</v>
      </c>
      <c r="H36" s="637">
        <v>2764.4720000000002</v>
      </c>
      <c r="I36" s="637">
        <v>2908.4549999999999</v>
      </c>
      <c r="J36" s="637">
        <v>3253.1210000000001</v>
      </c>
      <c r="K36" s="637">
        <v>3665.4920000000002</v>
      </c>
      <c r="L36" s="637">
        <v>3487.2660000000001</v>
      </c>
      <c r="M36" s="637">
        <v>3567.4549999999999</v>
      </c>
      <c r="N36" s="637">
        <v>3784.951</v>
      </c>
      <c r="O36" s="637">
        <v>3862.578</v>
      </c>
      <c r="P36" s="637">
        <v>3702.991</v>
      </c>
      <c r="Q36" s="637">
        <v>2514</v>
      </c>
      <c r="R36" s="637">
        <v>2458</v>
      </c>
      <c r="S36" s="420">
        <f t="shared" si="0"/>
        <v>-2.2275258552108141</v>
      </c>
      <c r="T36" s="19"/>
    </row>
    <row r="37" spans="1:21" s="7" customFormat="1" ht="12.6" customHeight="1" x14ac:dyDescent="0.2">
      <c r="A37" s="266">
        <v>30</v>
      </c>
      <c r="B37" s="115"/>
      <c r="C37" s="215" t="s">
        <v>333</v>
      </c>
      <c r="D37" s="822" t="s">
        <v>200</v>
      </c>
      <c r="E37" s="633">
        <v>2253.422</v>
      </c>
      <c r="F37" s="633">
        <v>2281.491</v>
      </c>
      <c r="G37" s="633">
        <v>2285.203</v>
      </c>
      <c r="H37" s="633">
        <v>2331.6239999999998</v>
      </c>
      <c r="I37" s="633">
        <v>2266.665</v>
      </c>
      <c r="J37" s="633">
        <v>2257.3539999999998</v>
      </c>
      <c r="K37" s="633">
        <v>2321.8490000000002</v>
      </c>
      <c r="L37" s="633">
        <v>2312.3679999999999</v>
      </c>
      <c r="M37" s="633">
        <v>2267.3510000000001</v>
      </c>
      <c r="N37" s="633">
        <v>2394.2130000000002</v>
      </c>
      <c r="O37" s="633">
        <v>2286.8130000000001</v>
      </c>
      <c r="P37" s="633">
        <v>2438.7399999999998</v>
      </c>
      <c r="Q37" s="633">
        <v>2437</v>
      </c>
      <c r="R37" s="633">
        <v>2410</v>
      </c>
      <c r="S37" s="419">
        <f t="shared" si="0"/>
        <v>-1.1079195732457947</v>
      </c>
      <c r="T37" s="19"/>
    </row>
    <row r="38" spans="1:21" s="7" customFormat="1" ht="12.6" customHeight="1" x14ac:dyDescent="0.2">
      <c r="A38" s="264">
        <v>31</v>
      </c>
      <c r="B38" s="383"/>
      <c r="C38" s="377" t="s">
        <v>406</v>
      </c>
      <c r="D38" s="821" t="s">
        <v>200</v>
      </c>
      <c r="E38" s="637">
        <v>2014.6510000000001</v>
      </c>
      <c r="F38" s="637">
        <v>2037.6379999999999</v>
      </c>
      <c r="G38" s="637">
        <v>2016.5309999999999</v>
      </c>
      <c r="H38" s="637">
        <v>2055.4960000000001</v>
      </c>
      <c r="I38" s="637">
        <v>2015.9829999999999</v>
      </c>
      <c r="J38" s="637">
        <v>1990.098</v>
      </c>
      <c r="K38" s="637">
        <v>2055.9119999999998</v>
      </c>
      <c r="L38" s="637">
        <v>2022.558</v>
      </c>
      <c r="M38" s="637">
        <v>1971.1310000000001</v>
      </c>
      <c r="N38" s="637">
        <v>2055.96</v>
      </c>
      <c r="O38" s="637">
        <v>2093.058</v>
      </c>
      <c r="P38" s="637">
        <v>2181.7860000000001</v>
      </c>
      <c r="Q38" s="637">
        <v>2309</v>
      </c>
      <c r="R38" s="637">
        <v>2408</v>
      </c>
      <c r="S38" s="420">
        <f t="shared" si="0"/>
        <v>4.2875703767864906</v>
      </c>
      <c r="T38" s="19"/>
    </row>
    <row r="39" spans="1:21" s="7" customFormat="1" ht="12.6" customHeight="1" x14ac:dyDescent="0.2">
      <c r="A39" s="266">
        <v>32</v>
      </c>
      <c r="B39" s="115"/>
      <c r="C39" s="215" t="s">
        <v>356</v>
      </c>
      <c r="D39" s="822" t="s">
        <v>201</v>
      </c>
      <c r="E39" s="633">
        <v>1424.2429999999999</v>
      </c>
      <c r="F39" s="633">
        <v>1442.18</v>
      </c>
      <c r="G39" s="633">
        <v>1473.078</v>
      </c>
      <c r="H39" s="633">
        <v>1868.941</v>
      </c>
      <c r="I39" s="633">
        <v>2038.8050000000001</v>
      </c>
      <c r="J39" s="633">
        <v>2208.33</v>
      </c>
      <c r="K39" s="633">
        <v>1927.4929999999999</v>
      </c>
      <c r="L39" s="633">
        <v>2090.4549999999999</v>
      </c>
      <c r="M39" s="633">
        <v>2313.922</v>
      </c>
      <c r="N39" s="633">
        <v>2404.712</v>
      </c>
      <c r="O39" s="633">
        <v>2358.2289999999998</v>
      </c>
      <c r="P39" s="633">
        <v>2498.127</v>
      </c>
      <c r="Q39" s="633">
        <v>2310</v>
      </c>
      <c r="R39" s="633">
        <v>2373</v>
      </c>
      <c r="S39" s="419">
        <f t="shared" si="0"/>
        <v>2.7272727272727337</v>
      </c>
      <c r="T39" s="19"/>
    </row>
    <row r="40" spans="1:21" s="7" customFormat="1" ht="12.6" customHeight="1" x14ac:dyDescent="0.2">
      <c r="A40" s="264">
        <v>33</v>
      </c>
      <c r="B40" s="383"/>
      <c r="C40" s="377" t="s">
        <v>146</v>
      </c>
      <c r="D40" s="821" t="s">
        <v>204</v>
      </c>
      <c r="E40" s="637">
        <v>2444.48</v>
      </c>
      <c r="F40" s="637">
        <v>2389.5889999999999</v>
      </c>
      <c r="G40" s="637">
        <v>2820.3249999999998</v>
      </c>
      <c r="H40" s="637">
        <v>2960.85</v>
      </c>
      <c r="I40" s="637">
        <v>2507.0259999999998</v>
      </c>
      <c r="J40" s="637">
        <v>2405.547</v>
      </c>
      <c r="K40" s="637">
        <v>2319.7869999999998</v>
      </c>
      <c r="L40" s="637">
        <v>2638.7809999999999</v>
      </c>
      <c r="M40" s="637">
        <v>2510.2869999999998</v>
      </c>
      <c r="N40" s="637">
        <v>3454.1210000000001</v>
      </c>
      <c r="O40" s="637">
        <v>2991.4749999999999</v>
      </c>
      <c r="P40" s="637">
        <v>2573.069</v>
      </c>
      <c r="Q40" s="637">
        <v>2501</v>
      </c>
      <c r="R40" s="637">
        <v>2358</v>
      </c>
      <c r="S40" s="420">
        <f t="shared" si="0"/>
        <v>-5.7177129148340669</v>
      </c>
      <c r="T40" s="19"/>
    </row>
    <row r="41" spans="1:21" s="7" customFormat="1" ht="12.6" customHeight="1" x14ac:dyDescent="0.2">
      <c r="A41" s="266">
        <v>34</v>
      </c>
      <c r="B41" s="115"/>
      <c r="C41" s="215" t="s">
        <v>227</v>
      </c>
      <c r="D41" s="822" t="s">
        <v>202</v>
      </c>
      <c r="E41" s="633">
        <v>96.031000000000006</v>
      </c>
      <c r="F41" s="633">
        <v>331.291</v>
      </c>
      <c r="G41" s="633">
        <v>460.387</v>
      </c>
      <c r="H41" s="633">
        <v>562.678</v>
      </c>
      <c r="I41" s="633">
        <v>598.38499999999999</v>
      </c>
      <c r="J41" s="633">
        <v>813.41300000000001</v>
      </c>
      <c r="K41" s="633">
        <v>1535.1469999999999</v>
      </c>
      <c r="L41" s="633">
        <v>1938.7360000000001</v>
      </c>
      <c r="M41" s="633">
        <v>2203.3989999999999</v>
      </c>
      <c r="N41" s="633">
        <v>2422.3629999999998</v>
      </c>
      <c r="O41" s="633">
        <v>2533.3780000000002</v>
      </c>
      <c r="P41" s="633">
        <v>2601.2579999999998</v>
      </c>
      <c r="Q41" s="633">
        <v>2499</v>
      </c>
      <c r="R41" s="633">
        <v>2302</v>
      </c>
      <c r="S41" s="419">
        <f t="shared" si="0"/>
        <v>-7.8831532613045141</v>
      </c>
      <c r="T41" s="19"/>
    </row>
    <row r="42" spans="1:21" s="7" customFormat="1" ht="12.6" customHeight="1" x14ac:dyDescent="0.2">
      <c r="A42" s="264">
        <v>35</v>
      </c>
      <c r="B42" s="383"/>
      <c r="C42" s="377" t="s">
        <v>350</v>
      </c>
      <c r="D42" s="821" t="s">
        <v>200</v>
      </c>
      <c r="E42" s="637">
        <v>1767.183</v>
      </c>
      <c r="F42" s="637">
        <v>1962.4690000000001</v>
      </c>
      <c r="G42" s="637">
        <v>2099.1529999999998</v>
      </c>
      <c r="H42" s="637">
        <v>2332.3539999999998</v>
      </c>
      <c r="I42" s="637">
        <v>2253.096</v>
      </c>
      <c r="J42" s="637">
        <v>2417.1860000000001</v>
      </c>
      <c r="K42" s="637">
        <v>2556.511</v>
      </c>
      <c r="L42" s="637">
        <v>2585.13</v>
      </c>
      <c r="M42" s="637">
        <v>2712.5329999999999</v>
      </c>
      <c r="N42" s="637">
        <v>2430.5050000000001</v>
      </c>
      <c r="O42" s="637">
        <v>2195.154</v>
      </c>
      <c r="P42" s="637">
        <v>2249.0909999999999</v>
      </c>
      <c r="Q42" s="637">
        <v>2344</v>
      </c>
      <c r="R42" s="637">
        <v>2300</v>
      </c>
      <c r="S42" s="420">
        <f t="shared" si="0"/>
        <v>-1.8771331058020451</v>
      </c>
      <c r="T42" s="19"/>
    </row>
    <row r="43" spans="1:21" s="7" customFormat="1" ht="12.6" customHeight="1" x14ac:dyDescent="0.2">
      <c r="A43" s="266">
        <v>36</v>
      </c>
      <c r="B43" s="115"/>
      <c r="C43" s="215" t="s">
        <v>407</v>
      </c>
      <c r="D43" s="822" t="s">
        <v>195</v>
      </c>
      <c r="E43" s="633">
        <v>1854.6220000000001</v>
      </c>
      <c r="F43" s="633">
        <v>1692.9690000000001</v>
      </c>
      <c r="G43" s="633">
        <v>1734.2080000000001</v>
      </c>
      <c r="H43" s="633">
        <v>1709.1510000000001</v>
      </c>
      <c r="I43" s="633">
        <v>1743.046</v>
      </c>
      <c r="J43" s="633">
        <v>1959.3489999999999</v>
      </c>
      <c r="K43" s="633">
        <v>1915.6110000000001</v>
      </c>
      <c r="L43" s="633">
        <v>1837.8679999999999</v>
      </c>
      <c r="M43" s="633">
        <v>1887.8520000000001</v>
      </c>
      <c r="N43" s="633">
        <v>2063.105</v>
      </c>
      <c r="O43" s="633">
        <v>2178.0720000000001</v>
      </c>
      <c r="P43" s="633">
        <v>2247.165</v>
      </c>
      <c r="Q43" s="633">
        <v>2246</v>
      </c>
      <c r="R43" s="633">
        <v>2246</v>
      </c>
      <c r="S43" s="419">
        <f t="shared" si="0"/>
        <v>0</v>
      </c>
      <c r="T43" s="19"/>
    </row>
    <row r="44" spans="1:21" s="7" customFormat="1" ht="12.6" customHeight="1" x14ac:dyDescent="0.2">
      <c r="A44" s="264">
        <v>37</v>
      </c>
      <c r="B44" s="383"/>
      <c r="C44" s="377" t="s">
        <v>331</v>
      </c>
      <c r="D44" s="821" t="s">
        <v>202</v>
      </c>
      <c r="E44" s="637">
        <v>1915.713</v>
      </c>
      <c r="F44" s="637">
        <v>1968.1279999999999</v>
      </c>
      <c r="G44" s="637">
        <v>2122.64</v>
      </c>
      <c r="H44" s="637">
        <v>2122.5619999999999</v>
      </c>
      <c r="I44" s="637">
        <v>2052.1210000000001</v>
      </c>
      <c r="J44" s="637">
        <v>2027.61</v>
      </c>
      <c r="K44" s="637">
        <v>2161.9169999999999</v>
      </c>
      <c r="L44" s="637">
        <v>2200.1840000000002</v>
      </c>
      <c r="M44" s="637">
        <v>2312.1849999999999</v>
      </c>
      <c r="N44" s="637">
        <v>2495.1329999999998</v>
      </c>
      <c r="O44" s="637">
        <v>2524.0810000000001</v>
      </c>
      <c r="P44" s="637">
        <v>2281.9360000000001</v>
      </c>
      <c r="Q44" s="637">
        <v>2173</v>
      </c>
      <c r="R44" s="637">
        <v>2162</v>
      </c>
      <c r="S44" s="420">
        <f t="shared" si="0"/>
        <v>-0.50621260929591472</v>
      </c>
      <c r="T44" s="19"/>
    </row>
    <row r="45" spans="1:21" s="7" customFormat="1" ht="12.6" customHeight="1" x14ac:dyDescent="0.2">
      <c r="A45" s="266">
        <v>38</v>
      </c>
      <c r="B45" s="115"/>
      <c r="C45" s="215" t="s">
        <v>525</v>
      </c>
      <c r="D45" s="822" t="s">
        <v>196</v>
      </c>
      <c r="E45" s="633" t="s">
        <v>522</v>
      </c>
      <c r="F45" s="633">
        <v>4336.1719999999996</v>
      </c>
      <c r="G45" s="633">
        <v>14209.76</v>
      </c>
      <c r="H45" s="633">
        <v>13688.192999999999</v>
      </c>
      <c r="I45" s="633">
        <v>9105.0509999999995</v>
      </c>
      <c r="J45" s="633">
        <v>2413.8490000000002</v>
      </c>
      <c r="K45" s="633">
        <v>2389.1109999999999</v>
      </c>
      <c r="L45" s="633">
        <v>2029.4179999999999</v>
      </c>
      <c r="M45" s="633">
        <v>1680.5630000000001</v>
      </c>
      <c r="N45" s="633">
        <v>1709.4359999999999</v>
      </c>
      <c r="O45" s="633">
        <v>1724.7950000000001</v>
      </c>
      <c r="P45" s="633">
        <v>1895.162</v>
      </c>
      <c r="Q45" s="633">
        <v>2115</v>
      </c>
      <c r="R45" s="633">
        <v>2139</v>
      </c>
      <c r="S45" s="419">
        <f t="shared" si="0"/>
        <v>1.1347517730496435</v>
      </c>
      <c r="T45" s="19"/>
    </row>
    <row r="46" spans="1:21" s="7" customFormat="1" ht="12" customHeight="1" x14ac:dyDescent="0.2">
      <c r="A46" s="264"/>
      <c r="B46" s="383"/>
      <c r="C46" s="377" t="s">
        <v>526</v>
      </c>
      <c r="D46" s="821" t="s">
        <v>196</v>
      </c>
      <c r="E46" s="637"/>
      <c r="F46" s="637">
        <v>4336.1719999999996</v>
      </c>
      <c r="G46" s="637">
        <v>14209.76</v>
      </c>
      <c r="H46" s="637">
        <v>13688.192999999999</v>
      </c>
      <c r="I46" s="637">
        <v>9105.0509999999995</v>
      </c>
      <c r="J46" s="637">
        <v>2413.8490000000002</v>
      </c>
      <c r="K46" s="637">
        <v>2389.1109999999999</v>
      </c>
      <c r="L46" s="637">
        <v>2029.4179999999999</v>
      </c>
      <c r="M46" s="637">
        <v>1680.5630000000001</v>
      </c>
      <c r="N46" s="637">
        <v>1709.4359999999999</v>
      </c>
      <c r="O46" s="637">
        <v>1724.7950000000001</v>
      </c>
      <c r="P46" s="637">
        <v>1895.162</v>
      </c>
      <c r="Q46" s="637">
        <v>2115</v>
      </c>
      <c r="R46" s="637">
        <v>2139</v>
      </c>
      <c r="S46" s="420">
        <f t="shared" si="0"/>
        <v>1.1347517730496435</v>
      </c>
      <c r="T46" s="19"/>
    </row>
    <row r="47" spans="1:21" s="7" customFormat="1" ht="12.6" customHeight="1" x14ac:dyDescent="0.2">
      <c r="A47" s="266">
        <v>40</v>
      </c>
      <c r="B47" s="115"/>
      <c r="C47" s="66" t="s">
        <v>592</v>
      </c>
      <c r="D47" s="823" t="s">
        <v>224</v>
      </c>
      <c r="E47" s="656">
        <v>1376</v>
      </c>
      <c r="F47" s="656">
        <v>1421</v>
      </c>
      <c r="G47" s="656">
        <v>1621</v>
      </c>
      <c r="H47" s="656">
        <v>1629</v>
      </c>
      <c r="I47" s="656">
        <v>1742</v>
      </c>
      <c r="J47" s="656">
        <v>1924</v>
      </c>
      <c r="K47" s="656">
        <v>1989</v>
      </c>
      <c r="L47" s="656">
        <v>2098</v>
      </c>
      <c r="M47" s="656">
        <v>2228</v>
      </c>
      <c r="N47" s="656">
        <v>2230</v>
      </c>
      <c r="O47" s="656">
        <v>2145</v>
      </c>
      <c r="P47" s="656">
        <v>2247</v>
      </c>
      <c r="Q47" s="633">
        <v>2144</v>
      </c>
      <c r="R47" s="633">
        <v>2136</v>
      </c>
      <c r="S47" s="481">
        <f t="shared" si="0"/>
        <v>-0.37313432835820493</v>
      </c>
      <c r="T47" s="19"/>
    </row>
    <row r="48" spans="1:21" s="7" customFormat="1" ht="12.6" customHeight="1" x14ac:dyDescent="0.2">
      <c r="A48" s="264">
        <v>41</v>
      </c>
      <c r="B48" s="383"/>
      <c r="C48" s="377" t="s">
        <v>524</v>
      </c>
      <c r="D48" s="821" t="s">
        <v>204</v>
      </c>
      <c r="E48" s="637">
        <v>3685.5140000000001</v>
      </c>
      <c r="F48" s="637">
        <v>3844.4540000000002</v>
      </c>
      <c r="G48" s="637">
        <v>3576.1790000000001</v>
      </c>
      <c r="H48" s="637">
        <v>3494.2489999999998</v>
      </c>
      <c r="I48" s="637">
        <v>3534.9229999999998</v>
      </c>
      <c r="J48" s="637">
        <v>3168.9290000000001</v>
      </c>
      <c r="K48" s="637">
        <v>3442.6390000000001</v>
      </c>
      <c r="L48" s="637">
        <v>2811.79</v>
      </c>
      <c r="M48" s="637">
        <v>2341.5819999999999</v>
      </c>
      <c r="N48" s="637">
        <v>2364.3440000000001</v>
      </c>
      <c r="O48" s="637">
        <v>2588.5279999999998</v>
      </c>
      <c r="P48" s="637">
        <v>2604.8760000000002</v>
      </c>
      <c r="Q48" s="818">
        <v>1964</v>
      </c>
      <c r="R48" s="819">
        <v>2089</v>
      </c>
      <c r="S48" s="827">
        <f t="shared" si="0"/>
        <v>6.3645621181262868</v>
      </c>
      <c r="T48" s="19"/>
      <c r="U48" s="471"/>
    </row>
    <row r="49" spans="1:21" s="7" customFormat="1" ht="12.6" customHeight="1" x14ac:dyDescent="0.2">
      <c r="A49" s="266">
        <v>42</v>
      </c>
      <c r="B49" s="115"/>
      <c r="C49" s="215" t="s">
        <v>29</v>
      </c>
      <c r="D49" s="822" t="s">
        <v>195</v>
      </c>
      <c r="E49" s="633">
        <v>2283.174</v>
      </c>
      <c r="F49" s="633">
        <v>2210.9430000000002</v>
      </c>
      <c r="G49" s="633">
        <v>2190.5639999999999</v>
      </c>
      <c r="H49" s="633">
        <v>2293.85</v>
      </c>
      <c r="I49" s="633">
        <v>2380.828</v>
      </c>
      <c r="J49" s="633">
        <v>2310.4769999999999</v>
      </c>
      <c r="K49" s="633">
        <v>2269.5590000000002</v>
      </c>
      <c r="L49" s="633">
        <v>2232.5909999999999</v>
      </c>
      <c r="M49" s="633">
        <v>1911.075</v>
      </c>
      <c r="N49" s="633">
        <v>1781.653</v>
      </c>
      <c r="O49" s="633">
        <v>1777.2560000000001</v>
      </c>
      <c r="P49" s="633">
        <v>1902.569</v>
      </c>
      <c r="Q49" s="633">
        <v>2038</v>
      </c>
      <c r="R49" s="633">
        <v>2038</v>
      </c>
      <c r="S49" s="419">
        <f t="shared" si="0"/>
        <v>0</v>
      </c>
      <c r="T49" s="19"/>
      <c r="U49" s="471"/>
    </row>
    <row r="50" spans="1:21" s="7" customFormat="1" ht="12.6" customHeight="1" x14ac:dyDescent="0.2">
      <c r="A50" s="264">
        <v>43</v>
      </c>
      <c r="B50" s="383"/>
      <c r="C50" s="377" t="s">
        <v>123</v>
      </c>
      <c r="D50" s="821" t="s">
        <v>195</v>
      </c>
      <c r="E50" s="637">
        <v>3726.14</v>
      </c>
      <c r="F50" s="637">
        <v>3426.5929999999998</v>
      </c>
      <c r="G50" s="637">
        <v>3596.5569999999998</v>
      </c>
      <c r="H50" s="637">
        <v>3537.346</v>
      </c>
      <c r="I50" s="637">
        <v>3448.5360000000001</v>
      </c>
      <c r="J50" s="637">
        <v>3004.4180000000001</v>
      </c>
      <c r="K50" s="637">
        <v>2859.029</v>
      </c>
      <c r="L50" s="637">
        <v>2893.9940000000001</v>
      </c>
      <c r="M50" s="637">
        <v>2257.5839999999998</v>
      </c>
      <c r="N50" s="637">
        <v>2101.654</v>
      </c>
      <c r="O50" s="637">
        <v>1999.038</v>
      </c>
      <c r="P50" s="637">
        <v>2010.731</v>
      </c>
      <c r="Q50" s="637">
        <v>1964</v>
      </c>
      <c r="R50" s="637">
        <v>1964</v>
      </c>
      <c r="S50" s="420">
        <f t="shared" si="0"/>
        <v>0</v>
      </c>
      <c r="T50" s="19"/>
      <c r="U50" s="471"/>
    </row>
    <row r="51" spans="1:21" s="7" customFormat="1" ht="12.6" customHeight="1" x14ac:dyDescent="0.2">
      <c r="A51" s="266">
        <v>44</v>
      </c>
      <c r="B51" s="115"/>
      <c r="C51" s="215" t="s">
        <v>281</v>
      </c>
      <c r="D51" s="822" t="s">
        <v>198</v>
      </c>
      <c r="E51" s="633">
        <v>2518.373</v>
      </c>
      <c r="F51" s="633">
        <v>2379.9659999999999</v>
      </c>
      <c r="G51" s="633">
        <v>2371.0590000000002</v>
      </c>
      <c r="H51" s="633">
        <v>2333.4690000000001</v>
      </c>
      <c r="I51" s="633">
        <v>2262.4850000000001</v>
      </c>
      <c r="J51" s="633">
        <v>2173.3710000000001</v>
      </c>
      <c r="K51" s="633">
        <v>2056.6410000000001</v>
      </c>
      <c r="L51" s="633">
        <v>2138.1550000000002</v>
      </c>
      <c r="M51" s="633">
        <v>1996.2239999999999</v>
      </c>
      <c r="N51" s="633">
        <v>1941.6010000000001</v>
      </c>
      <c r="O51" s="633">
        <v>2072.6860000000001</v>
      </c>
      <c r="P51" s="633">
        <v>2019.731</v>
      </c>
      <c r="Q51" s="633">
        <v>1898</v>
      </c>
      <c r="R51" s="633">
        <v>1954</v>
      </c>
      <c r="S51" s="419">
        <f t="shared" si="0"/>
        <v>2.9504741833509058</v>
      </c>
      <c r="T51" s="19"/>
    </row>
    <row r="52" spans="1:21" s="7" customFormat="1" ht="12.6" customHeight="1" x14ac:dyDescent="0.2">
      <c r="A52" s="264">
        <v>45</v>
      </c>
      <c r="B52" s="383"/>
      <c r="C52" s="377" t="s">
        <v>143</v>
      </c>
      <c r="D52" s="821" t="s">
        <v>198</v>
      </c>
      <c r="E52" s="637">
        <v>3269.8069999999998</v>
      </c>
      <c r="F52" s="637">
        <v>3393.4560000000001</v>
      </c>
      <c r="G52" s="637">
        <v>3468.6970000000001</v>
      </c>
      <c r="H52" s="637">
        <v>3169.2550000000001</v>
      </c>
      <c r="I52" s="637">
        <v>3126.9389999999999</v>
      </c>
      <c r="J52" s="637">
        <v>2678.6889999999999</v>
      </c>
      <c r="K52" s="637">
        <v>2208.3159999999998</v>
      </c>
      <c r="L52" s="637">
        <v>2127.0430000000001</v>
      </c>
      <c r="M52" s="637">
        <v>2132.2150000000001</v>
      </c>
      <c r="N52" s="637">
        <v>2186.86</v>
      </c>
      <c r="O52" s="637">
        <v>2259.7260000000001</v>
      </c>
      <c r="P52" s="637">
        <v>2130.4630000000002</v>
      </c>
      <c r="Q52" s="637">
        <v>1943</v>
      </c>
      <c r="R52" s="637">
        <v>1949</v>
      </c>
      <c r="S52" s="420">
        <f t="shared" si="0"/>
        <v>0.3088008234688715</v>
      </c>
      <c r="T52" s="19"/>
    </row>
    <row r="53" spans="1:21" s="7" customFormat="1" ht="12.6" customHeight="1" x14ac:dyDescent="0.2">
      <c r="A53" s="266">
        <v>46</v>
      </c>
      <c r="B53" s="115"/>
      <c r="C53" s="215" t="s">
        <v>408</v>
      </c>
      <c r="D53" s="822" t="s">
        <v>209</v>
      </c>
      <c r="E53" s="633">
        <v>1136.31</v>
      </c>
      <c r="F53" s="633">
        <v>1284.528</v>
      </c>
      <c r="G53" s="633">
        <v>1435.5219999999999</v>
      </c>
      <c r="H53" s="633">
        <v>1472.134</v>
      </c>
      <c r="I53" s="633">
        <v>1612.1780000000001</v>
      </c>
      <c r="J53" s="633">
        <v>1815.0139999999999</v>
      </c>
      <c r="K53" s="633">
        <v>1936.6220000000001</v>
      </c>
      <c r="L53" s="633">
        <v>1878.383</v>
      </c>
      <c r="M53" s="633">
        <v>1856.865</v>
      </c>
      <c r="N53" s="633">
        <v>1822.6949999999999</v>
      </c>
      <c r="O53" s="633">
        <v>1769.6289999999999</v>
      </c>
      <c r="P53" s="633">
        <v>1912.9749999999999</v>
      </c>
      <c r="Q53" s="633">
        <v>1962</v>
      </c>
      <c r="R53" s="633">
        <v>1934</v>
      </c>
      <c r="S53" s="419">
        <f t="shared" si="0"/>
        <v>-1.4271151885830875</v>
      </c>
      <c r="T53" s="19"/>
      <c r="U53" s="471"/>
    </row>
    <row r="54" spans="1:21" s="7" customFormat="1" ht="12.6" customHeight="1" x14ac:dyDescent="0.2">
      <c r="A54" s="264">
        <v>47</v>
      </c>
      <c r="B54" s="383"/>
      <c r="C54" s="377" t="s">
        <v>226</v>
      </c>
      <c r="D54" s="821" t="s">
        <v>204</v>
      </c>
      <c r="E54" s="637">
        <v>1885.758</v>
      </c>
      <c r="F54" s="637">
        <v>1706.069</v>
      </c>
      <c r="G54" s="637">
        <v>1791.8969999999999</v>
      </c>
      <c r="H54" s="637">
        <v>1906.5820000000001</v>
      </c>
      <c r="I54" s="637">
        <v>2012.729</v>
      </c>
      <c r="J54" s="637">
        <v>2102.761</v>
      </c>
      <c r="K54" s="637">
        <v>2166.3490000000002</v>
      </c>
      <c r="L54" s="637">
        <v>2789.223</v>
      </c>
      <c r="M54" s="637">
        <v>3251.0520000000001</v>
      </c>
      <c r="N54" s="637">
        <v>3272.75</v>
      </c>
      <c r="O54" s="637">
        <v>2781.57</v>
      </c>
      <c r="P54" s="637">
        <v>2636.683</v>
      </c>
      <c r="Q54" s="637">
        <v>1923</v>
      </c>
      <c r="R54" s="637">
        <v>1923</v>
      </c>
      <c r="S54" s="420">
        <f t="shared" si="0"/>
        <v>0</v>
      </c>
      <c r="T54" s="19"/>
      <c r="U54" s="806"/>
    </row>
    <row r="55" spans="1:21" s="7" customFormat="1" ht="12.6" customHeight="1" x14ac:dyDescent="0.2">
      <c r="A55" s="266">
        <v>48</v>
      </c>
      <c r="B55" s="115"/>
      <c r="C55" s="215" t="s">
        <v>410</v>
      </c>
      <c r="D55" s="822" t="s">
        <v>200</v>
      </c>
      <c r="E55" s="633">
        <v>1107.681</v>
      </c>
      <c r="F55" s="633">
        <v>1050.452</v>
      </c>
      <c r="G55" s="633">
        <v>1152.3630000000001</v>
      </c>
      <c r="H55" s="633">
        <v>1211.71</v>
      </c>
      <c r="I55" s="633">
        <v>1224.864</v>
      </c>
      <c r="J55" s="633">
        <v>1485.08</v>
      </c>
      <c r="K55" s="633">
        <v>1473.7149999999999</v>
      </c>
      <c r="L55" s="633">
        <v>1558.827</v>
      </c>
      <c r="M55" s="633">
        <v>1761.1990000000001</v>
      </c>
      <c r="N55" s="633">
        <v>1772.2449999999999</v>
      </c>
      <c r="O55" s="633">
        <v>1854.377</v>
      </c>
      <c r="P55" s="633">
        <v>1903.7909999999999</v>
      </c>
      <c r="Q55" s="633">
        <v>1964</v>
      </c>
      <c r="R55" s="633">
        <v>1882</v>
      </c>
      <c r="S55" s="419">
        <f t="shared" si="0"/>
        <v>-4.1751527494908345</v>
      </c>
      <c r="T55" s="19"/>
      <c r="U55" s="806"/>
    </row>
    <row r="56" spans="1:21" s="7" customFormat="1" ht="12.6" customHeight="1" x14ac:dyDescent="0.2">
      <c r="A56" s="264">
        <v>49</v>
      </c>
      <c r="B56" s="383"/>
      <c r="C56" s="377" t="s">
        <v>329</v>
      </c>
      <c r="D56" s="821" t="s">
        <v>201</v>
      </c>
      <c r="E56" s="637">
        <v>2498.3960000000002</v>
      </c>
      <c r="F56" s="637">
        <v>2444.94</v>
      </c>
      <c r="G56" s="637">
        <v>2353.4949999999999</v>
      </c>
      <c r="H56" s="637">
        <v>2090.732</v>
      </c>
      <c r="I56" s="637">
        <v>2147.21</v>
      </c>
      <c r="J56" s="637">
        <v>2135.0650000000001</v>
      </c>
      <c r="K56" s="637">
        <v>2385.0729999999999</v>
      </c>
      <c r="L56" s="637">
        <v>2567.279</v>
      </c>
      <c r="M56" s="637">
        <v>2421.924</v>
      </c>
      <c r="N56" s="637">
        <v>2125.9569999999999</v>
      </c>
      <c r="O56" s="637">
        <v>1897.3589999999999</v>
      </c>
      <c r="P56" s="637">
        <v>1812.268</v>
      </c>
      <c r="Q56" s="637">
        <v>1874</v>
      </c>
      <c r="R56" s="637">
        <v>1876</v>
      </c>
      <c r="S56" s="420">
        <f t="shared" si="0"/>
        <v>0.10672358591247644</v>
      </c>
      <c r="T56" s="19"/>
      <c r="U56" s="806"/>
    </row>
    <row r="57" spans="1:21" s="7" customFormat="1" ht="12.6" customHeight="1" x14ac:dyDescent="0.2">
      <c r="A57" s="266">
        <v>50</v>
      </c>
      <c r="B57" s="115"/>
      <c r="C57" s="215" t="s">
        <v>6</v>
      </c>
      <c r="D57" s="822" t="s">
        <v>202</v>
      </c>
      <c r="E57" s="633">
        <v>1374.001</v>
      </c>
      <c r="F57" s="633">
        <v>1503.2739999999999</v>
      </c>
      <c r="G57" s="633">
        <v>1554.896</v>
      </c>
      <c r="H57" s="633">
        <v>1688.5219999999999</v>
      </c>
      <c r="I57" s="633">
        <v>1610.915</v>
      </c>
      <c r="J57" s="633">
        <v>1566.047</v>
      </c>
      <c r="K57" s="633">
        <v>1731.9649999999999</v>
      </c>
      <c r="L57" s="633">
        <v>1718.0350000000001</v>
      </c>
      <c r="M57" s="633">
        <v>1629.6</v>
      </c>
      <c r="N57" s="633">
        <v>1629.432</v>
      </c>
      <c r="O57" s="633">
        <v>1649.3779999999999</v>
      </c>
      <c r="P57" s="633">
        <v>1795.8050000000001</v>
      </c>
      <c r="Q57" s="633">
        <v>1863</v>
      </c>
      <c r="R57" s="633">
        <v>1815</v>
      </c>
      <c r="S57" s="419">
        <f t="shared" si="0"/>
        <v>-2.5764895330112694</v>
      </c>
      <c r="T57" s="19"/>
      <c r="U57" s="806"/>
    </row>
    <row r="58" spans="1:21" ht="15" customHeight="1" x14ac:dyDescent="0.2">
      <c r="A58" s="264">
        <v>51</v>
      </c>
      <c r="B58" s="383"/>
      <c r="C58" s="377" t="s">
        <v>130</v>
      </c>
      <c r="D58" s="821" t="s">
        <v>204</v>
      </c>
      <c r="E58" s="637">
        <v>2105.9870000000001</v>
      </c>
      <c r="F58" s="637">
        <v>2085.125</v>
      </c>
      <c r="G58" s="637">
        <v>1939.5730000000001</v>
      </c>
      <c r="H58" s="637">
        <v>2006.923</v>
      </c>
      <c r="I58" s="637">
        <v>2067.4569999999999</v>
      </c>
      <c r="J58" s="637">
        <v>1843.2919999999999</v>
      </c>
      <c r="K58" s="637">
        <v>2370.9929999999999</v>
      </c>
      <c r="L58" s="637">
        <v>2906.982</v>
      </c>
      <c r="M58" s="637">
        <v>2363.768</v>
      </c>
      <c r="N58" s="637">
        <v>2365.7159999999999</v>
      </c>
      <c r="O58" s="637">
        <v>2064.002</v>
      </c>
      <c r="P58" s="637">
        <v>1810.5160000000001</v>
      </c>
      <c r="Q58" s="637">
        <v>1616</v>
      </c>
      <c r="R58" s="637">
        <v>1760</v>
      </c>
      <c r="S58" s="420">
        <f t="shared" si="0"/>
        <v>8.9108910891089153</v>
      </c>
      <c r="U58" s="806"/>
    </row>
    <row r="59" spans="1:21" x14ac:dyDescent="0.2">
      <c r="A59" s="266">
        <v>52</v>
      </c>
      <c r="B59" s="115"/>
      <c r="C59" s="215" t="s">
        <v>129</v>
      </c>
      <c r="D59" s="822" t="s">
        <v>204</v>
      </c>
      <c r="E59" s="633">
        <v>2025.4860000000001</v>
      </c>
      <c r="F59" s="633">
        <v>2025.7280000000001</v>
      </c>
      <c r="G59" s="633">
        <v>1895.9290000000001</v>
      </c>
      <c r="H59" s="633">
        <v>1964.6669999999999</v>
      </c>
      <c r="I59" s="633">
        <v>2068.252</v>
      </c>
      <c r="J59" s="633">
        <v>1843.2919999999999</v>
      </c>
      <c r="K59" s="633">
        <v>2370.989</v>
      </c>
      <c r="L59" s="633">
        <v>2917.703</v>
      </c>
      <c r="M59" s="633">
        <v>2374.489</v>
      </c>
      <c r="N59" s="633">
        <v>2333.3290000000002</v>
      </c>
      <c r="O59" s="633">
        <v>2064.002</v>
      </c>
      <c r="P59" s="633">
        <v>1808.386</v>
      </c>
      <c r="Q59" s="633">
        <v>1616</v>
      </c>
      <c r="R59" s="633">
        <v>1744</v>
      </c>
      <c r="S59" s="419">
        <f t="shared" si="0"/>
        <v>7.9207920792079278</v>
      </c>
      <c r="U59" s="806"/>
    </row>
    <row r="60" spans="1:21" x14ac:dyDescent="0.2">
      <c r="A60" s="264">
        <v>53</v>
      </c>
      <c r="B60" s="383"/>
      <c r="C60" s="377" t="s">
        <v>409</v>
      </c>
      <c r="D60" s="821" t="s">
        <v>195</v>
      </c>
      <c r="E60" s="637">
        <v>1895.655</v>
      </c>
      <c r="F60" s="637">
        <v>1859.509</v>
      </c>
      <c r="G60" s="637">
        <v>1841.201</v>
      </c>
      <c r="H60" s="637">
        <v>1828.5350000000001</v>
      </c>
      <c r="I60" s="637">
        <v>1824.0930000000001</v>
      </c>
      <c r="J60" s="637">
        <v>1796.249</v>
      </c>
      <c r="K60" s="637">
        <v>1805.1569999999999</v>
      </c>
      <c r="L60" s="637">
        <v>1826.9860000000001</v>
      </c>
      <c r="M60" s="637">
        <v>1796.37</v>
      </c>
      <c r="N60" s="637">
        <v>1809.0050000000001</v>
      </c>
      <c r="O60" s="637">
        <v>1789.838</v>
      </c>
      <c r="P60" s="637">
        <v>1775.1659999999999</v>
      </c>
      <c r="Q60" s="637">
        <v>1723</v>
      </c>
      <c r="R60" s="637">
        <v>1723</v>
      </c>
      <c r="S60" s="420">
        <f t="shared" si="0"/>
        <v>0</v>
      </c>
      <c r="U60" s="806"/>
    </row>
    <row r="61" spans="1:21" x14ac:dyDescent="0.2">
      <c r="A61" s="266">
        <v>54</v>
      </c>
      <c r="B61" s="115"/>
      <c r="C61" s="215" t="s">
        <v>332</v>
      </c>
      <c r="D61" s="822" t="s">
        <v>196</v>
      </c>
      <c r="E61" s="633">
        <v>1542.325</v>
      </c>
      <c r="F61" s="633">
        <v>1348.182</v>
      </c>
      <c r="G61" s="633">
        <v>1241.585</v>
      </c>
      <c r="H61" s="633">
        <v>1416.4549999999999</v>
      </c>
      <c r="I61" s="633">
        <v>1835.0229999999999</v>
      </c>
      <c r="J61" s="633">
        <v>2010.18</v>
      </c>
      <c r="K61" s="633">
        <v>2121.5419999999999</v>
      </c>
      <c r="L61" s="633">
        <v>2212.8049999999998</v>
      </c>
      <c r="M61" s="633">
        <v>2219.4960000000001</v>
      </c>
      <c r="N61" s="633">
        <v>2078.9839999999999</v>
      </c>
      <c r="O61" s="633">
        <v>1816.83</v>
      </c>
      <c r="P61" s="633">
        <v>1613.502</v>
      </c>
      <c r="Q61" s="633">
        <v>1631</v>
      </c>
      <c r="R61" s="633">
        <v>1702</v>
      </c>
      <c r="S61" s="419">
        <f t="shared" si="0"/>
        <v>4.3531575720416811</v>
      </c>
      <c r="U61" s="806"/>
    </row>
    <row r="62" spans="1:21" x14ac:dyDescent="0.2">
      <c r="A62" s="264">
        <v>55</v>
      </c>
      <c r="B62" s="383"/>
      <c r="C62" s="377" t="s">
        <v>528</v>
      </c>
      <c r="D62" s="821" t="s">
        <v>200</v>
      </c>
      <c r="E62" s="637">
        <v>1658.33</v>
      </c>
      <c r="F62" s="637">
        <v>1578.96</v>
      </c>
      <c r="G62" s="637">
        <v>1575.289</v>
      </c>
      <c r="H62" s="637">
        <v>1557.0650000000001</v>
      </c>
      <c r="I62" s="637">
        <v>1484.5830000000001</v>
      </c>
      <c r="J62" s="637">
        <v>1459.002</v>
      </c>
      <c r="K62" s="637">
        <v>1570.633</v>
      </c>
      <c r="L62" s="637">
        <v>1525.5830000000001</v>
      </c>
      <c r="M62" s="637">
        <v>1541.6379999999999</v>
      </c>
      <c r="N62" s="637">
        <v>1612.972</v>
      </c>
      <c r="O62" s="637">
        <v>1624.4780000000001</v>
      </c>
      <c r="P62" s="637">
        <v>1583.769</v>
      </c>
      <c r="Q62" s="637">
        <v>1587</v>
      </c>
      <c r="R62" s="637">
        <v>1697</v>
      </c>
      <c r="S62" s="420">
        <f t="shared" si="0"/>
        <v>6.9313169502205341</v>
      </c>
      <c r="U62" s="806"/>
    </row>
    <row r="63" spans="1:21" x14ac:dyDescent="0.2">
      <c r="A63" s="266">
        <v>56</v>
      </c>
      <c r="B63" s="115"/>
      <c r="C63" s="116" t="s">
        <v>609</v>
      </c>
      <c r="D63" s="822" t="s">
        <v>198</v>
      </c>
      <c r="E63" s="633">
        <v>644</v>
      </c>
      <c r="F63" s="633">
        <v>604</v>
      </c>
      <c r="G63" s="633">
        <v>651</v>
      </c>
      <c r="H63" s="633">
        <v>599</v>
      </c>
      <c r="I63" s="633">
        <v>595</v>
      </c>
      <c r="J63" s="633">
        <v>602</v>
      </c>
      <c r="K63" s="633">
        <v>595</v>
      </c>
      <c r="L63" s="633">
        <v>646</v>
      </c>
      <c r="M63" s="633">
        <v>628</v>
      </c>
      <c r="N63" s="633">
        <v>602</v>
      </c>
      <c r="O63" s="633">
        <v>611</v>
      </c>
      <c r="P63" s="633">
        <v>728</v>
      </c>
      <c r="Q63" s="633">
        <v>1641</v>
      </c>
      <c r="R63" s="633">
        <v>1651</v>
      </c>
      <c r="S63" s="419">
        <f t="shared" si="0"/>
        <v>0.60938452163314594</v>
      </c>
      <c r="U63" s="806"/>
    </row>
    <row r="64" spans="1:21" x14ac:dyDescent="0.2">
      <c r="A64" s="264">
        <v>57</v>
      </c>
      <c r="B64" s="383"/>
      <c r="C64" s="377" t="s">
        <v>21</v>
      </c>
      <c r="D64" s="821" t="s">
        <v>209</v>
      </c>
      <c r="E64" s="637">
        <v>2936.5</v>
      </c>
      <c r="F64" s="637">
        <v>2657.8980000000001</v>
      </c>
      <c r="G64" s="637">
        <v>2746.7530000000002</v>
      </c>
      <c r="H64" s="637">
        <v>2750.462</v>
      </c>
      <c r="I64" s="637">
        <v>2608.0239999999999</v>
      </c>
      <c r="J64" s="637">
        <v>2266.806</v>
      </c>
      <c r="K64" s="637">
        <v>2187.8780000000002</v>
      </c>
      <c r="L64" s="637">
        <v>2091.259</v>
      </c>
      <c r="M64" s="637">
        <v>1845.414</v>
      </c>
      <c r="N64" s="637">
        <v>1721.8689999999999</v>
      </c>
      <c r="O64" s="637">
        <v>1690.643</v>
      </c>
      <c r="P64" s="637">
        <v>1637.0630000000001</v>
      </c>
      <c r="Q64" s="637">
        <v>1605</v>
      </c>
      <c r="R64" s="637">
        <v>1647</v>
      </c>
      <c r="S64" s="420">
        <f t="shared" si="0"/>
        <v>2.6168224299065486</v>
      </c>
      <c r="U64" s="806"/>
    </row>
    <row r="65" spans="1:21" x14ac:dyDescent="0.2">
      <c r="A65" s="266">
        <v>58</v>
      </c>
      <c r="B65" s="115"/>
      <c r="C65" s="215" t="s">
        <v>527</v>
      </c>
      <c r="D65" s="822" t="s">
        <v>195</v>
      </c>
      <c r="E65" s="633">
        <v>1733.9190000000001</v>
      </c>
      <c r="F65" s="633">
        <v>1705.96</v>
      </c>
      <c r="G65" s="633">
        <v>1712.4760000000001</v>
      </c>
      <c r="H65" s="633">
        <v>1744.32</v>
      </c>
      <c r="I65" s="633">
        <v>1730.134</v>
      </c>
      <c r="J65" s="633">
        <v>1709.1120000000001</v>
      </c>
      <c r="K65" s="633">
        <v>1722.6880000000001</v>
      </c>
      <c r="L65" s="633">
        <v>1737.5239999999999</v>
      </c>
      <c r="M65" s="633">
        <v>1709.0609999999999</v>
      </c>
      <c r="N65" s="633">
        <v>1685.99</v>
      </c>
      <c r="O65" s="633">
        <v>1666.9929999999999</v>
      </c>
      <c r="P65" s="633">
        <v>1690.0989999999999</v>
      </c>
      <c r="Q65" s="633">
        <v>1636</v>
      </c>
      <c r="R65" s="633">
        <v>1636</v>
      </c>
      <c r="S65" s="419">
        <f t="shared" si="0"/>
        <v>0</v>
      </c>
      <c r="U65" s="806"/>
    </row>
    <row r="66" spans="1:21" x14ac:dyDescent="0.2">
      <c r="A66" s="264">
        <v>59</v>
      </c>
      <c r="B66" s="383"/>
      <c r="C66" s="379" t="s">
        <v>176</v>
      </c>
      <c r="D66" s="821" t="s">
        <v>204</v>
      </c>
      <c r="E66" s="637">
        <v>918</v>
      </c>
      <c r="F66" s="637">
        <v>779</v>
      </c>
      <c r="G66" s="637">
        <v>1058</v>
      </c>
      <c r="H66" s="637">
        <v>1107</v>
      </c>
      <c r="I66" s="637">
        <v>1030</v>
      </c>
      <c r="J66" s="637">
        <v>1259</v>
      </c>
      <c r="K66" s="637">
        <v>683</v>
      </c>
      <c r="L66" s="637">
        <v>1097</v>
      </c>
      <c r="M66" s="637">
        <v>1111</v>
      </c>
      <c r="N66" s="637">
        <v>1367</v>
      </c>
      <c r="O66" s="637">
        <v>1251</v>
      </c>
      <c r="P66" s="637">
        <v>1321</v>
      </c>
      <c r="Q66" s="637">
        <v>1519</v>
      </c>
      <c r="R66" s="637">
        <v>1634</v>
      </c>
      <c r="S66" s="420">
        <f t="shared" si="0"/>
        <v>7.5707702435813076</v>
      </c>
      <c r="U66" s="806"/>
    </row>
    <row r="67" spans="1:21" x14ac:dyDescent="0.2">
      <c r="A67" s="266">
        <v>60</v>
      </c>
      <c r="B67" s="276"/>
      <c r="C67" s="66" t="s">
        <v>682</v>
      </c>
      <c r="D67" s="823" t="s">
        <v>196</v>
      </c>
      <c r="E67" s="656">
        <v>367.24</v>
      </c>
      <c r="F67" s="656">
        <v>604.81700000000001</v>
      </c>
      <c r="G67" s="656">
        <v>1626.8240000000001</v>
      </c>
      <c r="H67" s="656">
        <v>1722.1389999999999</v>
      </c>
      <c r="I67" s="656">
        <v>1723.528</v>
      </c>
      <c r="J67" s="656">
        <v>1649.6220000000001</v>
      </c>
      <c r="K67" s="656">
        <v>1857.5129999999999</v>
      </c>
      <c r="L67" s="656">
        <v>1830.5630000000001</v>
      </c>
      <c r="M67" s="656">
        <v>1836.671</v>
      </c>
      <c r="N67" s="656">
        <v>1899.5920000000001</v>
      </c>
      <c r="O67" s="656">
        <v>1747.585</v>
      </c>
      <c r="P67" s="656">
        <v>1712.0219999999999</v>
      </c>
      <c r="Q67" s="656">
        <v>1445</v>
      </c>
      <c r="R67" s="656">
        <v>1620</v>
      </c>
      <c r="S67" s="481">
        <f t="shared" si="0"/>
        <v>12.110726643598625</v>
      </c>
    </row>
    <row r="68" spans="1:21" x14ac:dyDescent="0.2">
      <c r="A68" s="264"/>
      <c r="B68" s="264"/>
      <c r="C68" s="4" t="s">
        <v>346</v>
      </c>
      <c r="D68" s="820"/>
      <c r="E68" s="820"/>
      <c r="F68" s="264"/>
      <c r="G68" s="264"/>
      <c r="H68" s="264"/>
      <c r="I68" s="264"/>
      <c r="J68" s="264"/>
      <c r="K68" s="264"/>
      <c r="L68" s="264"/>
      <c r="M68" s="264"/>
      <c r="N68" s="264"/>
      <c r="O68" s="264"/>
      <c r="P68" s="264"/>
      <c r="Q68" s="264"/>
      <c r="R68" s="264"/>
      <c r="S68" s="264"/>
      <c r="T68" s="264"/>
    </row>
    <row r="69" spans="1:21" x14ac:dyDescent="0.2">
      <c r="A69" s="264"/>
      <c r="B69" s="264"/>
      <c r="C69" s="264"/>
      <c r="D69" s="820"/>
      <c r="E69" s="820"/>
      <c r="F69" s="264"/>
      <c r="G69" s="264"/>
      <c r="H69" s="264"/>
      <c r="I69" s="264"/>
      <c r="J69" s="264"/>
      <c r="K69" s="264"/>
      <c r="L69" s="264"/>
      <c r="M69" s="264"/>
      <c r="N69" s="264"/>
      <c r="O69" s="264"/>
      <c r="P69" s="264"/>
      <c r="Q69" s="264"/>
      <c r="R69" s="264"/>
      <c r="S69" s="264"/>
      <c r="T69" s="264"/>
    </row>
    <row r="70" spans="1:21" x14ac:dyDescent="0.2">
      <c r="A70" s="264"/>
      <c r="B70" s="264"/>
      <c r="C70" s="820"/>
      <c r="D70" s="820"/>
      <c r="E70" s="820"/>
      <c r="F70" s="820"/>
      <c r="G70" s="820"/>
      <c r="H70" s="820"/>
      <c r="I70" s="820"/>
      <c r="J70" s="820"/>
      <c r="K70" s="820"/>
      <c r="L70" s="820"/>
      <c r="M70" s="820"/>
      <c r="N70" s="820"/>
      <c r="O70" s="820"/>
      <c r="P70" s="820"/>
      <c r="Q70" s="820"/>
      <c r="R70" s="820"/>
      <c r="S70" s="820"/>
      <c r="T70" s="264"/>
    </row>
    <row r="71" spans="1:21" x14ac:dyDescent="0.2">
      <c r="A71" s="266"/>
      <c r="B71" s="471"/>
      <c r="C71" s="215"/>
      <c r="D71" s="822"/>
      <c r="E71" s="633"/>
      <c r="F71" s="633"/>
      <c r="G71" s="633"/>
      <c r="H71" s="633"/>
      <c r="I71" s="633"/>
      <c r="J71" s="633"/>
      <c r="K71" s="633"/>
      <c r="L71" s="633"/>
      <c r="M71" s="633"/>
      <c r="N71" s="633"/>
      <c r="O71" s="633"/>
      <c r="P71" s="633"/>
      <c r="Q71" s="633"/>
      <c r="R71" s="633"/>
      <c r="S71" s="471"/>
    </row>
    <row r="72" spans="1:21" x14ac:dyDescent="0.2">
      <c r="A72" s="264"/>
      <c r="B72" s="471"/>
      <c r="F72" s="471"/>
      <c r="G72" s="471"/>
      <c r="H72" s="471"/>
      <c r="I72" s="471"/>
      <c r="J72" s="471"/>
      <c r="K72" s="471"/>
      <c r="L72" s="471"/>
      <c r="M72" s="471"/>
      <c r="N72" s="471"/>
      <c r="O72" s="471"/>
      <c r="P72" s="471"/>
      <c r="S72" s="471"/>
    </row>
    <row r="73" spans="1:21" x14ac:dyDescent="0.2">
      <c r="A73" s="266"/>
      <c r="B73" s="471"/>
      <c r="C73" s="471"/>
      <c r="F73" s="471"/>
      <c r="G73" s="471"/>
      <c r="H73" s="471"/>
      <c r="I73" s="471"/>
      <c r="J73" s="471"/>
      <c r="K73" s="471"/>
      <c r="L73" s="471"/>
      <c r="M73" s="471"/>
      <c r="N73" s="471"/>
      <c r="O73" s="471"/>
      <c r="P73" s="471"/>
      <c r="S73" s="471"/>
    </row>
    <row r="74" spans="1:21" x14ac:dyDescent="0.2">
      <c r="A74" s="264"/>
      <c r="B74" s="471"/>
      <c r="C74" s="471"/>
      <c r="F74" s="471"/>
      <c r="G74" s="471"/>
      <c r="H74" s="471"/>
      <c r="I74" s="471"/>
      <c r="J74" s="471"/>
      <c r="K74" s="471"/>
      <c r="L74" s="471"/>
      <c r="M74" s="471"/>
      <c r="N74" s="471"/>
      <c r="O74" s="471"/>
      <c r="P74" s="471"/>
      <c r="S74" s="471"/>
    </row>
    <row r="75" spans="1:21" x14ac:dyDescent="0.2">
      <c r="A75" s="266"/>
      <c r="B75" s="471"/>
      <c r="C75" s="471"/>
      <c r="F75" s="471"/>
      <c r="G75" s="471"/>
      <c r="H75" s="471"/>
      <c r="I75" s="471"/>
      <c r="J75" s="471"/>
      <c r="K75" s="471"/>
      <c r="L75" s="471"/>
      <c r="M75" s="471"/>
      <c r="N75" s="471"/>
      <c r="O75" s="471"/>
      <c r="P75" s="471"/>
      <c r="S75" s="471"/>
    </row>
    <row r="76" spans="1:21" ht="15" customHeight="1" x14ac:dyDescent="0.2">
      <c r="C76" s="2"/>
    </row>
    <row r="77" spans="1:21" ht="12.75" customHeight="1" x14ac:dyDescent="0.2"/>
    <row r="78" spans="1:21" x14ac:dyDescent="0.2">
      <c r="C78" s="4"/>
    </row>
  </sheetData>
  <sortState ref="C8:R70">
    <sortCondition descending="1" ref="R8:R70"/>
  </sortState>
  <mergeCells count="5">
    <mergeCell ref="A5:A7"/>
    <mergeCell ref="C5:D6"/>
    <mergeCell ref="B2:S2"/>
    <mergeCell ref="B3:S3"/>
    <mergeCell ref="B4:S4"/>
  </mergeCells>
  <phoneticPr fontId="5" type="noConversion"/>
  <printOptions horizontalCentered="1"/>
  <pageMargins left="0.6692913385826772" right="0.6692913385826772" top="0.51181102362204722" bottom="0.27559055118110237" header="0" footer="0"/>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U98"/>
  <sheetViews>
    <sheetView topLeftCell="A48" zoomScaleNormal="100" workbookViewId="0">
      <selection activeCell="A75" sqref="A75"/>
    </sheetView>
  </sheetViews>
  <sheetFormatPr defaultRowHeight="12.75" x14ac:dyDescent="0.2"/>
  <cols>
    <col min="1" max="2" width="3.7109375" customWidth="1"/>
    <col min="3" max="3" width="0.85546875" customWidth="1"/>
    <col min="4" max="4" width="20.7109375" customWidth="1"/>
    <col min="5" max="5" width="3.140625" customWidth="1"/>
    <col min="6" max="6" width="8.7109375" customWidth="1"/>
    <col min="7" max="10" width="8.7109375" hidden="1" customWidth="1"/>
    <col min="11" max="15" width="8.7109375" customWidth="1"/>
    <col min="16" max="16" width="8.7109375" style="343" customWidth="1"/>
    <col min="17" max="17" width="8.7109375" customWidth="1"/>
    <col min="18" max="18" width="8.7109375" style="480" customWidth="1"/>
    <col min="19" max="19" width="8.7109375" style="806" customWidth="1"/>
    <col min="20" max="20" width="6.7109375" customWidth="1"/>
    <col min="21" max="21" width="9.140625" customWidth="1"/>
  </cols>
  <sheetData>
    <row r="1" spans="1:20" ht="14.25" customHeight="1" x14ac:dyDescent="0.2">
      <c r="B1" s="1"/>
      <c r="C1" s="21"/>
      <c r="D1" s="969"/>
      <c r="E1" s="969"/>
      <c r="F1" s="11"/>
      <c r="G1" s="11"/>
      <c r="H1" s="11"/>
      <c r="I1" s="11"/>
      <c r="J1" s="11"/>
      <c r="K1" s="11"/>
      <c r="L1" s="11"/>
      <c r="M1" s="11"/>
      <c r="N1" s="11"/>
      <c r="O1" s="11"/>
      <c r="P1" s="341"/>
      <c r="Q1" s="11"/>
      <c r="R1" s="478"/>
      <c r="S1" s="802"/>
      <c r="T1" s="10" t="s">
        <v>442</v>
      </c>
    </row>
    <row r="2" spans="1:20" ht="30" customHeight="1" x14ac:dyDescent="0.2">
      <c r="B2" s="1"/>
      <c r="C2" s="970" t="s">
        <v>348</v>
      </c>
      <c r="D2" s="970"/>
      <c r="E2" s="970"/>
      <c r="F2" s="970"/>
      <c r="G2" s="970"/>
      <c r="H2" s="970"/>
      <c r="I2" s="970"/>
      <c r="J2" s="970"/>
      <c r="K2" s="970"/>
      <c r="L2" s="970"/>
      <c r="M2" s="970"/>
      <c r="N2" s="970"/>
      <c r="O2" s="970"/>
      <c r="P2" s="970"/>
      <c r="Q2" s="970"/>
      <c r="R2" s="970"/>
      <c r="S2" s="970"/>
      <c r="T2" s="970"/>
    </row>
    <row r="3" spans="1:20" ht="15" customHeight="1" x14ac:dyDescent="0.2">
      <c r="B3" s="1"/>
      <c r="C3" s="928" t="s">
        <v>376</v>
      </c>
      <c r="D3" s="928"/>
      <c r="E3" s="928"/>
      <c r="F3" s="928"/>
      <c r="G3" s="928"/>
      <c r="H3" s="928"/>
      <c r="I3" s="928"/>
      <c r="J3" s="928"/>
      <c r="K3" s="928"/>
      <c r="L3" s="928"/>
      <c r="M3" s="928"/>
      <c r="N3" s="928"/>
      <c r="O3" s="928"/>
      <c r="P3" s="928"/>
      <c r="Q3" s="928"/>
      <c r="R3" s="928"/>
      <c r="S3" s="928"/>
      <c r="T3" s="928"/>
    </row>
    <row r="4" spans="1:20" ht="12" customHeight="1" x14ac:dyDescent="0.2">
      <c r="C4" s="971" t="s">
        <v>217</v>
      </c>
      <c r="D4" s="971"/>
      <c r="E4" s="971"/>
      <c r="F4" s="971"/>
      <c r="G4" s="971"/>
      <c r="H4" s="971"/>
      <c r="I4" s="971"/>
      <c r="J4" s="971"/>
      <c r="K4" s="971"/>
      <c r="L4" s="971"/>
      <c r="M4" s="971"/>
      <c r="N4" s="971"/>
      <c r="O4" s="971"/>
      <c r="P4" s="971"/>
      <c r="Q4" s="971"/>
      <c r="R4" s="971"/>
      <c r="S4" s="971"/>
      <c r="T4" s="971"/>
    </row>
    <row r="5" spans="1:20" s="12" customFormat="1" ht="12.75" customHeight="1" x14ac:dyDescent="0.2">
      <c r="B5" s="959" t="s">
        <v>287</v>
      </c>
      <c r="C5" s="84"/>
      <c r="D5" s="960" t="s">
        <v>112</v>
      </c>
      <c r="E5" s="966"/>
      <c r="F5" s="93"/>
      <c r="G5" s="93"/>
      <c r="H5" s="93"/>
      <c r="I5" s="93"/>
      <c r="J5" s="94"/>
      <c r="K5" s="94"/>
      <c r="L5" s="94"/>
      <c r="M5" s="94"/>
      <c r="N5" s="94"/>
      <c r="O5" s="94"/>
      <c r="P5" s="94"/>
      <c r="Q5" s="94"/>
      <c r="R5" s="94"/>
      <c r="S5" s="94"/>
      <c r="T5" s="95" t="s">
        <v>353</v>
      </c>
    </row>
    <row r="6" spans="1:20" s="12" customFormat="1" ht="12.75" customHeight="1" x14ac:dyDescent="0.2">
      <c r="B6" s="959"/>
      <c r="C6" s="85"/>
      <c r="D6" s="967"/>
      <c r="E6" s="968"/>
      <c r="F6" s="91">
        <v>2000</v>
      </c>
      <c r="G6" s="91">
        <v>2001</v>
      </c>
      <c r="H6" s="91">
        <v>2002</v>
      </c>
      <c r="I6" s="91">
        <v>2003</v>
      </c>
      <c r="J6" s="91">
        <v>2004</v>
      </c>
      <c r="K6" s="91">
        <v>2005</v>
      </c>
      <c r="L6" s="91">
        <v>2006</v>
      </c>
      <c r="M6" s="91">
        <v>2007</v>
      </c>
      <c r="N6" s="91">
        <v>2008</v>
      </c>
      <c r="O6" s="91">
        <v>2009</v>
      </c>
      <c r="P6" s="342">
        <v>2010</v>
      </c>
      <c r="Q6" s="91">
        <v>2011</v>
      </c>
      <c r="R6" s="479">
        <v>2012</v>
      </c>
      <c r="S6" s="803">
        <v>2013</v>
      </c>
      <c r="T6" s="96" t="s">
        <v>683</v>
      </c>
    </row>
    <row r="7" spans="1:20" s="12" customFormat="1" ht="9.9499999999999993" customHeight="1" x14ac:dyDescent="0.2">
      <c r="B7" s="959"/>
      <c r="C7" s="86"/>
      <c r="D7" s="104"/>
      <c r="E7" s="105"/>
      <c r="F7" s="97"/>
      <c r="G7" s="97"/>
      <c r="H7" s="97"/>
      <c r="I7" s="97"/>
      <c r="J7" s="97"/>
      <c r="K7" s="97"/>
      <c r="L7" s="97"/>
      <c r="M7" s="97"/>
      <c r="N7" s="97"/>
      <c r="O7" s="97"/>
      <c r="P7" s="97"/>
      <c r="Q7" s="97"/>
      <c r="R7" s="97"/>
      <c r="S7" s="98"/>
      <c r="T7" s="100" t="s">
        <v>213</v>
      </c>
    </row>
    <row r="8" spans="1:20" ht="12.75" customHeight="1" x14ac:dyDescent="0.2">
      <c r="A8" s="44"/>
      <c r="B8" s="261">
        <v>1</v>
      </c>
      <c r="C8" s="118"/>
      <c r="D8" s="348" t="s">
        <v>134</v>
      </c>
      <c r="E8" s="320" t="s">
        <v>197</v>
      </c>
      <c r="F8" s="349">
        <v>302.54546699999997</v>
      </c>
      <c r="G8" s="349">
        <v>296.62023900000003</v>
      </c>
      <c r="H8" s="349">
        <v>302.744415</v>
      </c>
      <c r="I8" s="349">
        <v>307.35341399999999</v>
      </c>
      <c r="J8" s="349">
        <v>330.86513600000001</v>
      </c>
      <c r="K8" s="349">
        <v>345.81937499999998</v>
      </c>
      <c r="L8" s="349">
        <v>353.57609300000001</v>
      </c>
      <c r="M8" s="349">
        <v>374.15151700000001</v>
      </c>
      <c r="N8" s="349">
        <v>384.21021400000001</v>
      </c>
      <c r="O8" s="349">
        <v>353.87099899999998</v>
      </c>
      <c r="P8" s="349">
        <v>395.76266500000003</v>
      </c>
      <c r="Q8" s="349">
        <v>396.52</v>
      </c>
      <c r="R8" s="349">
        <v>405.26</v>
      </c>
      <c r="S8" s="349">
        <v>406.54899999999998</v>
      </c>
      <c r="T8" s="352">
        <f>S8/R8*100-100</f>
        <v>0.31806741351229562</v>
      </c>
    </row>
    <row r="9" spans="1:20" ht="12.75" customHeight="1" x14ac:dyDescent="0.2">
      <c r="A9" s="19"/>
      <c r="B9" s="261">
        <v>2</v>
      </c>
      <c r="C9" s="828"/>
      <c r="D9" s="484" t="s">
        <v>20</v>
      </c>
      <c r="E9" s="485" t="s">
        <v>199</v>
      </c>
      <c r="F9" s="486">
        <v>116.003382</v>
      </c>
      <c r="G9" s="486">
        <v>114.81332999999999</v>
      </c>
      <c r="H9" s="486">
        <v>113.943684</v>
      </c>
      <c r="I9" s="486">
        <v>126.128354</v>
      </c>
      <c r="J9" s="486">
        <v>135.51063600000001</v>
      </c>
      <c r="K9" s="486">
        <v>145.834677</v>
      </c>
      <c r="L9" s="486">
        <v>151.704508</v>
      </c>
      <c r="M9" s="486">
        <v>165.511583</v>
      </c>
      <c r="N9" s="486">
        <v>171.23670100000001</v>
      </c>
      <c r="O9" s="486">
        <v>142.11600300000001</v>
      </c>
      <c r="P9" s="486">
        <v>160.01183900000001</v>
      </c>
      <c r="Q9" s="486">
        <v>168.547</v>
      </c>
      <c r="R9" s="486">
        <v>164.547</v>
      </c>
      <c r="S9" s="486">
        <v>171.98400000000001</v>
      </c>
      <c r="T9" s="353">
        <f t="shared" ref="T9:T67" si="0">S9/R9*100-100</f>
        <v>4.5196813068606616</v>
      </c>
    </row>
    <row r="10" spans="1:20" ht="12.75" customHeight="1" x14ac:dyDescent="0.2">
      <c r="A10" s="19"/>
      <c r="B10" s="261">
        <v>3</v>
      </c>
      <c r="C10" s="42"/>
      <c r="D10" s="350" t="s">
        <v>359</v>
      </c>
      <c r="E10" s="321" t="s">
        <v>200</v>
      </c>
      <c r="F10" s="351">
        <v>76.949665999999993</v>
      </c>
      <c r="G10" s="351">
        <v>82.947764000000006</v>
      </c>
      <c r="H10" s="351">
        <v>86.723529999999997</v>
      </c>
      <c r="I10" s="351">
        <v>93.562421999999998</v>
      </c>
      <c r="J10" s="351">
        <v>99.528942999999998</v>
      </c>
      <c r="K10" s="351">
        <v>108.252681</v>
      </c>
      <c r="L10" s="351">
        <v>115.52918200000001</v>
      </c>
      <c r="M10" s="351">
        <v>118.189859</v>
      </c>
      <c r="N10" s="351">
        <v>118.914557</v>
      </c>
      <c r="O10" s="351">
        <v>94.762248</v>
      </c>
      <c r="P10" s="351">
        <v>104.520286</v>
      </c>
      <c r="Q10" s="351">
        <v>114.369</v>
      </c>
      <c r="R10" s="351">
        <v>113.53100000000001</v>
      </c>
      <c r="S10" s="351">
        <v>120.568</v>
      </c>
      <c r="T10" s="354">
        <f t="shared" si="0"/>
        <v>6.1983070703155931</v>
      </c>
    </row>
    <row r="11" spans="1:20" ht="12.75" customHeight="1" x14ac:dyDescent="0.2">
      <c r="A11" s="19"/>
      <c r="B11" s="261">
        <v>4</v>
      </c>
      <c r="C11" s="828"/>
      <c r="D11" s="484" t="s">
        <v>354</v>
      </c>
      <c r="E11" s="485" t="s">
        <v>197</v>
      </c>
      <c r="F11" s="486">
        <v>42.044057000000002</v>
      </c>
      <c r="G11" s="486">
        <v>48.072516999999998</v>
      </c>
      <c r="H11" s="486">
        <v>48.459980999999999</v>
      </c>
      <c r="I11" s="486">
        <v>40.757434000000003</v>
      </c>
      <c r="J11" s="486">
        <v>49.908718999999998</v>
      </c>
      <c r="K11" s="486">
        <v>47.133259000000002</v>
      </c>
      <c r="L11" s="486">
        <v>56.793734000000001</v>
      </c>
      <c r="M11" s="486">
        <v>62.516168</v>
      </c>
      <c r="N11" s="486">
        <v>74.365915999999999</v>
      </c>
      <c r="O11" s="486">
        <v>72.749910999999997</v>
      </c>
      <c r="P11" s="486">
        <v>72.702376000000001</v>
      </c>
      <c r="Q11" s="486">
        <v>67.152000000000001</v>
      </c>
      <c r="R11" s="486">
        <v>69.605999999999995</v>
      </c>
      <c r="S11" s="486">
        <v>93.203999999999994</v>
      </c>
      <c r="T11" s="353">
        <f t="shared" si="0"/>
        <v>33.902249806051202</v>
      </c>
    </row>
    <row r="12" spans="1:20" ht="12.75" customHeight="1" x14ac:dyDescent="0.2">
      <c r="A12" s="19"/>
      <c r="B12" s="261">
        <v>5</v>
      </c>
      <c r="C12" s="42"/>
      <c r="D12" s="350" t="s">
        <v>6</v>
      </c>
      <c r="E12" s="321" t="s">
        <v>202</v>
      </c>
      <c r="F12" s="351">
        <v>91.278679999999994</v>
      </c>
      <c r="G12" s="351">
        <v>89.518367999999995</v>
      </c>
      <c r="H12" s="351">
        <v>89.243808999999999</v>
      </c>
      <c r="I12" s="351">
        <v>92.417501999999999</v>
      </c>
      <c r="J12" s="351">
        <v>90.810265000000001</v>
      </c>
      <c r="K12" s="351">
        <v>93.307742000000005</v>
      </c>
      <c r="L12" s="351">
        <v>96.526697999999996</v>
      </c>
      <c r="M12" s="351">
        <v>92.560839999999999</v>
      </c>
      <c r="N12" s="351">
        <v>92.522762</v>
      </c>
      <c r="O12" s="351">
        <v>79.846305999999998</v>
      </c>
      <c r="P12" s="351">
        <v>82.427443999999994</v>
      </c>
      <c r="Q12" s="351">
        <v>84.46</v>
      </c>
      <c r="R12" s="351">
        <v>81.846000000000004</v>
      </c>
      <c r="S12" s="351">
        <v>76.248000000000005</v>
      </c>
      <c r="T12" s="354">
        <f t="shared" si="0"/>
        <v>-6.8396745106663701</v>
      </c>
    </row>
    <row r="13" spans="1:20" ht="12.75" customHeight="1" x14ac:dyDescent="0.2">
      <c r="A13" s="19"/>
      <c r="B13" s="261">
        <v>6</v>
      </c>
      <c r="C13" s="828"/>
      <c r="D13" s="484" t="s">
        <v>122</v>
      </c>
      <c r="E13" s="485" t="s">
        <v>201</v>
      </c>
      <c r="F13" s="486"/>
      <c r="G13" s="486">
        <v>41.134092000000003</v>
      </c>
      <c r="H13" s="486">
        <v>42.242384999999999</v>
      </c>
      <c r="I13" s="486">
        <v>48.263979999999997</v>
      </c>
      <c r="J13" s="486">
        <v>52.637219000000002</v>
      </c>
      <c r="K13" s="486">
        <v>55.184106999999997</v>
      </c>
      <c r="L13" s="486">
        <v>60.022993999999997</v>
      </c>
      <c r="M13" s="486">
        <v>62.127813000000003</v>
      </c>
      <c r="N13" s="486">
        <v>61.869466000000003</v>
      </c>
      <c r="O13" s="486">
        <v>55.839747000000003</v>
      </c>
      <c r="P13" s="486">
        <v>58.564776999999999</v>
      </c>
      <c r="Q13" s="486">
        <v>68.772000000000006</v>
      </c>
      <c r="R13" s="486">
        <v>74.613</v>
      </c>
      <c r="S13" s="486">
        <v>73.822000000000003</v>
      </c>
      <c r="T13" s="353">
        <f t="shared" si="0"/>
        <v>-1.0601369734496586</v>
      </c>
    </row>
    <row r="14" spans="1:20" ht="12.75" customHeight="1" x14ac:dyDescent="0.2">
      <c r="A14" s="19"/>
      <c r="B14" s="261">
        <v>7</v>
      </c>
      <c r="C14" s="42"/>
      <c r="D14" s="350" t="s">
        <v>135</v>
      </c>
      <c r="E14" s="321" t="s">
        <v>202</v>
      </c>
      <c r="F14" s="351">
        <v>63.884906999999998</v>
      </c>
      <c r="G14" s="351">
        <v>65.355766000000003</v>
      </c>
      <c r="H14" s="351">
        <v>63.754376999999998</v>
      </c>
      <c r="I14" s="351">
        <v>67.381575999999995</v>
      </c>
      <c r="J14" s="351">
        <v>71.878067000000001</v>
      </c>
      <c r="K14" s="351">
        <v>70.801494000000005</v>
      </c>
      <c r="L14" s="351">
        <v>69.973023999999995</v>
      </c>
      <c r="M14" s="351">
        <v>73.897334000000001</v>
      </c>
      <c r="N14" s="351">
        <v>75.635641000000007</v>
      </c>
      <c r="O14" s="351">
        <v>69.227911000000006</v>
      </c>
      <c r="P14" s="351">
        <v>65.771421000000004</v>
      </c>
      <c r="Q14" s="351">
        <v>63.384</v>
      </c>
      <c r="R14" s="351">
        <v>59.246000000000002</v>
      </c>
      <c r="S14" s="351">
        <v>64.394999999999996</v>
      </c>
      <c r="T14" s="354">
        <f t="shared" si="0"/>
        <v>8.6908820848664732</v>
      </c>
    </row>
    <row r="15" spans="1:20" ht="12.75" customHeight="1" x14ac:dyDescent="0.2">
      <c r="A15" s="19"/>
      <c r="B15" s="261">
        <v>8</v>
      </c>
      <c r="C15" s="828"/>
      <c r="D15" s="484" t="s">
        <v>529</v>
      </c>
      <c r="E15" s="485" t="s">
        <v>198</v>
      </c>
      <c r="F15" s="486">
        <v>52.500647999999998</v>
      </c>
      <c r="G15" s="486">
        <v>54.830711000000001</v>
      </c>
      <c r="H15" s="486">
        <v>55.731287999999999</v>
      </c>
      <c r="I15" s="486">
        <v>55.931016</v>
      </c>
      <c r="J15" s="486">
        <v>57.615870999999999</v>
      </c>
      <c r="K15" s="486">
        <v>60.686388999999998</v>
      </c>
      <c r="L15" s="486">
        <v>64.032925000000006</v>
      </c>
      <c r="M15" s="486">
        <v>66.278847999999996</v>
      </c>
      <c r="N15" s="486">
        <v>65.267303999999996</v>
      </c>
      <c r="O15" s="486">
        <v>54.708255999999999</v>
      </c>
      <c r="P15" s="486">
        <v>54.029311999999997</v>
      </c>
      <c r="Q15" s="486">
        <v>57.226999999999997</v>
      </c>
      <c r="R15" s="486">
        <v>60.091000000000001</v>
      </c>
      <c r="S15" s="486">
        <v>62.613999999999997</v>
      </c>
      <c r="T15" s="353">
        <f t="shared" si="0"/>
        <v>4.1986320746867136</v>
      </c>
    </row>
    <row r="16" spans="1:20" ht="12.75" customHeight="1" x14ac:dyDescent="0.2">
      <c r="A16" s="19"/>
      <c r="B16" s="261">
        <v>9</v>
      </c>
      <c r="C16" s="42"/>
      <c r="D16" s="350" t="s">
        <v>274</v>
      </c>
      <c r="E16" s="321" t="s">
        <v>200</v>
      </c>
      <c r="F16" s="351">
        <v>24.834879999999998</v>
      </c>
      <c r="G16" s="351">
        <v>26.512219000000002</v>
      </c>
      <c r="H16" s="351">
        <v>27.403714000000001</v>
      </c>
      <c r="I16" s="351">
        <v>28.820235</v>
      </c>
      <c r="J16" s="351">
        <v>31.756549</v>
      </c>
      <c r="K16" s="351">
        <v>33.727936999999997</v>
      </c>
      <c r="L16" s="351">
        <v>40.34984</v>
      </c>
      <c r="M16" s="351">
        <v>43.618060999999997</v>
      </c>
      <c r="N16" s="351">
        <v>48.955531000000001</v>
      </c>
      <c r="O16" s="351">
        <v>42.701397999999998</v>
      </c>
      <c r="P16" s="351">
        <v>45.943167000000003</v>
      </c>
      <c r="Q16" s="351">
        <v>55.856000000000002</v>
      </c>
      <c r="R16" s="351">
        <v>58.25</v>
      </c>
      <c r="S16" s="351">
        <v>54.506</v>
      </c>
      <c r="T16" s="354">
        <f t="shared" si="0"/>
        <v>-6.4274678111587917</v>
      </c>
    </row>
    <row r="17" spans="1:20" ht="12.75" customHeight="1" x14ac:dyDescent="0.2">
      <c r="A17" s="19"/>
      <c r="B17" s="261">
        <v>10</v>
      </c>
      <c r="C17" s="828"/>
      <c r="D17" s="484" t="s">
        <v>147</v>
      </c>
      <c r="E17" s="485" t="s">
        <v>201</v>
      </c>
      <c r="F17" s="486">
        <v>21.958179999999999</v>
      </c>
      <c r="G17" s="486">
        <v>24.768052999999998</v>
      </c>
      <c r="H17" s="486">
        <v>28.481345999999998</v>
      </c>
      <c r="I17" s="486">
        <v>30.385382</v>
      </c>
      <c r="J17" s="486">
        <v>32.304164</v>
      </c>
      <c r="K17" s="486">
        <v>34.990195999999997</v>
      </c>
      <c r="L17" s="486">
        <v>40.741588999999998</v>
      </c>
      <c r="M17" s="486">
        <v>45.934885999999999</v>
      </c>
      <c r="N17" s="486">
        <v>50.182425000000002</v>
      </c>
      <c r="O17" s="486">
        <v>48.342559999999999</v>
      </c>
      <c r="P17" s="486">
        <v>53.074592000000003</v>
      </c>
      <c r="Q17" s="486">
        <v>63.167000000000002</v>
      </c>
      <c r="R17" s="486">
        <v>54.216999999999999</v>
      </c>
      <c r="S17" s="486">
        <v>53.47</v>
      </c>
      <c r="T17" s="353">
        <f t="shared" si="0"/>
        <v>-1.3777966320526787</v>
      </c>
    </row>
    <row r="18" spans="1:20" ht="12.75" customHeight="1" x14ac:dyDescent="0.2">
      <c r="A18" s="19"/>
      <c r="B18" s="261">
        <v>11</v>
      </c>
      <c r="C18" s="42"/>
      <c r="D18" s="350" t="s">
        <v>137</v>
      </c>
      <c r="E18" s="321" t="s">
        <v>204</v>
      </c>
      <c r="F18" s="351">
        <v>44.014933999999997</v>
      </c>
      <c r="G18" s="351">
        <v>44.712000000000003</v>
      </c>
      <c r="H18" s="351">
        <v>43.716576000000003</v>
      </c>
      <c r="I18" s="351">
        <v>41.565579999999997</v>
      </c>
      <c r="J18" s="351">
        <v>41.516249999999999</v>
      </c>
      <c r="K18" s="351">
        <v>43.354652000000002</v>
      </c>
      <c r="L18" s="351">
        <v>44.644185</v>
      </c>
      <c r="M18" s="351">
        <v>39.833190000000002</v>
      </c>
      <c r="N18" s="351">
        <v>37.195123600000002</v>
      </c>
      <c r="O18" s="351">
        <v>40.985880000000002</v>
      </c>
      <c r="P18" s="351">
        <v>40.556831000000003</v>
      </c>
      <c r="Q18" s="351">
        <v>41.802999999999997</v>
      </c>
      <c r="R18" s="351">
        <v>42.143999999999998</v>
      </c>
      <c r="S18" s="351">
        <v>45.985999999999997</v>
      </c>
      <c r="T18" s="354">
        <f t="shared" si="0"/>
        <v>9.1163629460895947</v>
      </c>
    </row>
    <row r="19" spans="1:20" ht="12.75" customHeight="1" x14ac:dyDescent="0.2">
      <c r="A19" s="19"/>
      <c r="B19" s="261">
        <v>12</v>
      </c>
      <c r="C19" s="828"/>
      <c r="D19" s="484" t="s">
        <v>136</v>
      </c>
      <c r="E19" s="485" t="s">
        <v>198</v>
      </c>
      <c r="F19" s="486">
        <v>47.891965999999996</v>
      </c>
      <c r="G19" s="486">
        <v>50.654007999999997</v>
      </c>
      <c r="H19" s="486">
        <v>51.185087000000003</v>
      </c>
      <c r="I19" s="486">
        <v>51.027681999999999</v>
      </c>
      <c r="J19" s="486">
        <v>53.289400000000001</v>
      </c>
      <c r="K19" s="486">
        <v>53.842547000000003</v>
      </c>
      <c r="L19" s="486">
        <v>51.910696000000002</v>
      </c>
      <c r="M19" s="486">
        <v>52.739300999999998</v>
      </c>
      <c r="N19" s="486">
        <v>52.965383000000003</v>
      </c>
      <c r="O19" s="486">
        <v>45.441887999999999</v>
      </c>
      <c r="P19" s="486">
        <v>48.062452</v>
      </c>
      <c r="Q19" s="486">
        <v>48.795999999999999</v>
      </c>
      <c r="R19" s="486">
        <v>43.741999999999997</v>
      </c>
      <c r="S19" s="486">
        <v>43.204999999999998</v>
      </c>
      <c r="T19" s="353">
        <f t="shared" si="0"/>
        <v>-1.227653056558907</v>
      </c>
    </row>
    <row r="20" spans="1:20" ht="12.75" customHeight="1" x14ac:dyDescent="0.2">
      <c r="A20" s="19"/>
      <c r="B20" s="261">
        <v>13</v>
      </c>
      <c r="C20" s="42"/>
      <c r="D20" s="350" t="s">
        <v>148</v>
      </c>
      <c r="E20" s="321" t="s">
        <v>198</v>
      </c>
      <c r="F20" s="351">
        <v>33.767544000000001</v>
      </c>
      <c r="G20" s="351">
        <v>33.791592000000001</v>
      </c>
      <c r="H20" s="351">
        <v>34.543239</v>
      </c>
      <c r="I20" s="351">
        <v>32.737113999999998</v>
      </c>
      <c r="J20" s="351">
        <v>38.451870999999997</v>
      </c>
      <c r="K20" s="351">
        <v>37.547023000000003</v>
      </c>
      <c r="L20" s="351">
        <v>34.307237999999998</v>
      </c>
      <c r="M20" s="351">
        <v>35.495559999999998</v>
      </c>
      <c r="N20" s="351">
        <v>35.874820999999997</v>
      </c>
      <c r="O20" s="351">
        <v>39.292879999999997</v>
      </c>
      <c r="P20" s="351">
        <v>42.787891999999999</v>
      </c>
      <c r="Q20" s="351">
        <v>48.698999999999998</v>
      </c>
      <c r="R20" s="351">
        <v>39.832000000000001</v>
      </c>
      <c r="S20" s="351">
        <v>41.104999999999997</v>
      </c>
      <c r="T20" s="354">
        <f t="shared" si="0"/>
        <v>3.1959228760795213</v>
      </c>
    </row>
    <row r="21" spans="1:20" ht="12.75" customHeight="1" x14ac:dyDescent="0.2">
      <c r="A21" s="19"/>
      <c r="B21" s="261">
        <v>14</v>
      </c>
      <c r="C21" s="828"/>
      <c r="D21" s="484" t="s">
        <v>146</v>
      </c>
      <c r="E21" s="485" t="s">
        <v>204</v>
      </c>
      <c r="F21" s="486">
        <v>43.797241</v>
      </c>
      <c r="G21" s="486">
        <v>43.133566000000002</v>
      </c>
      <c r="H21" s="486">
        <v>44.408493999999997</v>
      </c>
      <c r="I21" s="486">
        <v>46.948962999999999</v>
      </c>
      <c r="J21" s="486">
        <v>45.879753999999998</v>
      </c>
      <c r="K21" s="486">
        <v>42.63984</v>
      </c>
      <c r="L21" s="486">
        <v>44.424722000000003</v>
      </c>
      <c r="M21" s="486">
        <v>48.358375000000002</v>
      </c>
      <c r="N21" s="486">
        <v>46.468809999999998</v>
      </c>
      <c r="O21" s="486">
        <v>42.707813000000002</v>
      </c>
      <c r="P21" s="486">
        <v>41.427855999999998</v>
      </c>
      <c r="Q21" s="486">
        <v>42.372999999999998</v>
      </c>
      <c r="R21" s="486">
        <v>42.453000000000003</v>
      </c>
      <c r="S21" s="486">
        <v>40.83</v>
      </c>
      <c r="T21" s="353">
        <f t="shared" si="0"/>
        <v>-3.8230513744611869</v>
      </c>
    </row>
    <row r="22" spans="1:20" ht="12.75" customHeight="1" x14ac:dyDescent="0.2">
      <c r="A22" s="44"/>
      <c r="B22" s="261">
        <v>15</v>
      </c>
      <c r="C22" s="42"/>
      <c r="D22" s="350" t="s">
        <v>117</v>
      </c>
      <c r="E22" s="321" t="s">
        <v>196</v>
      </c>
      <c r="F22" s="351">
        <v>16.512573</v>
      </c>
      <c r="G22" s="351">
        <v>16.892302000000001</v>
      </c>
      <c r="H22" s="351">
        <v>19.145439</v>
      </c>
      <c r="I22" s="351">
        <v>21.291281000000001</v>
      </c>
      <c r="J22" s="351">
        <v>20.318268</v>
      </c>
      <c r="K22" s="351">
        <v>18.687897</v>
      </c>
      <c r="L22" s="351">
        <v>19.953890000000001</v>
      </c>
      <c r="M22" s="351">
        <v>18.930477</v>
      </c>
      <c r="N22" s="351">
        <v>8.8057569999999998</v>
      </c>
      <c r="O22" s="351">
        <v>10.061714</v>
      </c>
      <c r="P22" s="351">
        <v>13.058241000000001</v>
      </c>
      <c r="Q22" s="351">
        <v>23.492000000000001</v>
      </c>
      <c r="R22" s="351">
        <v>35.218000000000004</v>
      </c>
      <c r="S22" s="351">
        <v>40.192</v>
      </c>
      <c r="T22" s="354">
        <f t="shared" si="0"/>
        <v>14.123459594525528</v>
      </c>
    </row>
    <row r="23" spans="1:20" ht="12.75" customHeight="1" x14ac:dyDescent="0.2">
      <c r="A23" s="19"/>
      <c r="B23" s="261">
        <v>16</v>
      </c>
      <c r="C23" s="828"/>
      <c r="D23" s="484" t="s">
        <v>21</v>
      </c>
      <c r="E23" s="485" t="s">
        <v>209</v>
      </c>
      <c r="F23" s="486">
        <v>33.260696000000003</v>
      </c>
      <c r="G23" s="486">
        <v>32.964779999999998</v>
      </c>
      <c r="H23" s="486">
        <v>32.293953999999999</v>
      </c>
      <c r="I23" s="486">
        <v>32.356459000000001</v>
      </c>
      <c r="J23" s="486">
        <v>36.404096000000003</v>
      </c>
      <c r="K23" s="486">
        <v>36.478603999999997</v>
      </c>
      <c r="L23" s="486">
        <v>39.911672000000003</v>
      </c>
      <c r="M23" s="486">
        <v>40.352524000000003</v>
      </c>
      <c r="N23" s="486">
        <v>42.330590000000001</v>
      </c>
      <c r="O23" s="486">
        <v>38.933723000000001</v>
      </c>
      <c r="P23" s="486">
        <v>42.937967999999998</v>
      </c>
      <c r="Q23" s="486">
        <v>41.311999999999998</v>
      </c>
      <c r="R23" s="486">
        <v>41.148000000000003</v>
      </c>
      <c r="S23" s="486">
        <v>38.380000000000003</v>
      </c>
      <c r="T23" s="353">
        <f t="shared" si="0"/>
        <v>-6.7269369106639516</v>
      </c>
    </row>
    <row r="24" spans="1:20" ht="12.75" customHeight="1" x14ac:dyDescent="0.2">
      <c r="A24" s="19"/>
      <c r="B24" s="261">
        <v>17</v>
      </c>
      <c r="C24" s="42"/>
      <c r="D24" s="350" t="s">
        <v>270</v>
      </c>
      <c r="E24" s="321" t="s">
        <v>198</v>
      </c>
      <c r="F24" s="351">
        <v>51.472138000000001</v>
      </c>
      <c r="G24" s="351">
        <v>50.841608000000001</v>
      </c>
      <c r="H24" s="351">
        <v>50.447468999999998</v>
      </c>
      <c r="I24" s="351">
        <v>53.842331999999999</v>
      </c>
      <c r="J24" s="351">
        <v>53.819226999999998</v>
      </c>
      <c r="K24" s="351">
        <v>55.789700000000003</v>
      </c>
      <c r="L24" s="351">
        <v>53.347932999999998</v>
      </c>
      <c r="M24" s="351">
        <v>49.779395999999998</v>
      </c>
      <c r="N24" s="351">
        <v>45.436042</v>
      </c>
      <c r="O24" s="351">
        <v>39.163069</v>
      </c>
      <c r="P24" s="351">
        <v>35.696984999999998</v>
      </c>
      <c r="Q24" s="351">
        <v>35.198</v>
      </c>
      <c r="R24" s="351">
        <v>33.966999999999999</v>
      </c>
      <c r="S24" s="351">
        <v>37.640999999999998</v>
      </c>
      <c r="T24" s="354">
        <f t="shared" si="0"/>
        <v>10.816380604704563</v>
      </c>
    </row>
    <row r="25" spans="1:20" ht="12.75" customHeight="1" x14ac:dyDescent="0.2">
      <c r="A25" s="19"/>
      <c r="B25" s="261">
        <v>18</v>
      </c>
      <c r="C25" s="828"/>
      <c r="D25" s="484" t="s">
        <v>227</v>
      </c>
      <c r="E25" s="485" t="s">
        <v>202</v>
      </c>
      <c r="F25" s="486">
        <v>44.317576000000003</v>
      </c>
      <c r="G25" s="486">
        <v>41.913612000000001</v>
      </c>
      <c r="H25" s="486">
        <v>44.301049999999996</v>
      </c>
      <c r="I25" s="486">
        <v>45.790697999999999</v>
      </c>
      <c r="J25" s="486">
        <v>46.448025999999999</v>
      </c>
      <c r="K25" s="486">
        <v>48.503076999999998</v>
      </c>
      <c r="L25" s="486">
        <v>50.385635999999998</v>
      </c>
      <c r="M25" s="486">
        <v>50.243845</v>
      </c>
      <c r="N25" s="486">
        <v>50.464162999999999</v>
      </c>
      <c r="O25" s="486">
        <v>37.921697000000002</v>
      </c>
      <c r="P25" s="486">
        <v>36.308790999999999</v>
      </c>
      <c r="Q25" s="486">
        <v>40.841000000000001</v>
      </c>
      <c r="R25" s="486">
        <v>40.363</v>
      </c>
      <c r="S25" s="486">
        <v>36.634</v>
      </c>
      <c r="T25" s="353">
        <f t="shared" si="0"/>
        <v>-9.2386591680499492</v>
      </c>
    </row>
    <row r="26" spans="1:20" ht="12.75" customHeight="1" x14ac:dyDescent="0.2">
      <c r="A26" s="19"/>
      <c r="B26" s="261">
        <v>19</v>
      </c>
      <c r="C26" s="42"/>
      <c r="D26" s="350" t="s">
        <v>140</v>
      </c>
      <c r="E26" s="321" t="s">
        <v>198</v>
      </c>
      <c r="F26" s="351">
        <v>34.773043000000001</v>
      </c>
      <c r="G26" s="351">
        <v>35.689031999999997</v>
      </c>
      <c r="H26" s="351">
        <v>34.156011999999997</v>
      </c>
      <c r="I26" s="351">
        <v>35.77261</v>
      </c>
      <c r="J26" s="351">
        <v>38.431193999999998</v>
      </c>
      <c r="K26" s="351">
        <v>39.946502000000002</v>
      </c>
      <c r="L26" s="351">
        <v>40.556441</v>
      </c>
      <c r="M26" s="351">
        <v>43.815376000000001</v>
      </c>
      <c r="N26" s="351">
        <v>40.974162999999997</v>
      </c>
      <c r="O26" s="351">
        <v>37.227836000000003</v>
      </c>
      <c r="P26" s="351">
        <v>39.365273999999999</v>
      </c>
      <c r="Q26" s="351">
        <v>37.878</v>
      </c>
      <c r="R26" s="351">
        <v>38.106999999999999</v>
      </c>
      <c r="S26" s="351">
        <v>35.796999999999997</v>
      </c>
      <c r="T26" s="354">
        <f t="shared" si="0"/>
        <v>-6.0618783950455395</v>
      </c>
    </row>
    <row r="27" spans="1:20" ht="12.75" customHeight="1" x14ac:dyDescent="0.2">
      <c r="A27" s="19"/>
      <c r="B27" s="261">
        <v>20</v>
      </c>
      <c r="C27" s="828"/>
      <c r="D27" s="484" t="s">
        <v>530</v>
      </c>
      <c r="E27" s="485" t="s">
        <v>191</v>
      </c>
      <c r="F27" s="486"/>
      <c r="G27" s="486">
        <v>25.119</v>
      </c>
      <c r="H27" s="486">
        <v>28.478000000000002</v>
      </c>
      <c r="I27" s="486">
        <v>32.162999999999997</v>
      </c>
      <c r="J27" s="486">
        <v>37.651781</v>
      </c>
      <c r="K27" s="486">
        <v>44.377066999999997</v>
      </c>
      <c r="L27" s="486">
        <v>42.888081999999997</v>
      </c>
      <c r="M27" s="486">
        <v>44.915523</v>
      </c>
      <c r="N27" s="486">
        <v>45.750329999999998</v>
      </c>
      <c r="O27" s="486">
        <v>29.18113</v>
      </c>
      <c r="P27" s="486">
        <v>30.396014000000001</v>
      </c>
      <c r="Q27" s="486">
        <v>30.978000000000002</v>
      </c>
      <c r="R27" s="486">
        <v>31.937999999999999</v>
      </c>
      <c r="S27" s="486">
        <v>35.65</v>
      </c>
      <c r="T27" s="353">
        <f t="shared" si="0"/>
        <v>11.622518629845331</v>
      </c>
    </row>
    <row r="28" spans="1:20" ht="12.75" customHeight="1" x14ac:dyDescent="0.2">
      <c r="A28" s="19"/>
      <c r="B28" s="261">
        <v>21</v>
      </c>
      <c r="C28" s="42"/>
      <c r="D28" s="350" t="s">
        <v>276</v>
      </c>
      <c r="E28" s="321" t="s">
        <v>207</v>
      </c>
      <c r="F28" s="351">
        <v>19.957311000000001</v>
      </c>
      <c r="G28" s="351">
        <v>19.604185999999999</v>
      </c>
      <c r="H28" s="351">
        <v>19.633694999999999</v>
      </c>
      <c r="I28" s="351">
        <v>20.863168999999999</v>
      </c>
      <c r="J28" s="351">
        <v>22.433802</v>
      </c>
      <c r="K28" s="351">
        <v>24.929317000000001</v>
      </c>
      <c r="L28" s="351">
        <v>26.934051</v>
      </c>
      <c r="M28" s="351">
        <v>25.969646000000001</v>
      </c>
      <c r="N28" s="351">
        <v>24.668771</v>
      </c>
      <c r="O28" s="351">
        <v>23.856836000000001</v>
      </c>
      <c r="P28" s="351">
        <v>24.728418000000001</v>
      </c>
      <c r="Q28" s="351">
        <v>24.387</v>
      </c>
      <c r="R28" s="351">
        <v>27.422999999999998</v>
      </c>
      <c r="S28" s="351">
        <v>34.6</v>
      </c>
      <c r="T28" s="354">
        <f t="shared" si="0"/>
        <v>26.171461911534124</v>
      </c>
    </row>
    <row r="29" spans="1:20" ht="12.75" customHeight="1" x14ac:dyDescent="0.2">
      <c r="A29" s="19"/>
      <c r="B29" s="261">
        <v>22</v>
      </c>
      <c r="C29" s="828"/>
      <c r="D29" s="484" t="s">
        <v>356</v>
      </c>
      <c r="E29" s="485" t="s">
        <v>201</v>
      </c>
      <c r="F29" s="486">
        <v>25.787172999999999</v>
      </c>
      <c r="G29" s="486">
        <v>27.326575999999999</v>
      </c>
      <c r="H29" s="486">
        <v>25.041505999999998</v>
      </c>
      <c r="I29" s="486">
        <v>29.933123999999999</v>
      </c>
      <c r="J29" s="486">
        <v>36.321100999999999</v>
      </c>
      <c r="K29" s="486">
        <v>37.061490999999997</v>
      </c>
      <c r="L29" s="486">
        <v>38.266613999999997</v>
      </c>
      <c r="M29" s="486">
        <v>41.039650000000002</v>
      </c>
      <c r="N29" s="486">
        <v>41.515635000000003</v>
      </c>
      <c r="O29" s="486">
        <v>35.910556999999997</v>
      </c>
      <c r="P29" s="486">
        <v>35.326445</v>
      </c>
      <c r="Q29" s="486">
        <v>35.22</v>
      </c>
      <c r="R29" s="486">
        <v>34.341999999999999</v>
      </c>
      <c r="S29" s="486">
        <v>34.372</v>
      </c>
      <c r="T29" s="353">
        <f t="shared" si="0"/>
        <v>8.7356589598755363E-2</v>
      </c>
    </row>
    <row r="30" spans="1:20" ht="12.75" customHeight="1" x14ac:dyDescent="0.2">
      <c r="A30" s="19"/>
      <c r="B30" s="261">
        <v>23</v>
      </c>
      <c r="C30" s="42"/>
      <c r="D30" s="350" t="s">
        <v>360</v>
      </c>
      <c r="E30" s="321" t="s">
        <v>187</v>
      </c>
      <c r="F30" s="351"/>
      <c r="G30" s="351">
        <v>14.819599999999999</v>
      </c>
      <c r="H30" s="351">
        <v>17.955500000000001</v>
      </c>
      <c r="I30" s="351">
        <v>21.6448</v>
      </c>
      <c r="J30" s="351">
        <v>22.063002999999998</v>
      </c>
      <c r="K30" s="351">
        <v>24.420909999999999</v>
      </c>
      <c r="L30" s="351">
        <v>23.758351000000001</v>
      </c>
      <c r="M30" s="351">
        <v>25.216391000000002</v>
      </c>
      <c r="N30" s="351">
        <v>28.567139000000001</v>
      </c>
      <c r="O30" s="351">
        <v>29.224830000000001</v>
      </c>
      <c r="P30" s="351">
        <v>29.056957000000001</v>
      </c>
      <c r="Q30" s="351">
        <v>32.920999999999999</v>
      </c>
      <c r="R30" s="351">
        <v>34.847999999999999</v>
      </c>
      <c r="S30" s="351">
        <v>34.04</v>
      </c>
      <c r="T30" s="354">
        <f t="shared" si="0"/>
        <v>-2.3186409550045965</v>
      </c>
    </row>
    <row r="31" spans="1:20" ht="12.75" customHeight="1" x14ac:dyDescent="0.2">
      <c r="A31" s="19"/>
      <c r="B31" s="261">
        <v>24</v>
      </c>
      <c r="C31" s="828"/>
      <c r="D31" s="484" t="s">
        <v>273</v>
      </c>
      <c r="E31" s="485" t="s">
        <v>198</v>
      </c>
      <c r="F31" s="486">
        <v>30.420766</v>
      </c>
      <c r="G31" s="486">
        <v>30.288314</v>
      </c>
      <c r="H31" s="486">
        <v>30.412703</v>
      </c>
      <c r="I31" s="486">
        <v>31.684318999999999</v>
      </c>
      <c r="J31" s="486">
        <v>32.232889</v>
      </c>
      <c r="K31" s="486">
        <v>33.775238999999999</v>
      </c>
      <c r="L31" s="486">
        <v>33.550137999999997</v>
      </c>
      <c r="M31" s="486">
        <v>32.258333999999998</v>
      </c>
      <c r="N31" s="486">
        <v>32.204155999999998</v>
      </c>
      <c r="O31" s="486">
        <v>29.936422</v>
      </c>
      <c r="P31" s="486">
        <v>30.019803</v>
      </c>
      <c r="Q31" s="486">
        <v>32.659999999999997</v>
      </c>
      <c r="R31" s="486">
        <v>32.923999999999999</v>
      </c>
      <c r="S31" s="486">
        <v>31.149000000000001</v>
      </c>
      <c r="T31" s="353">
        <f t="shared" si="0"/>
        <v>-5.3912039849350037</v>
      </c>
    </row>
    <row r="32" spans="1:20" ht="12.75" customHeight="1" x14ac:dyDescent="0.2">
      <c r="A32" s="19"/>
      <c r="B32" s="261">
        <v>25</v>
      </c>
      <c r="C32" s="42"/>
      <c r="D32" s="350" t="s">
        <v>156</v>
      </c>
      <c r="E32" s="321" t="s">
        <v>188</v>
      </c>
      <c r="F32" s="351"/>
      <c r="G32" s="351">
        <v>20.953071999999999</v>
      </c>
      <c r="H32" s="351">
        <v>24.40513</v>
      </c>
      <c r="I32" s="351">
        <v>30.242398000000001</v>
      </c>
      <c r="J32" s="351">
        <v>25.841864000000001</v>
      </c>
      <c r="K32" s="351">
        <v>20.018982999999999</v>
      </c>
      <c r="L32" s="351">
        <v>21.347021000000002</v>
      </c>
      <c r="M32" s="351">
        <v>24.676499</v>
      </c>
      <c r="N32" s="351">
        <v>27.310511999999999</v>
      </c>
      <c r="O32" s="351">
        <v>25.954982999999999</v>
      </c>
      <c r="P32" s="351">
        <v>28.851213999999999</v>
      </c>
      <c r="Q32" s="351">
        <v>33.726999999999997</v>
      </c>
      <c r="R32" s="351">
        <v>32.514000000000003</v>
      </c>
      <c r="S32" s="351">
        <v>30.79</v>
      </c>
      <c r="T32" s="354">
        <f t="shared" si="0"/>
        <v>-5.3023313034385353</v>
      </c>
    </row>
    <row r="33" spans="1:20" ht="12.75" customHeight="1" x14ac:dyDescent="0.2">
      <c r="A33" s="19"/>
      <c r="B33" s="261">
        <v>26</v>
      </c>
      <c r="C33" s="828"/>
      <c r="D33" s="484" t="s">
        <v>225</v>
      </c>
      <c r="E33" s="485" t="s">
        <v>201</v>
      </c>
      <c r="F33" s="486">
        <v>17.156880000000001</v>
      </c>
      <c r="G33" s="486">
        <v>20.192242</v>
      </c>
      <c r="H33" s="486">
        <v>21.891535999999999</v>
      </c>
      <c r="I33" s="486">
        <v>21.138943000000001</v>
      </c>
      <c r="J33" s="486">
        <v>23.237386000000001</v>
      </c>
      <c r="K33" s="486">
        <v>26.716093000000001</v>
      </c>
      <c r="L33" s="486">
        <v>25.442322000000001</v>
      </c>
      <c r="M33" s="486">
        <v>23.843261999999999</v>
      </c>
      <c r="N33" s="486">
        <v>25.546949999999999</v>
      </c>
      <c r="O33" s="486">
        <v>20.393478000000002</v>
      </c>
      <c r="P33" s="486">
        <v>19.043780000000002</v>
      </c>
      <c r="Q33" s="486">
        <v>22.510999999999999</v>
      </c>
      <c r="R33" s="486">
        <v>29.969000000000001</v>
      </c>
      <c r="S33" s="486">
        <v>29.210999999999999</v>
      </c>
      <c r="T33" s="353">
        <f t="shared" si="0"/>
        <v>-2.5292802562648262</v>
      </c>
    </row>
    <row r="34" spans="1:20" ht="12.75" customHeight="1" x14ac:dyDescent="0.2">
      <c r="A34" s="19"/>
      <c r="B34" s="261">
        <v>27</v>
      </c>
      <c r="C34" s="42"/>
      <c r="D34" s="350" t="s">
        <v>151</v>
      </c>
      <c r="E34" s="321" t="s">
        <v>201</v>
      </c>
      <c r="F34" s="351">
        <v>26.622978</v>
      </c>
      <c r="G34" s="351">
        <v>25.720912999999999</v>
      </c>
      <c r="H34" s="351">
        <v>24.695944000000001</v>
      </c>
      <c r="I34" s="351">
        <v>27.474979000000001</v>
      </c>
      <c r="J34" s="351">
        <v>31.634875000000001</v>
      </c>
      <c r="K34" s="351">
        <v>32.218673000000003</v>
      </c>
      <c r="L34" s="351">
        <v>36.117677</v>
      </c>
      <c r="M34" s="351">
        <v>37.313450000000003</v>
      </c>
      <c r="N34" s="351">
        <v>36.861612000000001</v>
      </c>
      <c r="O34" s="351">
        <v>30.606113000000001</v>
      </c>
      <c r="P34" s="351">
        <v>32.440446999999999</v>
      </c>
      <c r="Q34" s="351">
        <v>30.280999999999999</v>
      </c>
      <c r="R34" s="351">
        <v>27.405999999999999</v>
      </c>
      <c r="S34" s="351">
        <v>28.062999999999999</v>
      </c>
      <c r="T34" s="354">
        <f t="shared" si="0"/>
        <v>2.3972852660001394</v>
      </c>
    </row>
    <row r="35" spans="1:20" ht="12.75" customHeight="1" x14ac:dyDescent="0.2">
      <c r="A35" s="19"/>
      <c r="B35" s="261">
        <v>28</v>
      </c>
      <c r="C35" s="828"/>
      <c r="D35" s="484" t="s">
        <v>361</v>
      </c>
      <c r="E35" s="485" t="s">
        <v>185</v>
      </c>
      <c r="F35" s="486"/>
      <c r="G35" s="486">
        <v>32.063000000000002</v>
      </c>
      <c r="H35" s="486">
        <v>36.47954</v>
      </c>
      <c r="I35" s="486">
        <v>36.984062000000002</v>
      </c>
      <c r="J35" s="486">
        <v>37.115740000000002</v>
      </c>
      <c r="K35" s="486">
        <v>38.816223000000001</v>
      </c>
      <c r="L35" s="486">
        <v>41.243022000000003</v>
      </c>
      <c r="M35" s="486">
        <v>35.865085999999998</v>
      </c>
      <c r="N35" s="486">
        <v>28.966341</v>
      </c>
      <c r="O35" s="486">
        <v>31.383597000000002</v>
      </c>
      <c r="P35" s="486">
        <v>36.263547000000003</v>
      </c>
      <c r="Q35" s="486">
        <v>35.966999999999999</v>
      </c>
      <c r="R35" s="486">
        <v>29.151</v>
      </c>
      <c r="S35" s="486">
        <v>28.012</v>
      </c>
      <c r="T35" s="353">
        <f t="shared" si="0"/>
        <v>-3.9072416040616105</v>
      </c>
    </row>
    <row r="36" spans="1:20" ht="12.75" customHeight="1" x14ac:dyDescent="0.2">
      <c r="A36" s="19"/>
      <c r="B36" s="261">
        <v>29</v>
      </c>
      <c r="C36" s="42"/>
      <c r="D36" s="350" t="s">
        <v>150</v>
      </c>
      <c r="E36" s="321" t="s">
        <v>201</v>
      </c>
      <c r="F36" s="351">
        <v>27.174565999999999</v>
      </c>
      <c r="G36" s="351">
        <v>26.495177000000002</v>
      </c>
      <c r="H36" s="351">
        <v>29.231787000000001</v>
      </c>
      <c r="I36" s="351">
        <v>28.641843000000001</v>
      </c>
      <c r="J36" s="351">
        <v>29.61018</v>
      </c>
      <c r="K36" s="351">
        <v>30.966933999999998</v>
      </c>
      <c r="L36" s="351">
        <v>31.188897000000001</v>
      </c>
      <c r="M36" s="351">
        <v>35.802421000000002</v>
      </c>
      <c r="N36" s="351">
        <v>32.835256000000001</v>
      </c>
      <c r="O36" s="351">
        <v>33.429389999999998</v>
      </c>
      <c r="P36" s="351">
        <v>32.071401000000002</v>
      </c>
      <c r="Q36" s="351">
        <v>31.306999999999999</v>
      </c>
      <c r="R36" s="351">
        <v>32.694000000000003</v>
      </c>
      <c r="S36" s="351">
        <v>27.643999999999998</v>
      </c>
      <c r="T36" s="354">
        <f t="shared" si="0"/>
        <v>-15.446259252462241</v>
      </c>
    </row>
    <row r="37" spans="1:20" ht="12.75" customHeight="1" x14ac:dyDescent="0.2">
      <c r="A37" s="19"/>
      <c r="B37" s="261">
        <v>30</v>
      </c>
      <c r="C37" s="828"/>
      <c r="D37" s="484" t="s">
        <v>272</v>
      </c>
      <c r="E37" s="485" t="s">
        <v>202</v>
      </c>
      <c r="F37" s="486">
        <v>31.263010999999999</v>
      </c>
      <c r="G37" s="486">
        <v>29.775117000000002</v>
      </c>
      <c r="H37" s="486">
        <v>31.104502</v>
      </c>
      <c r="I37" s="486">
        <v>30.298045999999999</v>
      </c>
      <c r="J37" s="486">
        <v>32.007759999999998</v>
      </c>
      <c r="K37" s="486">
        <v>34.042915999999998</v>
      </c>
      <c r="L37" s="486">
        <v>33.870145999999998</v>
      </c>
      <c r="M37" s="486">
        <v>33.298512000000002</v>
      </c>
      <c r="N37" s="486">
        <v>32.918232000000003</v>
      </c>
      <c r="O37" s="486">
        <v>29.297174999999999</v>
      </c>
      <c r="P37" s="486">
        <v>30.581603000000001</v>
      </c>
      <c r="Q37" s="486">
        <v>29.934999999999999</v>
      </c>
      <c r="R37" s="486">
        <v>29.228000000000002</v>
      </c>
      <c r="S37" s="486">
        <v>27.561</v>
      </c>
      <c r="T37" s="353">
        <f t="shared" si="0"/>
        <v>-5.7034350622690511</v>
      </c>
    </row>
    <row r="38" spans="1:20" ht="12.75" customHeight="1" x14ac:dyDescent="0.2">
      <c r="A38" s="44"/>
      <c r="B38" s="261">
        <v>31</v>
      </c>
      <c r="C38" s="42"/>
      <c r="D38" s="350" t="s">
        <v>159</v>
      </c>
      <c r="E38" s="321" t="s">
        <v>204</v>
      </c>
      <c r="F38" s="351">
        <v>21.637830000000001</v>
      </c>
      <c r="G38" s="351">
        <v>21.20354</v>
      </c>
      <c r="H38" s="351">
        <v>25.537863000000002</v>
      </c>
      <c r="I38" s="351">
        <v>25.283791000000001</v>
      </c>
      <c r="J38" s="351">
        <v>29.403117000000002</v>
      </c>
      <c r="K38" s="351">
        <v>29.634335</v>
      </c>
      <c r="L38" s="351">
        <v>28.685057</v>
      </c>
      <c r="M38" s="351">
        <v>30.639453</v>
      </c>
      <c r="N38" s="351">
        <v>31.526772000000001</v>
      </c>
      <c r="O38" s="351">
        <v>34.393856999999997</v>
      </c>
      <c r="P38" s="351">
        <v>35.371324999999999</v>
      </c>
      <c r="Q38" s="351">
        <v>28.015000000000001</v>
      </c>
      <c r="R38" s="351">
        <v>27.399000000000001</v>
      </c>
      <c r="S38" s="351">
        <v>27.446999999999999</v>
      </c>
      <c r="T38" s="354">
        <f t="shared" si="0"/>
        <v>0.17518887550640727</v>
      </c>
    </row>
    <row r="39" spans="1:20" ht="12.75" customHeight="1" x14ac:dyDescent="0.2">
      <c r="A39" s="19"/>
      <c r="B39" s="261">
        <v>32</v>
      </c>
      <c r="C39" s="828"/>
      <c r="D39" s="484" t="s">
        <v>149</v>
      </c>
      <c r="E39" s="485" t="s">
        <v>199</v>
      </c>
      <c r="F39" s="486">
        <v>32.659973999999998</v>
      </c>
      <c r="G39" s="486">
        <v>28.92079</v>
      </c>
      <c r="H39" s="486">
        <v>29.418714999999999</v>
      </c>
      <c r="I39" s="486">
        <v>25.050622000000001</v>
      </c>
      <c r="J39" s="486">
        <v>24.893414</v>
      </c>
      <c r="K39" s="486">
        <v>28.441751</v>
      </c>
      <c r="L39" s="486">
        <v>32.763123</v>
      </c>
      <c r="M39" s="486">
        <v>34.842984000000001</v>
      </c>
      <c r="N39" s="486">
        <v>34.768383</v>
      </c>
      <c r="O39" s="486">
        <v>33.942836</v>
      </c>
      <c r="P39" s="486">
        <v>33.877819000000002</v>
      </c>
      <c r="Q39" s="486">
        <v>31.5</v>
      </c>
      <c r="R39" s="486">
        <v>28.908000000000001</v>
      </c>
      <c r="S39" s="486">
        <v>27.355</v>
      </c>
      <c r="T39" s="353">
        <f t="shared" si="0"/>
        <v>-5.3722153037221574</v>
      </c>
    </row>
    <row r="40" spans="1:20" ht="12.75" customHeight="1" x14ac:dyDescent="0.2">
      <c r="A40" s="19"/>
      <c r="B40" s="261">
        <v>33</v>
      </c>
      <c r="C40" s="42"/>
      <c r="D40" s="350" t="s">
        <v>412</v>
      </c>
      <c r="E40" s="321" t="s">
        <v>190</v>
      </c>
      <c r="F40" s="351"/>
      <c r="G40" s="351">
        <v>16.970500000000001</v>
      </c>
      <c r="H40" s="351">
        <v>17.166</v>
      </c>
      <c r="I40" s="351">
        <v>21.322500000000002</v>
      </c>
      <c r="J40" s="351">
        <v>22.238184</v>
      </c>
      <c r="K40" s="351">
        <v>22.477810000000002</v>
      </c>
      <c r="L40" s="351">
        <v>22.033545</v>
      </c>
      <c r="M40" s="351">
        <v>19.944054999999999</v>
      </c>
      <c r="N40" s="351">
        <v>17.072496999999998</v>
      </c>
      <c r="O40" s="351">
        <v>18.757750999999999</v>
      </c>
      <c r="P40" s="351">
        <v>26.421236</v>
      </c>
      <c r="Q40" s="351">
        <v>25.457000000000001</v>
      </c>
      <c r="R40" s="351">
        <v>24.379000000000001</v>
      </c>
      <c r="S40" s="351">
        <v>27.335000000000001</v>
      </c>
      <c r="T40" s="354">
        <f t="shared" si="0"/>
        <v>12.125189712457441</v>
      </c>
    </row>
    <row r="41" spans="1:20" ht="12.75" customHeight="1" x14ac:dyDescent="0.2">
      <c r="A41" s="19"/>
      <c r="B41" s="261">
        <v>34</v>
      </c>
      <c r="C41" s="828"/>
      <c r="D41" s="484" t="s">
        <v>152</v>
      </c>
      <c r="E41" s="485" t="s">
        <v>187</v>
      </c>
      <c r="F41" s="486"/>
      <c r="G41" s="486">
        <v>37.936700000000002</v>
      </c>
      <c r="H41" s="486">
        <v>28.703199999999999</v>
      </c>
      <c r="I41" s="486">
        <v>27.314299999999999</v>
      </c>
      <c r="J41" s="486">
        <v>27.080786</v>
      </c>
      <c r="K41" s="486">
        <v>29.358048</v>
      </c>
      <c r="L41" s="486">
        <v>27.745974</v>
      </c>
      <c r="M41" s="486">
        <v>30.472517</v>
      </c>
      <c r="N41" s="486">
        <v>27.365662</v>
      </c>
      <c r="O41" s="486">
        <v>25.289165000000001</v>
      </c>
      <c r="P41" s="486">
        <v>23.824883</v>
      </c>
      <c r="Q41" s="486">
        <v>27.837</v>
      </c>
      <c r="R41" s="486">
        <v>29.117999999999999</v>
      </c>
      <c r="S41" s="486">
        <v>26.927</v>
      </c>
      <c r="T41" s="353">
        <f t="shared" si="0"/>
        <v>-7.5245552579160631</v>
      </c>
    </row>
    <row r="42" spans="1:20" ht="12.75" customHeight="1" x14ac:dyDescent="0.2">
      <c r="A42" s="19"/>
      <c r="B42" s="261">
        <v>35</v>
      </c>
      <c r="C42" s="42"/>
      <c r="D42" s="350" t="s">
        <v>271</v>
      </c>
      <c r="E42" s="321" t="s">
        <v>198</v>
      </c>
      <c r="F42" s="351">
        <v>41.142631000000002</v>
      </c>
      <c r="G42" s="351">
        <v>41.607233000000001</v>
      </c>
      <c r="H42" s="351">
        <v>42.201756000000003</v>
      </c>
      <c r="I42" s="351">
        <v>38.751792000000002</v>
      </c>
      <c r="J42" s="351">
        <v>34.892052999999997</v>
      </c>
      <c r="K42" s="351">
        <v>34.218139000000001</v>
      </c>
      <c r="L42" s="351">
        <v>31.555968</v>
      </c>
      <c r="M42" s="351">
        <v>36.681167000000002</v>
      </c>
      <c r="N42" s="351">
        <v>39.054085999999998</v>
      </c>
      <c r="O42" s="351">
        <v>36.690185</v>
      </c>
      <c r="P42" s="351">
        <v>34.335476</v>
      </c>
      <c r="Q42" s="351">
        <v>27.878</v>
      </c>
      <c r="R42" s="351">
        <v>25.332000000000001</v>
      </c>
      <c r="S42" s="351">
        <v>26.364999999999998</v>
      </c>
      <c r="T42" s="354">
        <f t="shared" si="0"/>
        <v>4.0778462024317008</v>
      </c>
    </row>
    <row r="43" spans="1:20" ht="12.75" customHeight="1" x14ac:dyDescent="0.2">
      <c r="A43" s="19"/>
      <c r="B43" s="261">
        <v>36</v>
      </c>
      <c r="C43" s="828"/>
      <c r="D43" s="484" t="s">
        <v>278</v>
      </c>
      <c r="E43" s="485" t="s">
        <v>201</v>
      </c>
      <c r="F43" s="486">
        <v>17.223832000000002</v>
      </c>
      <c r="G43" s="486">
        <v>18.552710000000001</v>
      </c>
      <c r="H43" s="486">
        <v>18.180734999999999</v>
      </c>
      <c r="I43" s="486">
        <v>18.131753</v>
      </c>
      <c r="J43" s="486">
        <v>18.203213999999999</v>
      </c>
      <c r="K43" s="486">
        <v>20.931442000000001</v>
      </c>
      <c r="L43" s="486">
        <v>21.529729</v>
      </c>
      <c r="M43" s="486">
        <v>21.791954</v>
      </c>
      <c r="N43" s="486">
        <v>20.642690999999999</v>
      </c>
      <c r="O43" s="486">
        <v>17.635802000000002</v>
      </c>
      <c r="P43" s="486">
        <v>22.121783000000001</v>
      </c>
      <c r="Q43" s="486">
        <v>26.616</v>
      </c>
      <c r="R43" s="486">
        <v>28.451000000000001</v>
      </c>
      <c r="S43" s="486">
        <v>26.314</v>
      </c>
      <c r="T43" s="353">
        <f t="shared" si="0"/>
        <v>-7.5111595374503537</v>
      </c>
    </row>
    <row r="44" spans="1:20" ht="12.75" customHeight="1" x14ac:dyDescent="0.2">
      <c r="A44" s="19"/>
      <c r="B44" s="261">
        <v>37</v>
      </c>
      <c r="C44" s="42"/>
      <c r="D44" s="350" t="s">
        <v>154</v>
      </c>
      <c r="E44" s="321" t="s">
        <v>198</v>
      </c>
      <c r="F44" s="351">
        <v>29.686471999999998</v>
      </c>
      <c r="G44" s="351">
        <v>28.353531</v>
      </c>
      <c r="H44" s="351">
        <v>25.119274000000001</v>
      </c>
      <c r="I44" s="351">
        <v>22.282378999999999</v>
      </c>
      <c r="J44" s="351">
        <v>23.413457999999999</v>
      </c>
      <c r="K44" s="351">
        <v>23.144347</v>
      </c>
      <c r="L44" s="351">
        <v>24.369738000000002</v>
      </c>
      <c r="M44" s="351">
        <v>25.685396999999998</v>
      </c>
      <c r="N44" s="351">
        <v>24.988189999999999</v>
      </c>
      <c r="O44" s="351">
        <v>24.267143999999998</v>
      </c>
      <c r="P44" s="351">
        <v>25.756440000000001</v>
      </c>
      <c r="Q44" s="351">
        <v>24.870999999999999</v>
      </c>
      <c r="R44" s="351">
        <v>26.268000000000001</v>
      </c>
      <c r="S44" s="351">
        <v>26.213999999999999</v>
      </c>
      <c r="T44" s="354">
        <f t="shared" si="0"/>
        <v>-0.20557332115122051</v>
      </c>
    </row>
    <row r="45" spans="1:20" ht="12.75" customHeight="1" x14ac:dyDescent="0.2">
      <c r="A45" s="19"/>
      <c r="B45" s="261">
        <v>38</v>
      </c>
      <c r="C45" s="828"/>
      <c r="D45" s="484" t="s">
        <v>531</v>
      </c>
      <c r="E45" s="485" t="s">
        <v>199</v>
      </c>
      <c r="F45" s="486">
        <v>24.717141000000002</v>
      </c>
      <c r="G45" s="486">
        <v>23.863499000000001</v>
      </c>
      <c r="H45" s="486">
        <v>23.556279</v>
      </c>
      <c r="I45" s="486">
        <v>22.568994</v>
      </c>
      <c r="J45" s="486">
        <v>20.302249</v>
      </c>
      <c r="K45" s="486">
        <v>22.132546999999999</v>
      </c>
      <c r="L45" s="486">
        <v>24.106724</v>
      </c>
      <c r="M45" s="486">
        <v>24.987946000000001</v>
      </c>
      <c r="N45" s="486">
        <v>26.91206</v>
      </c>
      <c r="O45" s="486">
        <v>20.579197000000001</v>
      </c>
      <c r="P45" s="486">
        <v>27.571680000000001</v>
      </c>
      <c r="Q45" s="486">
        <v>27.408999999999999</v>
      </c>
      <c r="R45" s="486">
        <v>25.972000000000001</v>
      </c>
      <c r="S45" s="486">
        <v>25.923999999999999</v>
      </c>
      <c r="T45" s="830">
        <f t="shared" si="0"/>
        <v>-0.18481441552441424</v>
      </c>
    </row>
    <row r="46" spans="1:20" ht="12.75" customHeight="1" x14ac:dyDescent="0.2">
      <c r="A46" s="19"/>
      <c r="B46" s="261">
        <v>39</v>
      </c>
      <c r="C46" s="42"/>
      <c r="D46" s="350" t="s">
        <v>113</v>
      </c>
      <c r="E46" s="321" t="s">
        <v>198</v>
      </c>
      <c r="F46" s="351">
        <v>17.433741999999999</v>
      </c>
      <c r="G46" s="351">
        <v>19.073725</v>
      </c>
      <c r="H46" s="351">
        <v>20.211621999999998</v>
      </c>
      <c r="I46" s="351">
        <v>18.795663000000001</v>
      </c>
      <c r="J46" s="351">
        <v>20.752669000000001</v>
      </c>
      <c r="K46" s="351">
        <v>21.145187</v>
      </c>
      <c r="L46" s="351">
        <v>23.804766999999998</v>
      </c>
      <c r="M46" s="351">
        <v>25.144183999999999</v>
      </c>
      <c r="N46" s="351">
        <v>24.343845999999999</v>
      </c>
      <c r="O46" s="351">
        <v>25.086986</v>
      </c>
      <c r="P46" s="351">
        <v>24.093076</v>
      </c>
      <c r="Q46" s="351">
        <v>24.251000000000001</v>
      </c>
      <c r="R46" s="351">
        <v>22.902000000000001</v>
      </c>
      <c r="S46" s="351">
        <v>25.295000000000002</v>
      </c>
      <c r="T46" s="354">
        <f t="shared" si="0"/>
        <v>10.448869094402241</v>
      </c>
    </row>
    <row r="47" spans="1:20" ht="12.75" customHeight="1" x14ac:dyDescent="0.2">
      <c r="A47" s="19"/>
      <c r="B47" s="261">
        <v>40</v>
      </c>
      <c r="C47" s="829"/>
      <c r="D47" s="487" t="s">
        <v>277</v>
      </c>
      <c r="E47" s="488" t="s">
        <v>204</v>
      </c>
      <c r="F47" s="489">
        <v>23.750627000000001</v>
      </c>
      <c r="G47" s="489">
        <v>21.520600999999999</v>
      </c>
      <c r="H47" s="489">
        <v>24.203408</v>
      </c>
      <c r="I47" s="489">
        <v>26.105698</v>
      </c>
      <c r="J47" s="489">
        <v>25.212161999999999</v>
      </c>
      <c r="K47" s="489">
        <v>22.760370999999999</v>
      </c>
      <c r="L47" s="489">
        <v>27.111122999999999</v>
      </c>
      <c r="M47" s="489">
        <v>26.744077999999998</v>
      </c>
      <c r="N47" s="489">
        <v>26.406784999999999</v>
      </c>
      <c r="O47" s="489">
        <v>23.596706000000001</v>
      </c>
      <c r="P47" s="489">
        <v>23.935490000000001</v>
      </c>
      <c r="Q47" s="489">
        <v>25.295999999999999</v>
      </c>
      <c r="R47" s="489">
        <v>24.635000000000002</v>
      </c>
      <c r="S47" s="489">
        <v>24.797000000000001</v>
      </c>
      <c r="T47" s="483">
        <f t="shared" si="0"/>
        <v>0.65760097422366925</v>
      </c>
    </row>
    <row r="48" spans="1:20" ht="12.75" customHeight="1" x14ac:dyDescent="0.2">
      <c r="A48" s="19"/>
      <c r="B48" s="261">
        <v>41</v>
      </c>
      <c r="C48" s="42"/>
      <c r="D48" s="350" t="s">
        <v>138</v>
      </c>
      <c r="E48" s="321" t="s">
        <v>200</v>
      </c>
      <c r="F48" s="351">
        <v>43.401893999999999</v>
      </c>
      <c r="G48" s="351">
        <v>40.850273999999999</v>
      </c>
      <c r="H48" s="351">
        <v>38.797669999999997</v>
      </c>
      <c r="I48" s="351">
        <v>39.427447000000001</v>
      </c>
      <c r="J48" s="351">
        <v>44.955711999999998</v>
      </c>
      <c r="K48" s="351">
        <v>45.977049000000001</v>
      </c>
      <c r="L48" s="351">
        <v>43.105859000000002</v>
      </c>
      <c r="M48" s="351">
        <v>42.643011000000001</v>
      </c>
      <c r="N48" s="351">
        <v>40.555638999999999</v>
      </c>
      <c r="O48" s="351">
        <v>34.196029000000003</v>
      </c>
      <c r="P48" s="351">
        <v>24.727596999999999</v>
      </c>
      <c r="Q48" s="351">
        <v>23.274999999999999</v>
      </c>
      <c r="R48" s="351">
        <v>26.242000000000001</v>
      </c>
      <c r="S48" s="351">
        <v>24.693999999999999</v>
      </c>
      <c r="T48" s="354">
        <f t="shared" si="0"/>
        <v>-5.8989406295251996</v>
      </c>
    </row>
    <row r="49" spans="1:20" ht="12.75" customHeight="1" x14ac:dyDescent="0.2">
      <c r="A49" s="19"/>
      <c r="B49" s="261">
        <v>42</v>
      </c>
      <c r="C49" s="828"/>
      <c r="D49" s="484" t="s">
        <v>139</v>
      </c>
      <c r="E49" s="485" t="s">
        <v>204</v>
      </c>
      <c r="F49" s="486">
        <v>33.117201000000001</v>
      </c>
      <c r="G49" s="486">
        <v>33.624521000000001</v>
      </c>
      <c r="H49" s="486">
        <v>32.462313000000002</v>
      </c>
      <c r="I49" s="486">
        <v>35.304890999999998</v>
      </c>
      <c r="J49" s="486">
        <v>39.368367999999997</v>
      </c>
      <c r="K49" s="486">
        <v>47.869477000000003</v>
      </c>
      <c r="L49" s="486">
        <v>50.871476000000001</v>
      </c>
      <c r="M49" s="486">
        <v>49.239842000000003</v>
      </c>
      <c r="N49" s="486">
        <v>49.522003900000001</v>
      </c>
      <c r="O49" s="486">
        <v>38.079037999999997</v>
      </c>
      <c r="P49" s="486">
        <v>34.209130000000002</v>
      </c>
      <c r="Q49" s="486">
        <v>41.228999999999999</v>
      </c>
      <c r="R49" s="486">
        <v>35.21</v>
      </c>
      <c r="S49" s="486">
        <v>24.495999999999999</v>
      </c>
      <c r="T49" s="353">
        <f t="shared" si="0"/>
        <v>-30.428855438795793</v>
      </c>
    </row>
    <row r="50" spans="1:20" ht="12.75" customHeight="1" x14ac:dyDescent="0.2">
      <c r="A50" s="19"/>
      <c r="B50" s="261">
        <v>43</v>
      </c>
      <c r="C50" s="42"/>
      <c r="D50" s="350" t="s">
        <v>275</v>
      </c>
      <c r="E50" s="321" t="s">
        <v>204</v>
      </c>
      <c r="F50" s="351">
        <v>29.937850000000001</v>
      </c>
      <c r="G50" s="351">
        <v>29.072047999999999</v>
      </c>
      <c r="H50" s="351">
        <v>29.903963000000001</v>
      </c>
      <c r="I50" s="351">
        <v>31.803170000000001</v>
      </c>
      <c r="J50" s="351">
        <v>31.699216</v>
      </c>
      <c r="K50" s="351">
        <v>33.040835000000001</v>
      </c>
      <c r="L50" s="351">
        <v>30.978553999999999</v>
      </c>
      <c r="M50" s="351">
        <v>30.237808999999999</v>
      </c>
      <c r="N50" s="351">
        <v>26.848542800000001</v>
      </c>
      <c r="O50" s="351">
        <v>24.068873</v>
      </c>
      <c r="P50" s="351">
        <v>25.813141000000002</v>
      </c>
      <c r="Q50" s="351">
        <v>26.817</v>
      </c>
      <c r="R50" s="351">
        <v>24.882999999999999</v>
      </c>
      <c r="S50" s="351">
        <v>24.308</v>
      </c>
      <c r="T50" s="354">
        <f t="shared" si="0"/>
        <v>-2.3108146123859541</v>
      </c>
    </row>
    <row r="51" spans="1:20" ht="12.75" customHeight="1" x14ac:dyDescent="0.2">
      <c r="A51" s="19"/>
      <c r="B51" s="261">
        <v>44</v>
      </c>
      <c r="C51" s="828"/>
      <c r="D51" s="379" t="s">
        <v>226</v>
      </c>
      <c r="E51" s="485" t="s">
        <v>204</v>
      </c>
      <c r="F51" s="486">
        <v>19.784732000000002</v>
      </c>
      <c r="G51" s="486">
        <v>20.818496</v>
      </c>
      <c r="H51" s="486">
        <v>22.373638</v>
      </c>
      <c r="I51" s="486">
        <v>22.436178000000002</v>
      </c>
      <c r="J51" s="486">
        <v>21.239899000000001</v>
      </c>
      <c r="K51" s="486">
        <v>24.047653</v>
      </c>
      <c r="L51" s="486">
        <v>24.549924000000001</v>
      </c>
      <c r="M51" s="486">
        <v>29.798076999999999</v>
      </c>
      <c r="N51" s="486">
        <v>28.666590683999999</v>
      </c>
      <c r="O51" s="486">
        <v>22.175561999999999</v>
      </c>
      <c r="P51" s="486">
        <v>22.661901</v>
      </c>
      <c r="Q51" s="486">
        <v>21.268999999999998</v>
      </c>
      <c r="R51" s="486">
        <v>20.515000000000001</v>
      </c>
      <c r="S51" s="486">
        <v>23.876999999999999</v>
      </c>
      <c r="T51" s="353">
        <f t="shared" si="0"/>
        <v>16.388008774067742</v>
      </c>
    </row>
    <row r="52" spans="1:20" ht="12.75" customHeight="1" x14ac:dyDescent="0.2">
      <c r="A52" s="19"/>
      <c r="B52" s="261">
        <v>45</v>
      </c>
      <c r="C52" s="42"/>
      <c r="D52" s="350" t="s">
        <v>176</v>
      </c>
      <c r="E52" s="321" t="s">
        <v>204</v>
      </c>
      <c r="F52" s="351">
        <v>26.293395</v>
      </c>
      <c r="G52" s="351">
        <v>25.97447</v>
      </c>
      <c r="H52" s="351">
        <v>27.248049999999999</v>
      </c>
      <c r="I52" s="351">
        <v>28.219892000000002</v>
      </c>
      <c r="J52" s="351">
        <v>28.882943000000001</v>
      </c>
      <c r="K52" s="351">
        <v>30.546662999999999</v>
      </c>
      <c r="L52" s="351">
        <v>32.01003</v>
      </c>
      <c r="M52" s="351">
        <v>32.041649</v>
      </c>
      <c r="N52" s="351">
        <v>29.920058960000002</v>
      </c>
      <c r="O52" s="351">
        <v>26.640122000000002</v>
      </c>
      <c r="P52" s="351">
        <v>26.212491</v>
      </c>
      <c r="Q52" s="351">
        <v>24.716000000000001</v>
      </c>
      <c r="R52" s="351">
        <v>24.597999999999999</v>
      </c>
      <c r="S52" s="351">
        <v>23.152000000000001</v>
      </c>
      <c r="T52" s="354">
        <f t="shared" si="0"/>
        <v>-5.8785267094885683</v>
      </c>
    </row>
    <row r="53" spans="1:20" x14ac:dyDescent="0.2">
      <c r="A53" s="19"/>
      <c r="B53" s="261">
        <v>46</v>
      </c>
      <c r="C53" s="383"/>
      <c r="D53" s="484" t="s">
        <v>532</v>
      </c>
      <c r="E53" s="485" t="s">
        <v>208</v>
      </c>
      <c r="F53" s="486">
        <v>12.799872000000001</v>
      </c>
      <c r="G53" s="486">
        <v>16.522556000000002</v>
      </c>
      <c r="H53" s="486">
        <v>17.580559999999998</v>
      </c>
      <c r="I53" s="486">
        <v>17.453157000000001</v>
      </c>
      <c r="J53" s="486">
        <v>19.248242999999999</v>
      </c>
      <c r="K53" s="486">
        <v>17.361526000000001</v>
      </c>
      <c r="L53" s="486">
        <v>19.739239000000001</v>
      </c>
      <c r="M53" s="486">
        <v>19.760162999999999</v>
      </c>
      <c r="N53" s="486">
        <v>21.550267000000002</v>
      </c>
      <c r="O53" s="486">
        <v>20.787196000000002</v>
      </c>
      <c r="P53" s="486">
        <v>20.544871000000001</v>
      </c>
      <c r="Q53" s="486">
        <v>22.155999999999999</v>
      </c>
      <c r="R53" s="486">
        <v>23.207000000000001</v>
      </c>
      <c r="S53" s="486">
        <v>23.120999999999999</v>
      </c>
      <c r="T53" s="353">
        <f t="shared" si="0"/>
        <v>-0.37057784289224571</v>
      </c>
    </row>
    <row r="54" spans="1:20" ht="12.75" customHeight="1" x14ac:dyDescent="0.2">
      <c r="A54" s="44"/>
      <c r="B54" s="261">
        <v>47</v>
      </c>
      <c r="C54" s="42"/>
      <c r="D54" s="116" t="s">
        <v>153</v>
      </c>
      <c r="E54" s="321" t="s">
        <v>204</v>
      </c>
      <c r="F54" s="351">
        <v>22.492360000000001</v>
      </c>
      <c r="G54" s="351">
        <v>22.875765999999999</v>
      </c>
      <c r="H54" s="351">
        <v>23.658625000000001</v>
      </c>
      <c r="I54" s="351">
        <v>24.838965999999999</v>
      </c>
      <c r="J54" s="351">
        <v>25.406310999999999</v>
      </c>
      <c r="K54" s="351">
        <v>24.253385999999999</v>
      </c>
      <c r="L54" s="351">
        <v>27.639230000000001</v>
      </c>
      <c r="M54" s="351">
        <v>27.007781000000001</v>
      </c>
      <c r="N54" s="351">
        <v>30.074784000000001</v>
      </c>
      <c r="O54" s="351">
        <v>23.847849</v>
      </c>
      <c r="P54" s="351">
        <v>22.185703</v>
      </c>
      <c r="Q54" s="351">
        <v>22.282</v>
      </c>
      <c r="R54" s="351">
        <v>22.402000000000001</v>
      </c>
      <c r="S54" s="351">
        <v>22.521999999999998</v>
      </c>
      <c r="T54" s="354">
        <f t="shared" si="0"/>
        <v>0.53566645835192617</v>
      </c>
    </row>
    <row r="55" spans="1:20" x14ac:dyDescent="0.2">
      <c r="A55" s="19"/>
      <c r="B55" s="261">
        <v>48</v>
      </c>
      <c r="C55" s="383"/>
      <c r="D55" s="484" t="s">
        <v>155</v>
      </c>
      <c r="E55" s="485" t="s">
        <v>202</v>
      </c>
      <c r="F55" s="486">
        <v>22.644946999999998</v>
      </c>
      <c r="G55" s="486">
        <v>20.554327000000001</v>
      </c>
      <c r="H55" s="486">
        <v>19.407347000000001</v>
      </c>
      <c r="I55" s="486">
        <v>21.688303999999999</v>
      </c>
      <c r="J55" s="486">
        <v>19.882982999999999</v>
      </c>
      <c r="K55" s="486">
        <v>21.645679999999999</v>
      </c>
      <c r="L55" s="486">
        <v>23.065940999999999</v>
      </c>
      <c r="M55" s="486">
        <v>22.027380999999998</v>
      </c>
      <c r="N55" s="486">
        <v>22.498327</v>
      </c>
      <c r="O55" s="486">
        <v>23.148454000000001</v>
      </c>
      <c r="P55" s="486">
        <v>26.522396000000001</v>
      </c>
      <c r="Q55" s="486">
        <v>23.512</v>
      </c>
      <c r="R55" s="486">
        <v>21.004000000000001</v>
      </c>
      <c r="S55" s="486">
        <v>22.263999999999999</v>
      </c>
      <c r="T55" s="353">
        <f t="shared" si="0"/>
        <v>5.9988573605027398</v>
      </c>
    </row>
    <row r="56" spans="1:20" ht="12.75" customHeight="1" x14ac:dyDescent="0.2">
      <c r="A56" s="19"/>
      <c r="B56" s="261">
        <v>49</v>
      </c>
      <c r="C56" s="42"/>
      <c r="D56" s="116" t="s">
        <v>533</v>
      </c>
      <c r="E56" s="321" t="s">
        <v>196</v>
      </c>
      <c r="F56" s="351">
        <v>11.208598</v>
      </c>
      <c r="G56" s="351">
        <v>11.030768</v>
      </c>
      <c r="H56" s="351">
        <v>11.824707999999999</v>
      </c>
      <c r="I56" s="351">
        <v>11.917685000000001</v>
      </c>
      <c r="J56" s="351">
        <v>12.289697</v>
      </c>
      <c r="K56" s="351">
        <v>12.994754</v>
      </c>
      <c r="L56" s="351">
        <v>14.903767</v>
      </c>
      <c r="M56" s="351">
        <v>14.165469</v>
      </c>
      <c r="N56" s="351">
        <v>14.697099</v>
      </c>
      <c r="O56" s="351">
        <v>16.425998</v>
      </c>
      <c r="P56" s="351">
        <v>17.380821999999998</v>
      </c>
      <c r="Q56" s="351">
        <v>19.222000000000001</v>
      </c>
      <c r="R56" s="351">
        <v>21.22</v>
      </c>
      <c r="S56" s="351">
        <v>21.585999999999999</v>
      </c>
      <c r="T56" s="354">
        <f t="shared" si="0"/>
        <v>1.724787935909518</v>
      </c>
    </row>
    <row r="57" spans="1:20" ht="12.75" customHeight="1" x14ac:dyDescent="0.2">
      <c r="A57" s="19"/>
      <c r="B57" s="261">
        <v>50</v>
      </c>
      <c r="C57" s="828"/>
      <c r="D57" s="484" t="s">
        <v>357</v>
      </c>
      <c r="E57" s="485" t="s">
        <v>203</v>
      </c>
      <c r="F57" s="486">
        <v>15.89194</v>
      </c>
      <c r="G57" s="486">
        <v>15.781696999999999</v>
      </c>
      <c r="H57" s="486">
        <v>15.556668</v>
      </c>
      <c r="I57" s="486">
        <v>16.682002000000001</v>
      </c>
      <c r="J57" s="486">
        <v>17.930385000000001</v>
      </c>
      <c r="K57" s="486">
        <v>19.226890000000001</v>
      </c>
      <c r="L57" s="486">
        <v>20.795117999999999</v>
      </c>
      <c r="M57" s="486">
        <v>21.800502000000002</v>
      </c>
      <c r="N57" s="486">
        <v>21.127478</v>
      </c>
      <c r="O57" s="486">
        <v>18.605568999999999</v>
      </c>
      <c r="P57" s="486">
        <v>19.547567000000001</v>
      </c>
      <c r="Q57" s="486">
        <v>19.466000000000001</v>
      </c>
      <c r="R57" s="486">
        <v>19.898</v>
      </c>
      <c r="S57" s="486">
        <v>19.864999999999998</v>
      </c>
      <c r="T57" s="353">
        <f t="shared" si="0"/>
        <v>-0.16584581364962503</v>
      </c>
    </row>
    <row r="58" spans="1:20" x14ac:dyDescent="0.2">
      <c r="A58" s="19"/>
      <c r="B58" s="261">
        <v>51</v>
      </c>
      <c r="C58" s="115"/>
      <c r="D58" s="350" t="s">
        <v>114</v>
      </c>
      <c r="E58" s="321" t="s">
        <v>202</v>
      </c>
      <c r="F58" s="351">
        <v>14.870768999999999</v>
      </c>
      <c r="G58" s="351">
        <v>15.145519999999999</v>
      </c>
      <c r="H58" s="351">
        <v>15.715505</v>
      </c>
      <c r="I58" s="351">
        <v>15.582329</v>
      </c>
      <c r="J58" s="351">
        <v>17.09938</v>
      </c>
      <c r="K58" s="351">
        <v>17.659462999999999</v>
      </c>
      <c r="L58" s="351">
        <v>19.316783999999998</v>
      </c>
      <c r="M58" s="351">
        <v>18.954115000000002</v>
      </c>
      <c r="N58" s="351">
        <v>18.681047</v>
      </c>
      <c r="O58" s="351">
        <v>18.886344000000001</v>
      </c>
      <c r="P58" s="351">
        <v>17.960991</v>
      </c>
      <c r="Q58" s="351">
        <v>18.71</v>
      </c>
      <c r="R58" s="351">
        <v>16.548999999999999</v>
      </c>
      <c r="S58" s="351">
        <v>19.509</v>
      </c>
      <c r="T58" s="354">
        <f t="shared" si="0"/>
        <v>17.886277116442088</v>
      </c>
    </row>
    <row r="59" spans="1:20" ht="12.75" customHeight="1" x14ac:dyDescent="0.2">
      <c r="A59" s="19"/>
      <c r="B59" s="261">
        <v>52</v>
      </c>
      <c r="C59" s="828"/>
      <c r="D59" s="379" t="s">
        <v>411</v>
      </c>
      <c r="E59" s="485" t="s">
        <v>197</v>
      </c>
      <c r="F59" s="486">
        <v>12.658566</v>
      </c>
      <c r="G59" s="486">
        <v>13.117075</v>
      </c>
      <c r="H59" s="486">
        <v>12.430389</v>
      </c>
      <c r="I59" s="486">
        <v>14.330693999999999</v>
      </c>
      <c r="J59" s="486">
        <v>14.516500000000001</v>
      </c>
      <c r="K59" s="486">
        <v>15.247809</v>
      </c>
      <c r="L59" s="486">
        <v>15.802595</v>
      </c>
      <c r="M59" s="486">
        <v>18.391883</v>
      </c>
      <c r="N59" s="486">
        <v>18.113714999999999</v>
      </c>
      <c r="O59" s="486">
        <v>15.407349</v>
      </c>
      <c r="P59" s="486">
        <v>16.098991999999999</v>
      </c>
      <c r="Q59" s="486">
        <v>17.329000000000001</v>
      </c>
      <c r="R59" s="486">
        <v>17.655000000000001</v>
      </c>
      <c r="S59" s="486">
        <v>17.827000000000002</v>
      </c>
      <c r="T59" s="353">
        <f t="shared" si="0"/>
        <v>0.97422826394787876</v>
      </c>
    </row>
    <row r="60" spans="1:20" ht="12.75" customHeight="1" x14ac:dyDescent="0.2">
      <c r="A60" s="19"/>
      <c r="B60" s="261">
        <v>53</v>
      </c>
      <c r="C60" s="42"/>
      <c r="D60" s="116" t="s">
        <v>350</v>
      </c>
      <c r="E60" s="321" t="s">
        <v>200</v>
      </c>
      <c r="F60" s="351">
        <v>18.633520000000001</v>
      </c>
      <c r="G60" s="351">
        <v>17.064809</v>
      </c>
      <c r="H60" s="351">
        <v>17.346938000000002</v>
      </c>
      <c r="I60" s="351">
        <v>16.712340999999999</v>
      </c>
      <c r="J60" s="351">
        <v>16.366969999999998</v>
      </c>
      <c r="K60" s="351">
        <v>17.147102</v>
      </c>
      <c r="L60" s="351">
        <v>19.057915999999999</v>
      </c>
      <c r="M60" s="351">
        <v>19.584655000000001</v>
      </c>
      <c r="N60" s="351">
        <v>21.278455000000001</v>
      </c>
      <c r="O60" s="351">
        <v>17.384059000000001</v>
      </c>
      <c r="P60" s="351">
        <v>19.488963999999999</v>
      </c>
      <c r="Q60" s="351">
        <v>18.085000000000001</v>
      </c>
      <c r="R60" s="351">
        <v>16.87</v>
      </c>
      <c r="S60" s="351">
        <v>17.785</v>
      </c>
      <c r="T60" s="354">
        <f t="shared" si="0"/>
        <v>5.4238292827504466</v>
      </c>
    </row>
    <row r="61" spans="1:20" x14ac:dyDescent="0.2">
      <c r="A61" s="19"/>
      <c r="B61" s="270">
        <v>54</v>
      </c>
      <c r="C61" s="383"/>
      <c r="D61" s="379" t="s">
        <v>157</v>
      </c>
      <c r="E61" s="485" t="s">
        <v>193</v>
      </c>
      <c r="F61" s="486"/>
      <c r="G61" s="486">
        <v>9.1098800000000004</v>
      </c>
      <c r="H61" s="486">
        <v>9.2459100000000003</v>
      </c>
      <c r="I61" s="486">
        <v>10.720483</v>
      </c>
      <c r="J61" s="486">
        <v>11.985692</v>
      </c>
      <c r="K61" s="486">
        <v>12.540448</v>
      </c>
      <c r="L61" s="486">
        <v>15.390686000000001</v>
      </c>
      <c r="M61" s="486">
        <v>15.804779</v>
      </c>
      <c r="N61" s="486">
        <v>16.499382000000001</v>
      </c>
      <c r="O61" s="486">
        <v>13.321611000000001</v>
      </c>
      <c r="P61" s="486">
        <v>14.590802</v>
      </c>
      <c r="Q61" s="486">
        <v>16.196999999999999</v>
      </c>
      <c r="R61" s="486">
        <v>16.907</v>
      </c>
      <c r="S61" s="486">
        <v>17.184000000000001</v>
      </c>
      <c r="T61" s="353">
        <f t="shared" si="0"/>
        <v>1.6383746377240271</v>
      </c>
    </row>
    <row r="62" spans="1:20" x14ac:dyDescent="0.2">
      <c r="A62" s="19"/>
      <c r="B62" s="270">
        <v>55</v>
      </c>
      <c r="C62" s="115"/>
      <c r="D62" s="116" t="s">
        <v>22</v>
      </c>
      <c r="E62" s="321" t="s">
        <v>200</v>
      </c>
      <c r="F62" s="351">
        <v>17.953990999999998</v>
      </c>
      <c r="G62" s="351">
        <v>17.044266</v>
      </c>
      <c r="H62" s="351">
        <v>17.020188000000001</v>
      </c>
      <c r="I62" s="351">
        <v>17.786235999999999</v>
      </c>
      <c r="J62" s="351">
        <v>19.167724</v>
      </c>
      <c r="K62" s="351">
        <v>18.848123000000001</v>
      </c>
      <c r="L62" s="351">
        <v>21.056198999999999</v>
      </c>
      <c r="M62" s="351">
        <v>22.175117</v>
      </c>
      <c r="N62" s="351">
        <v>21.334427999999999</v>
      </c>
      <c r="O62" s="351">
        <v>17.488240999999999</v>
      </c>
      <c r="P62" s="351">
        <v>17.854441000000001</v>
      </c>
      <c r="Q62" s="351">
        <v>17.664999999999999</v>
      </c>
      <c r="R62" s="351">
        <v>17.170000000000002</v>
      </c>
      <c r="S62" s="351">
        <v>17.001999999999999</v>
      </c>
      <c r="T62" s="354">
        <f t="shared" si="0"/>
        <v>-0.97845078625510951</v>
      </c>
    </row>
    <row r="63" spans="1:20" x14ac:dyDescent="0.2">
      <c r="A63" s="19"/>
      <c r="B63" s="270">
        <v>56</v>
      </c>
      <c r="C63" s="383"/>
      <c r="D63" s="379" t="s">
        <v>534</v>
      </c>
      <c r="E63" s="485" t="s">
        <v>201</v>
      </c>
      <c r="F63" s="486"/>
      <c r="G63" s="486">
        <v>18.215855999999999</v>
      </c>
      <c r="H63" s="486">
        <v>20.301687000000001</v>
      </c>
      <c r="I63" s="486">
        <v>18.948257000000002</v>
      </c>
      <c r="J63" s="486">
        <v>19.847382</v>
      </c>
      <c r="K63" s="486">
        <v>21.569586999999999</v>
      </c>
      <c r="L63" s="486">
        <v>20.260735</v>
      </c>
      <c r="M63" s="486">
        <v>20.513428000000001</v>
      </c>
      <c r="N63" s="486">
        <v>19.197770999999999</v>
      </c>
      <c r="O63" s="486">
        <v>14.456367999999999</v>
      </c>
      <c r="P63" s="486">
        <v>15.477306</v>
      </c>
      <c r="Q63" s="486">
        <v>14.381</v>
      </c>
      <c r="R63" s="486">
        <v>16.436</v>
      </c>
      <c r="S63" s="486">
        <v>16.984999999999999</v>
      </c>
      <c r="T63" s="353">
        <f t="shared" si="0"/>
        <v>3.3402287661231469</v>
      </c>
    </row>
    <row r="64" spans="1:20" x14ac:dyDescent="0.2">
      <c r="A64" s="19"/>
      <c r="B64" s="270">
        <v>57</v>
      </c>
      <c r="C64" s="115"/>
      <c r="D64" s="116" t="s">
        <v>349</v>
      </c>
      <c r="E64" s="321" t="s">
        <v>198</v>
      </c>
      <c r="F64" s="351">
        <v>12.483808</v>
      </c>
      <c r="G64" s="351">
        <v>13.402468000000001</v>
      </c>
      <c r="H64" s="351">
        <v>12.824816999999999</v>
      </c>
      <c r="I64" s="351">
        <v>13.201409</v>
      </c>
      <c r="J64" s="351">
        <v>13.558562999999999</v>
      </c>
      <c r="K64" s="351">
        <v>13.499787</v>
      </c>
      <c r="L64" s="351">
        <v>13.514203</v>
      </c>
      <c r="M64" s="351">
        <v>13.416378999999999</v>
      </c>
      <c r="N64" s="351">
        <v>13.039864</v>
      </c>
      <c r="O64" s="351">
        <v>12.049511000000001</v>
      </c>
      <c r="P64" s="351">
        <v>12.826864</v>
      </c>
      <c r="Q64" s="351">
        <v>13.561</v>
      </c>
      <c r="R64" s="351">
        <v>15.186</v>
      </c>
      <c r="S64" s="351">
        <v>16.783000000000001</v>
      </c>
      <c r="T64" s="354">
        <f t="shared" si="0"/>
        <v>10.516264980903472</v>
      </c>
    </row>
    <row r="65" spans="1:21" x14ac:dyDescent="0.2">
      <c r="A65" s="19"/>
      <c r="B65" s="270">
        <v>58</v>
      </c>
      <c r="C65" s="383"/>
      <c r="D65" s="484" t="s">
        <v>499</v>
      </c>
      <c r="E65" s="485" t="s">
        <v>201</v>
      </c>
      <c r="F65" s="486">
        <v>12.40446</v>
      </c>
      <c r="G65" s="486">
        <v>13.363731</v>
      </c>
      <c r="H65" s="486">
        <v>13.241941000000001</v>
      </c>
      <c r="I65" s="486">
        <v>16.230283</v>
      </c>
      <c r="J65" s="486">
        <v>17.772694000000001</v>
      </c>
      <c r="K65" s="486">
        <v>19.136921999999998</v>
      </c>
      <c r="L65" s="486">
        <v>19.382973</v>
      </c>
      <c r="M65" s="486">
        <v>20.702255999999998</v>
      </c>
      <c r="N65" s="486">
        <v>19.895579000000001</v>
      </c>
      <c r="O65" s="486">
        <v>16.046192000000001</v>
      </c>
      <c r="P65" s="486">
        <v>17.186744000000001</v>
      </c>
      <c r="Q65" s="486">
        <v>18.753</v>
      </c>
      <c r="R65" s="486">
        <v>18.731999999999999</v>
      </c>
      <c r="S65" s="486">
        <v>16.081</v>
      </c>
      <c r="T65" s="353">
        <f t="shared" si="0"/>
        <v>-14.152252829382874</v>
      </c>
      <c r="U65" s="480"/>
    </row>
    <row r="66" spans="1:21" x14ac:dyDescent="0.2">
      <c r="A66" s="19"/>
      <c r="B66" s="270">
        <v>59</v>
      </c>
      <c r="C66" s="115"/>
      <c r="D66" s="116" t="s">
        <v>106</v>
      </c>
      <c r="E66" s="321" t="s">
        <v>207</v>
      </c>
      <c r="F66" s="351">
        <v>12.968529999999999</v>
      </c>
      <c r="G66" s="351">
        <v>12.604993</v>
      </c>
      <c r="H66" s="351">
        <v>11.962186000000001</v>
      </c>
      <c r="I66" s="351">
        <v>12.765814000000001</v>
      </c>
      <c r="J66" s="351">
        <v>12.982685999999999</v>
      </c>
      <c r="K66" s="351">
        <v>13.331123</v>
      </c>
      <c r="L66" s="351">
        <v>13.233015999999999</v>
      </c>
      <c r="M66" s="351">
        <v>14.052899</v>
      </c>
      <c r="N66" s="351">
        <v>14.698117999999999</v>
      </c>
      <c r="O66" s="351">
        <v>13.266482999999999</v>
      </c>
      <c r="P66" s="351">
        <v>13.56474</v>
      </c>
      <c r="Q66" s="351">
        <v>15.289</v>
      </c>
      <c r="R66" s="351">
        <v>15.282</v>
      </c>
      <c r="S66" s="351">
        <v>15.872</v>
      </c>
      <c r="T66" s="354">
        <f t="shared" si="0"/>
        <v>3.8607512105745201</v>
      </c>
    </row>
    <row r="67" spans="1:21" x14ac:dyDescent="0.2">
      <c r="A67" s="19"/>
      <c r="B67" s="270">
        <v>60</v>
      </c>
      <c r="C67" s="384"/>
      <c r="D67" s="382" t="s">
        <v>684</v>
      </c>
      <c r="E67" s="488" t="s">
        <v>182</v>
      </c>
      <c r="F67" s="489"/>
      <c r="G67" s="489">
        <v>12.481</v>
      </c>
      <c r="H67" s="489">
        <v>11.904</v>
      </c>
      <c r="I67" s="489">
        <v>13.17</v>
      </c>
      <c r="J67" s="489">
        <v>13.641999999999999</v>
      </c>
      <c r="K67" s="489">
        <v>14.590999999999999</v>
      </c>
      <c r="L67" s="489">
        <v>17.550999999999998</v>
      </c>
      <c r="M67" s="489">
        <v>15.946</v>
      </c>
      <c r="N67" s="489">
        <v>15.932</v>
      </c>
      <c r="O67" s="489">
        <v>13.337</v>
      </c>
      <c r="P67" s="489">
        <v>12.821999999999999</v>
      </c>
      <c r="Q67" s="489">
        <v>13.52</v>
      </c>
      <c r="R67" s="489">
        <v>14.868</v>
      </c>
      <c r="S67" s="489">
        <v>15.851000000000001</v>
      </c>
      <c r="T67" s="483">
        <f t="shared" si="0"/>
        <v>6.6115146623621115</v>
      </c>
    </row>
    <row r="68" spans="1:21" x14ac:dyDescent="0.2">
      <c r="A68" s="19"/>
      <c r="B68" s="806"/>
      <c r="C68" s="806"/>
      <c r="D68" s="945" t="s">
        <v>269</v>
      </c>
      <c r="E68" s="945"/>
      <c r="F68" s="945"/>
      <c r="G68" s="945"/>
      <c r="H68" s="945"/>
      <c r="I68" s="945"/>
      <c r="J68" s="945"/>
      <c r="K68" s="945"/>
      <c r="L68" s="945"/>
      <c r="M68" s="945"/>
      <c r="N68" s="945"/>
      <c r="O68" s="945"/>
      <c r="P68" s="945"/>
      <c r="Q68" s="945"/>
      <c r="R68" s="945"/>
      <c r="S68" s="945"/>
      <c r="T68" s="945"/>
      <c r="U68" s="806"/>
    </row>
    <row r="69" spans="1:21" x14ac:dyDescent="0.2">
      <c r="B69" s="806"/>
      <c r="C69" s="806"/>
      <c r="D69" s="806"/>
      <c r="E69" s="806"/>
      <c r="F69" s="806"/>
      <c r="G69" s="806"/>
      <c r="H69" s="806"/>
      <c r="I69" s="806"/>
      <c r="J69" s="806"/>
      <c r="K69" s="806"/>
      <c r="L69" s="806"/>
      <c r="M69" s="806"/>
      <c r="N69" s="806"/>
      <c r="O69" s="806"/>
      <c r="P69" s="806"/>
      <c r="Q69" s="806"/>
      <c r="R69" s="806"/>
      <c r="T69" s="806"/>
      <c r="U69" s="806"/>
    </row>
    <row r="70" spans="1:21" x14ac:dyDescent="0.2">
      <c r="B70" s="480"/>
      <c r="C70" s="480"/>
      <c r="D70" s="945"/>
      <c r="E70" s="945"/>
      <c r="F70" s="945"/>
      <c r="G70" s="945"/>
      <c r="H70" s="945"/>
      <c r="I70" s="945"/>
      <c r="J70" s="945"/>
      <c r="K70" s="945"/>
      <c r="L70" s="945"/>
      <c r="M70" s="945"/>
      <c r="N70" s="945"/>
      <c r="O70" s="945"/>
      <c r="P70" s="945"/>
      <c r="Q70" s="945"/>
      <c r="R70" s="945"/>
      <c r="S70" s="945"/>
      <c r="T70" s="945"/>
      <c r="U70" s="480"/>
    </row>
    <row r="71" spans="1:21" x14ac:dyDescent="0.2">
      <c r="B71" s="480"/>
      <c r="C71" s="480"/>
      <c r="U71" s="480"/>
    </row>
    <row r="72" spans="1:21" x14ac:dyDescent="0.2">
      <c r="B72" s="480"/>
      <c r="C72" s="480"/>
      <c r="D72" s="480"/>
      <c r="E72" s="480"/>
      <c r="F72" s="480"/>
      <c r="G72" s="480"/>
      <c r="H72" s="480"/>
      <c r="I72" s="480"/>
      <c r="J72" s="480"/>
      <c r="K72" s="480"/>
      <c r="L72" s="480"/>
      <c r="M72" s="480"/>
      <c r="N72" s="480"/>
      <c r="O72" s="480"/>
      <c r="P72" s="480"/>
      <c r="Q72" s="480"/>
      <c r="T72" s="480"/>
      <c r="U72" s="480"/>
    </row>
    <row r="73" spans="1:21" x14ac:dyDescent="0.2">
      <c r="B73" s="480"/>
      <c r="C73" s="480"/>
      <c r="D73" s="480"/>
      <c r="E73" s="480"/>
      <c r="F73" s="806"/>
      <c r="G73" s="806"/>
      <c r="H73" s="806"/>
      <c r="I73" s="806"/>
      <c r="J73" s="806"/>
      <c r="K73" s="806"/>
      <c r="L73" s="806"/>
      <c r="M73" s="480"/>
      <c r="N73" s="480"/>
      <c r="O73" s="480"/>
      <c r="P73" s="480"/>
      <c r="Q73" s="480"/>
      <c r="T73" s="480"/>
      <c r="U73" s="480"/>
    </row>
    <row r="74" spans="1:21" x14ac:dyDescent="0.2">
      <c r="B74" s="480"/>
      <c r="C74" s="480"/>
      <c r="D74" s="480"/>
      <c r="E74" s="480"/>
      <c r="F74" s="480"/>
      <c r="G74" s="480"/>
      <c r="H74" s="480"/>
      <c r="I74" s="480"/>
      <c r="J74" s="480"/>
      <c r="K74" s="480"/>
      <c r="L74" s="480"/>
      <c r="M74" s="480"/>
      <c r="N74" s="480"/>
      <c r="O74" s="480"/>
      <c r="P74" s="480"/>
      <c r="Q74" s="480"/>
      <c r="T74" s="480"/>
      <c r="U74" s="480"/>
    </row>
    <row r="75" spans="1:21" x14ac:dyDescent="0.2">
      <c r="B75" s="480"/>
      <c r="C75" s="480"/>
      <c r="D75" s="480"/>
      <c r="E75" s="480"/>
      <c r="F75" s="480"/>
      <c r="G75" s="480"/>
      <c r="H75" s="480"/>
      <c r="I75" s="480"/>
      <c r="J75" s="480"/>
      <c r="K75" s="480"/>
      <c r="L75" s="480"/>
      <c r="M75" s="480"/>
      <c r="N75" s="480"/>
      <c r="O75" s="480"/>
      <c r="P75" s="480"/>
      <c r="Q75" s="480"/>
      <c r="T75" s="480"/>
      <c r="U75" s="480"/>
    </row>
    <row r="76" spans="1:21" x14ac:dyDescent="0.2">
      <c r="B76" s="480"/>
      <c r="C76" s="480"/>
      <c r="D76" s="480"/>
      <c r="E76" s="480"/>
      <c r="F76" s="480"/>
      <c r="G76" s="480"/>
      <c r="H76" s="480"/>
      <c r="I76" s="480"/>
      <c r="J76" s="480"/>
      <c r="K76" s="480"/>
      <c r="L76" s="480"/>
      <c r="M76" s="480"/>
      <c r="N76" s="480"/>
      <c r="O76" s="480"/>
      <c r="P76" s="480"/>
      <c r="Q76" s="480"/>
      <c r="T76" s="480"/>
      <c r="U76" s="480"/>
    </row>
    <row r="77" spans="1:21" ht="15" customHeight="1" x14ac:dyDescent="0.2">
      <c r="A77" s="343"/>
      <c r="B77" s="343"/>
      <c r="C77" s="343"/>
      <c r="D77" s="343"/>
      <c r="E77" s="343"/>
      <c r="F77" s="343"/>
      <c r="G77" s="343"/>
      <c r="H77" s="343"/>
      <c r="I77" s="343"/>
      <c r="J77" s="343"/>
      <c r="K77" s="343"/>
      <c r="L77" s="343"/>
      <c r="M77" s="343"/>
      <c r="N77" s="343"/>
      <c r="O77" s="343"/>
      <c r="Q77" s="343"/>
      <c r="T77" s="5"/>
    </row>
    <row r="78" spans="1:21" x14ac:dyDescent="0.2">
      <c r="A78" s="343"/>
      <c r="B78" s="343"/>
      <c r="C78" s="343"/>
    </row>
    <row r="79" spans="1:21" x14ac:dyDescent="0.2">
      <c r="A79" s="343"/>
      <c r="B79" s="343"/>
      <c r="C79" s="343"/>
      <c r="D79" s="343"/>
      <c r="E79" s="343"/>
      <c r="F79" s="343"/>
      <c r="G79" s="343"/>
      <c r="H79" s="343"/>
      <c r="I79" s="343"/>
      <c r="J79" s="343"/>
      <c r="K79" s="343"/>
      <c r="L79" s="343"/>
      <c r="M79" s="343"/>
      <c r="N79" s="343"/>
      <c r="O79" s="343"/>
      <c r="Q79" s="343"/>
    </row>
    <row r="80" spans="1:21" x14ac:dyDescent="0.2">
      <c r="A80" s="343"/>
      <c r="B80" s="343"/>
      <c r="C80" s="343"/>
      <c r="D80" s="343"/>
      <c r="E80" s="343"/>
      <c r="F80" s="343"/>
      <c r="G80" s="343"/>
      <c r="H80" s="343"/>
      <c r="I80" s="343"/>
      <c r="J80" s="343"/>
      <c r="K80" s="343"/>
      <c r="L80" s="343"/>
      <c r="M80" s="343"/>
      <c r="N80" s="343"/>
      <c r="O80" s="343"/>
      <c r="Q80" s="343"/>
    </row>
    <row r="81" spans="1:17" x14ac:dyDescent="0.2">
      <c r="A81" s="343"/>
      <c r="B81" s="343"/>
      <c r="C81" s="343"/>
      <c r="D81" s="343"/>
      <c r="E81" s="343"/>
      <c r="F81" s="343"/>
      <c r="G81" s="343"/>
      <c r="H81" s="343"/>
      <c r="I81" s="343"/>
      <c r="J81" s="343"/>
      <c r="K81" s="343"/>
      <c r="L81" s="343"/>
      <c r="M81" s="343"/>
      <c r="N81" s="343"/>
      <c r="O81" s="343"/>
      <c r="Q81" s="343"/>
    </row>
    <row r="82" spans="1:17" x14ac:dyDescent="0.2">
      <c r="A82" s="343"/>
      <c r="B82" s="343"/>
      <c r="C82" s="343"/>
      <c r="D82" s="343"/>
      <c r="E82" s="343"/>
      <c r="F82" s="343"/>
      <c r="G82" s="343"/>
      <c r="H82" s="343"/>
      <c r="I82" s="343"/>
      <c r="J82" s="343"/>
      <c r="K82" s="343"/>
      <c r="L82" s="343"/>
      <c r="M82" s="343"/>
      <c r="N82" s="343"/>
      <c r="O82" s="343"/>
      <c r="Q82" s="343"/>
    </row>
    <row r="83" spans="1:17" x14ac:dyDescent="0.2">
      <c r="A83" s="343"/>
      <c r="B83" s="343"/>
      <c r="C83" s="343"/>
      <c r="D83" s="343"/>
      <c r="E83" s="343"/>
      <c r="F83" s="343"/>
      <c r="G83" s="343"/>
      <c r="H83" s="343"/>
      <c r="I83" s="343"/>
      <c r="J83" s="343"/>
      <c r="K83" s="343"/>
      <c r="L83" s="343"/>
      <c r="M83" s="343"/>
      <c r="N83" s="343"/>
      <c r="O83" s="343"/>
      <c r="Q83" s="343"/>
    </row>
    <row r="84" spans="1:17" x14ac:dyDescent="0.2">
      <c r="A84" s="343"/>
      <c r="B84" s="343"/>
      <c r="C84" s="343"/>
      <c r="D84" s="343"/>
      <c r="E84" s="343"/>
      <c r="F84" s="343"/>
      <c r="G84" s="343"/>
      <c r="H84" s="343"/>
      <c r="I84" s="343"/>
      <c r="J84" s="343"/>
      <c r="K84" s="343"/>
      <c r="L84" s="343"/>
      <c r="M84" s="343"/>
      <c r="N84" s="343"/>
      <c r="O84" s="343"/>
      <c r="Q84" s="343"/>
    </row>
    <row r="85" spans="1:17" x14ac:dyDescent="0.2">
      <c r="A85" s="343"/>
      <c r="B85" s="343"/>
      <c r="C85" s="343"/>
      <c r="D85" s="343"/>
      <c r="E85" s="343"/>
      <c r="F85" s="343"/>
      <c r="G85" s="343"/>
      <c r="H85" s="343"/>
      <c r="I85" s="343"/>
      <c r="J85" s="343"/>
      <c r="K85" s="343"/>
      <c r="L85" s="343"/>
      <c r="M85" s="343"/>
      <c r="N85" s="343"/>
      <c r="O85" s="343"/>
      <c r="Q85" s="343"/>
    </row>
    <row r="86" spans="1:17" x14ac:dyDescent="0.2">
      <c r="A86" s="343"/>
      <c r="B86" s="343"/>
      <c r="C86" s="343"/>
      <c r="D86" s="343"/>
      <c r="E86" s="343"/>
      <c r="F86" s="343"/>
      <c r="G86" s="343"/>
      <c r="H86" s="343"/>
      <c r="I86" s="343"/>
      <c r="J86" s="343"/>
      <c r="K86" s="343"/>
      <c r="L86" s="343"/>
      <c r="M86" s="343"/>
      <c r="N86" s="343"/>
      <c r="O86" s="343"/>
      <c r="Q86" s="343"/>
    </row>
    <row r="87" spans="1:17" x14ac:dyDescent="0.2">
      <c r="A87" s="343"/>
      <c r="B87" s="343"/>
      <c r="C87" s="343"/>
      <c r="D87" s="343"/>
      <c r="E87" s="343"/>
      <c r="F87" s="343"/>
      <c r="G87" s="343"/>
      <c r="H87" s="343"/>
      <c r="I87" s="343"/>
      <c r="J87" s="343"/>
      <c r="K87" s="343"/>
      <c r="L87" s="343"/>
      <c r="M87" s="343"/>
      <c r="N87" s="343"/>
      <c r="O87" s="343"/>
      <c r="Q87" s="343"/>
    </row>
    <row r="88" spans="1:17" x14ac:dyDescent="0.2">
      <c r="A88" s="343"/>
      <c r="B88" s="343"/>
      <c r="C88" s="343"/>
      <c r="D88" s="343"/>
      <c r="E88" s="343"/>
      <c r="F88" s="343"/>
      <c r="G88" s="343"/>
      <c r="H88" s="343"/>
      <c r="I88" s="343"/>
      <c r="J88" s="343"/>
      <c r="K88" s="343"/>
      <c r="L88" s="343"/>
      <c r="M88" s="343"/>
      <c r="N88" s="343"/>
      <c r="O88" s="343"/>
      <c r="Q88" s="343"/>
    </row>
    <row r="89" spans="1:17" x14ac:dyDescent="0.2">
      <c r="A89" s="343"/>
      <c r="B89" s="343"/>
      <c r="C89" s="343"/>
      <c r="D89" s="343"/>
      <c r="E89" s="343"/>
      <c r="F89" s="343"/>
      <c r="G89" s="343"/>
      <c r="H89" s="343"/>
      <c r="I89" s="343"/>
      <c r="J89" s="343"/>
      <c r="K89" s="343"/>
      <c r="L89" s="343"/>
      <c r="M89" s="343"/>
      <c r="N89" s="343"/>
      <c r="O89" s="343"/>
      <c r="Q89" s="343"/>
    </row>
    <row r="90" spans="1:17" x14ac:dyDescent="0.2">
      <c r="A90" s="343"/>
      <c r="B90" s="343"/>
      <c r="C90" s="343"/>
      <c r="D90" s="343"/>
      <c r="E90" s="343"/>
      <c r="F90" s="343"/>
      <c r="G90" s="343"/>
      <c r="H90" s="343"/>
      <c r="I90" s="343"/>
      <c r="J90" s="343"/>
      <c r="K90" s="343"/>
      <c r="L90" s="343"/>
      <c r="M90" s="343"/>
      <c r="N90" s="343"/>
      <c r="O90" s="343"/>
      <c r="Q90" s="343"/>
    </row>
    <row r="91" spans="1:17" x14ac:dyDescent="0.2">
      <c r="A91" s="343"/>
      <c r="B91" s="343"/>
      <c r="C91" s="343"/>
      <c r="D91" s="343"/>
      <c r="E91" s="343"/>
      <c r="F91" s="343"/>
      <c r="G91" s="343"/>
      <c r="H91" s="343"/>
      <c r="I91" s="343"/>
      <c r="J91" s="343"/>
      <c r="K91" s="343"/>
      <c r="L91" s="343"/>
      <c r="M91" s="343"/>
      <c r="N91" s="343"/>
      <c r="O91" s="343"/>
      <c r="Q91" s="343"/>
    </row>
    <row r="92" spans="1:17" x14ac:dyDescent="0.2">
      <c r="A92" s="343"/>
      <c r="B92" s="343"/>
      <c r="C92" s="343"/>
      <c r="D92" s="343"/>
      <c r="E92" s="343"/>
      <c r="F92" s="343"/>
      <c r="G92" s="343"/>
      <c r="H92" s="343"/>
      <c r="I92" s="343"/>
      <c r="J92" s="343"/>
      <c r="K92" s="343"/>
      <c r="L92" s="343"/>
      <c r="M92" s="343"/>
      <c r="N92" s="343"/>
      <c r="O92" s="343"/>
      <c r="Q92" s="343"/>
    </row>
    <row r="93" spans="1:17" x14ac:dyDescent="0.2">
      <c r="A93" s="343"/>
      <c r="B93" s="343"/>
      <c r="C93" s="343"/>
      <c r="D93" s="343"/>
      <c r="E93" s="343"/>
      <c r="F93" s="343"/>
      <c r="G93" s="343"/>
      <c r="H93" s="343"/>
      <c r="I93" s="343"/>
      <c r="J93" s="343"/>
      <c r="K93" s="343"/>
      <c r="L93" s="343"/>
      <c r="M93" s="343"/>
      <c r="N93" s="343"/>
      <c r="O93" s="343"/>
      <c r="Q93" s="343"/>
    </row>
    <row r="94" spans="1:17" x14ac:dyDescent="0.2">
      <c r="A94" s="343"/>
      <c r="B94" s="343"/>
      <c r="C94" s="343"/>
      <c r="D94" s="343"/>
      <c r="E94" s="343"/>
      <c r="F94" s="343"/>
      <c r="G94" s="343"/>
      <c r="H94" s="343"/>
      <c r="I94" s="343"/>
      <c r="J94" s="343"/>
      <c r="K94" s="343"/>
      <c r="L94" s="343"/>
      <c r="M94" s="343"/>
      <c r="N94" s="343"/>
      <c r="O94" s="343"/>
      <c r="Q94" s="343"/>
    </row>
    <row r="95" spans="1:17" x14ac:dyDescent="0.2">
      <c r="A95" s="343"/>
      <c r="B95" s="343"/>
      <c r="C95" s="343"/>
      <c r="D95" s="343"/>
      <c r="E95" s="343"/>
      <c r="F95" s="343"/>
      <c r="G95" s="343"/>
      <c r="H95" s="343"/>
      <c r="I95" s="343"/>
      <c r="J95" s="343"/>
      <c r="K95" s="343"/>
      <c r="L95" s="343"/>
      <c r="M95" s="343"/>
      <c r="N95" s="343"/>
      <c r="O95" s="343"/>
      <c r="Q95" s="343"/>
    </row>
    <row r="96" spans="1:17" x14ac:dyDescent="0.2">
      <c r="A96" s="343"/>
      <c r="B96" s="343"/>
      <c r="C96" s="343"/>
      <c r="D96" s="343"/>
      <c r="E96" s="343"/>
      <c r="F96" s="343"/>
      <c r="G96" s="343"/>
      <c r="H96" s="343"/>
      <c r="I96" s="343"/>
      <c r="J96" s="343"/>
      <c r="K96" s="343"/>
      <c r="L96" s="343"/>
      <c r="M96" s="343"/>
      <c r="N96" s="343"/>
      <c r="O96" s="343"/>
      <c r="Q96" s="343"/>
    </row>
    <row r="97" spans="1:17" x14ac:dyDescent="0.2">
      <c r="A97" s="343"/>
      <c r="B97" s="343"/>
      <c r="C97" s="343"/>
      <c r="D97" s="343"/>
      <c r="E97" s="343"/>
      <c r="F97" s="343"/>
      <c r="G97" s="343"/>
      <c r="H97" s="343"/>
      <c r="I97" s="343"/>
      <c r="J97" s="343"/>
      <c r="K97" s="343"/>
      <c r="L97" s="343"/>
      <c r="M97" s="343"/>
      <c r="N97" s="343"/>
      <c r="O97" s="343"/>
      <c r="Q97" s="343"/>
    </row>
    <row r="98" spans="1:17" x14ac:dyDescent="0.2">
      <c r="A98" s="343"/>
      <c r="B98" s="343"/>
      <c r="C98" s="343"/>
      <c r="D98" s="343"/>
      <c r="E98" s="343"/>
      <c r="F98" s="343"/>
      <c r="G98" s="343"/>
      <c r="H98" s="343"/>
      <c r="I98" s="343"/>
      <c r="J98" s="343"/>
      <c r="K98" s="343"/>
      <c r="L98" s="343"/>
      <c r="M98" s="343"/>
      <c r="N98" s="343"/>
      <c r="O98" s="343"/>
      <c r="Q98" s="343"/>
    </row>
  </sheetData>
  <sortState ref="D8:S68">
    <sortCondition descending="1" ref="S8:S68"/>
  </sortState>
  <mergeCells count="8">
    <mergeCell ref="D70:T70"/>
    <mergeCell ref="B5:B7"/>
    <mergeCell ref="D5:E6"/>
    <mergeCell ref="D1:E1"/>
    <mergeCell ref="C2:T2"/>
    <mergeCell ref="C3:T3"/>
    <mergeCell ref="C4:T4"/>
    <mergeCell ref="D68:T68"/>
  </mergeCells>
  <phoneticPr fontId="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6"/>
  <sheetViews>
    <sheetView workbookViewId="0">
      <selection activeCell="H1" sqref="H1"/>
    </sheetView>
  </sheetViews>
  <sheetFormatPr defaultColWidth="9.140625" defaultRowHeight="12.75" x14ac:dyDescent="0.2"/>
  <cols>
    <col min="1" max="1" width="2.7109375" customWidth="1"/>
    <col min="2" max="2" width="4" customWidth="1"/>
    <col min="3" max="4" width="9.7109375" customWidth="1"/>
    <col min="5" max="5" width="7.28515625" customWidth="1"/>
    <col min="6" max="7" width="9.7109375" customWidth="1"/>
    <col min="8" max="8" width="7.28515625" customWidth="1"/>
    <col min="9" max="9" width="11.42578125" customWidth="1"/>
    <col min="10" max="10" width="10.28515625" customWidth="1"/>
    <col min="11" max="11" width="7.28515625" customWidth="1"/>
    <col min="12" max="12" width="4" customWidth="1"/>
  </cols>
  <sheetData>
    <row r="1" spans="1:12" ht="15.75" x14ac:dyDescent="0.2">
      <c r="L1" s="35" t="s">
        <v>443</v>
      </c>
    </row>
    <row r="2" spans="1:12" ht="30" customHeight="1" x14ac:dyDescent="0.2">
      <c r="B2" s="937" t="s">
        <v>285</v>
      </c>
      <c r="C2" s="937"/>
      <c r="D2" s="937"/>
      <c r="E2" s="937"/>
      <c r="F2" s="937"/>
      <c r="G2" s="937"/>
      <c r="H2" s="937"/>
      <c r="I2" s="937"/>
      <c r="J2" s="937"/>
      <c r="K2" s="937"/>
      <c r="L2" s="937"/>
    </row>
    <row r="3" spans="1:12" ht="15" customHeight="1" x14ac:dyDescent="0.2">
      <c r="B3" s="907" t="s">
        <v>19</v>
      </c>
      <c r="C3" s="907"/>
      <c r="D3" s="907"/>
      <c r="E3" s="907"/>
      <c r="F3" s="907"/>
      <c r="G3" s="907"/>
      <c r="H3" s="907"/>
      <c r="I3" s="907"/>
      <c r="J3" s="907"/>
      <c r="K3" s="907"/>
      <c r="L3" s="907"/>
    </row>
    <row r="4" spans="1:12" ht="15" customHeight="1" x14ac:dyDescent="0.2">
      <c r="B4" s="939">
        <v>2013</v>
      </c>
      <c r="C4" s="939"/>
      <c r="D4" s="939"/>
      <c r="E4" s="939"/>
      <c r="F4" s="939"/>
      <c r="G4" s="939"/>
      <c r="H4" s="939"/>
      <c r="I4" s="939"/>
      <c r="J4" s="939"/>
      <c r="K4" s="939"/>
      <c r="L4" s="939"/>
    </row>
    <row r="5" spans="1:12" ht="24.95" customHeight="1" x14ac:dyDescent="0.2">
      <c r="C5" s="974" t="s">
        <v>296</v>
      </c>
      <c r="D5" s="975"/>
      <c r="E5" s="976"/>
      <c r="F5" s="974" t="s">
        <v>297</v>
      </c>
      <c r="G5" s="975"/>
      <c r="H5" s="976"/>
      <c r="I5" s="974" t="s">
        <v>295</v>
      </c>
      <c r="J5" s="975"/>
      <c r="K5" s="976"/>
    </row>
    <row r="6" spans="1:12" ht="35.25" customHeight="1" x14ac:dyDescent="0.2">
      <c r="C6" s="172" t="s">
        <v>15</v>
      </c>
      <c r="D6" s="186" t="s">
        <v>288</v>
      </c>
      <c r="E6" s="184" t="s">
        <v>290</v>
      </c>
      <c r="F6" s="185" t="s">
        <v>18</v>
      </c>
      <c r="G6" s="186" t="s">
        <v>289</v>
      </c>
      <c r="H6" s="184" t="s">
        <v>290</v>
      </c>
      <c r="I6" s="185" t="s">
        <v>16</v>
      </c>
      <c r="J6" s="186" t="s">
        <v>17</v>
      </c>
      <c r="K6" s="184" t="s">
        <v>290</v>
      </c>
    </row>
    <row r="7" spans="1:12" ht="20.100000000000001" customHeight="1" x14ac:dyDescent="0.2">
      <c r="C7" s="977" t="s">
        <v>165</v>
      </c>
      <c r="D7" s="978"/>
      <c r="E7" s="183" t="s">
        <v>286</v>
      </c>
      <c r="F7" s="977" t="s">
        <v>165</v>
      </c>
      <c r="G7" s="978"/>
      <c r="H7" s="183" t="s">
        <v>286</v>
      </c>
      <c r="I7" s="977" t="s">
        <v>165</v>
      </c>
      <c r="J7" s="978"/>
      <c r="K7" s="183" t="s">
        <v>286</v>
      </c>
    </row>
    <row r="8" spans="1:12" ht="12.75" customHeight="1" x14ac:dyDescent="0.2">
      <c r="A8" s="19"/>
      <c r="B8" s="496" t="s">
        <v>199</v>
      </c>
      <c r="C8" s="497">
        <v>122.723</v>
      </c>
      <c r="D8" s="498">
        <v>42.348999999999997</v>
      </c>
      <c r="E8" s="499">
        <v>0.345077939750495</v>
      </c>
      <c r="F8" s="497">
        <v>104.15600000000001</v>
      </c>
      <c r="G8" s="498">
        <v>32.036000000000001</v>
      </c>
      <c r="H8" s="499">
        <v>0.30757709589461962</v>
      </c>
      <c r="I8" s="497">
        <v>226.62899999999999</v>
      </c>
      <c r="J8" s="498">
        <v>74.132000000000005</v>
      </c>
      <c r="K8" s="499">
        <v>0.32710729871287436</v>
      </c>
      <c r="L8" s="496" t="s">
        <v>199</v>
      </c>
    </row>
    <row r="9" spans="1:12" ht="12.75" customHeight="1" x14ac:dyDescent="0.2">
      <c r="A9" s="19"/>
      <c r="B9" s="491" t="s">
        <v>182</v>
      </c>
      <c r="C9" s="492">
        <v>12.503</v>
      </c>
      <c r="D9" s="493">
        <v>0.90800000000000003</v>
      </c>
      <c r="E9" s="494">
        <v>7.262257058306007E-2</v>
      </c>
      <c r="F9" s="492">
        <v>16.337</v>
      </c>
      <c r="G9" s="493">
        <v>5.484</v>
      </c>
      <c r="H9" s="494">
        <v>0.33567974536328582</v>
      </c>
      <c r="I9" s="492">
        <v>28.841000000000001</v>
      </c>
      <c r="J9" s="493">
        <v>6.391</v>
      </c>
      <c r="K9" s="494">
        <v>0.22159425817412709</v>
      </c>
      <c r="L9" s="491" t="s">
        <v>182</v>
      </c>
    </row>
    <row r="10" spans="1:12" ht="12.75" customHeight="1" x14ac:dyDescent="0.2">
      <c r="A10" s="19"/>
      <c r="B10" s="500" t="s">
        <v>195</v>
      </c>
      <c r="C10" s="490">
        <v>45.816000000000003</v>
      </c>
      <c r="D10" s="501">
        <v>31.221</v>
      </c>
      <c r="E10" s="502">
        <v>0.68144316396018856</v>
      </c>
      <c r="F10" s="490">
        <v>33.600999999999999</v>
      </c>
      <c r="G10" s="501">
        <v>28.454000000000001</v>
      </c>
      <c r="H10" s="502">
        <v>0.84682003511800252</v>
      </c>
      <c r="I10" s="490">
        <v>74.619</v>
      </c>
      <c r="J10" s="501">
        <v>54.878</v>
      </c>
      <c r="K10" s="502">
        <v>0.73544271566223085</v>
      </c>
      <c r="L10" s="500" t="s">
        <v>195</v>
      </c>
    </row>
    <row r="11" spans="1:12" ht="12.75" customHeight="1" x14ac:dyDescent="0.2">
      <c r="A11" s="19"/>
      <c r="B11" s="491" t="s">
        <v>200</v>
      </c>
      <c r="C11" s="492">
        <v>174.65700000000001</v>
      </c>
      <c r="D11" s="493">
        <v>69.611999999999995</v>
      </c>
      <c r="E11" s="494">
        <v>0.39856404266648338</v>
      </c>
      <c r="F11" s="492">
        <v>122.625</v>
      </c>
      <c r="G11" s="493">
        <v>49.98</v>
      </c>
      <c r="H11" s="494">
        <v>0.4075840978593272</v>
      </c>
      <c r="I11" s="492">
        <v>294.79300000000001</v>
      </c>
      <c r="J11" s="493">
        <v>117.105</v>
      </c>
      <c r="K11" s="494">
        <v>0.3972448463837337</v>
      </c>
      <c r="L11" s="491" t="s">
        <v>200</v>
      </c>
    </row>
    <row r="12" spans="1:12" ht="12.75" customHeight="1" x14ac:dyDescent="0.2">
      <c r="A12" s="19"/>
      <c r="B12" s="500" t="s">
        <v>185</v>
      </c>
      <c r="C12" s="490">
        <v>9.5630000000000006</v>
      </c>
      <c r="D12" s="501">
        <v>6.907</v>
      </c>
      <c r="E12" s="502">
        <v>0.72226288821499529</v>
      </c>
      <c r="F12" s="490">
        <v>29.89</v>
      </c>
      <c r="G12" s="501">
        <v>17.809999999999999</v>
      </c>
      <c r="H12" s="502">
        <v>0.59585145533623285</v>
      </c>
      <c r="I12" s="490">
        <v>39.451000000000001</v>
      </c>
      <c r="J12" s="501">
        <v>24.718</v>
      </c>
      <c r="K12" s="502">
        <v>0.62654939038300672</v>
      </c>
      <c r="L12" s="500" t="s">
        <v>185</v>
      </c>
    </row>
    <row r="13" spans="1:12" ht="12.75" customHeight="1" x14ac:dyDescent="0.2">
      <c r="A13" s="19"/>
      <c r="B13" s="491" t="s">
        <v>203</v>
      </c>
      <c r="C13" s="492">
        <v>30.808</v>
      </c>
      <c r="D13" s="493">
        <v>21.033999999999999</v>
      </c>
      <c r="E13" s="494">
        <v>0.68274474162555177</v>
      </c>
      <c r="F13" s="492">
        <v>15.102</v>
      </c>
      <c r="G13" s="493">
        <v>14.129</v>
      </c>
      <c r="H13" s="494">
        <v>0.93557144749039856</v>
      </c>
      <c r="I13" s="492">
        <v>44.758000000000003</v>
      </c>
      <c r="J13" s="493">
        <v>34.01</v>
      </c>
      <c r="K13" s="494">
        <v>0.75986415836275067</v>
      </c>
      <c r="L13" s="491" t="s">
        <v>203</v>
      </c>
    </row>
    <row r="14" spans="1:12" ht="12.75" customHeight="1" x14ac:dyDescent="0.2">
      <c r="A14" s="19"/>
      <c r="B14" s="500" t="s">
        <v>196</v>
      </c>
      <c r="C14" s="490">
        <v>74.873000000000005</v>
      </c>
      <c r="D14" s="501">
        <v>34.295000000000002</v>
      </c>
      <c r="E14" s="502">
        <v>0.45804228493582466</v>
      </c>
      <c r="F14" s="490">
        <v>65.289000000000001</v>
      </c>
      <c r="G14" s="501">
        <v>35.884999999999998</v>
      </c>
      <c r="H14" s="502">
        <v>0.54963316944661422</v>
      </c>
      <c r="I14" s="490">
        <v>119.75700000000001</v>
      </c>
      <c r="J14" s="501">
        <v>49.773000000000003</v>
      </c>
      <c r="K14" s="502">
        <v>0.41561662366291741</v>
      </c>
      <c r="L14" s="500" t="s">
        <v>196</v>
      </c>
    </row>
    <row r="15" spans="1:12" ht="12.75" customHeight="1" x14ac:dyDescent="0.2">
      <c r="A15" s="19"/>
      <c r="B15" s="491" t="s">
        <v>201</v>
      </c>
      <c r="C15" s="492">
        <v>244.69499999999999</v>
      </c>
      <c r="D15" s="493">
        <v>72.960999999999999</v>
      </c>
      <c r="E15" s="494">
        <v>0.29817119270929116</v>
      </c>
      <c r="F15" s="492">
        <v>158.471</v>
      </c>
      <c r="G15" s="493">
        <v>63.695</v>
      </c>
      <c r="H15" s="494">
        <v>0.40193473884811731</v>
      </c>
      <c r="I15" s="492">
        <v>376.72500000000002</v>
      </c>
      <c r="J15" s="493">
        <v>110.212</v>
      </c>
      <c r="K15" s="494">
        <v>0.29255292321985532</v>
      </c>
      <c r="L15" s="491" t="s">
        <v>201</v>
      </c>
    </row>
    <row r="16" spans="1:12" ht="12" customHeight="1" x14ac:dyDescent="0.2">
      <c r="A16" s="19"/>
      <c r="B16" s="500" t="s">
        <v>202</v>
      </c>
      <c r="C16" s="490">
        <v>202.61600000000001</v>
      </c>
      <c r="D16" s="501">
        <v>40.668999999999997</v>
      </c>
      <c r="E16" s="502">
        <v>0.20071958779168472</v>
      </c>
      <c r="F16" s="490">
        <v>97.653000000000006</v>
      </c>
      <c r="G16" s="501">
        <v>41.276000000000003</v>
      </c>
      <c r="H16" s="502">
        <v>0.42268030680061031</v>
      </c>
      <c r="I16" s="490">
        <v>297.32299999999998</v>
      </c>
      <c r="J16" s="501">
        <v>78.998000000000005</v>
      </c>
      <c r="K16" s="502">
        <v>0.26569757469149718</v>
      </c>
      <c r="L16" s="500" t="s">
        <v>202</v>
      </c>
    </row>
    <row r="17" spans="1:12" s="480" customFormat="1" ht="12" customHeight="1" x14ac:dyDescent="0.2">
      <c r="A17" s="19"/>
      <c r="B17" s="495" t="s">
        <v>224</v>
      </c>
      <c r="C17" s="492">
        <v>9.1180000000000003</v>
      </c>
      <c r="D17" s="493">
        <v>2.4390000000000001</v>
      </c>
      <c r="E17" s="494">
        <v>0.26749287124369381</v>
      </c>
      <c r="F17" s="492">
        <v>6.069</v>
      </c>
      <c r="G17" s="493">
        <v>3.0619999999999998</v>
      </c>
      <c r="H17" s="494">
        <v>0.50453122425440766</v>
      </c>
      <c r="I17" s="492">
        <v>14.593999999999999</v>
      </c>
      <c r="J17" s="493">
        <v>4.9080000000000004</v>
      </c>
      <c r="K17" s="494">
        <v>0.33630259010552288</v>
      </c>
      <c r="L17" s="495" t="s">
        <v>224</v>
      </c>
    </row>
    <row r="18" spans="1:12" ht="12.75" customHeight="1" x14ac:dyDescent="0.2">
      <c r="A18" s="19"/>
      <c r="B18" s="500" t="s">
        <v>204</v>
      </c>
      <c r="C18" s="490">
        <v>291.27999999999997</v>
      </c>
      <c r="D18" s="501">
        <v>118.035</v>
      </c>
      <c r="E18" s="502">
        <v>0.40522864597638014</v>
      </c>
      <c r="F18" s="490">
        <v>155.50200000000001</v>
      </c>
      <c r="G18" s="501">
        <v>104.38200000000001</v>
      </c>
      <c r="H18" s="502">
        <v>0.67125824748234753</v>
      </c>
      <c r="I18" s="501">
        <v>371.50299999999999</v>
      </c>
      <c r="J18" s="501">
        <v>147.13900000000001</v>
      </c>
      <c r="K18" s="502">
        <v>0.39606409638683943</v>
      </c>
      <c r="L18" s="500" t="s">
        <v>204</v>
      </c>
    </row>
    <row r="19" spans="1:12" ht="12.75" customHeight="1" x14ac:dyDescent="0.2">
      <c r="A19" s="19"/>
      <c r="B19" s="491" t="s">
        <v>413</v>
      </c>
      <c r="C19" s="492">
        <v>4.6890000000000001</v>
      </c>
      <c r="D19" s="493">
        <v>2.8250000000000002</v>
      </c>
      <c r="E19" s="494">
        <v>0.60247387502665817</v>
      </c>
      <c r="F19" s="492">
        <v>2.4820000000000002</v>
      </c>
      <c r="G19" s="493">
        <v>0.52400000000000002</v>
      </c>
      <c r="H19" s="494">
        <v>0.2111200644641418</v>
      </c>
      <c r="I19" s="492">
        <v>7.1710000000000003</v>
      </c>
      <c r="J19" s="493">
        <v>3.3490000000000002</v>
      </c>
      <c r="K19" s="494">
        <v>0.46701994143076281</v>
      </c>
      <c r="L19" s="491" t="s">
        <v>183</v>
      </c>
    </row>
    <row r="20" spans="1:12" ht="12.75" customHeight="1" x14ac:dyDescent="0.2">
      <c r="A20" s="19"/>
      <c r="B20" s="500" t="s">
        <v>187</v>
      </c>
      <c r="C20" s="490">
        <v>7.52</v>
      </c>
      <c r="D20" s="501">
        <v>5.5359999999999996</v>
      </c>
      <c r="E20" s="502">
        <v>0.7361702127659574</v>
      </c>
      <c r="F20" s="490">
        <v>58.234000000000002</v>
      </c>
      <c r="G20" s="501">
        <v>43.835000000000001</v>
      </c>
      <c r="H20" s="502">
        <v>0.752738949754439</v>
      </c>
      <c r="I20" s="490">
        <v>65.522999999999996</v>
      </c>
      <c r="J20" s="501">
        <v>49.140999999999998</v>
      </c>
      <c r="K20" s="502">
        <v>0.74998092272942329</v>
      </c>
      <c r="L20" s="500" t="s">
        <v>187</v>
      </c>
    </row>
    <row r="21" spans="1:12" ht="12.75" customHeight="1" x14ac:dyDescent="0.2">
      <c r="A21" s="19"/>
      <c r="B21" s="491" t="s">
        <v>188</v>
      </c>
      <c r="C21" s="492">
        <v>16.135999999999999</v>
      </c>
      <c r="D21" s="493">
        <v>4.9619999999999997</v>
      </c>
      <c r="E21" s="494">
        <v>0.30751115518096184</v>
      </c>
      <c r="F21" s="492">
        <v>23.620999999999999</v>
      </c>
      <c r="G21" s="493">
        <v>15.271000000000001</v>
      </c>
      <c r="H21" s="494">
        <v>0.64650099487743962</v>
      </c>
      <c r="I21" s="492">
        <v>39.756999999999998</v>
      </c>
      <c r="J21" s="493">
        <v>20.233000000000001</v>
      </c>
      <c r="K21" s="494">
        <v>0.50891666876273367</v>
      </c>
      <c r="L21" s="491" t="s">
        <v>188</v>
      </c>
    </row>
    <row r="22" spans="1:12" ht="12.75" customHeight="1" x14ac:dyDescent="0.2">
      <c r="A22" s="19"/>
      <c r="B22" s="500" t="s">
        <v>189</v>
      </c>
      <c r="C22" s="490">
        <v>2.8319999999999999</v>
      </c>
      <c r="D22" s="501">
        <v>1.974</v>
      </c>
      <c r="E22" s="502">
        <v>0.69703389830508478</v>
      </c>
      <c r="F22" s="490">
        <v>0.26</v>
      </c>
      <c r="G22" s="501">
        <v>0.14499999999999999</v>
      </c>
      <c r="H22" s="502">
        <v>0.5576923076923076</v>
      </c>
      <c r="I22" s="490">
        <v>3.0910000000000002</v>
      </c>
      <c r="J22" s="501">
        <v>2.1179999999999999</v>
      </c>
      <c r="K22" s="502">
        <v>0.68521514073115486</v>
      </c>
      <c r="L22" s="500" t="s">
        <v>189</v>
      </c>
    </row>
    <row r="23" spans="1:12" ht="12.75" customHeight="1" x14ac:dyDescent="0.2">
      <c r="A23" s="19"/>
      <c r="B23" s="491" t="s">
        <v>197</v>
      </c>
      <c r="C23" s="492">
        <v>388.24799999999999</v>
      </c>
      <c r="D23" s="493">
        <v>91.119</v>
      </c>
      <c r="E23" s="494">
        <v>0.23469277369104286</v>
      </c>
      <c r="F23" s="492">
        <v>160.172</v>
      </c>
      <c r="G23" s="493">
        <v>53.598999999999997</v>
      </c>
      <c r="H23" s="494">
        <v>0.33463401843018753</v>
      </c>
      <c r="I23" s="492">
        <v>548.35599999999999</v>
      </c>
      <c r="J23" s="493">
        <v>144.654</v>
      </c>
      <c r="K23" s="494">
        <v>0.26379578230200817</v>
      </c>
      <c r="L23" s="491" t="s">
        <v>197</v>
      </c>
    </row>
    <row r="24" spans="1:12" ht="12.75" customHeight="1" x14ac:dyDescent="0.2">
      <c r="A24" s="19"/>
      <c r="B24" s="500" t="s">
        <v>190</v>
      </c>
      <c r="C24" s="490">
        <v>34.853000000000002</v>
      </c>
      <c r="D24" s="501">
        <v>15.451000000000001</v>
      </c>
      <c r="E24" s="502">
        <v>0.44331908300576706</v>
      </c>
      <c r="F24" s="490">
        <v>28.908999999999999</v>
      </c>
      <c r="G24" s="501">
        <v>22.216000000000001</v>
      </c>
      <c r="H24" s="502">
        <v>0.76848040402642781</v>
      </c>
      <c r="I24" s="490">
        <v>63.201000000000001</v>
      </c>
      <c r="J24" s="501">
        <v>37.106999999999999</v>
      </c>
      <c r="K24" s="502">
        <v>0.58712678596857648</v>
      </c>
      <c r="L24" s="500" t="s">
        <v>190</v>
      </c>
    </row>
    <row r="25" spans="1:12" ht="12.75" customHeight="1" x14ac:dyDescent="0.2">
      <c r="A25" s="19"/>
      <c r="B25" s="491" t="s">
        <v>207</v>
      </c>
      <c r="C25" s="492">
        <v>44.305999999999997</v>
      </c>
      <c r="D25" s="493">
        <v>17.210999999999999</v>
      </c>
      <c r="E25" s="494">
        <v>0.38845754525346454</v>
      </c>
      <c r="F25" s="492">
        <v>32.219000000000001</v>
      </c>
      <c r="G25" s="493">
        <v>16.402999999999999</v>
      </c>
      <c r="H25" s="494">
        <v>0.50910953164281936</v>
      </c>
      <c r="I25" s="492">
        <v>71.433000000000007</v>
      </c>
      <c r="J25" s="493">
        <v>28.523</v>
      </c>
      <c r="K25" s="494">
        <v>0.39929724357089857</v>
      </c>
      <c r="L25" s="491" t="s">
        <v>207</v>
      </c>
    </row>
    <row r="26" spans="1:12" ht="12.75" customHeight="1" x14ac:dyDescent="0.2">
      <c r="A26" s="19"/>
      <c r="B26" s="500" t="s">
        <v>414</v>
      </c>
      <c r="C26" s="490">
        <v>16.495999999999999</v>
      </c>
      <c r="D26" s="501">
        <v>1.095</v>
      </c>
      <c r="E26" s="502">
        <v>6.6379728419010672E-2</v>
      </c>
      <c r="F26" s="490">
        <v>26.016999999999999</v>
      </c>
      <c r="G26" s="501">
        <v>5.4560000000000004</v>
      </c>
      <c r="H26" s="502">
        <v>0.2097090363992774</v>
      </c>
      <c r="I26" s="490">
        <v>42.512999999999998</v>
      </c>
      <c r="J26" s="501">
        <v>6.5510000000000002</v>
      </c>
      <c r="K26" s="502">
        <v>0.15409404182250136</v>
      </c>
      <c r="L26" s="500" t="s">
        <v>191</v>
      </c>
    </row>
    <row r="27" spans="1:12" ht="12.75" customHeight="1" x14ac:dyDescent="0.2">
      <c r="A27" s="19"/>
      <c r="B27" s="491" t="s">
        <v>193</v>
      </c>
      <c r="C27" s="492">
        <v>11.622999999999999</v>
      </c>
      <c r="D27" s="493">
        <v>2.5640000000000001</v>
      </c>
      <c r="E27" s="494">
        <v>0.22059709197281255</v>
      </c>
      <c r="F27" s="492">
        <v>5.5629999999999997</v>
      </c>
      <c r="G27" s="493">
        <v>2.0739999999999998</v>
      </c>
      <c r="H27" s="494">
        <v>0.37282042063634729</v>
      </c>
      <c r="I27" s="492">
        <v>17.184000000000001</v>
      </c>
      <c r="J27" s="493">
        <v>4.6369999999999996</v>
      </c>
      <c r="K27" s="494">
        <v>0.26984404096834258</v>
      </c>
      <c r="L27" s="491" t="s">
        <v>193</v>
      </c>
    </row>
    <row r="28" spans="1:12" ht="12.75" customHeight="1" x14ac:dyDescent="0.2">
      <c r="A28" s="19"/>
      <c r="B28" s="500" t="s">
        <v>208</v>
      </c>
      <c r="C28" s="490">
        <v>51.954999999999998</v>
      </c>
      <c r="D28" s="501">
        <v>33.667000000000002</v>
      </c>
      <c r="E28" s="502">
        <v>0.6480030795881051</v>
      </c>
      <c r="F28" s="490">
        <v>50.231000000000002</v>
      </c>
      <c r="G28" s="501">
        <v>41.24</v>
      </c>
      <c r="H28" s="502">
        <v>0.82100694790069884</v>
      </c>
      <c r="I28" s="490">
        <v>98.16</v>
      </c>
      <c r="J28" s="501">
        <v>70.881</v>
      </c>
      <c r="K28" s="502">
        <v>0.72209657701711494</v>
      </c>
      <c r="L28" s="500" t="s">
        <v>208</v>
      </c>
    </row>
    <row r="29" spans="1:12" ht="12.75" customHeight="1" x14ac:dyDescent="0.2">
      <c r="A29" s="19"/>
      <c r="B29" s="491" t="s">
        <v>209</v>
      </c>
      <c r="C29" s="492">
        <v>86.706999999999994</v>
      </c>
      <c r="D29" s="493">
        <v>63.962000000000003</v>
      </c>
      <c r="E29" s="494">
        <v>0.7376797721060584</v>
      </c>
      <c r="F29" s="492">
        <v>74.863</v>
      </c>
      <c r="G29" s="493">
        <v>64.665999999999997</v>
      </c>
      <c r="H29" s="494">
        <v>0.86379119191055653</v>
      </c>
      <c r="I29" s="492">
        <v>157.251</v>
      </c>
      <c r="J29" s="493">
        <v>124.307</v>
      </c>
      <c r="K29" s="494">
        <v>0.79050053735747305</v>
      </c>
      <c r="L29" s="491" t="s">
        <v>209</v>
      </c>
    </row>
    <row r="30" spans="1:12" ht="12.75" customHeight="1" x14ac:dyDescent="0.2">
      <c r="A30" s="19"/>
      <c r="B30" s="503" t="s">
        <v>198</v>
      </c>
      <c r="C30" s="504">
        <v>318.06299999999999</v>
      </c>
      <c r="D30" s="505">
        <v>160.46199999999999</v>
      </c>
      <c r="E30" s="506">
        <v>0.50449753665154384</v>
      </c>
      <c r="F30" s="504">
        <v>173.33799999999999</v>
      </c>
      <c r="G30" s="505">
        <v>131.13399999999999</v>
      </c>
      <c r="H30" s="506">
        <v>0.75652193979392857</v>
      </c>
      <c r="I30" s="504">
        <v>456.86399999999998</v>
      </c>
      <c r="J30" s="505">
        <v>257.05599999999998</v>
      </c>
      <c r="K30" s="506">
        <v>0.56265321846326255</v>
      </c>
      <c r="L30" s="503" t="s">
        <v>198</v>
      </c>
    </row>
    <row r="31" spans="1:12" ht="15" customHeight="1" x14ac:dyDescent="0.2">
      <c r="A31" s="19"/>
      <c r="B31" s="4" t="s">
        <v>346</v>
      </c>
    </row>
    <row r="32" spans="1:12" ht="15" customHeight="1" x14ac:dyDescent="0.2">
      <c r="A32" s="19"/>
      <c r="B32" s="973" t="s">
        <v>309</v>
      </c>
      <c r="C32" s="973"/>
      <c r="D32" s="973"/>
      <c r="E32" s="973"/>
      <c r="F32" s="973"/>
      <c r="G32" s="973"/>
      <c r="H32" s="973"/>
      <c r="I32" s="973"/>
      <c r="J32" s="973"/>
      <c r="K32" s="973"/>
      <c r="L32" s="973"/>
    </row>
    <row r="33" spans="1:12" ht="12.75" customHeight="1" x14ac:dyDescent="0.2">
      <c r="A33" s="19"/>
      <c r="B33" s="972" t="s">
        <v>419</v>
      </c>
      <c r="C33" s="972"/>
      <c r="D33" s="972"/>
      <c r="E33" s="972"/>
      <c r="F33" s="972"/>
      <c r="G33" s="972"/>
      <c r="H33" s="972"/>
      <c r="I33" s="972"/>
      <c r="J33" s="972"/>
      <c r="K33" s="972"/>
      <c r="L33" s="972"/>
    </row>
    <row r="34" spans="1:12" ht="23.25" customHeight="1" x14ac:dyDescent="0.2">
      <c r="A34" s="19"/>
      <c r="B34" s="972" t="s">
        <v>310</v>
      </c>
      <c r="C34" s="972"/>
      <c r="D34" s="972"/>
      <c r="E34" s="972"/>
      <c r="F34" s="972"/>
      <c r="G34" s="972"/>
      <c r="H34" s="972"/>
      <c r="I34" s="972"/>
      <c r="J34" s="972"/>
      <c r="K34" s="972"/>
      <c r="L34" s="972"/>
    </row>
    <row r="35" spans="1:12" ht="23.25" customHeight="1" x14ac:dyDescent="0.2">
      <c r="A35" s="19"/>
      <c r="B35" s="940" t="s">
        <v>415</v>
      </c>
      <c r="C35" s="940"/>
      <c r="D35" s="940"/>
      <c r="E35" s="940"/>
      <c r="F35" s="940"/>
      <c r="G35" s="940"/>
      <c r="H35" s="940"/>
      <c r="I35" s="940"/>
      <c r="J35" s="940"/>
      <c r="K35" s="940"/>
      <c r="L35" s="940"/>
    </row>
    <row r="36" spans="1:12" x14ac:dyDescent="0.2">
      <c r="A36" s="19"/>
    </row>
  </sheetData>
  <mergeCells count="13">
    <mergeCell ref="B35:L35"/>
    <mergeCell ref="B33:L33"/>
    <mergeCell ref="B34:L34"/>
    <mergeCell ref="B2:L2"/>
    <mergeCell ref="B3:L3"/>
    <mergeCell ref="B4:L4"/>
    <mergeCell ref="B32:L32"/>
    <mergeCell ref="C5:E5"/>
    <mergeCell ref="F5:H5"/>
    <mergeCell ref="I5:K5"/>
    <mergeCell ref="C7:D7"/>
    <mergeCell ref="F7:G7"/>
    <mergeCell ref="I7:J7"/>
  </mergeCells>
  <phoneticPr fontId="5" type="noConversion"/>
  <pageMargins left="0.6692913385826772" right="0.47244094488188981" top="0.51181102362204722" bottom="0.27559055118110237"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62"/>
  <sheetViews>
    <sheetView topLeftCell="A50" workbookViewId="0">
      <selection activeCell="K72" sqref="K72"/>
    </sheetView>
  </sheetViews>
  <sheetFormatPr defaultRowHeight="12.75" x14ac:dyDescent="0.2"/>
  <cols>
    <col min="1" max="1" width="2.140625" style="831" customWidth="1"/>
    <col min="2" max="2" width="9.140625" style="831"/>
    <col min="3" max="3" width="2.85546875" style="831" customWidth="1"/>
    <col min="4" max="4" width="11.7109375" style="831" customWidth="1"/>
    <col min="5" max="5" width="3.5703125" style="831" customWidth="1"/>
    <col min="6" max="6" width="14" style="831" customWidth="1"/>
    <col min="7" max="16384" width="9.140625" style="831"/>
  </cols>
  <sheetData>
    <row r="1" spans="1:7" ht="15.75" x14ac:dyDescent="0.2">
      <c r="A1" s="806"/>
      <c r="B1" s="3"/>
      <c r="C1" s="806"/>
      <c r="D1" s="226"/>
      <c r="E1" s="806"/>
      <c r="F1" s="226"/>
      <c r="G1" s="35" t="s">
        <v>444</v>
      </c>
    </row>
    <row r="2" spans="1:7" ht="15" customHeight="1" x14ac:dyDescent="0.25">
      <c r="A2" s="806"/>
      <c r="B2" s="980" t="s">
        <v>328</v>
      </c>
      <c r="C2" s="980"/>
      <c r="D2" s="980"/>
      <c r="E2" s="980"/>
      <c r="F2" s="980"/>
      <c r="G2" s="980"/>
    </row>
    <row r="3" spans="1:7" ht="15" customHeight="1" x14ac:dyDescent="0.2">
      <c r="A3" s="806"/>
      <c r="B3" s="284"/>
      <c r="C3" s="804"/>
      <c r="D3" s="227"/>
      <c r="E3" s="804"/>
      <c r="F3" s="227"/>
      <c r="G3" s="804"/>
    </row>
    <row r="4" spans="1:7" ht="15" customHeight="1" x14ac:dyDescent="0.2">
      <c r="A4" s="806"/>
      <c r="B4" s="939">
        <v>2013</v>
      </c>
      <c r="C4" s="939"/>
      <c r="D4" s="939"/>
      <c r="E4" s="939"/>
      <c r="F4" s="939"/>
      <c r="G4" s="939"/>
    </row>
    <row r="5" spans="1:7" ht="24" customHeight="1" x14ac:dyDescent="0.2">
      <c r="A5" s="806"/>
      <c r="B5" s="285" t="s">
        <v>287</v>
      </c>
      <c r="C5" s="981" t="s">
        <v>291</v>
      </c>
      <c r="D5" s="982"/>
      <c r="E5" s="983" t="s">
        <v>292</v>
      </c>
      <c r="F5" s="982"/>
      <c r="G5" s="834" t="s">
        <v>327</v>
      </c>
    </row>
    <row r="6" spans="1:7" ht="8.25" customHeight="1" x14ac:dyDescent="0.2">
      <c r="A6" s="806"/>
      <c r="B6" s="285"/>
      <c r="C6" s="835"/>
      <c r="D6" s="836"/>
      <c r="E6" s="837"/>
      <c r="F6" s="836"/>
      <c r="G6" s="838"/>
    </row>
    <row r="7" spans="1:7" ht="12.75" customHeight="1" x14ac:dyDescent="0.2">
      <c r="A7" s="806"/>
      <c r="B7" s="268">
        <v>1</v>
      </c>
      <c r="C7" s="839"/>
      <c r="D7" s="422" t="s">
        <v>314</v>
      </c>
      <c r="E7" s="840"/>
      <c r="F7" s="422" t="s">
        <v>314</v>
      </c>
      <c r="G7" s="841">
        <v>82.187027</v>
      </c>
    </row>
    <row r="8" spans="1:7" ht="12.75" customHeight="1" x14ac:dyDescent="0.2">
      <c r="A8" s="806"/>
      <c r="B8" s="268">
        <v>2</v>
      </c>
      <c r="C8" s="842"/>
      <c r="D8" s="843" t="s">
        <v>313</v>
      </c>
      <c r="E8" s="844"/>
      <c r="F8" s="843" t="s">
        <v>313</v>
      </c>
      <c r="G8" s="845">
        <v>56.416663999999997</v>
      </c>
    </row>
    <row r="9" spans="1:7" ht="12.75" customHeight="1" x14ac:dyDescent="0.2">
      <c r="A9" s="806"/>
      <c r="B9" s="268">
        <v>3</v>
      </c>
      <c r="C9" s="839"/>
      <c r="D9" s="422" t="s">
        <v>316</v>
      </c>
      <c r="E9" s="840"/>
      <c r="F9" s="422" t="s">
        <v>313</v>
      </c>
      <c r="G9" s="841">
        <v>40.982022000000001</v>
      </c>
    </row>
    <row r="10" spans="1:7" ht="12.75" customHeight="1" x14ac:dyDescent="0.2">
      <c r="A10" s="806"/>
      <c r="B10" s="268">
        <v>4</v>
      </c>
      <c r="C10" s="842"/>
      <c r="D10" s="843" t="s">
        <v>313</v>
      </c>
      <c r="E10" s="844"/>
      <c r="F10" s="843" t="s">
        <v>316</v>
      </c>
      <c r="G10" s="845">
        <v>35.773215999999998</v>
      </c>
    </row>
    <row r="11" spans="1:7" ht="12.75" customHeight="1" x14ac:dyDescent="0.2">
      <c r="A11" s="806"/>
      <c r="B11" s="268">
        <v>5</v>
      </c>
      <c r="C11" s="839"/>
      <c r="D11" s="422" t="s">
        <v>315</v>
      </c>
      <c r="E11" s="840"/>
      <c r="F11" s="422" t="s">
        <v>315</v>
      </c>
      <c r="G11" s="841">
        <v>34.954371999999999</v>
      </c>
    </row>
    <row r="12" spans="1:7" ht="12.75" customHeight="1" x14ac:dyDescent="0.2">
      <c r="A12" s="806"/>
      <c r="B12" s="268">
        <v>6</v>
      </c>
      <c r="C12" s="842"/>
      <c r="D12" s="843" t="s">
        <v>318</v>
      </c>
      <c r="E12" s="844"/>
      <c r="F12" s="843" t="s">
        <v>318</v>
      </c>
      <c r="G12" s="845">
        <v>26.383707000000001</v>
      </c>
    </row>
    <row r="13" spans="1:7" ht="12.75" customHeight="1" x14ac:dyDescent="0.2">
      <c r="A13" s="806"/>
      <c r="B13" s="268">
        <v>7</v>
      </c>
      <c r="C13" s="839"/>
      <c r="D13" s="422" t="s">
        <v>317</v>
      </c>
      <c r="E13" s="840"/>
      <c r="F13" s="422" t="s">
        <v>313</v>
      </c>
      <c r="G13" s="841">
        <v>23.361082</v>
      </c>
    </row>
    <row r="14" spans="1:7" ht="12.75" customHeight="1" x14ac:dyDescent="0.2">
      <c r="A14" s="806"/>
      <c r="B14" s="268">
        <v>8</v>
      </c>
      <c r="C14" s="846"/>
      <c r="D14" s="424" t="s">
        <v>320</v>
      </c>
      <c r="E14" s="847"/>
      <c r="F14" s="424" t="s">
        <v>320</v>
      </c>
      <c r="G14" s="848">
        <v>18.584869000000001</v>
      </c>
    </row>
    <row r="15" spans="1:7" ht="12.75" customHeight="1" x14ac:dyDescent="0.2">
      <c r="A15" s="806"/>
      <c r="B15" s="268">
        <v>9</v>
      </c>
      <c r="C15" s="839"/>
      <c r="D15" s="422" t="s">
        <v>313</v>
      </c>
      <c r="E15" s="840"/>
      <c r="F15" s="422" t="s">
        <v>317</v>
      </c>
      <c r="G15" s="841">
        <v>17.546631000000001</v>
      </c>
    </row>
    <row r="16" spans="1:7" ht="12.75" customHeight="1" x14ac:dyDescent="0.2">
      <c r="A16" s="806"/>
      <c r="B16" s="268">
        <v>10</v>
      </c>
      <c r="C16" s="846"/>
      <c r="D16" s="424" t="s">
        <v>320</v>
      </c>
      <c r="E16" s="847"/>
      <c r="F16" s="424" t="s">
        <v>319</v>
      </c>
      <c r="G16" s="848">
        <v>14.980746</v>
      </c>
    </row>
    <row r="17" spans="1:7" ht="12.75" customHeight="1" x14ac:dyDescent="0.2">
      <c r="A17" s="806"/>
      <c r="B17" s="268">
        <v>11</v>
      </c>
      <c r="C17" s="839"/>
      <c r="D17" s="422" t="s">
        <v>322</v>
      </c>
      <c r="E17" s="840"/>
      <c r="F17" s="422" t="s">
        <v>313</v>
      </c>
      <c r="G17" s="841">
        <v>13.112505000000001</v>
      </c>
    </row>
    <row r="18" spans="1:7" ht="12.75" customHeight="1" x14ac:dyDescent="0.2">
      <c r="A18" s="806"/>
      <c r="B18" s="268">
        <v>12</v>
      </c>
      <c r="C18" s="846"/>
      <c r="D18" s="424" t="s">
        <v>323</v>
      </c>
      <c r="E18" s="847"/>
      <c r="F18" s="424" t="s">
        <v>316</v>
      </c>
      <c r="G18" s="848">
        <v>13.0746</v>
      </c>
    </row>
    <row r="19" spans="1:7" ht="12.75" customHeight="1" x14ac:dyDescent="0.2">
      <c r="A19" s="806"/>
      <c r="B19" s="268">
        <v>13</v>
      </c>
      <c r="C19" s="839"/>
      <c r="D19" s="422" t="s">
        <v>319</v>
      </c>
      <c r="E19" s="840"/>
      <c r="F19" s="422" t="s">
        <v>320</v>
      </c>
      <c r="G19" s="841">
        <v>12.577311</v>
      </c>
    </row>
    <row r="20" spans="1:7" ht="12.75" customHeight="1" x14ac:dyDescent="0.2">
      <c r="A20" s="806"/>
      <c r="B20" s="268">
        <v>14</v>
      </c>
      <c r="C20" s="846"/>
      <c r="D20" s="424" t="s">
        <v>315</v>
      </c>
      <c r="E20" s="847"/>
      <c r="F20" s="424" t="s">
        <v>314</v>
      </c>
      <c r="G20" s="848">
        <v>12.328514999999999</v>
      </c>
    </row>
    <row r="21" spans="1:7" ht="12.75" customHeight="1" x14ac:dyDescent="0.2">
      <c r="A21" s="806"/>
      <c r="B21" s="268">
        <v>15</v>
      </c>
      <c r="C21" s="839"/>
      <c r="D21" s="422" t="s">
        <v>321</v>
      </c>
      <c r="E21" s="840"/>
      <c r="F21" s="422" t="s">
        <v>321</v>
      </c>
      <c r="G21" s="841">
        <v>12.323812</v>
      </c>
    </row>
    <row r="22" spans="1:7" ht="12.75" customHeight="1" x14ac:dyDescent="0.2">
      <c r="A22" s="806"/>
      <c r="B22" s="268">
        <v>16</v>
      </c>
      <c r="C22" s="846"/>
      <c r="D22" s="424" t="s">
        <v>313</v>
      </c>
      <c r="E22" s="847"/>
      <c r="F22" s="424" t="s">
        <v>319</v>
      </c>
      <c r="G22" s="848">
        <v>11.740501999999999</v>
      </c>
    </row>
    <row r="23" spans="1:7" ht="12.75" customHeight="1" x14ac:dyDescent="0.2">
      <c r="A23" s="806"/>
      <c r="B23" s="268">
        <v>17</v>
      </c>
      <c r="C23" s="839"/>
      <c r="D23" s="422" t="s">
        <v>324</v>
      </c>
      <c r="E23" s="840"/>
      <c r="F23" s="422" t="s">
        <v>319</v>
      </c>
      <c r="G23" s="841">
        <v>11.482856999999999</v>
      </c>
    </row>
    <row r="24" spans="1:7" ht="12.75" customHeight="1" x14ac:dyDescent="0.2">
      <c r="A24" s="806"/>
      <c r="B24" s="268">
        <v>18</v>
      </c>
      <c r="C24" s="846"/>
      <c r="D24" s="424" t="s">
        <v>317</v>
      </c>
      <c r="E24" s="847"/>
      <c r="F24" s="424" t="s">
        <v>317</v>
      </c>
      <c r="G24" s="848">
        <v>11.479436</v>
      </c>
    </row>
    <row r="25" spans="1:7" ht="12.75" customHeight="1" x14ac:dyDescent="0.2">
      <c r="A25" s="806"/>
      <c r="B25" s="268">
        <v>19</v>
      </c>
      <c r="C25" s="839"/>
      <c r="D25" s="422" t="s">
        <v>320</v>
      </c>
      <c r="E25" s="840"/>
      <c r="F25" s="422" t="s">
        <v>313</v>
      </c>
      <c r="G25" s="841">
        <v>11.148828</v>
      </c>
    </row>
    <row r="26" spans="1:7" ht="12.75" customHeight="1" x14ac:dyDescent="0.2">
      <c r="A26" s="806"/>
      <c r="B26" s="268">
        <v>20</v>
      </c>
      <c r="C26" s="846"/>
      <c r="D26" s="424" t="s">
        <v>313</v>
      </c>
      <c r="E26" s="847"/>
      <c r="F26" s="424" t="s">
        <v>322</v>
      </c>
      <c r="G26" s="848">
        <v>11.108058</v>
      </c>
    </row>
    <row r="27" spans="1:7" ht="12.75" customHeight="1" x14ac:dyDescent="0.2">
      <c r="A27" s="806"/>
      <c r="B27" s="268">
        <v>21</v>
      </c>
      <c r="C27" s="839"/>
      <c r="D27" s="422" t="s">
        <v>313</v>
      </c>
      <c r="E27" s="840"/>
      <c r="F27" s="422" t="s">
        <v>325</v>
      </c>
      <c r="G27" s="841">
        <v>10.375551</v>
      </c>
    </row>
    <row r="28" spans="1:7" ht="12.75" customHeight="1" x14ac:dyDescent="0.2">
      <c r="A28" s="806"/>
      <c r="B28" s="266">
        <v>22</v>
      </c>
      <c r="C28" s="846"/>
      <c r="D28" s="424" t="s">
        <v>321</v>
      </c>
      <c r="E28" s="847"/>
      <c r="F28" s="424" t="s">
        <v>320</v>
      </c>
      <c r="G28" s="848">
        <v>10.243679999999999</v>
      </c>
    </row>
    <row r="29" spans="1:7" ht="12.75" customHeight="1" x14ac:dyDescent="0.2">
      <c r="A29" s="806"/>
      <c r="B29" s="268">
        <v>23</v>
      </c>
      <c r="C29" s="839"/>
      <c r="D29" s="422" t="s">
        <v>320</v>
      </c>
      <c r="E29" s="840"/>
      <c r="F29" s="422" t="s">
        <v>324</v>
      </c>
      <c r="G29" s="841">
        <v>9.0670219999999997</v>
      </c>
    </row>
    <row r="30" spans="1:7" ht="12.75" customHeight="1" x14ac:dyDescent="0.2">
      <c r="A30" s="806"/>
      <c r="B30" s="268">
        <v>24</v>
      </c>
      <c r="C30" s="846"/>
      <c r="D30" s="424" t="s">
        <v>316</v>
      </c>
      <c r="E30" s="847"/>
      <c r="F30" s="424" t="s">
        <v>317</v>
      </c>
      <c r="G30" s="848">
        <v>8.8299230000000009</v>
      </c>
    </row>
    <row r="31" spans="1:7" ht="12.75" customHeight="1" x14ac:dyDescent="0.2">
      <c r="A31" s="806"/>
      <c r="B31" s="268">
        <v>25</v>
      </c>
      <c r="C31" s="839"/>
      <c r="D31" s="422" t="s">
        <v>316</v>
      </c>
      <c r="E31" s="840"/>
      <c r="F31" s="422" t="s">
        <v>315</v>
      </c>
      <c r="G31" s="841">
        <v>7.8723559999999999</v>
      </c>
    </row>
    <row r="32" spans="1:7" ht="12.75" customHeight="1" x14ac:dyDescent="0.2">
      <c r="A32" s="806"/>
      <c r="B32" s="268">
        <v>26</v>
      </c>
      <c r="C32" s="846"/>
      <c r="D32" s="424" t="s">
        <v>314</v>
      </c>
      <c r="E32" s="847"/>
      <c r="F32" s="424" t="s">
        <v>315</v>
      </c>
      <c r="G32" s="848">
        <v>7.6373350000000002</v>
      </c>
    </row>
    <row r="33" spans="1:7" ht="12.75" customHeight="1" x14ac:dyDescent="0.2">
      <c r="A33" s="806"/>
      <c r="B33" s="268">
        <v>27</v>
      </c>
      <c r="C33" s="839"/>
      <c r="D33" s="422" t="s">
        <v>325</v>
      </c>
      <c r="E33" s="840"/>
      <c r="F33" s="422" t="s">
        <v>313</v>
      </c>
      <c r="G33" s="841">
        <v>7.4757819999999997</v>
      </c>
    </row>
    <row r="34" spans="1:7" ht="12.75" customHeight="1" x14ac:dyDescent="0.2">
      <c r="A34" s="806"/>
      <c r="B34" s="268">
        <v>28</v>
      </c>
      <c r="C34" s="846"/>
      <c r="D34" s="424" t="s">
        <v>319</v>
      </c>
      <c r="E34" s="847"/>
      <c r="F34" s="424" t="s">
        <v>313</v>
      </c>
      <c r="G34" s="848">
        <v>7.2995780000000003</v>
      </c>
    </row>
    <row r="35" spans="1:7" ht="12.75" customHeight="1" x14ac:dyDescent="0.2">
      <c r="A35" s="806"/>
      <c r="B35" s="268">
        <v>29</v>
      </c>
      <c r="C35" s="839"/>
      <c r="D35" s="422" t="s">
        <v>319</v>
      </c>
      <c r="E35" s="840"/>
      <c r="F35" s="422" t="s">
        <v>321</v>
      </c>
      <c r="G35" s="841">
        <v>7.096311</v>
      </c>
    </row>
    <row r="36" spans="1:7" ht="12.75" customHeight="1" x14ac:dyDescent="0.2">
      <c r="A36" s="806"/>
      <c r="B36" s="268">
        <v>30</v>
      </c>
      <c r="C36" s="846"/>
      <c r="D36" s="424" t="s">
        <v>315</v>
      </c>
      <c r="E36" s="847"/>
      <c r="F36" s="424" t="s">
        <v>313</v>
      </c>
      <c r="G36" s="848">
        <v>7.0395709999999996</v>
      </c>
    </row>
    <row r="37" spans="1:7" ht="12.75" customHeight="1" x14ac:dyDescent="0.2">
      <c r="A37" s="806"/>
      <c r="B37" s="268">
        <v>31</v>
      </c>
      <c r="C37" s="839"/>
      <c r="D37" s="422" t="s">
        <v>320</v>
      </c>
      <c r="E37" s="840"/>
      <c r="F37" s="422" t="s">
        <v>316</v>
      </c>
      <c r="G37" s="841">
        <v>6.8557059999999996</v>
      </c>
    </row>
    <row r="38" spans="1:7" ht="12.75" customHeight="1" x14ac:dyDescent="0.2">
      <c r="A38" s="806"/>
      <c r="B38" s="268">
        <v>32</v>
      </c>
      <c r="C38" s="846"/>
      <c r="D38" s="424" t="s">
        <v>321</v>
      </c>
      <c r="E38" s="847"/>
      <c r="F38" s="424" t="s">
        <v>319</v>
      </c>
      <c r="G38" s="848">
        <v>6.7202989999999998</v>
      </c>
    </row>
    <row r="39" spans="1:7" ht="12.75" customHeight="1" x14ac:dyDescent="0.2">
      <c r="A39" s="806"/>
      <c r="B39" s="268">
        <v>33</v>
      </c>
      <c r="C39" s="839"/>
      <c r="D39" s="422" t="s">
        <v>316</v>
      </c>
      <c r="E39" s="840"/>
      <c r="F39" s="422" t="s">
        <v>319</v>
      </c>
      <c r="G39" s="841">
        <v>6.713158</v>
      </c>
    </row>
    <row r="40" spans="1:7" ht="12.75" customHeight="1" x14ac:dyDescent="0.2">
      <c r="A40" s="806"/>
      <c r="B40" s="268">
        <v>34</v>
      </c>
      <c r="C40" s="846"/>
      <c r="D40" s="424" t="s">
        <v>316</v>
      </c>
      <c r="E40" s="847"/>
      <c r="F40" s="424" t="s">
        <v>320</v>
      </c>
      <c r="G40" s="848">
        <v>6.7096169999999997</v>
      </c>
    </row>
    <row r="41" spans="1:7" ht="12.75" customHeight="1" x14ac:dyDescent="0.2">
      <c r="A41" s="806"/>
      <c r="B41" s="268">
        <v>35</v>
      </c>
      <c r="C41" s="839"/>
      <c r="D41" s="422" t="s">
        <v>324</v>
      </c>
      <c r="E41" s="840"/>
      <c r="F41" s="422" t="s">
        <v>320</v>
      </c>
      <c r="G41" s="841">
        <v>6.5130790000000003</v>
      </c>
    </row>
    <row r="42" spans="1:7" ht="12.75" customHeight="1" x14ac:dyDescent="0.2">
      <c r="A42" s="806"/>
      <c r="B42" s="268">
        <v>36</v>
      </c>
      <c r="C42" s="846"/>
      <c r="D42" s="424" t="s">
        <v>317</v>
      </c>
      <c r="E42" s="847"/>
      <c r="F42" s="424" t="s">
        <v>316</v>
      </c>
      <c r="G42" s="848">
        <v>6.3612140000000004</v>
      </c>
    </row>
    <row r="43" spans="1:7" ht="12.75" customHeight="1" x14ac:dyDescent="0.2">
      <c r="A43" s="806"/>
      <c r="B43" s="268">
        <v>37</v>
      </c>
      <c r="C43" s="839"/>
      <c r="D43" s="422" t="s">
        <v>315</v>
      </c>
      <c r="E43" s="840"/>
      <c r="F43" s="422" t="s">
        <v>317</v>
      </c>
      <c r="G43" s="841">
        <v>6.3310490000000001</v>
      </c>
    </row>
    <row r="44" spans="1:7" ht="12.75" customHeight="1" x14ac:dyDescent="0.2">
      <c r="A44" s="806"/>
      <c r="B44" s="268">
        <v>38</v>
      </c>
      <c r="C44" s="846"/>
      <c r="D44" s="424" t="s">
        <v>319</v>
      </c>
      <c r="E44" s="847"/>
      <c r="F44" s="424" t="s">
        <v>324</v>
      </c>
      <c r="G44" s="848">
        <v>6.2972039999999998</v>
      </c>
    </row>
    <row r="45" spans="1:7" ht="12.75" customHeight="1" x14ac:dyDescent="0.2">
      <c r="A45" s="806"/>
      <c r="B45" s="268">
        <v>39</v>
      </c>
      <c r="C45" s="839"/>
      <c r="D45" s="422" t="s">
        <v>323</v>
      </c>
      <c r="E45" s="840"/>
      <c r="F45" s="422" t="s">
        <v>313</v>
      </c>
      <c r="G45" s="841">
        <v>6.2788849999999998</v>
      </c>
    </row>
    <row r="46" spans="1:7" ht="12.75" customHeight="1" x14ac:dyDescent="0.2">
      <c r="A46" s="806"/>
      <c r="B46" s="268">
        <v>40</v>
      </c>
      <c r="C46" s="846"/>
      <c r="D46" s="424" t="s">
        <v>323</v>
      </c>
      <c r="E46" s="847"/>
      <c r="F46" s="424" t="s">
        <v>320</v>
      </c>
      <c r="G46" s="848">
        <v>6.1192500000000001</v>
      </c>
    </row>
    <row r="47" spans="1:7" ht="12.75" customHeight="1" x14ac:dyDescent="0.2">
      <c r="A47" s="806"/>
      <c r="B47" s="268">
        <v>41</v>
      </c>
      <c r="C47" s="839"/>
      <c r="D47" s="422" t="s">
        <v>326</v>
      </c>
      <c r="E47" s="840"/>
      <c r="F47" s="422" t="s">
        <v>326</v>
      </c>
      <c r="G47" s="841">
        <v>6.0759429999999996</v>
      </c>
    </row>
    <row r="48" spans="1:7" ht="12.75" customHeight="1" x14ac:dyDescent="0.2">
      <c r="A48" s="806"/>
      <c r="B48" s="268">
        <v>42</v>
      </c>
      <c r="C48" s="846"/>
      <c r="D48" s="424" t="s">
        <v>320</v>
      </c>
      <c r="E48" s="847"/>
      <c r="F48" s="424" t="s">
        <v>321</v>
      </c>
      <c r="G48" s="848">
        <v>6.0362</v>
      </c>
    </row>
    <row r="49" spans="1:7" ht="12.75" customHeight="1" x14ac:dyDescent="0.2">
      <c r="A49" s="806"/>
      <c r="B49" s="268">
        <v>43</v>
      </c>
      <c r="C49" s="839"/>
      <c r="D49" s="422" t="s">
        <v>318</v>
      </c>
      <c r="E49" s="840"/>
      <c r="F49" s="422" t="s">
        <v>314</v>
      </c>
      <c r="G49" s="841">
        <v>5.9901730000000004</v>
      </c>
    </row>
    <row r="50" spans="1:7" ht="12.75" customHeight="1" x14ac:dyDescent="0.2">
      <c r="A50" s="806"/>
      <c r="B50" s="268">
        <v>44</v>
      </c>
      <c r="C50" s="846"/>
      <c r="D50" s="424" t="s">
        <v>315</v>
      </c>
      <c r="E50" s="847"/>
      <c r="F50" s="424" t="s">
        <v>316</v>
      </c>
      <c r="G50" s="848">
        <v>5.4784069999999998</v>
      </c>
    </row>
    <row r="51" spans="1:7" ht="12.75" customHeight="1" x14ac:dyDescent="0.2">
      <c r="A51" s="806"/>
      <c r="B51" s="268">
        <v>45</v>
      </c>
      <c r="C51" s="839"/>
      <c r="D51" s="422" t="s">
        <v>314</v>
      </c>
      <c r="E51" s="840"/>
      <c r="F51" s="422" t="s">
        <v>318</v>
      </c>
      <c r="G51" s="841">
        <v>5.3515610000000002</v>
      </c>
    </row>
    <row r="52" spans="1:7" ht="12.75" customHeight="1" x14ac:dyDescent="0.2">
      <c r="A52" s="806"/>
      <c r="B52" s="268">
        <v>46</v>
      </c>
      <c r="C52" s="846"/>
      <c r="D52" s="424" t="s">
        <v>324</v>
      </c>
      <c r="E52" s="847"/>
      <c r="F52" s="424" t="s">
        <v>313</v>
      </c>
      <c r="G52" s="848">
        <v>5.314629</v>
      </c>
    </row>
    <row r="53" spans="1:7" ht="12.75" customHeight="1" x14ac:dyDescent="0.2">
      <c r="A53" s="806"/>
      <c r="B53" s="268">
        <v>47</v>
      </c>
      <c r="C53" s="839"/>
      <c r="D53" s="422" t="s">
        <v>316</v>
      </c>
      <c r="E53" s="840"/>
      <c r="F53" s="422" t="s">
        <v>324</v>
      </c>
      <c r="G53" s="841">
        <v>5.0550750000000004</v>
      </c>
    </row>
    <row r="54" spans="1:7" ht="12.75" customHeight="1" x14ac:dyDescent="0.2">
      <c r="A54" s="806"/>
      <c r="B54" s="268">
        <v>48</v>
      </c>
      <c r="C54" s="846"/>
      <c r="D54" s="424" t="s">
        <v>313</v>
      </c>
      <c r="E54" s="847"/>
      <c r="F54" s="424" t="s">
        <v>315</v>
      </c>
      <c r="G54" s="848">
        <v>4.9895909999999999</v>
      </c>
    </row>
    <row r="55" spans="1:7" ht="12.75" customHeight="1" x14ac:dyDescent="0.2">
      <c r="A55" s="806"/>
      <c r="B55" s="268">
        <v>49</v>
      </c>
      <c r="C55" s="839"/>
      <c r="D55" s="422" t="s">
        <v>313</v>
      </c>
      <c r="E55" s="840"/>
      <c r="F55" s="422" t="s">
        <v>320</v>
      </c>
      <c r="G55" s="841">
        <v>4.7819070000000004</v>
      </c>
    </row>
    <row r="56" spans="1:7" ht="12.75" customHeight="1" x14ac:dyDescent="0.2">
      <c r="A56" s="806"/>
      <c r="B56" s="268">
        <v>50</v>
      </c>
      <c r="C56" s="846"/>
      <c r="D56" s="424" t="s">
        <v>317</v>
      </c>
      <c r="E56" s="847"/>
      <c r="F56" s="424" t="s">
        <v>315</v>
      </c>
      <c r="G56" s="848">
        <v>4.7358739999999999</v>
      </c>
    </row>
    <row r="57" spans="1:7" ht="12.75" customHeight="1" x14ac:dyDescent="0.2">
      <c r="A57" s="806"/>
      <c r="B57" s="268">
        <v>51</v>
      </c>
      <c r="C57" s="839"/>
      <c r="D57" s="422" t="s">
        <v>320</v>
      </c>
      <c r="E57" s="840"/>
      <c r="F57" s="422" t="s">
        <v>322</v>
      </c>
      <c r="G57" s="841">
        <v>4.7239820000000003</v>
      </c>
    </row>
    <row r="58" spans="1:7" ht="12.75" customHeight="1" x14ac:dyDescent="0.2">
      <c r="A58" s="806"/>
      <c r="B58" s="268">
        <v>52</v>
      </c>
      <c r="C58" s="846"/>
      <c r="D58" s="424" t="s">
        <v>324</v>
      </c>
      <c r="E58" s="847"/>
      <c r="F58" s="424" t="s">
        <v>316</v>
      </c>
      <c r="G58" s="848">
        <v>4.6385240000000003</v>
      </c>
    </row>
    <row r="59" spans="1:7" ht="12.75" customHeight="1" x14ac:dyDescent="0.2">
      <c r="A59" s="806"/>
      <c r="B59" s="268">
        <v>53</v>
      </c>
      <c r="C59" s="849"/>
      <c r="D59" s="423" t="s">
        <v>323</v>
      </c>
      <c r="E59" s="850"/>
      <c r="F59" s="423" t="s">
        <v>319</v>
      </c>
      <c r="G59" s="851">
        <v>4.6172500000000003</v>
      </c>
    </row>
    <row r="60" spans="1:7" ht="17.25" customHeight="1" x14ac:dyDescent="0.2">
      <c r="A60" s="806"/>
      <c r="B60" s="8"/>
      <c r="C60" s="840"/>
      <c r="D60" s="852"/>
      <c r="E60" s="840"/>
      <c r="F60" s="852"/>
      <c r="G60" s="853"/>
    </row>
    <row r="61" spans="1:7" ht="12.75" customHeight="1" x14ac:dyDescent="0.2">
      <c r="A61" s="806"/>
      <c r="B61" s="8"/>
      <c r="C61" s="20" t="s">
        <v>269</v>
      </c>
      <c r="D61" s="854"/>
      <c r="E61" s="855"/>
      <c r="F61" s="854"/>
      <c r="G61" s="856"/>
    </row>
    <row r="62" spans="1:7" ht="70.5" customHeight="1" x14ac:dyDescent="0.2">
      <c r="A62" s="806"/>
      <c r="B62" s="286"/>
      <c r="C62" s="979" t="s">
        <v>535</v>
      </c>
      <c r="D62" s="979"/>
      <c r="E62" s="979"/>
      <c r="F62" s="979"/>
      <c r="G62" s="979"/>
    </row>
  </sheetData>
  <mergeCells count="5">
    <mergeCell ref="C62:G62"/>
    <mergeCell ref="B2:G2"/>
    <mergeCell ref="B4:G4"/>
    <mergeCell ref="C5:D5"/>
    <mergeCell ref="E5:F5"/>
  </mergeCell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N59"/>
  <sheetViews>
    <sheetView topLeftCell="F38" workbookViewId="0">
      <selection activeCell="N56" sqref="N56"/>
    </sheetView>
  </sheetViews>
  <sheetFormatPr defaultRowHeight="12.75" x14ac:dyDescent="0.2"/>
  <cols>
    <col min="1" max="1" width="3.7109375" customWidth="1"/>
    <col min="2" max="2" width="0.85546875" customWidth="1"/>
    <col min="3" max="3" width="20.7109375" customWidth="1"/>
    <col min="4" max="4" width="4" customWidth="1"/>
    <col min="5" max="9" width="8.7109375" customWidth="1"/>
    <col min="10" max="10" width="8.7109375" style="343" customWidth="1"/>
    <col min="11" max="11" width="8.7109375" customWidth="1"/>
    <col min="12" max="12" width="8.7109375" style="480" customWidth="1"/>
    <col min="13" max="13" width="8.7109375" style="806" customWidth="1"/>
    <col min="14" max="14" width="6.7109375" customWidth="1"/>
  </cols>
  <sheetData>
    <row r="1" spans="1:14" ht="15.75" x14ac:dyDescent="0.2">
      <c r="B1" s="969"/>
      <c r="C1" s="969"/>
      <c r="D1" s="22"/>
      <c r="E1" s="11"/>
      <c r="F1" s="11"/>
      <c r="G1" s="11"/>
      <c r="H1" s="11"/>
      <c r="I1" s="11"/>
      <c r="J1" s="341"/>
      <c r="K1" s="11"/>
      <c r="L1" s="478"/>
      <c r="M1" s="802"/>
      <c r="N1" s="10" t="s">
        <v>445</v>
      </c>
    </row>
    <row r="2" spans="1:14" ht="15.75" x14ac:dyDescent="0.2">
      <c r="B2" s="904" t="s">
        <v>505</v>
      </c>
      <c r="C2" s="904"/>
      <c r="D2" s="904"/>
      <c r="E2" s="904"/>
      <c r="F2" s="904"/>
      <c r="G2" s="904"/>
      <c r="H2" s="904"/>
      <c r="I2" s="904"/>
      <c r="J2" s="904"/>
      <c r="K2" s="904"/>
      <c r="L2" s="904"/>
      <c r="M2" s="904"/>
      <c r="N2" s="904"/>
    </row>
    <row r="3" spans="1:14" x14ac:dyDescent="0.2">
      <c r="C3" s="965" t="s">
        <v>158</v>
      </c>
      <c r="D3" s="965"/>
      <c r="E3" s="965"/>
      <c r="F3" s="965"/>
      <c r="G3" s="965"/>
      <c r="H3" s="965"/>
      <c r="I3" s="965"/>
      <c r="J3" s="965"/>
      <c r="K3" s="965"/>
      <c r="L3" s="965"/>
      <c r="M3" s="965"/>
      <c r="N3" s="965"/>
    </row>
    <row r="4" spans="1:14" ht="12.75" customHeight="1" x14ac:dyDescent="0.2">
      <c r="A4" s="984" t="s">
        <v>287</v>
      </c>
      <c r="B4" s="307"/>
      <c r="C4" s="985" t="s">
        <v>112</v>
      </c>
      <c r="D4" s="69"/>
      <c r="E4" s="94"/>
      <c r="F4" s="94"/>
      <c r="G4" s="94"/>
      <c r="H4" s="94"/>
      <c r="I4" s="94"/>
      <c r="J4" s="94"/>
      <c r="K4" s="94"/>
      <c r="L4" s="94"/>
      <c r="M4" s="94"/>
      <c r="N4" s="99" t="s">
        <v>353</v>
      </c>
    </row>
    <row r="5" spans="1:14" x14ac:dyDescent="0.2">
      <c r="A5" s="984"/>
      <c r="B5" s="303"/>
      <c r="C5" s="986"/>
      <c r="D5" s="304"/>
      <c r="E5" s="91">
        <v>2005</v>
      </c>
      <c r="F5" s="91">
        <v>2006</v>
      </c>
      <c r="G5" s="91">
        <v>2007</v>
      </c>
      <c r="H5" s="91">
        <v>2008</v>
      </c>
      <c r="I5" s="91">
        <v>2009</v>
      </c>
      <c r="J5" s="342">
        <v>2010</v>
      </c>
      <c r="K5" s="91">
        <v>2011</v>
      </c>
      <c r="L5" s="479">
        <v>2012</v>
      </c>
      <c r="M5" s="803">
        <v>2013</v>
      </c>
      <c r="N5" s="96" t="s">
        <v>669</v>
      </c>
    </row>
    <row r="6" spans="1:14" x14ac:dyDescent="0.2">
      <c r="A6" s="984"/>
      <c r="B6" s="79"/>
      <c r="C6" s="75"/>
      <c r="D6" s="83"/>
      <c r="E6" s="97"/>
      <c r="F6" s="97"/>
      <c r="G6" s="97"/>
      <c r="H6" s="97"/>
      <c r="I6" s="97"/>
      <c r="J6" s="97"/>
      <c r="K6" s="97"/>
      <c r="L6" s="97"/>
      <c r="M6" s="97"/>
      <c r="N6" s="100" t="s">
        <v>213</v>
      </c>
    </row>
    <row r="7" spans="1:14" x14ac:dyDescent="0.2">
      <c r="A7" s="261">
        <v>1</v>
      </c>
      <c r="B7" s="112"/>
      <c r="C7" s="113" t="s">
        <v>134</v>
      </c>
      <c r="D7" s="114" t="s">
        <v>197</v>
      </c>
      <c r="E7" s="566">
        <v>9194.5895</v>
      </c>
      <c r="F7" s="566">
        <v>9575.4087500000005</v>
      </c>
      <c r="G7" s="566">
        <v>10773.4</v>
      </c>
      <c r="H7" s="566">
        <v>10630.96025</v>
      </c>
      <c r="I7" s="566">
        <v>9579.2834999999995</v>
      </c>
      <c r="J7" s="566">
        <v>11017.465749999999</v>
      </c>
      <c r="K7" s="566">
        <v>11339.868</v>
      </c>
      <c r="L7" s="566">
        <v>10938.504999999999</v>
      </c>
      <c r="M7" s="566">
        <v>10937.703</v>
      </c>
      <c r="N7" s="305">
        <f>M7/L7*100-100</f>
        <v>-7.3318977319161149E-3</v>
      </c>
    </row>
    <row r="8" spans="1:14" x14ac:dyDescent="0.2">
      <c r="A8" s="261">
        <v>2</v>
      </c>
      <c r="B8" s="383"/>
      <c r="C8" s="379" t="s">
        <v>359</v>
      </c>
      <c r="D8" s="387" t="s">
        <v>200</v>
      </c>
      <c r="E8" s="567">
        <v>8084.3069999999998</v>
      </c>
      <c r="F8" s="567">
        <v>8878.0930000000008</v>
      </c>
      <c r="G8" s="567">
        <v>9913.5305000000008</v>
      </c>
      <c r="H8" s="567">
        <v>9767.2657500000005</v>
      </c>
      <c r="I8" s="567">
        <v>7030.9279999999999</v>
      </c>
      <c r="J8" s="567">
        <v>7905.518</v>
      </c>
      <c r="K8" s="567">
        <v>9035.0910000000003</v>
      </c>
      <c r="L8" s="567">
        <v>8890.7129999999997</v>
      </c>
      <c r="M8" s="567">
        <v>9302.2129999999997</v>
      </c>
      <c r="N8" s="388">
        <f t="shared" ref="N8:N56" si="0">M8/L8*100-100</f>
        <v>4.6284251892958537</v>
      </c>
    </row>
    <row r="9" spans="1:14" x14ac:dyDescent="0.2">
      <c r="A9" s="261">
        <v>3</v>
      </c>
      <c r="B9" s="115"/>
      <c r="C9" s="116" t="s">
        <v>20</v>
      </c>
      <c r="D9" s="117" t="s">
        <v>199</v>
      </c>
      <c r="E9" s="569">
        <v>6220.9035000000003</v>
      </c>
      <c r="F9" s="569">
        <v>6718.1965</v>
      </c>
      <c r="G9" s="569">
        <v>7878.9192499999999</v>
      </c>
      <c r="H9" s="569">
        <v>8378.85275</v>
      </c>
      <c r="I9" s="569">
        <v>7014.3395</v>
      </c>
      <c r="J9" s="569">
        <v>8144.3694999999998</v>
      </c>
      <c r="K9" s="569">
        <v>8316.7754999999997</v>
      </c>
      <c r="L9" s="569">
        <v>8174.3739999999998</v>
      </c>
      <c r="M9" s="569">
        <v>8255.6029999999992</v>
      </c>
      <c r="N9" s="306">
        <f t="shared" si="0"/>
        <v>0.99370300404653733</v>
      </c>
    </row>
    <row r="10" spans="1:14" x14ac:dyDescent="0.2">
      <c r="A10" s="261">
        <v>4</v>
      </c>
      <c r="B10" s="383"/>
      <c r="C10" s="379" t="s">
        <v>274</v>
      </c>
      <c r="D10" s="387" t="s">
        <v>200</v>
      </c>
      <c r="E10" s="567">
        <v>3696.067</v>
      </c>
      <c r="F10" s="567">
        <v>4479.3187500000004</v>
      </c>
      <c r="G10" s="567">
        <v>4883.9587499999998</v>
      </c>
      <c r="H10" s="567">
        <v>5451.3872499999998</v>
      </c>
      <c r="I10" s="567">
        <v>4552.027</v>
      </c>
      <c r="J10" s="567">
        <v>4858.3275000000003</v>
      </c>
      <c r="K10" s="567">
        <v>5911.2169999999996</v>
      </c>
      <c r="L10" s="567">
        <v>6111.2</v>
      </c>
      <c r="M10" s="567">
        <v>5822.4139999999998</v>
      </c>
      <c r="N10" s="388">
        <f t="shared" si="0"/>
        <v>-4.7255203560675483</v>
      </c>
    </row>
    <row r="11" spans="1:14" x14ac:dyDescent="0.2">
      <c r="A11" s="261">
        <v>5</v>
      </c>
      <c r="B11" s="115"/>
      <c r="C11" s="116" t="s">
        <v>147</v>
      </c>
      <c r="D11" s="117" t="s">
        <v>201</v>
      </c>
      <c r="E11" s="569">
        <v>2415.1930000000002</v>
      </c>
      <c r="F11" s="569">
        <v>2614.9110000000001</v>
      </c>
      <c r="G11" s="569">
        <v>3048.9027500000002</v>
      </c>
      <c r="H11" s="569">
        <v>3606.3429999999998</v>
      </c>
      <c r="I11" s="569">
        <v>3654.4292500000001</v>
      </c>
      <c r="J11" s="569">
        <v>4211.1755000000003</v>
      </c>
      <c r="K11" s="569">
        <v>4338.3627500000002</v>
      </c>
      <c r="L11" s="569">
        <v>4470.5060000000003</v>
      </c>
      <c r="M11" s="569">
        <v>4339</v>
      </c>
      <c r="N11" s="306">
        <f t="shared" si="0"/>
        <v>-2.9416356895617781</v>
      </c>
    </row>
    <row r="12" spans="1:14" x14ac:dyDescent="0.2">
      <c r="A12" s="261">
        <v>6</v>
      </c>
      <c r="B12" s="383"/>
      <c r="C12" s="379" t="s">
        <v>122</v>
      </c>
      <c r="D12" s="387" t="s">
        <v>201</v>
      </c>
      <c r="E12" s="567">
        <v>3183.8890000000001</v>
      </c>
      <c r="F12" s="567">
        <v>3262.47</v>
      </c>
      <c r="G12" s="567">
        <v>3419.85</v>
      </c>
      <c r="H12" s="567">
        <v>3297.6097500000001</v>
      </c>
      <c r="I12" s="567">
        <v>2953.0812500000002</v>
      </c>
      <c r="J12" s="567">
        <v>2776.8625000000002</v>
      </c>
      <c r="K12" s="567">
        <v>3583.88175</v>
      </c>
      <c r="L12" s="567">
        <v>4098.683</v>
      </c>
      <c r="M12" s="567">
        <v>4331.9229999999998</v>
      </c>
      <c r="N12" s="388">
        <f t="shared" si="0"/>
        <v>5.6906084222663651</v>
      </c>
    </row>
    <row r="13" spans="1:14" x14ac:dyDescent="0.2">
      <c r="A13" s="261">
        <v>7</v>
      </c>
      <c r="B13" s="115"/>
      <c r="C13" s="116" t="s">
        <v>159</v>
      </c>
      <c r="D13" s="117" t="s">
        <v>204</v>
      </c>
      <c r="E13" s="569">
        <v>3123.24125</v>
      </c>
      <c r="F13" s="569">
        <v>2835.2357499999998</v>
      </c>
      <c r="G13" s="569">
        <v>3464.1785</v>
      </c>
      <c r="H13" s="569">
        <v>3164.7927500000001</v>
      </c>
      <c r="I13" s="569">
        <v>2724.7049999999999</v>
      </c>
      <c r="J13" s="569">
        <v>3896.66525</v>
      </c>
      <c r="K13" s="569">
        <v>3307.00425</v>
      </c>
      <c r="L13" s="569">
        <v>3725.1930000000002</v>
      </c>
      <c r="M13" s="569">
        <v>3651.8380000000002</v>
      </c>
      <c r="N13" s="306">
        <f t="shared" si="0"/>
        <v>-1.9691597187045033</v>
      </c>
    </row>
    <row r="14" spans="1:14" x14ac:dyDescent="0.2">
      <c r="A14" s="261">
        <v>8</v>
      </c>
      <c r="B14" s="383"/>
      <c r="C14" s="379" t="s">
        <v>154</v>
      </c>
      <c r="D14" s="387" t="s">
        <v>198</v>
      </c>
      <c r="E14" s="567">
        <v>2759.7047499999999</v>
      </c>
      <c r="F14" s="567">
        <v>3029.8067500000002</v>
      </c>
      <c r="G14" s="567">
        <v>3342.2717895625001</v>
      </c>
      <c r="H14" s="567">
        <v>3131.4254999999998</v>
      </c>
      <c r="I14" s="567">
        <v>3020.9422500000001</v>
      </c>
      <c r="J14" s="567">
        <v>3415.134</v>
      </c>
      <c r="K14" s="567">
        <v>3248.5920000000001</v>
      </c>
      <c r="L14" s="567">
        <v>3367.6680000000001</v>
      </c>
      <c r="M14" s="567">
        <v>3433.8380000000002</v>
      </c>
      <c r="N14" s="388">
        <f t="shared" si="0"/>
        <v>1.9648611442695767</v>
      </c>
    </row>
    <row r="15" spans="1:14" x14ac:dyDescent="0.2">
      <c r="A15" s="261">
        <v>9</v>
      </c>
      <c r="B15" s="115"/>
      <c r="C15" s="116" t="s">
        <v>117</v>
      </c>
      <c r="D15" s="117" t="s">
        <v>196</v>
      </c>
      <c r="E15" s="569">
        <v>1401.0730000000001</v>
      </c>
      <c r="F15" s="569">
        <v>1412.5540000000001</v>
      </c>
      <c r="G15" s="569">
        <v>1383.8309999999999</v>
      </c>
      <c r="H15" s="569">
        <v>437.30099999999999</v>
      </c>
      <c r="I15" s="569">
        <v>667.13499999999999</v>
      </c>
      <c r="J15" s="569">
        <v>850.25474999999994</v>
      </c>
      <c r="K15" s="569">
        <v>1680.8767499999999</v>
      </c>
      <c r="L15" s="569">
        <v>2815.0639999999999</v>
      </c>
      <c r="M15" s="569">
        <v>3199.3490000000002</v>
      </c>
      <c r="N15" s="306">
        <f t="shared" si="0"/>
        <v>13.651021788492201</v>
      </c>
    </row>
    <row r="16" spans="1:14" x14ac:dyDescent="0.2">
      <c r="A16" s="261">
        <v>10</v>
      </c>
      <c r="B16" s="383"/>
      <c r="C16" s="379" t="s">
        <v>135</v>
      </c>
      <c r="D16" s="387" t="s">
        <v>202</v>
      </c>
      <c r="E16" s="567">
        <v>2144.2897499999999</v>
      </c>
      <c r="F16" s="567">
        <v>2118.8620000000001</v>
      </c>
      <c r="G16" s="567">
        <v>2684.6970000000001</v>
      </c>
      <c r="H16" s="567">
        <v>2511.6120000000001</v>
      </c>
      <c r="I16" s="567">
        <v>2257.2352500000002</v>
      </c>
      <c r="J16" s="567">
        <v>2369.2809999999999</v>
      </c>
      <c r="K16" s="567">
        <v>2221.8494999999998</v>
      </c>
      <c r="L16" s="567">
        <v>2114.79</v>
      </c>
      <c r="M16" s="567">
        <v>2299.23</v>
      </c>
      <c r="N16" s="388">
        <f t="shared" si="0"/>
        <v>8.7214333338061891</v>
      </c>
    </row>
    <row r="17" spans="1:14" x14ac:dyDescent="0.2">
      <c r="A17" s="261">
        <v>11</v>
      </c>
      <c r="B17" s="115"/>
      <c r="C17" s="116" t="s">
        <v>356</v>
      </c>
      <c r="D17" s="117" t="s">
        <v>201</v>
      </c>
      <c r="E17" s="569">
        <v>2071.3607499999998</v>
      </c>
      <c r="F17" s="569">
        <v>2314.5925000000002</v>
      </c>
      <c r="G17" s="569">
        <v>2605.6610000000001</v>
      </c>
      <c r="H17" s="569">
        <v>2564.6057500000002</v>
      </c>
      <c r="I17" s="569">
        <v>1846.2112500000001</v>
      </c>
      <c r="J17" s="569">
        <v>1927.9662499999999</v>
      </c>
      <c r="K17" s="569">
        <v>2005.9829999999999</v>
      </c>
      <c r="L17" s="569">
        <v>1745.4449999999999</v>
      </c>
      <c r="M17" s="569">
        <v>1696.865</v>
      </c>
      <c r="N17" s="306">
        <f t="shared" si="0"/>
        <v>-2.7832443875344097</v>
      </c>
    </row>
    <row r="18" spans="1:14" x14ac:dyDescent="0.2">
      <c r="A18" s="261">
        <v>12</v>
      </c>
      <c r="B18" s="383"/>
      <c r="C18" s="379" t="s">
        <v>146</v>
      </c>
      <c r="D18" s="387" t="s">
        <v>204</v>
      </c>
      <c r="E18" s="567">
        <v>1037.5654999999999</v>
      </c>
      <c r="F18" s="567">
        <v>1145.74125</v>
      </c>
      <c r="G18" s="567">
        <v>1229.5864999999999</v>
      </c>
      <c r="H18" s="567">
        <v>1461.9085</v>
      </c>
      <c r="I18" s="567">
        <v>1311.2072499999999</v>
      </c>
      <c r="J18" s="567">
        <v>1020.04875</v>
      </c>
      <c r="K18" s="567">
        <v>1276.9259999999999</v>
      </c>
      <c r="L18" s="567">
        <v>1577.567</v>
      </c>
      <c r="M18" s="567">
        <v>1545.722</v>
      </c>
      <c r="N18" s="388">
        <f t="shared" si="0"/>
        <v>-2.0186147402931169</v>
      </c>
    </row>
    <row r="19" spans="1:14" x14ac:dyDescent="0.2">
      <c r="A19" s="261">
        <v>13</v>
      </c>
      <c r="B19" s="115"/>
      <c r="C19" s="116" t="s">
        <v>140</v>
      </c>
      <c r="D19" s="117" t="s">
        <v>198</v>
      </c>
      <c r="E19" s="569">
        <v>1384.2337500000001</v>
      </c>
      <c r="F19" s="569">
        <v>1502.251</v>
      </c>
      <c r="G19" s="569">
        <v>1905.1864070926799</v>
      </c>
      <c r="H19" s="569">
        <v>1616.7862500000001</v>
      </c>
      <c r="I19" s="569">
        <v>1384.6695</v>
      </c>
      <c r="J19" s="569">
        <v>1566.5497499999999</v>
      </c>
      <c r="K19" s="569">
        <v>1590.519</v>
      </c>
      <c r="L19" s="569">
        <v>1489.268</v>
      </c>
      <c r="M19" s="569">
        <v>1489.2170000000001</v>
      </c>
      <c r="N19" s="306">
        <f t="shared" si="0"/>
        <v>-3.4245011643321277E-3</v>
      </c>
    </row>
    <row r="20" spans="1:14" x14ac:dyDescent="0.2">
      <c r="A20" s="261">
        <v>14</v>
      </c>
      <c r="B20" s="383"/>
      <c r="C20" s="379" t="s">
        <v>160</v>
      </c>
      <c r="D20" s="387" t="s">
        <v>204</v>
      </c>
      <c r="E20" s="567">
        <v>915.59725000000003</v>
      </c>
      <c r="F20" s="567">
        <v>1086.4865</v>
      </c>
      <c r="G20" s="567">
        <v>1130.07125</v>
      </c>
      <c r="H20" s="567">
        <v>1185.9222500000001</v>
      </c>
      <c r="I20" s="567">
        <v>840.36725000000001</v>
      </c>
      <c r="J20" s="567">
        <v>1180.6052500000001</v>
      </c>
      <c r="K20" s="567">
        <v>1205.00125</v>
      </c>
      <c r="L20" s="567">
        <v>1180.751</v>
      </c>
      <c r="M20" s="567">
        <v>1206.6790000000001</v>
      </c>
      <c r="N20" s="388">
        <f t="shared" si="0"/>
        <v>2.1958905815027947</v>
      </c>
    </row>
    <row r="21" spans="1:14" x14ac:dyDescent="0.2">
      <c r="A21" s="261">
        <v>15</v>
      </c>
      <c r="B21" s="115"/>
      <c r="C21" s="116" t="s">
        <v>6</v>
      </c>
      <c r="D21" s="117" t="s">
        <v>202</v>
      </c>
      <c r="E21" s="569">
        <v>910.55100000000004</v>
      </c>
      <c r="F21" s="569">
        <v>950.19600000000003</v>
      </c>
      <c r="G21" s="569">
        <v>1058.472</v>
      </c>
      <c r="H21" s="569">
        <v>901.41099999999994</v>
      </c>
      <c r="I21" s="569">
        <v>943.24400000000003</v>
      </c>
      <c r="J21" s="569">
        <v>1030.9380000000001</v>
      </c>
      <c r="K21" s="569">
        <v>1095.2190000000001</v>
      </c>
      <c r="L21" s="569">
        <v>1155.3340000000001</v>
      </c>
      <c r="M21" s="569">
        <v>1204.8389999999999</v>
      </c>
      <c r="N21" s="306">
        <f t="shared" si="0"/>
        <v>4.2849080871851584</v>
      </c>
    </row>
    <row r="22" spans="1:14" x14ac:dyDescent="0.2">
      <c r="A22" s="261">
        <v>16</v>
      </c>
      <c r="B22" s="383"/>
      <c r="C22" s="379" t="s">
        <v>412</v>
      </c>
      <c r="D22" s="387" t="s">
        <v>190</v>
      </c>
      <c r="E22" s="567">
        <v>63.307250000000003</v>
      </c>
      <c r="F22" s="567">
        <v>76.471249999999998</v>
      </c>
      <c r="G22" s="567">
        <v>94.723749999999995</v>
      </c>
      <c r="H22" s="567">
        <v>183.20699999999999</v>
      </c>
      <c r="I22" s="567">
        <v>232.88575</v>
      </c>
      <c r="J22" s="567">
        <v>509.88675000000001</v>
      </c>
      <c r="K22" s="567">
        <v>684.71100000000001</v>
      </c>
      <c r="L22" s="567">
        <v>933.42600000000004</v>
      </c>
      <c r="M22" s="567">
        <v>1189.048</v>
      </c>
      <c r="N22" s="388">
        <f t="shared" si="0"/>
        <v>27.385352454292033</v>
      </c>
    </row>
    <row r="23" spans="1:14" x14ac:dyDescent="0.2">
      <c r="A23" s="261">
        <v>17</v>
      </c>
      <c r="B23" s="115"/>
      <c r="C23" s="116" t="s">
        <v>499</v>
      </c>
      <c r="D23" s="117" t="s">
        <v>201</v>
      </c>
      <c r="E23" s="569">
        <v>1222.3789999999999</v>
      </c>
      <c r="F23" s="569">
        <v>1302.7550000000001</v>
      </c>
      <c r="G23" s="569">
        <v>1318.6959999999999</v>
      </c>
      <c r="H23" s="569">
        <v>1312.2840000000001</v>
      </c>
      <c r="I23" s="569">
        <v>1006.114</v>
      </c>
      <c r="J23" s="569">
        <v>1118.04</v>
      </c>
      <c r="K23" s="569">
        <v>1269.74</v>
      </c>
      <c r="L23" s="569">
        <v>1194.346</v>
      </c>
      <c r="M23" s="569">
        <v>1002.011</v>
      </c>
      <c r="N23" s="306">
        <f t="shared" si="0"/>
        <v>-16.103792368375665</v>
      </c>
    </row>
    <row r="24" spans="1:14" x14ac:dyDescent="0.2">
      <c r="A24" s="261">
        <v>18</v>
      </c>
      <c r="B24" s="383"/>
      <c r="C24" s="379" t="s">
        <v>136</v>
      </c>
      <c r="D24" s="387" t="s">
        <v>198</v>
      </c>
      <c r="E24" s="567">
        <v>765.05475000000001</v>
      </c>
      <c r="F24" s="567">
        <v>742.56650000000002</v>
      </c>
      <c r="G24" s="567">
        <v>857.7513236041201</v>
      </c>
      <c r="H24" s="567">
        <v>983.46974999999998</v>
      </c>
      <c r="I24" s="567">
        <v>646.41774999999996</v>
      </c>
      <c r="J24" s="567">
        <v>732.69650000000001</v>
      </c>
      <c r="K24" s="567">
        <v>736.9375</v>
      </c>
      <c r="L24" s="567">
        <v>686.65</v>
      </c>
      <c r="M24" s="567">
        <v>944.41499999999996</v>
      </c>
      <c r="N24" s="388">
        <f t="shared" si="0"/>
        <v>37.539503386004526</v>
      </c>
    </row>
    <row r="25" spans="1:14" x14ac:dyDescent="0.2">
      <c r="A25" s="261">
        <v>19</v>
      </c>
      <c r="B25" s="115"/>
      <c r="C25" s="116" t="s">
        <v>276</v>
      </c>
      <c r="D25" s="117" t="s">
        <v>207</v>
      </c>
      <c r="E25" s="569">
        <v>50.994</v>
      </c>
      <c r="F25" s="569">
        <v>121.95650000000001</v>
      </c>
      <c r="G25" s="569">
        <v>150.03800000000001</v>
      </c>
      <c r="H25" s="569">
        <v>220.47</v>
      </c>
      <c r="I25" s="569">
        <v>253.494</v>
      </c>
      <c r="J25" s="569">
        <v>382.08075000000002</v>
      </c>
      <c r="K25" s="569">
        <v>447.49624999999997</v>
      </c>
      <c r="L25" s="569">
        <v>553.06500000000005</v>
      </c>
      <c r="M25" s="569">
        <v>931.00900000000001</v>
      </c>
      <c r="N25" s="306">
        <f t="shared" si="0"/>
        <v>68.336271505157583</v>
      </c>
    </row>
    <row r="26" spans="1:14" x14ac:dyDescent="0.2">
      <c r="A26" s="261">
        <v>20</v>
      </c>
      <c r="B26" s="383"/>
      <c r="C26" s="379" t="s">
        <v>149</v>
      </c>
      <c r="D26" s="387" t="s">
        <v>199</v>
      </c>
      <c r="E26" s="567">
        <v>682.28625</v>
      </c>
      <c r="F26" s="567">
        <v>895.4855</v>
      </c>
      <c r="G26" s="567">
        <v>1190.9694999999999</v>
      </c>
      <c r="H26" s="567">
        <v>1400.83725</v>
      </c>
      <c r="I26" s="567">
        <v>1466.90425</v>
      </c>
      <c r="J26" s="567">
        <v>1436.758</v>
      </c>
      <c r="K26" s="567">
        <v>1157.41425</v>
      </c>
      <c r="L26" s="567">
        <v>930.11900000000003</v>
      </c>
      <c r="M26" s="567">
        <v>879.55799999999999</v>
      </c>
      <c r="N26" s="388">
        <f t="shared" si="0"/>
        <v>-5.4359710961715706</v>
      </c>
    </row>
    <row r="27" spans="1:14" x14ac:dyDescent="0.2">
      <c r="A27" s="261">
        <v>21</v>
      </c>
      <c r="B27" s="115"/>
      <c r="C27" s="116" t="s">
        <v>21</v>
      </c>
      <c r="D27" s="117" t="s">
        <v>209</v>
      </c>
      <c r="E27" s="569">
        <v>771.67849999999999</v>
      </c>
      <c r="F27" s="569">
        <v>811.84249999999997</v>
      </c>
      <c r="G27" s="569">
        <v>840.86775</v>
      </c>
      <c r="H27" s="569">
        <v>863.88</v>
      </c>
      <c r="I27" s="569">
        <v>824.21699999999998</v>
      </c>
      <c r="J27" s="569">
        <v>891.49675000000002</v>
      </c>
      <c r="K27" s="569">
        <v>913.88499999999999</v>
      </c>
      <c r="L27" s="569">
        <v>921.77200000000005</v>
      </c>
      <c r="M27" s="569">
        <v>867.71600000000001</v>
      </c>
      <c r="N27" s="306">
        <f t="shared" si="0"/>
        <v>-5.8643569125553938</v>
      </c>
    </row>
    <row r="28" spans="1:14" x14ac:dyDescent="0.2">
      <c r="A28" s="261">
        <v>22</v>
      </c>
      <c r="B28" s="383"/>
      <c r="C28" s="379" t="s">
        <v>501</v>
      </c>
      <c r="D28" s="387" t="s">
        <v>190</v>
      </c>
      <c r="E28" s="567">
        <v>392.947</v>
      </c>
      <c r="F28" s="567">
        <v>458.73025000000001</v>
      </c>
      <c r="G28" s="567">
        <v>611.94674999999995</v>
      </c>
      <c r="H28" s="567">
        <v>610.94399999999996</v>
      </c>
      <c r="I28" s="567">
        <v>376.23874999999998</v>
      </c>
      <c r="J28" s="567">
        <v>476.98149999999998</v>
      </c>
      <c r="K28" s="567">
        <v>591.06224999999995</v>
      </c>
      <c r="L28" s="567">
        <v>658.73500000000001</v>
      </c>
      <c r="M28" s="567">
        <v>727.83100000000002</v>
      </c>
      <c r="N28" s="388">
        <f t="shared" si="0"/>
        <v>10.489195199890716</v>
      </c>
    </row>
    <row r="29" spans="1:14" x14ac:dyDescent="0.2">
      <c r="A29" s="261">
        <v>23</v>
      </c>
      <c r="B29" s="115"/>
      <c r="C29" s="116" t="s">
        <v>530</v>
      </c>
      <c r="D29" s="117" t="s">
        <v>191</v>
      </c>
      <c r="E29" s="569">
        <v>867.03599999999994</v>
      </c>
      <c r="F29" s="569">
        <v>1170.4335000000001</v>
      </c>
      <c r="G29" s="569">
        <v>1444.655</v>
      </c>
      <c r="H29" s="569">
        <v>1405.3335</v>
      </c>
      <c r="I29" s="569">
        <v>607.48225000000002</v>
      </c>
      <c r="J29" s="569">
        <v>548.05600000000004</v>
      </c>
      <c r="K29" s="569">
        <v>653.30600000000004</v>
      </c>
      <c r="L29" s="569">
        <v>675.40300000000002</v>
      </c>
      <c r="M29" s="569">
        <v>659.375</v>
      </c>
      <c r="N29" s="306">
        <f t="shared" si="0"/>
        <v>-2.373101688917572</v>
      </c>
    </row>
    <row r="30" spans="1:14" x14ac:dyDescent="0.2">
      <c r="A30" s="261">
        <v>24</v>
      </c>
      <c r="B30" s="383"/>
      <c r="C30" s="379" t="s">
        <v>273</v>
      </c>
      <c r="D30" s="387" t="s">
        <v>198</v>
      </c>
      <c r="E30" s="567">
        <v>613.11</v>
      </c>
      <c r="F30" s="567">
        <v>613.44000000000005</v>
      </c>
      <c r="G30" s="567">
        <v>675.67760682091307</v>
      </c>
      <c r="H30" s="567">
        <v>673.89549999999997</v>
      </c>
      <c r="I30" s="567">
        <v>588.84900000000005</v>
      </c>
      <c r="J30" s="567">
        <v>661.97249999999997</v>
      </c>
      <c r="K30" s="567">
        <v>664.024</v>
      </c>
      <c r="L30" s="567">
        <v>635.346</v>
      </c>
      <c r="M30" s="567">
        <v>626.82500000000005</v>
      </c>
      <c r="N30" s="388">
        <f t="shared" si="0"/>
        <v>-1.3411589905342822</v>
      </c>
    </row>
    <row r="31" spans="1:14" x14ac:dyDescent="0.2">
      <c r="A31" s="261">
        <v>25</v>
      </c>
      <c r="B31" s="115"/>
      <c r="C31" s="116" t="s">
        <v>106</v>
      </c>
      <c r="D31" s="117" t="s">
        <v>207</v>
      </c>
      <c r="E31" s="569">
        <v>351.76499999999999</v>
      </c>
      <c r="F31" s="569">
        <v>378.23725000000002</v>
      </c>
      <c r="G31" s="569">
        <v>433.71325000000002</v>
      </c>
      <c r="H31" s="569">
        <v>450.11950000000002</v>
      </c>
      <c r="I31" s="569">
        <v>450.1</v>
      </c>
      <c r="J31" s="569">
        <v>481.79025000000001</v>
      </c>
      <c r="K31" s="569">
        <v>514.15674999999999</v>
      </c>
      <c r="L31" s="569">
        <v>632.80100000000004</v>
      </c>
      <c r="M31" s="569">
        <v>620.02499999999998</v>
      </c>
      <c r="N31" s="306">
        <f t="shared" si="0"/>
        <v>-2.0189601470288636</v>
      </c>
    </row>
    <row r="32" spans="1:14" x14ac:dyDescent="0.2">
      <c r="A32" s="261">
        <v>26</v>
      </c>
      <c r="B32" s="383"/>
      <c r="C32" s="379" t="s">
        <v>504</v>
      </c>
      <c r="D32" s="387" t="s">
        <v>204</v>
      </c>
      <c r="E32" s="567">
        <v>583.73699999999997</v>
      </c>
      <c r="F32" s="567">
        <v>529.97699999999998</v>
      </c>
      <c r="G32" s="567">
        <v>461.83413334066</v>
      </c>
      <c r="H32" s="567">
        <v>181.58475000000001</v>
      </c>
      <c r="I32" s="567">
        <v>233.70249999999999</v>
      </c>
      <c r="J32" s="567">
        <v>486.61450000000002</v>
      </c>
      <c r="K32" s="567">
        <v>555.64575000000002</v>
      </c>
      <c r="L32" s="567">
        <v>580.24199999999996</v>
      </c>
      <c r="M32" s="567">
        <v>618.95000000000005</v>
      </c>
      <c r="N32" s="388">
        <f t="shared" si="0"/>
        <v>6.6710096821671243</v>
      </c>
    </row>
    <row r="33" spans="1:14" x14ac:dyDescent="0.2">
      <c r="A33" s="261">
        <v>27</v>
      </c>
      <c r="B33" s="115"/>
      <c r="C33" s="116" t="s">
        <v>151</v>
      </c>
      <c r="D33" s="117" t="s">
        <v>201</v>
      </c>
      <c r="E33" s="569">
        <v>862.86850000000004</v>
      </c>
      <c r="F33" s="569">
        <v>898.66849999999999</v>
      </c>
      <c r="G33" s="569">
        <v>956.11424999999997</v>
      </c>
      <c r="H33" s="569">
        <v>894.39374999999995</v>
      </c>
      <c r="I33" s="569">
        <v>443.46375</v>
      </c>
      <c r="J33" s="569">
        <v>531.99950000000001</v>
      </c>
      <c r="K33" s="569">
        <v>572.74800000000005</v>
      </c>
      <c r="L33" s="569">
        <v>609.99599999999998</v>
      </c>
      <c r="M33" s="569">
        <v>605.51900000000001</v>
      </c>
      <c r="N33" s="306">
        <f t="shared" si="0"/>
        <v>-0.73393923894582258</v>
      </c>
    </row>
    <row r="34" spans="1:14" x14ac:dyDescent="0.2">
      <c r="A34" s="261">
        <v>28</v>
      </c>
      <c r="B34" s="383"/>
      <c r="C34" s="379" t="s">
        <v>157</v>
      </c>
      <c r="D34" s="387" t="s">
        <v>193</v>
      </c>
      <c r="E34" s="567">
        <v>210.3425</v>
      </c>
      <c r="F34" s="567">
        <v>222.04875000000001</v>
      </c>
      <c r="G34" s="567">
        <v>306.94200000000001</v>
      </c>
      <c r="H34" s="567">
        <v>356.8845</v>
      </c>
      <c r="I34" s="567">
        <v>334.31574999999998</v>
      </c>
      <c r="J34" s="567">
        <v>480.98075</v>
      </c>
      <c r="K34" s="567">
        <v>586.91250000000002</v>
      </c>
      <c r="L34" s="567">
        <v>556.39200000000005</v>
      </c>
      <c r="M34" s="567">
        <v>596.42999999999995</v>
      </c>
      <c r="N34" s="388">
        <f t="shared" si="0"/>
        <v>7.1960056938273453</v>
      </c>
    </row>
    <row r="35" spans="1:14" x14ac:dyDescent="0.2">
      <c r="A35" s="261">
        <v>29</v>
      </c>
      <c r="B35" s="115"/>
      <c r="C35" s="116" t="s">
        <v>177</v>
      </c>
      <c r="D35" s="117" t="s">
        <v>207</v>
      </c>
      <c r="E35" s="569">
        <v>512.18074999999999</v>
      </c>
      <c r="F35" s="569">
        <v>511.97050000000002</v>
      </c>
      <c r="G35" s="569">
        <v>554.77350000000001</v>
      </c>
      <c r="H35" s="569">
        <v>555.85024999999996</v>
      </c>
      <c r="I35" s="569">
        <v>500.32175000000001</v>
      </c>
      <c r="J35" s="569">
        <v>512.02149999999995</v>
      </c>
      <c r="K35" s="569">
        <v>542.57574999999997</v>
      </c>
      <c r="L35" s="569">
        <v>486.52</v>
      </c>
      <c r="M35" s="569">
        <v>550.47699999999998</v>
      </c>
      <c r="N35" s="306">
        <f t="shared" si="0"/>
        <v>13.145811066348756</v>
      </c>
    </row>
    <row r="36" spans="1:14" x14ac:dyDescent="0.2">
      <c r="A36" s="261">
        <v>30</v>
      </c>
      <c r="B36" s="383"/>
      <c r="C36" s="379" t="s">
        <v>573</v>
      </c>
      <c r="D36" s="387" t="s">
        <v>208</v>
      </c>
      <c r="E36" s="567">
        <v>376.51175000000001</v>
      </c>
      <c r="F36" s="567">
        <v>460.62225000000001</v>
      </c>
      <c r="G36" s="567">
        <v>576.46924999999999</v>
      </c>
      <c r="H36" s="567">
        <v>627.14925000000005</v>
      </c>
      <c r="I36" s="567">
        <v>349.16899999999998</v>
      </c>
      <c r="J36" s="567">
        <v>402.41975000000002</v>
      </c>
      <c r="K36" s="657">
        <v>501.6515</v>
      </c>
      <c r="L36" s="567">
        <v>531.76199999999994</v>
      </c>
      <c r="M36" s="658">
        <v>546.14300000000003</v>
      </c>
      <c r="N36" s="388">
        <f t="shared" si="0"/>
        <v>2.7044053542750532</v>
      </c>
    </row>
    <row r="37" spans="1:14" x14ac:dyDescent="0.2">
      <c r="A37" s="261">
        <v>31</v>
      </c>
      <c r="B37" s="115"/>
      <c r="C37" s="116" t="s">
        <v>357</v>
      </c>
      <c r="D37" s="117" t="s">
        <v>203</v>
      </c>
      <c r="E37" s="569">
        <v>590.16750000000002</v>
      </c>
      <c r="F37" s="569">
        <v>680.67750000000001</v>
      </c>
      <c r="G37" s="569">
        <v>744.15549999999996</v>
      </c>
      <c r="H37" s="569">
        <v>676.54250000000002</v>
      </c>
      <c r="I37" s="569">
        <v>548.46600000000001</v>
      </c>
      <c r="J37" s="569">
        <v>553.97649999999999</v>
      </c>
      <c r="K37" s="569">
        <v>523.572</v>
      </c>
      <c r="L37" s="569">
        <v>526.73900000000003</v>
      </c>
      <c r="M37" s="569">
        <v>515.77800000000002</v>
      </c>
      <c r="N37" s="306">
        <f t="shared" si="0"/>
        <v>-2.0809167348535169</v>
      </c>
    </row>
    <row r="38" spans="1:14" x14ac:dyDescent="0.2">
      <c r="A38" s="261">
        <v>32</v>
      </c>
      <c r="B38" s="383"/>
      <c r="C38" s="379" t="s">
        <v>226</v>
      </c>
      <c r="D38" s="387" t="s">
        <v>204</v>
      </c>
      <c r="E38" s="567">
        <v>461.37849999999997</v>
      </c>
      <c r="F38" s="832">
        <v>482.43025</v>
      </c>
      <c r="G38" s="578">
        <v>528.81449999999995</v>
      </c>
      <c r="H38" s="578">
        <v>216.054</v>
      </c>
      <c r="I38" s="578">
        <v>425.62</v>
      </c>
      <c r="J38" s="578">
        <v>369.86200000000002</v>
      </c>
      <c r="K38" s="578">
        <v>452.64049999999997</v>
      </c>
      <c r="L38" s="578">
        <v>412.41899999999998</v>
      </c>
      <c r="M38" s="578">
        <v>513.09400000000005</v>
      </c>
      <c r="N38" s="389">
        <f t="shared" si="0"/>
        <v>24.410854010120801</v>
      </c>
    </row>
    <row r="39" spans="1:14" x14ac:dyDescent="0.2">
      <c r="A39" s="261">
        <v>33</v>
      </c>
      <c r="B39" s="115"/>
      <c r="C39" s="116" t="s">
        <v>137</v>
      </c>
      <c r="D39" s="117" t="s">
        <v>204</v>
      </c>
      <c r="E39" s="569">
        <v>182.71199999999999</v>
      </c>
      <c r="F39" s="569">
        <v>196.17224999999999</v>
      </c>
      <c r="G39" s="569">
        <v>121.68804999999401</v>
      </c>
      <c r="H39" s="569">
        <v>147.38249999999999</v>
      </c>
      <c r="I39" s="569">
        <v>156.21875</v>
      </c>
      <c r="J39" s="569">
        <v>261.05425000000002</v>
      </c>
      <c r="K39" s="569">
        <v>409.97775000000001</v>
      </c>
      <c r="L39" s="569">
        <v>427.13900000000001</v>
      </c>
      <c r="M39" s="569">
        <v>438.23599999999999</v>
      </c>
      <c r="N39" s="306">
        <f t="shared" si="0"/>
        <v>2.5979833262708354</v>
      </c>
    </row>
    <row r="40" spans="1:14" x14ac:dyDescent="0.2">
      <c r="A40" s="261">
        <v>34</v>
      </c>
      <c r="B40" s="383"/>
      <c r="C40" s="379" t="s">
        <v>500</v>
      </c>
      <c r="D40" s="387" t="s">
        <v>195</v>
      </c>
      <c r="E40" s="567">
        <v>397.18700000000001</v>
      </c>
      <c r="F40" s="567">
        <v>426.69475</v>
      </c>
      <c r="G40" s="567">
        <v>502.00975</v>
      </c>
      <c r="H40" s="567">
        <v>458.46050000000002</v>
      </c>
      <c r="I40" s="567">
        <v>384.70425</v>
      </c>
      <c r="J40" s="567">
        <v>446.32850000000002</v>
      </c>
      <c r="K40" s="567">
        <v>431.35775000000001</v>
      </c>
      <c r="L40" s="567">
        <v>404.28800000000001</v>
      </c>
      <c r="M40" s="567">
        <v>405.83</v>
      </c>
      <c r="N40" s="388">
        <f t="shared" si="0"/>
        <v>0.38141127117302176</v>
      </c>
    </row>
    <row r="41" spans="1:14" x14ac:dyDescent="0.2">
      <c r="A41" s="261">
        <v>35</v>
      </c>
      <c r="B41" s="115"/>
      <c r="C41" s="116" t="s">
        <v>227</v>
      </c>
      <c r="D41" s="117" t="s">
        <v>202</v>
      </c>
      <c r="E41" s="569">
        <v>201.56800000000001</v>
      </c>
      <c r="F41" s="569">
        <v>201.61500000000001</v>
      </c>
      <c r="G41" s="569">
        <v>194.77699999999999</v>
      </c>
      <c r="H41" s="569">
        <v>214.345</v>
      </c>
      <c r="I41" s="569">
        <v>211.97399999999999</v>
      </c>
      <c r="J41" s="569">
        <v>200.82599999999999</v>
      </c>
      <c r="K41" s="569">
        <v>270.98099999999999</v>
      </c>
      <c r="L41" s="569">
        <v>353.46800000000002</v>
      </c>
      <c r="M41" s="569">
        <v>404.71100000000001</v>
      </c>
      <c r="N41" s="306">
        <f t="shared" si="0"/>
        <v>14.497210497131292</v>
      </c>
    </row>
    <row r="42" spans="1:14" x14ac:dyDescent="0.2">
      <c r="A42" s="261">
        <v>36</v>
      </c>
      <c r="B42" s="383"/>
      <c r="C42" s="379" t="s">
        <v>156</v>
      </c>
      <c r="D42" s="387" t="s">
        <v>188</v>
      </c>
      <c r="E42" s="567">
        <v>214.32149999999999</v>
      </c>
      <c r="F42" s="567">
        <v>231.60325</v>
      </c>
      <c r="G42" s="567">
        <v>321.43200000000002</v>
      </c>
      <c r="H42" s="567">
        <v>373.26299999999998</v>
      </c>
      <c r="I42" s="567">
        <v>247.99549999999999</v>
      </c>
      <c r="J42" s="567">
        <v>295.22575000000001</v>
      </c>
      <c r="K42" s="567">
        <v>382.19375000000002</v>
      </c>
      <c r="L42" s="567">
        <v>381.37099999999998</v>
      </c>
      <c r="M42" s="567">
        <v>402.733</v>
      </c>
      <c r="N42" s="388">
        <f t="shared" si="0"/>
        <v>5.6013697947667822</v>
      </c>
    </row>
    <row r="43" spans="1:14" x14ac:dyDescent="0.2">
      <c r="A43" s="261">
        <v>37</v>
      </c>
      <c r="B43" s="115"/>
      <c r="C43" s="116" t="s">
        <v>360</v>
      </c>
      <c r="D43" s="117" t="s">
        <v>187</v>
      </c>
      <c r="E43" s="569">
        <v>157.84649999999999</v>
      </c>
      <c r="F43" s="569">
        <v>168.4365</v>
      </c>
      <c r="G43" s="569">
        <v>206.66300000000001</v>
      </c>
      <c r="H43" s="569">
        <v>212.05500000000001</v>
      </c>
      <c r="I43" s="569">
        <v>179.82775000000001</v>
      </c>
      <c r="J43" s="569">
        <v>254.55924999999999</v>
      </c>
      <c r="K43" s="569">
        <v>303.00375000000003</v>
      </c>
      <c r="L43" s="569">
        <v>362.28300000000002</v>
      </c>
      <c r="M43" s="569">
        <v>381.005</v>
      </c>
      <c r="N43" s="306">
        <f t="shared" si="0"/>
        <v>5.167783197113863</v>
      </c>
    </row>
    <row r="44" spans="1:14" x14ac:dyDescent="0.2">
      <c r="A44" s="261">
        <v>38</v>
      </c>
      <c r="B44" s="383"/>
      <c r="C44" s="379" t="s">
        <v>161</v>
      </c>
      <c r="D44" s="387" t="s">
        <v>196</v>
      </c>
      <c r="E44" s="567">
        <v>372.47500000000002</v>
      </c>
      <c r="F44" s="567">
        <v>355.18</v>
      </c>
      <c r="G44" s="567">
        <v>459.92</v>
      </c>
      <c r="H44" s="567">
        <v>242.041</v>
      </c>
      <c r="I44" s="567">
        <v>264.01400000000001</v>
      </c>
      <c r="J44" s="567">
        <v>289.22399999999999</v>
      </c>
      <c r="K44" s="567">
        <v>327.06</v>
      </c>
      <c r="L44" s="567">
        <v>359.26</v>
      </c>
      <c r="M44" s="567">
        <v>378.98099999999999</v>
      </c>
      <c r="N44" s="388">
        <f t="shared" si="0"/>
        <v>5.4893391972387775</v>
      </c>
    </row>
    <row r="45" spans="1:14" x14ac:dyDescent="0.2">
      <c r="A45" s="261">
        <v>39</v>
      </c>
      <c r="B45" s="115"/>
      <c r="C45" s="116" t="s">
        <v>358</v>
      </c>
      <c r="D45" s="117" t="s">
        <v>208</v>
      </c>
      <c r="E45" s="569">
        <v>460.19150000000002</v>
      </c>
      <c r="F45" s="569">
        <v>419.58699999999999</v>
      </c>
      <c r="G45" s="569">
        <v>434.63175000000001</v>
      </c>
      <c r="H45" s="569">
        <v>423.95749999999998</v>
      </c>
      <c r="I45" s="569">
        <v>366.5625</v>
      </c>
      <c r="J45" s="569">
        <v>400.6875</v>
      </c>
      <c r="K45" s="569">
        <v>334.20949999999999</v>
      </c>
      <c r="L45" s="569">
        <v>360.97699999999998</v>
      </c>
      <c r="M45" s="569">
        <v>364.78500000000003</v>
      </c>
      <c r="N45" s="306">
        <f t="shared" si="0"/>
        <v>1.0549148560711643</v>
      </c>
    </row>
    <row r="46" spans="1:14" x14ac:dyDescent="0.2">
      <c r="A46" s="261">
        <v>40</v>
      </c>
      <c r="B46" s="383"/>
      <c r="C46" s="379" t="s">
        <v>176</v>
      </c>
      <c r="D46" s="387" t="s">
        <v>204</v>
      </c>
      <c r="E46" s="567">
        <v>196.02099999999999</v>
      </c>
      <c r="F46" s="567">
        <v>235.73325</v>
      </c>
      <c r="G46" s="567">
        <v>262.58425</v>
      </c>
      <c r="H46" s="567">
        <v>290.97250000000003</v>
      </c>
      <c r="I46" s="567">
        <v>228.95650000000001</v>
      </c>
      <c r="J46" s="567">
        <v>237.68975</v>
      </c>
      <c r="K46" s="567">
        <v>225.08699999999999</v>
      </c>
      <c r="L46" s="567">
        <v>272.76400000000001</v>
      </c>
      <c r="M46" s="567">
        <v>346.12200000000001</v>
      </c>
      <c r="N46" s="388">
        <f t="shared" si="0"/>
        <v>26.894311566042447</v>
      </c>
    </row>
    <row r="47" spans="1:14" x14ac:dyDescent="0.2">
      <c r="A47" s="261">
        <v>41</v>
      </c>
      <c r="B47" s="115"/>
      <c r="C47" s="116" t="s">
        <v>503</v>
      </c>
      <c r="D47" s="117" t="s">
        <v>201</v>
      </c>
      <c r="E47" s="569">
        <v>247.45099999999999</v>
      </c>
      <c r="F47" s="569">
        <v>452.09899999999999</v>
      </c>
      <c r="G47" s="569">
        <v>542.40499999999997</v>
      </c>
      <c r="H47" s="569">
        <v>428.62299999999999</v>
      </c>
      <c r="I47" s="569">
        <v>289.87700000000001</v>
      </c>
      <c r="J47" s="569">
        <v>298.40100000000001</v>
      </c>
      <c r="K47" s="569">
        <v>492.55099999999999</v>
      </c>
      <c r="L47" s="569">
        <v>352.33100000000002</v>
      </c>
      <c r="M47" s="569">
        <v>312.29399999999998</v>
      </c>
      <c r="N47" s="306">
        <f t="shared" si="0"/>
        <v>-11.363462198898205</v>
      </c>
    </row>
    <row r="48" spans="1:14" x14ac:dyDescent="0.2">
      <c r="A48" s="261">
        <v>42</v>
      </c>
      <c r="B48" s="383"/>
      <c r="C48" s="379" t="s">
        <v>119</v>
      </c>
      <c r="D48" s="387" t="s">
        <v>204</v>
      </c>
      <c r="E48" s="567">
        <v>178.48175000000001</v>
      </c>
      <c r="F48" s="567">
        <v>219.18924999999999</v>
      </c>
      <c r="G48" s="567">
        <v>225.5975</v>
      </c>
      <c r="H48" s="567">
        <v>191.1815</v>
      </c>
      <c r="I48" s="567">
        <v>127.05800000000001</v>
      </c>
      <c r="J48" s="567">
        <v>224.19325000000001</v>
      </c>
      <c r="K48" s="567">
        <v>271.72825</v>
      </c>
      <c r="L48" s="567">
        <v>293.565</v>
      </c>
      <c r="M48" s="567">
        <v>305.09399999999999</v>
      </c>
      <c r="N48" s="388">
        <f t="shared" si="0"/>
        <v>3.927239282612021</v>
      </c>
    </row>
    <row r="49" spans="1:14" x14ac:dyDescent="0.2">
      <c r="A49" s="261">
        <v>43</v>
      </c>
      <c r="B49" s="115"/>
      <c r="C49" s="116" t="s">
        <v>421</v>
      </c>
      <c r="D49" s="117" t="s">
        <v>201</v>
      </c>
      <c r="E49" s="569">
        <v>457.62</v>
      </c>
      <c r="F49" s="569">
        <v>2.9000000000000001E-2</v>
      </c>
      <c r="G49" s="569">
        <v>486.697</v>
      </c>
      <c r="H49" s="569">
        <v>397.78800000000001</v>
      </c>
      <c r="I49" s="569">
        <v>346.25400000000002</v>
      </c>
      <c r="J49" s="569">
        <v>329.84300000000002</v>
      </c>
      <c r="K49" s="569">
        <v>349.27300000000002</v>
      </c>
      <c r="L49" s="569">
        <v>284.71600000000001</v>
      </c>
      <c r="M49" s="569">
        <v>277.46499999999997</v>
      </c>
      <c r="N49" s="306">
        <f t="shared" si="0"/>
        <v>-2.5467483386954086</v>
      </c>
    </row>
    <row r="50" spans="1:14" x14ac:dyDescent="0.2">
      <c r="A50" s="261">
        <v>44</v>
      </c>
      <c r="B50" s="383"/>
      <c r="C50" s="379" t="s">
        <v>502</v>
      </c>
      <c r="D50" s="387" t="s">
        <v>183</v>
      </c>
      <c r="E50" s="567">
        <v>320.77800000000002</v>
      </c>
      <c r="F50" s="567">
        <v>360.80549999999999</v>
      </c>
      <c r="G50" s="567">
        <v>377.03949999999998</v>
      </c>
      <c r="H50" s="567">
        <v>416.96674999999999</v>
      </c>
      <c r="I50" s="567">
        <v>353.67849999999999</v>
      </c>
      <c r="J50" s="567">
        <v>332.45650000000001</v>
      </c>
      <c r="K50" s="567">
        <v>338.416</v>
      </c>
      <c r="L50" s="567">
        <v>301.601</v>
      </c>
      <c r="M50" s="567">
        <v>272.137</v>
      </c>
      <c r="N50" s="388">
        <f t="shared" si="0"/>
        <v>-9.7691983779894684</v>
      </c>
    </row>
    <row r="51" spans="1:14" x14ac:dyDescent="0.2">
      <c r="A51" s="261">
        <v>45</v>
      </c>
      <c r="B51" s="115"/>
      <c r="C51" s="116" t="s">
        <v>271</v>
      </c>
      <c r="D51" s="117" t="s">
        <v>198</v>
      </c>
      <c r="E51" s="569">
        <v>207.25299999999999</v>
      </c>
      <c r="F51" s="569">
        <v>261.62349999999998</v>
      </c>
      <c r="G51" s="569">
        <v>256.88494217136497</v>
      </c>
      <c r="H51" s="569">
        <v>274.37324999999998</v>
      </c>
      <c r="I51" s="569">
        <v>231.81125</v>
      </c>
      <c r="J51" s="569">
        <v>216.58175</v>
      </c>
      <c r="K51" s="569">
        <v>245.04474999999999</v>
      </c>
      <c r="L51" s="569">
        <v>263.70699999999999</v>
      </c>
      <c r="M51" s="569">
        <v>260.61900000000003</v>
      </c>
      <c r="N51" s="306">
        <f t="shared" si="0"/>
        <v>-1.1709965984975668</v>
      </c>
    </row>
    <row r="52" spans="1:14" x14ac:dyDescent="0.2">
      <c r="A52" s="261">
        <v>46</v>
      </c>
      <c r="B52" s="383"/>
      <c r="C52" s="379" t="s">
        <v>571</v>
      </c>
      <c r="D52" s="387" t="s">
        <v>198</v>
      </c>
      <c r="E52" s="567">
        <v>251.684</v>
      </c>
      <c r="F52" s="567">
        <v>267.166</v>
      </c>
      <c r="G52" s="567">
        <v>303.15300000000002</v>
      </c>
      <c r="H52" s="567">
        <v>262.32</v>
      </c>
      <c r="I52" s="567">
        <v>181.95599999999999</v>
      </c>
      <c r="J52" s="567">
        <v>202.11850000000001</v>
      </c>
      <c r="K52" s="567">
        <v>219.69974999999999</v>
      </c>
      <c r="L52" s="567">
        <v>239.64099999999999</v>
      </c>
      <c r="M52" s="567">
        <v>254.511</v>
      </c>
      <c r="N52" s="388">
        <f t="shared" si="0"/>
        <v>6.2051151514139917</v>
      </c>
    </row>
    <row r="53" spans="1:14" x14ac:dyDescent="0.2">
      <c r="A53" s="261">
        <v>47</v>
      </c>
      <c r="B53" s="115"/>
      <c r="C53" s="116" t="s">
        <v>611</v>
      </c>
      <c r="D53" s="117" t="s">
        <v>185</v>
      </c>
      <c r="E53" s="569">
        <v>126.27800000000001</v>
      </c>
      <c r="F53" s="569">
        <v>151.58500000000001</v>
      </c>
      <c r="G53" s="569">
        <v>176.91200000000001</v>
      </c>
      <c r="H53" s="569">
        <v>179.608</v>
      </c>
      <c r="I53" s="569">
        <v>129.40899999999999</v>
      </c>
      <c r="J53" s="569">
        <v>151.96899999999999</v>
      </c>
      <c r="K53" s="569">
        <v>197.71700000000001</v>
      </c>
      <c r="L53" s="569">
        <v>227.809</v>
      </c>
      <c r="M53" s="569">
        <v>253.62700000000001</v>
      </c>
      <c r="N53" s="306">
        <f t="shared" si="0"/>
        <v>11.333178232642254</v>
      </c>
    </row>
    <row r="54" spans="1:14" x14ac:dyDescent="0.2">
      <c r="A54" s="261">
        <v>48</v>
      </c>
      <c r="B54" s="383"/>
      <c r="C54" s="379" t="s">
        <v>270</v>
      </c>
      <c r="D54" s="387" t="s">
        <v>198</v>
      </c>
      <c r="E54" s="567">
        <v>137.50125</v>
      </c>
      <c r="F54" s="567">
        <v>133.84625</v>
      </c>
      <c r="G54" s="567">
        <v>153.92269870628502</v>
      </c>
      <c r="H54" s="567">
        <v>155.79750000000001</v>
      </c>
      <c r="I54" s="567">
        <v>178.46725000000001</v>
      </c>
      <c r="J54" s="567">
        <v>252.43875</v>
      </c>
      <c r="K54" s="567">
        <v>263.55799999999999</v>
      </c>
      <c r="L54" s="567">
        <v>252.68600000000001</v>
      </c>
      <c r="M54" s="567">
        <v>248.81200000000001</v>
      </c>
      <c r="N54" s="388">
        <f t="shared" si="0"/>
        <v>-1.5331280719944971</v>
      </c>
    </row>
    <row r="55" spans="1:14" x14ac:dyDescent="0.2">
      <c r="A55" s="261">
        <v>49</v>
      </c>
      <c r="B55" s="115"/>
      <c r="C55" s="116" t="s">
        <v>279</v>
      </c>
      <c r="D55" s="117" t="s">
        <v>198</v>
      </c>
      <c r="E55" s="569">
        <v>702.904</v>
      </c>
      <c r="F55" s="569">
        <v>594.27700000000004</v>
      </c>
      <c r="G55" s="569">
        <v>514.532928205144</v>
      </c>
      <c r="H55" s="569">
        <v>767.58199999999999</v>
      </c>
      <c r="I55" s="569">
        <v>422.88400000000001</v>
      </c>
      <c r="J55" s="569">
        <v>439.76675</v>
      </c>
      <c r="K55" s="569">
        <v>402.22924999999998</v>
      </c>
      <c r="L55" s="569">
        <v>293.73099999999999</v>
      </c>
      <c r="M55" s="569">
        <v>239.79900000000001</v>
      </c>
      <c r="N55" s="306">
        <f t="shared" si="0"/>
        <v>-18.361017393465445</v>
      </c>
    </row>
    <row r="56" spans="1:14" x14ac:dyDescent="0.2">
      <c r="A56" s="261">
        <v>50</v>
      </c>
      <c r="B56" s="384"/>
      <c r="C56" s="382" t="s">
        <v>572</v>
      </c>
      <c r="D56" s="421" t="s">
        <v>208</v>
      </c>
      <c r="E56" s="571">
        <v>118.557</v>
      </c>
      <c r="F56" s="571">
        <v>168.65</v>
      </c>
      <c r="G56" s="571">
        <v>174.86600000000001</v>
      </c>
      <c r="H56" s="571">
        <v>171.06399999999999</v>
      </c>
      <c r="I56" s="571">
        <v>143.13900000000001</v>
      </c>
      <c r="J56" s="571">
        <v>160.649</v>
      </c>
      <c r="K56" s="571">
        <v>189.77799999999999</v>
      </c>
      <c r="L56" s="571">
        <v>206.315</v>
      </c>
      <c r="M56" s="571">
        <v>231.73699999999999</v>
      </c>
      <c r="N56" s="833">
        <f t="shared" si="0"/>
        <v>12.32193490536315</v>
      </c>
    </row>
    <row r="58" spans="1:14" x14ac:dyDescent="0.2">
      <c r="B58" s="3"/>
      <c r="C58" s="92"/>
    </row>
    <row r="59" spans="1:14" x14ac:dyDescent="0.2">
      <c r="C59" s="20" t="s">
        <v>574</v>
      </c>
    </row>
  </sheetData>
  <sortState ref="B7:M56">
    <sortCondition descending="1" ref="M7:M56"/>
  </sortState>
  <mergeCells count="5">
    <mergeCell ref="B1:C1"/>
    <mergeCell ref="A4:A6"/>
    <mergeCell ref="C4:C5"/>
    <mergeCell ref="B2:N2"/>
    <mergeCell ref="C3:N3"/>
  </mergeCells>
  <phoneticPr fontId="5" type="noConversion"/>
  <printOptions horizontalCentered="1"/>
  <pageMargins left="0.6692913385826772" right="0.6692913385826772" top="0.51181102362204722" bottom="0.27559055118110237" header="0" footer="0"/>
  <pageSetup paperSize="9" scale="7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J33"/>
  <sheetViews>
    <sheetView topLeftCell="A12" workbookViewId="0">
      <selection activeCell="A31" sqref="A31"/>
    </sheetView>
  </sheetViews>
  <sheetFormatPr defaultRowHeight="12.75" x14ac:dyDescent="0.2"/>
  <cols>
    <col min="1" max="1" width="3" customWidth="1"/>
    <col min="2" max="2" width="5.7109375" customWidth="1"/>
    <col min="5" max="6" width="9.140625" style="806"/>
    <col min="10" max="10" width="9.140625" style="806"/>
  </cols>
  <sheetData>
    <row r="1" spans="1:10" ht="14.25" customHeight="1" x14ac:dyDescent="0.2">
      <c r="I1" s="35" t="s">
        <v>446</v>
      </c>
      <c r="J1" s="35"/>
    </row>
    <row r="2" spans="1:10" ht="30" customHeight="1" x14ac:dyDescent="0.2">
      <c r="A2" s="200"/>
      <c r="B2" s="988" t="s">
        <v>301</v>
      </c>
      <c r="C2" s="988"/>
      <c r="D2" s="988"/>
      <c r="E2" s="988"/>
      <c r="F2" s="988"/>
      <c r="G2" s="988"/>
      <c r="H2" s="988"/>
      <c r="I2" s="988"/>
      <c r="J2" s="808"/>
    </row>
    <row r="3" spans="1:10" ht="24.95" customHeight="1" x14ac:dyDescent="0.2">
      <c r="B3" s="920" t="s">
        <v>302</v>
      </c>
      <c r="C3" s="985"/>
      <c r="D3" s="985"/>
      <c r="E3" s="985"/>
      <c r="F3" s="985"/>
      <c r="G3" s="985"/>
      <c r="H3" s="985"/>
      <c r="I3" s="989"/>
    </row>
    <row r="4" spans="1:10" ht="15" customHeight="1" x14ac:dyDescent="0.2">
      <c r="B4" s="208" t="s">
        <v>162</v>
      </c>
      <c r="C4" s="995" t="s">
        <v>284</v>
      </c>
      <c r="D4" s="996"/>
      <c r="E4" s="813"/>
      <c r="F4" s="813"/>
      <c r="G4" s="995" t="s">
        <v>13</v>
      </c>
      <c r="H4" s="996"/>
      <c r="I4" s="997"/>
    </row>
    <row r="5" spans="1:10" ht="15" customHeight="1" x14ac:dyDescent="0.2">
      <c r="B5" s="131"/>
      <c r="C5" s="870"/>
      <c r="D5" s="871"/>
      <c r="E5" s="812"/>
      <c r="F5" s="812"/>
      <c r="G5" s="955" t="s">
        <v>552</v>
      </c>
      <c r="H5" s="993"/>
      <c r="I5" s="994"/>
    </row>
    <row r="6" spans="1:10" ht="14.25" customHeight="1" x14ac:dyDescent="0.2">
      <c r="B6" s="131"/>
      <c r="C6" s="140"/>
      <c r="D6" s="998" t="s">
        <v>690</v>
      </c>
      <c r="E6" s="999"/>
      <c r="F6" s="1000"/>
      <c r="G6" s="1001" t="s">
        <v>163</v>
      </c>
      <c r="H6" s="1003" t="s">
        <v>686</v>
      </c>
      <c r="I6" s="1005" t="s">
        <v>164</v>
      </c>
    </row>
    <row r="7" spans="1:10" ht="38.25" customHeight="1" x14ac:dyDescent="0.2">
      <c r="B7" s="130"/>
      <c r="C7" s="526" t="s">
        <v>691</v>
      </c>
      <c r="D7" s="863" t="s">
        <v>687</v>
      </c>
      <c r="E7" s="864" t="s">
        <v>688</v>
      </c>
      <c r="F7" s="864" t="s">
        <v>689</v>
      </c>
      <c r="G7" s="1002"/>
      <c r="H7" s="1004"/>
      <c r="I7" s="1006"/>
    </row>
    <row r="8" spans="1:10" ht="12.75" customHeight="1" x14ac:dyDescent="0.2">
      <c r="B8" s="134">
        <v>1990</v>
      </c>
      <c r="C8" s="322">
        <v>18.68</v>
      </c>
      <c r="D8" s="865">
        <v>0.01</v>
      </c>
      <c r="E8" s="865">
        <v>0.67999999999999994</v>
      </c>
      <c r="F8" s="865">
        <v>0.31</v>
      </c>
      <c r="G8" s="323">
        <v>0.20434677161069192</v>
      </c>
      <c r="H8" s="324">
        <v>0.18106900599225426</v>
      </c>
      <c r="I8" s="325">
        <v>0.61458422239705379</v>
      </c>
    </row>
    <row r="9" spans="1:10" ht="12.75" customHeight="1" x14ac:dyDescent="0.2">
      <c r="B9" s="132">
        <v>1995</v>
      </c>
      <c r="C9" s="129">
        <v>24.97</v>
      </c>
      <c r="D9" s="857">
        <v>0.02</v>
      </c>
      <c r="E9" s="857">
        <v>0.56000000000000005</v>
      </c>
      <c r="F9" s="857">
        <v>0.42</v>
      </c>
      <c r="G9" s="126">
        <v>0.1386863889501066</v>
      </c>
      <c r="H9" s="127">
        <v>0.19336570580995985</v>
      </c>
      <c r="I9" s="128">
        <v>0.66794790523993353</v>
      </c>
    </row>
    <row r="10" spans="1:10" ht="12.75" customHeight="1" x14ac:dyDescent="0.2">
      <c r="B10" s="132">
        <v>2000</v>
      </c>
      <c r="C10" s="129">
        <v>35.18</v>
      </c>
      <c r="D10" s="857">
        <v>0.02</v>
      </c>
      <c r="E10" s="857">
        <v>0.71</v>
      </c>
      <c r="F10" s="857">
        <v>0.27</v>
      </c>
      <c r="G10" s="126">
        <v>8.7579407362821493E-2</v>
      </c>
      <c r="H10" s="127">
        <v>0.2340636234972589</v>
      </c>
      <c r="I10" s="128">
        <v>0.67835696913991972</v>
      </c>
      <c r="J10" s="857"/>
    </row>
    <row r="11" spans="1:10" ht="12.75" customHeight="1" x14ac:dyDescent="0.2">
      <c r="B11" s="132">
        <v>2005</v>
      </c>
      <c r="C11" s="129">
        <v>38.840000000000003</v>
      </c>
      <c r="D11" s="857">
        <v>0.03</v>
      </c>
      <c r="E11" s="857">
        <v>0.63</v>
      </c>
      <c r="F11" s="857">
        <v>0.34</v>
      </c>
      <c r="G11" s="126">
        <v>6.6841798371486738E-2</v>
      </c>
      <c r="H11" s="127">
        <v>0.12845161844237765</v>
      </c>
      <c r="I11" s="128">
        <v>0.80470658318613564</v>
      </c>
      <c r="J11" s="857"/>
    </row>
    <row r="12" spans="1:10" ht="12.75" customHeight="1" x14ac:dyDescent="0.2">
      <c r="B12" s="209">
        <v>2006</v>
      </c>
      <c r="C12" s="129">
        <v>45.39</v>
      </c>
      <c r="D12" s="857">
        <v>0.03</v>
      </c>
      <c r="E12" s="857">
        <v>0.53</v>
      </c>
      <c r="F12" s="857">
        <v>0.44</v>
      </c>
      <c r="G12" s="126">
        <v>7.3516668745591485E-2</v>
      </c>
      <c r="H12" s="127">
        <v>0.14054819591640294</v>
      </c>
      <c r="I12" s="128">
        <v>0.78593513533800563</v>
      </c>
      <c r="J12" s="857"/>
    </row>
    <row r="13" spans="1:10" ht="12.75" customHeight="1" x14ac:dyDescent="0.2">
      <c r="B13" s="209">
        <v>2007</v>
      </c>
      <c r="C13" s="129">
        <v>46.07</v>
      </c>
      <c r="D13" s="857">
        <v>0.03</v>
      </c>
      <c r="E13" s="857">
        <v>0.55999999999999994</v>
      </c>
      <c r="F13" s="857">
        <v>0.41</v>
      </c>
      <c r="G13" s="126">
        <v>7.4840569637766488E-2</v>
      </c>
      <c r="H13" s="127">
        <v>0.13204989732579678</v>
      </c>
      <c r="I13" s="128">
        <v>0.79310953303643672</v>
      </c>
      <c r="J13" s="857"/>
    </row>
    <row r="14" spans="1:10" ht="12.75" customHeight="1" x14ac:dyDescent="0.2">
      <c r="B14" s="209">
        <v>2008</v>
      </c>
      <c r="C14" s="129">
        <v>45.97</v>
      </c>
      <c r="D14" s="857">
        <v>0.03</v>
      </c>
      <c r="E14" s="857">
        <v>0.52</v>
      </c>
      <c r="F14" s="857">
        <v>0.45</v>
      </c>
      <c r="G14" s="126">
        <v>8.2377593187794793E-2</v>
      </c>
      <c r="H14" s="127">
        <v>0.14323830195767417</v>
      </c>
      <c r="I14" s="128">
        <v>0.77438410485453102</v>
      </c>
      <c r="J14" s="857"/>
    </row>
    <row r="15" spans="1:10" ht="12.75" customHeight="1" x14ac:dyDescent="0.2">
      <c r="B15" s="209">
        <v>2009</v>
      </c>
      <c r="C15" s="129">
        <v>38.9</v>
      </c>
      <c r="D15" s="857">
        <v>0.04</v>
      </c>
      <c r="E15" s="857">
        <v>0.52</v>
      </c>
      <c r="F15" s="857">
        <v>0.44</v>
      </c>
      <c r="G15" s="126">
        <v>7.7988921882988935E-2</v>
      </c>
      <c r="H15" s="127">
        <v>0.1475970506136749</v>
      </c>
      <c r="I15" s="128">
        <v>0.77441402750333621</v>
      </c>
      <c r="J15" s="857"/>
    </row>
    <row r="16" spans="1:10" ht="12.75" customHeight="1" x14ac:dyDescent="0.2">
      <c r="B16" s="209">
        <v>2010</v>
      </c>
      <c r="C16" s="129">
        <v>42.37</v>
      </c>
      <c r="D16" s="857">
        <v>0.05</v>
      </c>
      <c r="E16" s="857">
        <v>0.57999999999999996</v>
      </c>
      <c r="F16" s="857">
        <v>0.37</v>
      </c>
      <c r="G16" s="126">
        <v>9.9267700804885728E-2</v>
      </c>
      <c r="H16" s="127">
        <v>0.14789573273636406</v>
      </c>
      <c r="I16" s="128">
        <v>0.75283656645875008</v>
      </c>
      <c r="J16" s="857"/>
    </row>
    <row r="17" spans="1:10" ht="12.75" customHeight="1" thickBot="1" x14ac:dyDescent="0.25">
      <c r="B17" s="209">
        <v>2011</v>
      </c>
      <c r="C17" s="866">
        <v>42.58</v>
      </c>
      <c r="D17" s="867">
        <v>7.0000000000000007E-2</v>
      </c>
      <c r="E17" s="857">
        <v>0.56000000000000005</v>
      </c>
      <c r="F17" s="857">
        <v>0.37</v>
      </c>
      <c r="G17" s="126">
        <v>0.10357180942373516</v>
      </c>
      <c r="H17" s="127">
        <v>0.13860520552648281</v>
      </c>
      <c r="I17" s="128">
        <v>0.75782298504978196</v>
      </c>
      <c r="J17" s="857"/>
    </row>
    <row r="18" spans="1:10" ht="12.75" customHeight="1" thickTop="1" x14ac:dyDescent="0.2">
      <c r="B18" s="209">
        <v>2012</v>
      </c>
      <c r="C18" s="872">
        <v>39.090000000000003</v>
      </c>
      <c r="D18" s="867">
        <v>0.03</v>
      </c>
      <c r="E18" s="857">
        <v>0.59</v>
      </c>
      <c r="F18" s="857">
        <v>0.38</v>
      </c>
      <c r="G18" s="126">
        <v>0.13189489116201392</v>
      </c>
      <c r="H18" s="858">
        <v>5.0678379164847957E-2</v>
      </c>
      <c r="I18" s="128">
        <v>0.81742672967313812</v>
      </c>
      <c r="J18" s="857"/>
    </row>
    <row r="19" spans="1:10" ht="12.75" customHeight="1" x14ac:dyDescent="0.2">
      <c r="B19" s="233">
        <v>2013</v>
      </c>
      <c r="C19" s="859">
        <v>40.74</v>
      </c>
      <c r="D19" s="868">
        <v>0.02</v>
      </c>
      <c r="E19" s="860">
        <v>0.6</v>
      </c>
      <c r="F19" s="860">
        <v>0.38</v>
      </c>
      <c r="G19" s="862">
        <v>0.1429513005593816</v>
      </c>
      <c r="H19" s="869">
        <v>5.1979729603665696E-2</v>
      </c>
      <c r="I19" s="861">
        <v>0.80506896983695275</v>
      </c>
      <c r="J19" s="857"/>
    </row>
    <row r="20" spans="1:10" ht="12.75" customHeight="1" x14ac:dyDescent="0.2">
      <c r="J20" s="857"/>
    </row>
    <row r="21" spans="1:10" ht="12.75" customHeight="1" x14ac:dyDescent="0.2">
      <c r="J21" s="857"/>
    </row>
    <row r="22" spans="1:10" ht="12.75" customHeight="1" x14ac:dyDescent="0.2">
      <c r="B22" s="990" t="s">
        <v>300</v>
      </c>
      <c r="C22" s="990"/>
      <c r="D22" s="990"/>
      <c r="E22" s="990"/>
      <c r="F22" s="990"/>
      <c r="G22" s="990"/>
      <c r="H22" s="990"/>
      <c r="I22" s="990"/>
      <c r="J22" s="857"/>
    </row>
    <row r="23" spans="1:10" ht="48" customHeight="1" x14ac:dyDescent="0.2">
      <c r="B23" s="991" t="s">
        <v>685</v>
      </c>
      <c r="C23" s="992"/>
      <c r="D23" s="992"/>
      <c r="E23" s="992"/>
      <c r="F23" s="992"/>
      <c r="G23" s="992"/>
      <c r="H23" s="992"/>
      <c r="I23" s="992"/>
      <c r="J23" s="857"/>
    </row>
    <row r="24" spans="1:10" s="344" customFormat="1" ht="12.75" customHeight="1" x14ac:dyDescent="0.2">
      <c r="B24" s="987" t="s">
        <v>303</v>
      </c>
      <c r="C24" s="973"/>
      <c r="D24" s="973"/>
      <c r="E24" s="973"/>
      <c r="F24" s="973"/>
      <c r="G24" s="973"/>
      <c r="H24" s="973"/>
      <c r="I24" s="973"/>
      <c r="J24" s="857"/>
    </row>
    <row r="25" spans="1:10" s="480" customFormat="1" ht="12.75" customHeight="1" x14ac:dyDescent="0.2">
      <c r="E25" s="806"/>
      <c r="F25" s="806"/>
      <c r="J25" s="857"/>
    </row>
    <row r="26" spans="1:10" ht="15" customHeight="1" x14ac:dyDescent="0.2">
      <c r="J26" s="857"/>
    </row>
    <row r="27" spans="1:10" s="806" customFormat="1" ht="15" customHeight="1" x14ac:dyDescent="0.2">
      <c r="J27" s="857"/>
    </row>
    <row r="28" spans="1:10" ht="12.75" customHeight="1" x14ac:dyDescent="0.2"/>
    <row r="29" spans="1:10" ht="12.75" customHeight="1" x14ac:dyDescent="0.2">
      <c r="A29" s="201"/>
      <c r="J29" s="810"/>
    </row>
    <row r="30" spans="1:10" ht="60" customHeight="1" x14ac:dyDescent="0.2">
      <c r="A30" s="202"/>
      <c r="J30" s="811"/>
    </row>
    <row r="31" spans="1:10" x14ac:dyDescent="0.2">
      <c r="J31" s="809"/>
    </row>
    <row r="32" spans="1:10" ht="15.75" customHeight="1" x14ac:dyDescent="0.2"/>
    <row r="33" ht="21" customHeight="1" x14ac:dyDescent="0.2"/>
  </sheetData>
  <mergeCells count="12">
    <mergeCell ref="B24:I24"/>
    <mergeCell ref="B2:I2"/>
    <mergeCell ref="B3:I3"/>
    <mergeCell ref="B22:I22"/>
    <mergeCell ref="B23:I23"/>
    <mergeCell ref="G5:I5"/>
    <mergeCell ref="C4:D4"/>
    <mergeCell ref="G4:I4"/>
    <mergeCell ref="D6:F6"/>
    <mergeCell ref="G6:G7"/>
    <mergeCell ref="H6:H7"/>
    <mergeCell ref="I6:I7"/>
  </mergeCells>
  <phoneticPr fontId="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1:G60"/>
  <sheetViews>
    <sheetView topLeftCell="A43" zoomScaleNormal="100" workbookViewId="0">
      <selection activeCell="Q68" sqref="Q68"/>
    </sheetView>
  </sheetViews>
  <sheetFormatPr defaultRowHeight="12.75" x14ac:dyDescent="0.2"/>
  <cols>
    <col min="1" max="1" width="1.140625" customWidth="1"/>
    <col min="2" max="2" width="8.28515625" customWidth="1"/>
    <col min="3" max="7" width="10.7109375" customWidth="1"/>
  </cols>
  <sheetData>
    <row r="1" spans="2:7" ht="14.25" customHeight="1" x14ac:dyDescent="0.2">
      <c r="B1" s="34"/>
      <c r="C1" s="34"/>
      <c r="D1" s="16"/>
      <c r="E1" s="16"/>
      <c r="F1" s="16"/>
      <c r="G1" s="10" t="s">
        <v>0</v>
      </c>
    </row>
    <row r="2" spans="2:7" s="9" customFormat="1" ht="30" customHeight="1" x14ac:dyDescent="0.2">
      <c r="B2" s="927" t="s">
        <v>335</v>
      </c>
      <c r="C2" s="927"/>
      <c r="D2" s="927"/>
      <c r="E2" s="927"/>
      <c r="F2" s="927"/>
      <c r="G2" s="927"/>
    </row>
    <row r="3" spans="2:7" ht="18" customHeight="1" x14ac:dyDescent="0.2">
      <c r="B3" s="37"/>
      <c r="C3" s="920" t="s">
        <v>338</v>
      </c>
      <c r="D3" s="985"/>
      <c r="E3" s="985"/>
      <c r="F3" s="985"/>
      <c r="G3" s="989"/>
    </row>
    <row r="4" spans="2:7" ht="14.25" customHeight="1" x14ac:dyDescent="0.2">
      <c r="B4" s="142"/>
      <c r="C4" s="1007" t="s">
        <v>132</v>
      </c>
      <c r="D4" s="1008"/>
      <c r="E4" s="1008"/>
      <c r="F4" s="1008"/>
      <c r="G4" s="1009"/>
    </row>
    <row r="5" spans="2:7" ht="15" customHeight="1" x14ac:dyDescent="0.2">
      <c r="B5" s="36"/>
      <c r="C5" s="147" t="s">
        <v>168</v>
      </c>
      <c r="D5" s="148"/>
      <c r="E5" s="149" t="s">
        <v>215</v>
      </c>
      <c r="F5" s="150" t="s">
        <v>216</v>
      </c>
      <c r="G5" s="151" t="s">
        <v>228</v>
      </c>
    </row>
    <row r="6" spans="2:7" ht="12.75" customHeight="1" x14ac:dyDescent="0.2">
      <c r="B6" s="36"/>
      <c r="C6" s="282" t="s">
        <v>166</v>
      </c>
      <c r="D6" s="280" t="s">
        <v>169</v>
      </c>
      <c r="E6" s="283" t="s">
        <v>167</v>
      </c>
      <c r="F6" s="511" t="s">
        <v>417</v>
      </c>
      <c r="G6" s="87"/>
    </row>
    <row r="7" spans="2:7" ht="12.75" customHeight="1" x14ac:dyDescent="0.2">
      <c r="B7" s="36"/>
      <c r="C7" s="282"/>
      <c r="D7" s="279" t="s">
        <v>170</v>
      </c>
      <c r="E7" s="283" t="s">
        <v>416</v>
      </c>
      <c r="F7" s="283" t="s">
        <v>418</v>
      </c>
      <c r="G7" s="87"/>
    </row>
    <row r="8" spans="2:7" ht="12.75" customHeight="1" x14ac:dyDescent="0.2">
      <c r="B8" s="36"/>
      <c r="C8" s="282"/>
      <c r="D8" s="279" t="s">
        <v>337</v>
      </c>
      <c r="E8" s="283"/>
      <c r="F8" s="281" t="s">
        <v>336</v>
      </c>
      <c r="G8" s="100"/>
    </row>
    <row r="9" spans="2:7" ht="12.75" customHeight="1" x14ac:dyDescent="0.2">
      <c r="B9" s="134">
        <v>1985</v>
      </c>
      <c r="C9" s="674">
        <v>1.9</v>
      </c>
      <c r="D9" s="675">
        <v>0.8</v>
      </c>
      <c r="E9" s="675">
        <v>15</v>
      </c>
      <c r="F9" s="676">
        <v>12.3</v>
      </c>
      <c r="G9" s="211">
        <f t="shared" ref="G9:G30" si="0" xml:space="preserve"> SUM(C9:F9)</f>
        <v>30</v>
      </c>
    </row>
    <row r="10" spans="2:7" ht="12.75" customHeight="1" x14ac:dyDescent="0.2">
      <c r="B10" s="132">
        <v>1990</v>
      </c>
      <c r="C10" s="677">
        <v>3.1</v>
      </c>
      <c r="D10" s="678">
        <v>1.1000000000000001</v>
      </c>
      <c r="E10" s="678">
        <v>14.6</v>
      </c>
      <c r="F10" s="679">
        <v>21.8</v>
      </c>
      <c r="G10" s="139">
        <f t="shared" si="0"/>
        <v>40.6</v>
      </c>
    </row>
    <row r="11" spans="2:7" ht="12.75" customHeight="1" x14ac:dyDescent="0.2">
      <c r="B11" s="132">
        <v>1994</v>
      </c>
      <c r="C11" s="677">
        <v>5.0999999999999996</v>
      </c>
      <c r="D11" s="678">
        <v>1.1000000000000001</v>
      </c>
      <c r="E11" s="678">
        <v>18.399999999999999</v>
      </c>
      <c r="F11" s="679">
        <v>26.5</v>
      </c>
      <c r="G11" s="139">
        <f t="shared" si="0"/>
        <v>51.099999999999994</v>
      </c>
    </row>
    <row r="12" spans="2:7" ht="12.75" customHeight="1" x14ac:dyDescent="0.2">
      <c r="B12" s="132">
        <v>1995</v>
      </c>
      <c r="C12" s="677">
        <v>5.5</v>
      </c>
      <c r="D12" s="678">
        <v>1.1000000000000001</v>
      </c>
      <c r="E12" s="678">
        <v>21</v>
      </c>
      <c r="F12" s="679">
        <v>25.8</v>
      </c>
      <c r="G12" s="139">
        <f t="shared" si="0"/>
        <v>53.400000000000006</v>
      </c>
    </row>
    <row r="13" spans="2:7" ht="12.75" customHeight="1" x14ac:dyDescent="0.2">
      <c r="B13" s="132">
        <v>1996</v>
      </c>
      <c r="C13" s="677">
        <v>5.9</v>
      </c>
      <c r="D13" s="678">
        <v>1.2</v>
      </c>
      <c r="E13" s="678">
        <v>20.100000000000001</v>
      </c>
      <c r="F13" s="679">
        <v>25</v>
      </c>
      <c r="G13" s="139">
        <f t="shared" si="0"/>
        <v>52.2</v>
      </c>
    </row>
    <row r="14" spans="2:7" ht="12.75" customHeight="1" x14ac:dyDescent="0.2">
      <c r="B14" s="132">
        <v>1997</v>
      </c>
      <c r="C14" s="677">
        <v>6</v>
      </c>
      <c r="D14" s="678">
        <v>1</v>
      </c>
      <c r="E14" s="678">
        <v>21.3</v>
      </c>
      <c r="F14" s="679">
        <v>25.3</v>
      </c>
      <c r="G14" s="139">
        <f t="shared" si="0"/>
        <v>53.6</v>
      </c>
    </row>
    <row r="15" spans="2:7" ht="12.75" customHeight="1" thickBot="1" x14ac:dyDescent="0.25">
      <c r="B15" s="132">
        <v>1998</v>
      </c>
      <c r="C15" s="677">
        <v>6.5</v>
      </c>
      <c r="D15" s="678">
        <v>1.2</v>
      </c>
      <c r="E15" s="678">
        <v>23.9</v>
      </c>
      <c r="F15" s="679">
        <v>26.3</v>
      </c>
      <c r="G15" s="139">
        <f t="shared" si="0"/>
        <v>57.9</v>
      </c>
    </row>
    <row r="16" spans="2:7" ht="12.75" customHeight="1" thickTop="1" x14ac:dyDescent="0.2">
      <c r="B16" s="132">
        <v>1999</v>
      </c>
      <c r="C16" s="677">
        <v>7</v>
      </c>
      <c r="D16" s="678">
        <v>1.4</v>
      </c>
      <c r="E16" s="678">
        <v>26.4</v>
      </c>
      <c r="F16" s="680">
        <v>27.3</v>
      </c>
      <c r="G16" s="442">
        <f t="shared" si="0"/>
        <v>62.099999999999994</v>
      </c>
    </row>
    <row r="17" spans="2:7" ht="12.75" customHeight="1" x14ac:dyDescent="0.2">
      <c r="B17" s="132">
        <v>2000</v>
      </c>
      <c r="C17" s="677">
        <v>7.6</v>
      </c>
      <c r="D17" s="678">
        <v>1.3</v>
      </c>
      <c r="E17" s="678">
        <v>26.6</v>
      </c>
      <c r="F17" s="679">
        <v>27.2</v>
      </c>
      <c r="G17" s="139">
        <f t="shared" si="0"/>
        <v>62.7</v>
      </c>
    </row>
    <row r="18" spans="2:7" ht="12.75" customHeight="1" x14ac:dyDescent="0.2">
      <c r="B18" s="132">
        <v>2001</v>
      </c>
      <c r="C18" s="677">
        <v>7.4</v>
      </c>
      <c r="D18" s="678">
        <v>3</v>
      </c>
      <c r="E18" s="678">
        <v>26.3</v>
      </c>
      <c r="F18" s="679">
        <v>27.2</v>
      </c>
      <c r="G18" s="139">
        <f t="shared" si="0"/>
        <v>63.900000000000006</v>
      </c>
    </row>
    <row r="19" spans="2:7" ht="12.75" customHeight="1" x14ac:dyDescent="0.2">
      <c r="B19" s="132">
        <v>2002</v>
      </c>
      <c r="C19" s="677">
        <v>7.5</v>
      </c>
      <c r="D19" s="678">
        <v>3</v>
      </c>
      <c r="E19" s="681">
        <v>27.3</v>
      </c>
      <c r="F19" s="682">
        <v>26.3</v>
      </c>
      <c r="G19" s="139">
        <f t="shared" si="0"/>
        <v>64.099999999999994</v>
      </c>
    </row>
    <row r="20" spans="2:7" ht="12.75" customHeight="1" x14ac:dyDescent="0.2">
      <c r="B20" s="132">
        <v>2003</v>
      </c>
      <c r="C20" s="677">
        <v>9.1999999999999993</v>
      </c>
      <c r="D20" s="678">
        <v>2.4</v>
      </c>
      <c r="E20" s="678">
        <v>28.7</v>
      </c>
      <c r="F20" s="679">
        <v>25.8</v>
      </c>
      <c r="G20" s="139">
        <f t="shared" si="0"/>
        <v>66.099999999999994</v>
      </c>
    </row>
    <row r="21" spans="2:7" ht="12.75" customHeight="1" x14ac:dyDescent="0.2">
      <c r="B21" s="132">
        <v>2004</v>
      </c>
      <c r="C21" s="677">
        <v>9.9</v>
      </c>
      <c r="D21" s="678">
        <v>2.6</v>
      </c>
      <c r="E21" s="678">
        <v>33.5</v>
      </c>
      <c r="F21" s="679">
        <v>22.3</v>
      </c>
      <c r="G21" s="139">
        <f t="shared" si="0"/>
        <v>68.3</v>
      </c>
    </row>
    <row r="22" spans="2:7" ht="12.75" customHeight="1" x14ac:dyDescent="0.2">
      <c r="B22" s="132">
        <v>2005</v>
      </c>
      <c r="C22" s="677">
        <v>10.199999999999999</v>
      </c>
      <c r="D22" s="678">
        <v>2.8</v>
      </c>
      <c r="E22" s="678">
        <v>33.6</v>
      </c>
      <c r="F22" s="679">
        <v>20.8</v>
      </c>
      <c r="G22" s="139">
        <f t="shared" si="0"/>
        <v>67.400000000000006</v>
      </c>
    </row>
    <row r="23" spans="2:7" ht="12.75" customHeight="1" x14ac:dyDescent="0.2">
      <c r="B23" s="132">
        <v>2006</v>
      </c>
      <c r="C23" s="677">
        <v>10</v>
      </c>
      <c r="D23" s="678">
        <v>2.9</v>
      </c>
      <c r="E23" s="678">
        <v>36.1</v>
      </c>
      <c r="F23" s="679">
        <v>22.3</v>
      </c>
      <c r="G23" s="139">
        <f t="shared" si="0"/>
        <v>71.3</v>
      </c>
    </row>
    <row r="24" spans="2:7" ht="12.75" customHeight="1" x14ac:dyDescent="0.2">
      <c r="B24" s="132">
        <v>2007</v>
      </c>
      <c r="C24" s="677">
        <v>10.9</v>
      </c>
      <c r="D24" s="678">
        <v>3.3</v>
      </c>
      <c r="E24" s="678">
        <v>36.4</v>
      </c>
      <c r="F24" s="679">
        <v>22.4</v>
      </c>
      <c r="G24" s="139">
        <f t="shared" si="0"/>
        <v>73</v>
      </c>
    </row>
    <row r="25" spans="2:7" ht="12.75" customHeight="1" x14ac:dyDescent="0.2">
      <c r="B25" s="132">
        <v>2008</v>
      </c>
      <c r="C25" s="677">
        <v>10.8</v>
      </c>
      <c r="D25" s="678">
        <v>3.3</v>
      </c>
      <c r="E25" s="678">
        <v>35.1</v>
      </c>
      <c r="F25" s="679">
        <v>21.5</v>
      </c>
      <c r="G25" s="139">
        <f t="shared" si="0"/>
        <v>70.7</v>
      </c>
    </row>
    <row r="26" spans="2:7" ht="20.100000000000001" customHeight="1" x14ac:dyDescent="0.2">
      <c r="B26" s="132">
        <v>2009</v>
      </c>
      <c r="C26" s="677">
        <v>10.199999999999999</v>
      </c>
      <c r="D26" s="678">
        <f>0.5+0.8+1.9</f>
        <v>3.2</v>
      </c>
      <c r="E26" s="678">
        <f>25.8+1.2</f>
        <v>27</v>
      </c>
      <c r="F26" s="679">
        <f>0.5+10.2+7.8</f>
        <v>18.5</v>
      </c>
      <c r="G26" s="139">
        <f t="shared" si="0"/>
        <v>58.9</v>
      </c>
    </row>
    <row r="27" spans="2:7" s="385" customFormat="1" ht="20.100000000000001" customHeight="1" x14ac:dyDescent="0.2">
      <c r="B27" s="132">
        <v>2010</v>
      </c>
      <c r="C27" s="677">
        <f>10.8</f>
        <v>10.8</v>
      </c>
      <c r="D27" s="678">
        <f>0.8+0.6+2.1</f>
        <v>3.5</v>
      </c>
      <c r="E27" s="678">
        <f>27.5+1.2</f>
        <v>28.7</v>
      </c>
      <c r="F27" s="678">
        <f>8.7+11+0.5</f>
        <v>20.2</v>
      </c>
      <c r="G27" s="308">
        <f xml:space="preserve"> SUM(C27:F27)</f>
        <v>63.2</v>
      </c>
    </row>
    <row r="28" spans="2:7" s="482" customFormat="1" ht="20.100000000000001" customHeight="1" x14ac:dyDescent="0.2">
      <c r="B28" s="132">
        <v>2011</v>
      </c>
      <c r="C28" s="677">
        <v>10.6</v>
      </c>
      <c r="D28" s="678">
        <v>3.8</v>
      </c>
      <c r="E28" s="678">
        <v>29.3</v>
      </c>
      <c r="F28" s="678">
        <v>20.7</v>
      </c>
      <c r="G28" s="308">
        <f t="shared" ref="G28" si="1" xml:space="preserve"> SUM(C28:F28)</f>
        <v>64.400000000000006</v>
      </c>
    </row>
    <row r="29" spans="2:7" ht="12.75" customHeight="1" x14ac:dyDescent="0.2">
      <c r="B29" s="132">
        <v>2012</v>
      </c>
      <c r="C29" s="677">
        <v>10</v>
      </c>
      <c r="D29" s="678">
        <f>2+1+0.6</f>
        <v>3.6</v>
      </c>
      <c r="E29" s="678">
        <f>29.5+1</f>
        <v>30.5</v>
      </c>
      <c r="F29" s="678">
        <f>10.2+8.8+0.5</f>
        <v>19.5</v>
      </c>
      <c r="G29" s="308">
        <f t="shared" si="0"/>
        <v>63.6</v>
      </c>
    </row>
    <row r="30" spans="2:7" s="817" customFormat="1" ht="12.75" customHeight="1" x14ac:dyDescent="0.2">
      <c r="B30" s="133">
        <v>2013</v>
      </c>
      <c r="C30" s="683">
        <v>9.4764999999999997</v>
      </c>
      <c r="D30" s="684">
        <f>0.5755+0.9272+1.9997</f>
        <v>3.5023999999999997</v>
      </c>
      <c r="E30" s="684">
        <f>29.0223+1.0391</f>
        <v>30.061400000000003</v>
      </c>
      <c r="F30" s="684">
        <f>0.536+9.9644+8.3466</f>
        <v>18.847000000000001</v>
      </c>
      <c r="G30" s="308">
        <f t="shared" si="0"/>
        <v>61.887300000000003</v>
      </c>
    </row>
    <row r="31" spans="2:7" ht="12.75" customHeight="1" x14ac:dyDescent="0.2">
      <c r="B31" s="38"/>
      <c r="C31" s="1010" t="s">
        <v>372</v>
      </c>
      <c r="D31" s="1011"/>
      <c r="E31" s="1011"/>
      <c r="F31" s="1011"/>
      <c r="G31" s="1012"/>
    </row>
    <row r="32" spans="2:7" ht="12.75" customHeight="1" x14ac:dyDescent="0.2">
      <c r="B32" s="134" t="s">
        <v>1</v>
      </c>
      <c r="C32" s="685">
        <f>(POWER((C17/C9),1/15)-1)</f>
        <v>9.682497969462589E-2</v>
      </c>
      <c r="D32" s="685">
        <f>(POWER((D17/D9),1/15)-1)</f>
        <v>3.2896702666538324E-2</v>
      </c>
      <c r="E32" s="685">
        <f>(POWER((E17/E9),1/15)-1)</f>
        <v>3.8929373461433991E-2</v>
      </c>
      <c r="F32" s="685">
        <f>(POWER((F17/F9),1/15)-1)</f>
        <v>5.4332481157693957E-2</v>
      </c>
      <c r="G32" s="277">
        <f>(POWER((G17/G9),1/15)-1)</f>
        <v>5.0371878078876886E-2</v>
      </c>
    </row>
    <row r="33" spans="2:7" ht="12.75" customHeight="1" x14ac:dyDescent="0.2">
      <c r="B33" s="512" t="s">
        <v>701</v>
      </c>
      <c r="C33" s="686">
        <f>(POWER((C30/C17),1/13)-1)</f>
        <v>1.711925263727565E-2</v>
      </c>
      <c r="D33" s="686">
        <f t="shared" ref="D33:G33" si="2">(POWER((D30/D17),1/13)-1)</f>
        <v>7.9218582860844267E-2</v>
      </c>
      <c r="E33" s="686">
        <f t="shared" si="2"/>
        <v>9.4544707870027889E-3</v>
      </c>
      <c r="F33" s="686">
        <f t="shared" si="2"/>
        <v>-2.7825776153832638E-2</v>
      </c>
      <c r="G33" s="278">
        <f t="shared" si="2"/>
        <v>-1.0030703288240739E-3</v>
      </c>
    </row>
    <row r="34" spans="2:7" ht="15.75" customHeight="1" x14ac:dyDescent="0.2">
      <c r="B34" s="390" t="s">
        <v>702</v>
      </c>
      <c r="C34" s="687">
        <f>C30/C29-1</f>
        <v>-5.2350000000000008E-2</v>
      </c>
      <c r="D34" s="687">
        <f t="shared" ref="D34:G34" si="3">D30/D29-1</f>
        <v>-2.7111111111111197E-2</v>
      </c>
      <c r="E34" s="687">
        <f t="shared" si="3"/>
        <v>-1.4380327868852349E-2</v>
      </c>
      <c r="F34" s="687">
        <f t="shared" si="3"/>
        <v>-3.3487179487179386E-2</v>
      </c>
      <c r="G34" s="230">
        <f t="shared" si="3"/>
        <v>-2.6929245283018877E-2</v>
      </c>
    </row>
    <row r="35" spans="2:7" s="14" customFormat="1" ht="18" customHeight="1" x14ac:dyDescent="0.2">
      <c r="B35" s="146"/>
      <c r="C35" s="146"/>
      <c r="D35" s="146"/>
      <c r="E35" s="146"/>
      <c r="F35" s="146"/>
      <c r="G35" s="146"/>
    </row>
    <row r="36" spans="2:7" ht="15" customHeight="1" x14ac:dyDescent="0.2">
      <c r="B36" s="199" t="s">
        <v>536</v>
      </c>
      <c r="C36" s="229"/>
      <c r="D36" s="229"/>
      <c r="E36" s="229"/>
      <c r="F36" s="229"/>
      <c r="G36" s="17"/>
    </row>
    <row r="37" spans="2:7" ht="12.75" customHeight="1" x14ac:dyDescent="0.2"/>
    <row r="38" spans="2:7" ht="12.75" customHeight="1" x14ac:dyDescent="0.2">
      <c r="B38" s="170"/>
      <c r="C38" s="920" t="s">
        <v>339</v>
      </c>
      <c r="D38" s="985"/>
      <c r="E38" s="985"/>
      <c r="F38" s="985"/>
      <c r="G38" s="989"/>
    </row>
    <row r="39" spans="2:7" ht="12.75" customHeight="1" x14ac:dyDescent="0.2">
      <c r="B39" s="5"/>
      <c r="C39" s="147" t="s">
        <v>168</v>
      </c>
      <c r="D39" s="148"/>
      <c r="E39" s="149" t="s">
        <v>215</v>
      </c>
      <c r="F39" s="150" t="s">
        <v>216</v>
      </c>
      <c r="G39" s="151" t="s">
        <v>228</v>
      </c>
    </row>
    <row r="40" spans="2:7" ht="12.75" customHeight="1" x14ac:dyDescent="0.2">
      <c r="B40" s="5"/>
      <c r="C40" s="282" t="s">
        <v>166</v>
      </c>
      <c r="D40" s="280" t="s">
        <v>169</v>
      </c>
      <c r="E40" s="283" t="s">
        <v>167</v>
      </c>
      <c r="F40" s="283" t="s">
        <v>417</v>
      </c>
      <c r="G40" s="87"/>
    </row>
    <row r="41" spans="2:7" ht="12.75" customHeight="1" x14ac:dyDescent="0.2">
      <c r="B41" s="5"/>
      <c r="C41" s="282"/>
      <c r="D41" s="279" t="s">
        <v>170</v>
      </c>
      <c r="E41" s="283" t="s">
        <v>416</v>
      </c>
      <c r="F41" s="283" t="s">
        <v>418</v>
      </c>
      <c r="G41" s="87"/>
    </row>
    <row r="42" spans="2:7" ht="12.75" customHeight="1" x14ac:dyDescent="0.2">
      <c r="B42" s="5"/>
      <c r="C42" s="282"/>
      <c r="D42" s="279" t="s">
        <v>337</v>
      </c>
      <c r="E42" s="283"/>
      <c r="F42" s="281" t="s">
        <v>336</v>
      </c>
      <c r="G42" s="100"/>
    </row>
    <row r="43" spans="2:7" ht="12.75" customHeight="1" x14ac:dyDescent="0.2">
      <c r="B43" s="134">
        <v>1999</v>
      </c>
      <c r="C43" s="662">
        <v>1101</v>
      </c>
      <c r="D43" s="663">
        <v>216</v>
      </c>
      <c r="E43" s="663">
        <v>1639</v>
      </c>
      <c r="F43" s="664">
        <v>1674</v>
      </c>
      <c r="G43" s="659">
        <f t="shared" ref="G43:G51" si="4" xml:space="preserve"> SUM(C43:F43)</f>
        <v>4630</v>
      </c>
    </row>
    <row r="44" spans="2:7" ht="12.75" customHeight="1" x14ac:dyDescent="0.2">
      <c r="B44" s="132">
        <v>2000</v>
      </c>
      <c r="C44" s="665">
        <v>1187</v>
      </c>
      <c r="D44" s="666">
        <v>217</v>
      </c>
      <c r="E44" s="666">
        <v>1653</v>
      </c>
      <c r="F44" s="667">
        <v>1672</v>
      </c>
      <c r="G44" s="660">
        <f t="shared" si="4"/>
        <v>4729</v>
      </c>
    </row>
    <row r="45" spans="2:7" ht="12.75" customHeight="1" x14ac:dyDescent="0.2">
      <c r="B45" s="132">
        <v>2001</v>
      </c>
      <c r="C45" s="665">
        <v>966</v>
      </c>
      <c r="D45" s="666">
        <v>405</v>
      </c>
      <c r="E45" s="666">
        <v>1647</v>
      </c>
      <c r="F45" s="667">
        <v>1673</v>
      </c>
      <c r="G45" s="660">
        <f t="shared" si="4"/>
        <v>4691</v>
      </c>
    </row>
    <row r="46" spans="2:7" ht="12.75" customHeight="1" x14ac:dyDescent="0.2">
      <c r="B46" s="132">
        <v>2002</v>
      </c>
      <c r="C46" s="665">
        <v>858</v>
      </c>
      <c r="D46" s="666">
        <v>391</v>
      </c>
      <c r="E46" s="668">
        <v>1710</v>
      </c>
      <c r="F46" s="669">
        <v>1581</v>
      </c>
      <c r="G46" s="660">
        <f t="shared" si="4"/>
        <v>4540</v>
      </c>
    </row>
    <row r="47" spans="2:7" ht="12.75" customHeight="1" x14ac:dyDescent="0.2">
      <c r="B47" s="132">
        <v>2003</v>
      </c>
      <c r="C47" s="665">
        <v>1004</v>
      </c>
      <c r="D47" s="666">
        <v>287</v>
      </c>
      <c r="E47" s="666">
        <v>1775</v>
      </c>
      <c r="F47" s="667">
        <v>1572</v>
      </c>
      <c r="G47" s="660">
        <f t="shared" si="4"/>
        <v>4638</v>
      </c>
    </row>
    <row r="48" spans="2:7" ht="12.75" customHeight="1" x14ac:dyDescent="0.2">
      <c r="B48" s="132">
        <v>2004</v>
      </c>
      <c r="C48" s="665">
        <v>969</v>
      </c>
      <c r="D48" s="666">
        <v>286</v>
      </c>
      <c r="E48" s="666">
        <v>2118</v>
      </c>
      <c r="F48" s="667">
        <v>1515</v>
      </c>
      <c r="G48" s="660">
        <f t="shared" si="4"/>
        <v>4888</v>
      </c>
    </row>
    <row r="49" spans="2:7" ht="12.75" customHeight="1" x14ac:dyDescent="0.2">
      <c r="B49" s="132">
        <v>2005</v>
      </c>
      <c r="C49" s="665">
        <v>925</v>
      </c>
      <c r="D49" s="666">
        <v>279</v>
      </c>
      <c r="E49" s="666">
        <v>2121</v>
      </c>
      <c r="F49" s="667">
        <v>1435</v>
      </c>
      <c r="G49" s="660">
        <f t="shared" si="4"/>
        <v>4760</v>
      </c>
    </row>
    <row r="50" spans="2:7" ht="15" customHeight="1" x14ac:dyDescent="0.2">
      <c r="B50" s="132">
        <v>2006</v>
      </c>
      <c r="C50" s="665">
        <v>856</v>
      </c>
      <c r="D50" s="666">
        <v>326</v>
      </c>
      <c r="E50" s="666">
        <v>2268</v>
      </c>
      <c r="F50" s="667">
        <v>1529</v>
      </c>
      <c r="G50" s="660">
        <f t="shared" si="4"/>
        <v>4979</v>
      </c>
    </row>
    <row r="51" spans="2:7" ht="12.75" customHeight="1" x14ac:dyDescent="0.2">
      <c r="B51" s="132">
        <v>2007</v>
      </c>
      <c r="C51" s="665">
        <v>963</v>
      </c>
      <c r="D51" s="666">
        <v>299</v>
      </c>
      <c r="E51" s="666">
        <v>2277</v>
      </c>
      <c r="F51" s="667">
        <v>1531</v>
      </c>
      <c r="G51" s="660">
        <f t="shared" si="4"/>
        <v>5070</v>
      </c>
    </row>
    <row r="52" spans="2:7" ht="15" customHeight="1" x14ac:dyDescent="0.2">
      <c r="B52" s="132">
        <v>2008</v>
      </c>
      <c r="C52" s="665">
        <v>973</v>
      </c>
      <c r="D52" s="666">
        <v>302</v>
      </c>
      <c r="E52" s="666">
        <v>2200</v>
      </c>
      <c r="F52" s="667">
        <v>1474</v>
      </c>
      <c r="G52" s="660">
        <f t="shared" ref="G52:G57" si="5" xml:space="preserve"> SUM(C52:F52)</f>
        <v>4949</v>
      </c>
    </row>
    <row r="53" spans="2:7" ht="14.25" customHeight="1" x14ac:dyDescent="0.2">
      <c r="B53" s="132">
        <v>2009</v>
      </c>
      <c r="C53" s="665">
        <v>900</v>
      </c>
      <c r="D53" s="666">
        <f>46+68+166</f>
        <v>280</v>
      </c>
      <c r="E53" s="666">
        <f>97+1745</f>
        <v>1842</v>
      </c>
      <c r="F53" s="667">
        <f>49+686+518</f>
        <v>1253</v>
      </c>
      <c r="G53" s="660">
        <f t="shared" si="5"/>
        <v>4275</v>
      </c>
    </row>
    <row r="54" spans="2:7" s="385" customFormat="1" ht="15.75" customHeight="1" x14ac:dyDescent="0.2">
      <c r="B54" s="132">
        <v>2010</v>
      </c>
      <c r="C54" s="670">
        <v>943</v>
      </c>
      <c r="D54" s="671">
        <f>48+186+79</f>
        <v>313</v>
      </c>
      <c r="E54" s="671">
        <f>97+1850</f>
        <v>1947</v>
      </c>
      <c r="F54" s="672">
        <f>52+732+572</f>
        <v>1356</v>
      </c>
      <c r="G54" s="660">
        <f t="shared" si="5"/>
        <v>4559</v>
      </c>
    </row>
    <row r="55" spans="2:7" s="482" customFormat="1" ht="17.25" customHeight="1" x14ac:dyDescent="0.2">
      <c r="B55" s="132">
        <v>2011</v>
      </c>
      <c r="C55" s="670">
        <v>927</v>
      </c>
      <c r="D55" s="671">
        <v>332</v>
      </c>
      <c r="E55" s="671">
        <v>1980</v>
      </c>
      <c r="F55" s="672">
        <v>1389</v>
      </c>
      <c r="G55" s="660">
        <f t="shared" si="5"/>
        <v>4628</v>
      </c>
    </row>
    <row r="56" spans="2:7" ht="12.75" customHeight="1" x14ac:dyDescent="0.2">
      <c r="B56" s="132">
        <v>2012</v>
      </c>
      <c r="C56" s="670">
        <v>886</v>
      </c>
      <c r="D56" s="671">
        <f>182+85+55</f>
        <v>322</v>
      </c>
      <c r="E56" s="671">
        <f>1966+92</f>
        <v>2058</v>
      </c>
      <c r="F56" s="672">
        <f>48+678+581</f>
        <v>1307</v>
      </c>
      <c r="G56" s="660">
        <f t="shared" si="5"/>
        <v>4573</v>
      </c>
    </row>
    <row r="57" spans="2:7" s="817" customFormat="1" ht="12.75" customHeight="1" x14ac:dyDescent="0.2">
      <c r="B57" s="133">
        <v>2013</v>
      </c>
      <c r="C57" s="673">
        <v>836.77</v>
      </c>
      <c r="D57" s="673">
        <f>80.7+48.9+177.1</f>
        <v>306.7</v>
      </c>
      <c r="E57" s="673">
        <f>90.1+1935.6</f>
        <v>2025.6999999999998</v>
      </c>
      <c r="F57" s="673">
        <f>52+663+549.2</f>
        <v>1264.2</v>
      </c>
      <c r="G57" s="887">
        <f t="shared" si="5"/>
        <v>4433.37</v>
      </c>
    </row>
    <row r="59" spans="2:7" x14ac:dyDescent="0.2">
      <c r="B59" s="4" t="s">
        <v>2</v>
      </c>
    </row>
    <row r="60" spans="2:7" x14ac:dyDescent="0.2">
      <c r="B60" s="945" t="s">
        <v>537</v>
      </c>
      <c r="C60" s="945"/>
      <c r="D60" s="945"/>
      <c r="E60" s="945"/>
      <c r="F60" s="945"/>
      <c r="G60" s="945"/>
    </row>
  </sheetData>
  <mergeCells count="6">
    <mergeCell ref="B60:G60"/>
    <mergeCell ref="B2:G2"/>
    <mergeCell ref="C3:G3"/>
    <mergeCell ref="C4:G4"/>
    <mergeCell ref="C31:G31"/>
    <mergeCell ref="C38:G38"/>
  </mergeCells>
  <phoneticPr fontId="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1"/>
  <dimension ref="B1:H108"/>
  <sheetViews>
    <sheetView workbookViewId="0">
      <selection activeCell="H25" sqref="H25"/>
    </sheetView>
  </sheetViews>
  <sheetFormatPr defaultRowHeight="12.75" x14ac:dyDescent="0.2"/>
  <cols>
    <col min="1" max="1" width="2.85546875" customWidth="1"/>
    <col min="2" max="2" width="5.7109375" customWidth="1"/>
    <col min="3" max="6" width="11.7109375" customWidth="1"/>
  </cols>
  <sheetData>
    <row r="1" spans="2:7" ht="14.25" customHeight="1" x14ac:dyDescent="0.2">
      <c r="B1" s="18"/>
      <c r="C1" s="18"/>
      <c r="D1" s="18"/>
      <c r="E1" s="18"/>
      <c r="F1" s="15" t="s">
        <v>447</v>
      </c>
    </row>
    <row r="2" spans="2:7" ht="30" customHeight="1" x14ac:dyDescent="0.2">
      <c r="B2" s="937" t="s">
        <v>14</v>
      </c>
      <c r="C2" s="1016"/>
      <c r="D2" s="1016"/>
      <c r="E2" s="1016"/>
      <c r="F2" s="1016"/>
      <c r="G2" s="153"/>
    </row>
    <row r="3" spans="2:7" ht="20.100000000000001" customHeight="1" x14ac:dyDescent="0.2">
      <c r="B3" s="11"/>
      <c r="C3" s="920" t="s">
        <v>110</v>
      </c>
      <c r="D3" s="985"/>
      <c r="E3" s="985"/>
      <c r="F3" s="989"/>
    </row>
    <row r="4" spans="2:7" ht="15" customHeight="1" x14ac:dyDescent="0.2">
      <c r="B4" s="154"/>
      <c r="C4" s="1017" t="s">
        <v>175</v>
      </c>
      <c r="D4" s="1018"/>
      <c r="E4" s="1018"/>
      <c r="F4" s="1019"/>
      <c r="G4" s="154"/>
    </row>
    <row r="5" spans="2:7" ht="12.75" customHeight="1" x14ac:dyDescent="0.2">
      <c r="B5" s="39"/>
      <c r="C5" s="165" t="s">
        <v>171</v>
      </c>
      <c r="D5" s="178" t="s">
        <v>172</v>
      </c>
      <c r="E5" s="1014" t="s">
        <v>238</v>
      </c>
      <c r="F5" s="138" t="s">
        <v>228</v>
      </c>
    </row>
    <row r="6" spans="2:7" ht="12.75" customHeight="1" x14ac:dyDescent="0.2">
      <c r="B6" s="39"/>
      <c r="C6" s="527" t="s">
        <v>647</v>
      </c>
      <c r="D6" s="528" t="s">
        <v>648</v>
      </c>
      <c r="E6" s="1014"/>
      <c r="F6" s="138"/>
    </row>
    <row r="7" spans="2:7" ht="12.75" customHeight="1" x14ac:dyDescent="0.2">
      <c r="B7" s="36"/>
      <c r="C7" s="526" t="s">
        <v>236</v>
      </c>
      <c r="D7" s="529" t="s">
        <v>237</v>
      </c>
      <c r="E7" s="1015"/>
      <c r="F7" s="155"/>
    </row>
    <row r="8" spans="2:7" ht="12.75" customHeight="1" x14ac:dyDescent="0.2">
      <c r="B8" s="135">
        <v>1997</v>
      </c>
      <c r="C8" s="670">
        <v>5657</v>
      </c>
      <c r="D8" s="671">
        <v>6729</v>
      </c>
      <c r="E8" s="672">
        <v>880</v>
      </c>
      <c r="F8" s="672">
        <f t="shared" ref="F8:F17" si="0">SUM(C8:E8)</f>
        <v>13266</v>
      </c>
    </row>
    <row r="9" spans="2:7" ht="12.75" customHeight="1" x14ac:dyDescent="0.2">
      <c r="B9" s="136">
        <v>1998</v>
      </c>
      <c r="C9" s="670">
        <v>6447</v>
      </c>
      <c r="D9" s="671">
        <v>7413</v>
      </c>
      <c r="E9" s="672">
        <v>905</v>
      </c>
      <c r="F9" s="672">
        <f t="shared" si="0"/>
        <v>14765</v>
      </c>
    </row>
    <row r="10" spans="2:7" ht="12.75" customHeight="1" x14ac:dyDescent="0.2">
      <c r="B10" s="136">
        <v>1999</v>
      </c>
      <c r="C10" s="670">
        <v>6914</v>
      </c>
      <c r="D10" s="671">
        <v>8018</v>
      </c>
      <c r="E10" s="672">
        <v>914</v>
      </c>
      <c r="F10" s="672">
        <f t="shared" si="0"/>
        <v>15846</v>
      </c>
    </row>
    <row r="11" spans="2:7" ht="12.75" customHeight="1" x14ac:dyDescent="0.2">
      <c r="B11" s="136">
        <v>2000</v>
      </c>
      <c r="C11" s="670">
        <v>8224</v>
      </c>
      <c r="D11" s="671">
        <v>8200</v>
      </c>
      <c r="E11" s="672">
        <v>1519</v>
      </c>
      <c r="F11" s="672">
        <f t="shared" si="0"/>
        <v>17943</v>
      </c>
    </row>
    <row r="12" spans="2:7" ht="12.75" customHeight="1" x14ac:dyDescent="0.2">
      <c r="B12" s="136">
        <v>2001</v>
      </c>
      <c r="C12" s="670">
        <v>8806</v>
      </c>
      <c r="D12" s="671">
        <v>8050</v>
      </c>
      <c r="E12" s="672">
        <v>1172</v>
      </c>
      <c r="F12" s="672">
        <f t="shared" si="0"/>
        <v>18028</v>
      </c>
    </row>
    <row r="13" spans="2:7" ht="12.75" customHeight="1" x14ac:dyDescent="0.2">
      <c r="B13" s="136">
        <v>2002</v>
      </c>
      <c r="C13" s="670">
        <v>8864</v>
      </c>
      <c r="D13" s="671">
        <v>8535</v>
      </c>
      <c r="E13" s="672">
        <v>1505</v>
      </c>
      <c r="F13" s="672">
        <f t="shared" si="0"/>
        <v>18904</v>
      </c>
    </row>
    <row r="14" spans="2:7" ht="12.75" customHeight="1" x14ac:dyDescent="0.2">
      <c r="B14" s="136">
        <v>2003</v>
      </c>
      <c r="C14" s="670">
        <v>9276</v>
      </c>
      <c r="D14" s="671">
        <v>8920</v>
      </c>
      <c r="E14" s="672">
        <v>1758</v>
      </c>
      <c r="F14" s="672">
        <f t="shared" si="0"/>
        <v>19954</v>
      </c>
    </row>
    <row r="15" spans="2:7" ht="12.75" customHeight="1" x14ac:dyDescent="0.2">
      <c r="B15" s="136">
        <v>2004</v>
      </c>
      <c r="C15" s="670">
        <v>10655</v>
      </c>
      <c r="D15" s="671">
        <v>9302</v>
      </c>
      <c r="E15" s="672">
        <v>1875</v>
      </c>
      <c r="F15" s="672">
        <f t="shared" si="0"/>
        <v>21832</v>
      </c>
    </row>
    <row r="16" spans="2:7" ht="12.75" customHeight="1" x14ac:dyDescent="0.2">
      <c r="B16" s="136">
        <v>2005</v>
      </c>
      <c r="C16" s="670">
        <v>9970</v>
      </c>
      <c r="D16" s="671">
        <v>9243</v>
      </c>
      <c r="E16" s="672">
        <v>1825</v>
      </c>
      <c r="F16" s="672">
        <f t="shared" si="0"/>
        <v>21038</v>
      </c>
    </row>
    <row r="17" spans="2:6" ht="12.75" customHeight="1" x14ac:dyDescent="0.2">
      <c r="B17" s="136">
        <v>2006</v>
      </c>
      <c r="C17" s="670">
        <v>10390</v>
      </c>
      <c r="D17" s="671">
        <v>9602</v>
      </c>
      <c r="E17" s="672">
        <v>1939</v>
      </c>
      <c r="F17" s="672">
        <f t="shared" si="0"/>
        <v>21931</v>
      </c>
    </row>
    <row r="18" spans="2:6" s="386" customFormat="1" ht="12.75" customHeight="1" x14ac:dyDescent="0.2">
      <c r="B18" s="136">
        <v>2008</v>
      </c>
      <c r="C18" s="670">
        <v>10670</v>
      </c>
      <c r="D18" s="671">
        <v>9484</v>
      </c>
      <c r="E18" s="672">
        <v>1334</v>
      </c>
      <c r="F18" s="672">
        <f>SUM(C18:E18)</f>
        <v>21488</v>
      </c>
    </row>
    <row r="19" spans="2:6" ht="15" customHeight="1" x14ac:dyDescent="0.2">
      <c r="B19" s="136">
        <v>2009</v>
      </c>
      <c r="C19" s="670">
        <v>9711.5</v>
      </c>
      <c r="D19" s="671">
        <v>8609.5</v>
      </c>
      <c r="E19" s="672">
        <v>1367</v>
      </c>
      <c r="F19" s="672">
        <f>SUM(C19:E19)</f>
        <v>19688</v>
      </c>
    </row>
    <row r="20" spans="2:6" s="516" customFormat="1" ht="15" customHeight="1" x14ac:dyDescent="0.2">
      <c r="B20" s="136">
        <v>2011</v>
      </c>
      <c r="C20" s="671">
        <v>9413.5</v>
      </c>
      <c r="D20" s="671">
        <v>8944.5</v>
      </c>
      <c r="E20" s="671">
        <v>1044</v>
      </c>
      <c r="F20" s="688">
        <f>SUM(C20:E20)</f>
        <v>19402</v>
      </c>
    </row>
    <row r="21" spans="2:6" s="895" customFormat="1" ht="15" customHeight="1" x14ac:dyDescent="0.2">
      <c r="B21" s="137">
        <v>2013</v>
      </c>
      <c r="C21" s="673">
        <v>9164.5</v>
      </c>
      <c r="D21" s="673">
        <v>9163</v>
      </c>
      <c r="E21" s="673">
        <v>1049.5</v>
      </c>
      <c r="F21" s="689">
        <f>SUM(C21:E21)</f>
        <v>19377</v>
      </c>
    </row>
    <row r="22" spans="2:6" ht="12.75" customHeight="1" x14ac:dyDescent="0.2">
      <c r="B22" s="1"/>
      <c r="C22" s="1"/>
      <c r="D22" s="1"/>
      <c r="E22" s="1"/>
      <c r="F22" s="1"/>
    </row>
    <row r="23" spans="2:6" ht="12.75" customHeight="1" x14ac:dyDescent="0.2">
      <c r="B23" s="11"/>
      <c r="C23" s="920" t="s">
        <v>111</v>
      </c>
      <c r="D23" s="985"/>
      <c r="E23" s="985"/>
      <c r="F23" s="989"/>
    </row>
    <row r="24" spans="2:6" ht="12.75" customHeight="1" x14ac:dyDescent="0.2">
      <c r="B24" s="171"/>
      <c r="C24" s="1020" t="s">
        <v>175</v>
      </c>
      <c r="D24" s="1021"/>
      <c r="E24" s="1021"/>
      <c r="F24" s="1022"/>
    </row>
    <row r="25" spans="2:6" ht="12.75" customHeight="1" x14ac:dyDescent="0.2">
      <c r="B25" s="39"/>
      <c r="C25" s="172" t="s">
        <v>171</v>
      </c>
      <c r="D25" s="179" t="s">
        <v>172</v>
      </c>
      <c r="E25" s="1014" t="s">
        <v>238</v>
      </c>
      <c r="F25" s="138" t="s">
        <v>228</v>
      </c>
    </row>
    <row r="26" spans="2:6" ht="12.75" customHeight="1" x14ac:dyDescent="0.2">
      <c r="B26" s="39"/>
      <c r="C26" s="527" t="s">
        <v>647</v>
      </c>
      <c r="D26" s="528" t="s">
        <v>648</v>
      </c>
      <c r="E26" s="1014"/>
      <c r="F26" s="138"/>
    </row>
    <row r="27" spans="2:6" ht="12.75" customHeight="1" x14ac:dyDescent="0.2">
      <c r="B27" s="40"/>
      <c r="C27" s="526" t="s">
        <v>236</v>
      </c>
      <c r="D27" s="529" t="s">
        <v>237</v>
      </c>
      <c r="E27" s="1015"/>
      <c r="F27" s="102"/>
    </row>
    <row r="28" spans="2:6" ht="12.75" customHeight="1" x14ac:dyDescent="0.2">
      <c r="B28" s="135">
        <v>1997</v>
      </c>
      <c r="C28" s="670">
        <v>30200</v>
      </c>
      <c r="D28" s="671">
        <v>19400</v>
      </c>
      <c r="E28" s="672">
        <v>27800</v>
      </c>
      <c r="F28" s="688">
        <f t="shared" ref="F28:F37" si="1">SUM(C28:E28)</f>
        <v>77400</v>
      </c>
    </row>
    <row r="29" spans="2:6" ht="12.75" customHeight="1" x14ac:dyDescent="0.2">
      <c r="B29" s="136">
        <v>1998</v>
      </c>
      <c r="C29" s="670">
        <v>30230</v>
      </c>
      <c r="D29" s="671">
        <v>20601</v>
      </c>
      <c r="E29" s="672">
        <v>33168</v>
      </c>
      <c r="F29" s="688">
        <f t="shared" si="1"/>
        <v>83999</v>
      </c>
    </row>
    <row r="30" spans="2:6" ht="12.75" customHeight="1" x14ac:dyDescent="0.2">
      <c r="B30" s="136">
        <v>1999</v>
      </c>
      <c r="C30" s="670">
        <v>33188</v>
      </c>
      <c r="D30" s="671">
        <v>20678</v>
      </c>
      <c r="E30" s="672">
        <v>33412</v>
      </c>
      <c r="F30" s="688">
        <f t="shared" si="1"/>
        <v>87278</v>
      </c>
    </row>
    <row r="31" spans="2:6" ht="12.75" customHeight="1" x14ac:dyDescent="0.2">
      <c r="B31" s="136">
        <v>2000</v>
      </c>
      <c r="C31" s="670">
        <v>40923</v>
      </c>
      <c r="D31" s="671">
        <v>24390</v>
      </c>
      <c r="E31" s="672">
        <v>31962</v>
      </c>
      <c r="F31" s="688">
        <f t="shared" si="1"/>
        <v>97275</v>
      </c>
    </row>
    <row r="32" spans="2:6" ht="12.75" customHeight="1" x14ac:dyDescent="0.2">
      <c r="B32" s="136">
        <v>2001</v>
      </c>
      <c r="C32" s="670">
        <v>41847</v>
      </c>
      <c r="D32" s="671">
        <v>25201</v>
      </c>
      <c r="E32" s="672">
        <v>34096</v>
      </c>
      <c r="F32" s="688">
        <f t="shared" si="1"/>
        <v>101144</v>
      </c>
    </row>
    <row r="33" spans="2:8" ht="12.75" customHeight="1" x14ac:dyDescent="0.2">
      <c r="B33" s="136">
        <v>2002</v>
      </c>
      <c r="C33" s="670">
        <v>41812</v>
      </c>
      <c r="D33" s="671">
        <v>28544</v>
      </c>
      <c r="E33" s="672">
        <v>37654</v>
      </c>
      <c r="F33" s="688">
        <f t="shared" si="1"/>
        <v>108010</v>
      </c>
    </row>
    <row r="34" spans="2:8" ht="15" customHeight="1" x14ac:dyDescent="0.2">
      <c r="B34" s="136">
        <v>2003</v>
      </c>
      <c r="C34" s="670">
        <v>44165</v>
      </c>
      <c r="D34" s="671">
        <v>29201</v>
      </c>
      <c r="E34" s="672">
        <v>41267</v>
      </c>
      <c r="F34" s="688">
        <f t="shared" si="1"/>
        <v>114633</v>
      </c>
      <c r="G34" s="152"/>
    </row>
    <row r="35" spans="2:8" ht="12.75" customHeight="1" x14ac:dyDescent="0.2">
      <c r="B35" s="136">
        <v>2004</v>
      </c>
      <c r="C35" s="670">
        <v>45041</v>
      </c>
      <c r="D35" s="671">
        <v>30923</v>
      </c>
      <c r="E35" s="672">
        <v>41196</v>
      </c>
      <c r="F35" s="688">
        <f t="shared" si="1"/>
        <v>117160</v>
      </c>
    </row>
    <row r="36" spans="2:8" ht="22.5" customHeight="1" x14ac:dyDescent="0.2">
      <c r="B36" s="136">
        <v>2005</v>
      </c>
      <c r="C36" s="670">
        <v>47142</v>
      </c>
      <c r="D36" s="671">
        <v>31896</v>
      </c>
      <c r="E36" s="672">
        <v>42465</v>
      </c>
      <c r="F36" s="688">
        <f t="shared" si="1"/>
        <v>121503</v>
      </c>
    </row>
    <row r="37" spans="2:8" ht="16.899999999999999" customHeight="1" x14ac:dyDescent="0.2">
      <c r="B37" s="136">
        <v>2006</v>
      </c>
      <c r="C37" s="670">
        <v>47172</v>
      </c>
      <c r="D37" s="671">
        <v>32180</v>
      </c>
      <c r="E37" s="672">
        <v>43228</v>
      </c>
      <c r="F37" s="688">
        <f t="shared" si="1"/>
        <v>122580</v>
      </c>
      <c r="G37" s="41"/>
      <c r="H37" s="41"/>
    </row>
    <row r="38" spans="2:8" s="386" customFormat="1" ht="16.899999999999999" customHeight="1" x14ac:dyDescent="0.2">
      <c r="B38" s="136">
        <v>2008</v>
      </c>
      <c r="C38" s="670">
        <v>47266</v>
      </c>
      <c r="D38" s="671">
        <v>30847</v>
      </c>
      <c r="E38" s="672">
        <v>41924</v>
      </c>
      <c r="F38" s="688">
        <v>120037</v>
      </c>
      <c r="G38" s="41"/>
      <c r="H38" s="41"/>
    </row>
    <row r="39" spans="2:8" s="516" customFormat="1" ht="16.899999999999999" customHeight="1" x14ac:dyDescent="0.2">
      <c r="B39" s="136">
        <v>2009</v>
      </c>
      <c r="C39" s="670">
        <v>47906.5</v>
      </c>
      <c r="D39" s="671">
        <f>31464.5</f>
        <v>31464.5</v>
      </c>
      <c r="E39" s="672">
        <v>42452</v>
      </c>
      <c r="F39" s="688">
        <f>SUM(C39:E39)</f>
        <v>121823</v>
      </c>
      <c r="G39" s="41"/>
      <c r="H39" s="41"/>
    </row>
    <row r="40" spans="2:8" ht="12" customHeight="1" x14ac:dyDescent="0.2">
      <c r="B40" s="136">
        <v>2011</v>
      </c>
      <c r="C40" s="670">
        <v>48786.5</v>
      </c>
      <c r="D40" s="671">
        <v>30899.5</v>
      </c>
      <c r="E40" s="672">
        <v>40507.5</v>
      </c>
      <c r="F40" s="688">
        <f>SUM(C40:E40)</f>
        <v>120193.5</v>
      </c>
      <c r="G40" s="41"/>
      <c r="H40" s="41"/>
    </row>
    <row r="41" spans="2:8" s="895" customFormat="1" ht="12" customHeight="1" x14ac:dyDescent="0.2">
      <c r="B41" s="137">
        <v>2013</v>
      </c>
      <c r="C41" s="673">
        <v>47109.5</v>
      </c>
      <c r="D41" s="673">
        <v>30528.5</v>
      </c>
      <c r="E41" s="673">
        <v>38612</v>
      </c>
      <c r="F41" s="689">
        <f>SUM(C41:E41)</f>
        <v>116250</v>
      </c>
      <c r="G41" s="41"/>
      <c r="H41" s="41"/>
    </row>
    <row r="42" spans="2:8" ht="24.75" customHeight="1" x14ac:dyDescent="0.2">
      <c r="B42" s="918" t="s">
        <v>3</v>
      </c>
      <c r="C42" s="918"/>
      <c r="D42" s="918"/>
      <c r="E42" s="918"/>
      <c r="F42" s="918"/>
      <c r="G42" s="41"/>
      <c r="H42" s="41"/>
    </row>
    <row r="43" spans="2:8" ht="14.25" customHeight="1" x14ac:dyDescent="0.2">
      <c r="B43" s="1013" t="s">
        <v>705</v>
      </c>
      <c r="C43" s="1013"/>
      <c r="D43" s="1013"/>
      <c r="E43" s="1013"/>
      <c r="F43" s="1013"/>
      <c r="G43" s="41"/>
      <c r="H43" s="41"/>
    </row>
    <row r="44" spans="2:8" ht="12" customHeight="1" x14ac:dyDescent="0.2">
      <c r="G44" s="41"/>
      <c r="H44" s="41"/>
    </row>
    <row r="45" spans="2:8" ht="12" customHeight="1" x14ac:dyDescent="0.2">
      <c r="B45" s="41"/>
      <c r="C45" s="296"/>
      <c r="D45" s="41"/>
      <c r="E45" s="41"/>
      <c r="F45" s="41"/>
      <c r="G45" s="41"/>
      <c r="H45" s="41"/>
    </row>
    <row r="46" spans="2:8" ht="12" customHeight="1" x14ac:dyDescent="0.2">
      <c r="B46" s="41"/>
      <c r="C46" s="41"/>
      <c r="D46" s="41"/>
      <c r="E46" s="41"/>
      <c r="F46" s="41"/>
      <c r="G46" s="41"/>
      <c r="H46" s="41"/>
    </row>
    <row r="47" spans="2:8" ht="12" customHeight="1" x14ac:dyDescent="0.2">
      <c r="B47" s="41"/>
      <c r="D47" s="297"/>
      <c r="E47" s="41"/>
      <c r="F47" s="41"/>
      <c r="G47" s="41"/>
      <c r="H47" s="41"/>
    </row>
    <row r="48" spans="2:8" ht="12" customHeight="1" x14ac:dyDescent="0.2">
      <c r="B48" s="41"/>
      <c r="C48" s="41"/>
      <c r="D48" s="41"/>
      <c r="E48" s="41"/>
      <c r="F48" s="41"/>
      <c r="G48" s="41"/>
      <c r="H48" s="41"/>
    </row>
    <row r="49" spans="2:8" ht="12" customHeight="1" x14ac:dyDescent="0.2">
      <c r="B49" s="41"/>
      <c r="C49" s="41"/>
      <c r="D49" s="41"/>
      <c r="E49" s="41"/>
      <c r="F49" s="41"/>
      <c r="G49" s="41"/>
      <c r="H49" s="41"/>
    </row>
    <row r="50" spans="2:8" ht="12" customHeight="1" x14ac:dyDescent="0.2">
      <c r="B50" s="41"/>
      <c r="C50" s="41"/>
      <c r="D50" s="41"/>
      <c r="E50" s="41"/>
      <c r="F50" s="41"/>
      <c r="G50" s="41"/>
      <c r="H50" s="41"/>
    </row>
    <row r="51" spans="2:8" ht="12" customHeight="1" x14ac:dyDescent="0.2">
      <c r="B51" s="41"/>
      <c r="C51" s="41"/>
      <c r="D51" s="41"/>
      <c r="E51" s="41"/>
      <c r="F51" s="41"/>
      <c r="G51" s="41"/>
      <c r="H51" s="41"/>
    </row>
    <row r="52" spans="2:8" ht="12" customHeight="1" x14ac:dyDescent="0.2">
      <c r="B52" s="41"/>
      <c r="C52" s="41"/>
      <c r="D52" s="41"/>
      <c r="E52" s="41"/>
      <c r="F52" s="41"/>
      <c r="G52" s="41"/>
      <c r="H52" s="41"/>
    </row>
    <row r="53" spans="2:8" ht="12" customHeight="1" x14ac:dyDescent="0.2">
      <c r="B53" s="41"/>
      <c r="C53" s="41"/>
      <c r="D53" s="41"/>
      <c r="E53" s="41"/>
      <c r="F53" s="41"/>
      <c r="G53" s="41"/>
      <c r="H53" s="41"/>
    </row>
    <row r="54" spans="2:8" ht="12" customHeight="1" x14ac:dyDescent="0.2">
      <c r="B54" s="41"/>
      <c r="C54" s="41"/>
      <c r="D54" s="41"/>
      <c r="E54" s="41"/>
      <c r="F54" s="41"/>
      <c r="G54" s="41"/>
      <c r="H54" s="41"/>
    </row>
    <row r="55" spans="2:8" ht="12" customHeight="1" x14ac:dyDescent="0.2">
      <c r="B55" s="41"/>
      <c r="C55" s="41"/>
      <c r="D55" s="41"/>
      <c r="E55" s="41"/>
      <c r="F55" s="41"/>
      <c r="G55" s="41"/>
      <c r="H55" s="41"/>
    </row>
    <row r="56" spans="2:8" ht="12" customHeight="1" x14ac:dyDescent="0.2">
      <c r="B56" s="41"/>
      <c r="C56" s="41"/>
      <c r="D56" s="41"/>
      <c r="E56" s="41"/>
      <c r="F56" s="41"/>
      <c r="G56" s="41"/>
      <c r="H56" s="41"/>
    </row>
    <row r="57" spans="2:8" ht="12" customHeight="1" x14ac:dyDescent="0.2">
      <c r="B57" s="41"/>
      <c r="C57" s="41"/>
      <c r="D57" s="41"/>
      <c r="E57" s="41"/>
      <c r="F57" s="41"/>
      <c r="G57" s="41"/>
      <c r="H57" s="41"/>
    </row>
    <row r="58" spans="2:8" ht="12" customHeight="1" x14ac:dyDescent="0.2">
      <c r="B58" s="41"/>
      <c r="C58" s="41"/>
      <c r="D58" s="41"/>
      <c r="E58" s="41"/>
      <c r="F58" s="41"/>
      <c r="G58" s="41"/>
      <c r="H58" s="41"/>
    </row>
    <row r="59" spans="2:8" ht="12" customHeight="1" x14ac:dyDescent="0.2">
      <c r="B59" s="41"/>
      <c r="C59" s="41"/>
      <c r="D59" s="41"/>
      <c r="E59" s="41"/>
      <c r="F59" s="41"/>
      <c r="G59" s="41"/>
      <c r="H59" s="41"/>
    </row>
    <row r="60" spans="2:8" ht="12" customHeight="1" x14ac:dyDescent="0.2">
      <c r="B60" s="41"/>
      <c r="C60" s="41"/>
      <c r="D60" s="41"/>
      <c r="E60" s="41"/>
      <c r="F60" s="41"/>
      <c r="G60" s="41"/>
      <c r="H60" s="41"/>
    </row>
    <row r="61" spans="2:8" ht="12" customHeight="1" x14ac:dyDescent="0.2">
      <c r="B61" s="41"/>
      <c r="C61" s="41"/>
      <c r="D61" s="41"/>
      <c r="E61" s="41"/>
      <c r="F61" s="41"/>
      <c r="G61" s="41"/>
      <c r="H61" s="41"/>
    </row>
    <row r="62" spans="2:8" ht="12" customHeight="1" x14ac:dyDescent="0.2">
      <c r="B62" s="41"/>
      <c r="C62" s="41"/>
      <c r="D62" s="41"/>
      <c r="E62" s="41"/>
      <c r="F62" s="41"/>
      <c r="G62" s="41"/>
      <c r="H62" s="41"/>
    </row>
    <row r="63" spans="2:8" ht="12" customHeight="1" x14ac:dyDescent="0.2">
      <c r="B63" s="41"/>
      <c r="C63" s="41"/>
      <c r="D63" s="41"/>
      <c r="E63" s="41"/>
      <c r="F63" s="41"/>
      <c r="G63" s="41"/>
      <c r="H63" s="41"/>
    </row>
    <row r="64" spans="2:8" ht="12" customHeight="1" x14ac:dyDescent="0.2">
      <c r="B64" s="41"/>
      <c r="C64" s="41"/>
      <c r="D64" s="41"/>
      <c r="E64" s="41"/>
      <c r="F64" s="41"/>
      <c r="G64" s="41"/>
      <c r="H64" s="41"/>
    </row>
    <row r="65" spans="2:8" ht="12" customHeight="1" x14ac:dyDescent="0.2">
      <c r="B65" s="41"/>
      <c r="C65" s="41"/>
      <c r="D65" s="41"/>
      <c r="E65" s="41"/>
      <c r="F65" s="41"/>
      <c r="G65" s="41"/>
      <c r="H65" s="41"/>
    </row>
    <row r="66" spans="2:8" x14ac:dyDescent="0.2">
      <c r="B66" s="41"/>
      <c r="C66" s="41"/>
      <c r="D66" s="41"/>
      <c r="E66" s="41"/>
      <c r="F66" s="41"/>
      <c r="G66" s="41"/>
      <c r="H66" s="41"/>
    </row>
    <row r="67" spans="2:8" x14ac:dyDescent="0.2">
      <c r="B67" s="41"/>
      <c r="C67" s="41"/>
      <c r="D67" s="41"/>
      <c r="E67" s="41"/>
      <c r="F67" s="41"/>
      <c r="G67" s="41"/>
      <c r="H67" s="41"/>
    </row>
    <row r="68" spans="2:8" x14ac:dyDescent="0.2">
      <c r="B68" s="41"/>
      <c r="C68" s="41"/>
      <c r="D68" s="41"/>
      <c r="E68" s="41"/>
      <c r="F68" s="41"/>
      <c r="G68" s="41"/>
      <c r="H68" s="41"/>
    </row>
    <row r="69" spans="2:8" x14ac:dyDescent="0.2">
      <c r="B69" s="41"/>
      <c r="C69" s="41"/>
      <c r="D69" s="41"/>
      <c r="E69" s="41"/>
      <c r="F69" s="41"/>
      <c r="G69" s="41"/>
      <c r="H69" s="41"/>
    </row>
    <row r="70" spans="2:8" x14ac:dyDescent="0.2">
      <c r="B70" s="41"/>
      <c r="C70" s="41"/>
      <c r="D70" s="41"/>
      <c r="E70" s="41"/>
      <c r="F70" s="41"/>
      <c r="G70" s="41"/>
      <c r="H70" s="41"/>
    </row>
    <row r="71" spans="2:8" x14ac:dyDescent="0.2">
      <c r="B71" s="41"/>
      <c r="C71" s="41"/>
      <c r="D71" s="41"/>
      <c r="E71" s="41"/>
      <c r="F71" s="41"/>
      <c r="G71" s="41"/>
      <c r="H71" s="41"/>
    </row>
    <row r="72" spans="2:8" x14ac:dyDescent="0.2">
      <c r="B72" s="41"/>
      <c r="C72" s="41"/>
      <c r="D72" s="41"/>
      <c r="E72" s="41"/>
      <c r="F72" s="41"/>
      <c r="G72" s="41"/>
      <c r="H72" s="41"/>
    </row>
    <row r="73" spans="2:8" x14ac:dyDescent="0.2">
      <c r="B73" s="41"/>
      <c r="C73" s="41"/>
      <c r="D73" s="41"/>
      <c r="E73" s="41"/>
      <c r="F73" s="41"/>
      <c r="G73" s="41"/>
      <c r="H73" s="41"/>
    </row>
    <row r="74" spans="2:8" x14ac:dyDescent="0.2">
      <c r="B74" s="41"/>
      <c r="C74" s="41"/>
      <c r="D74" s="41"/>
      <c r="E74" s="41"/>
      <c r="F74" s="41"/>
      <c r="G74" s="41"/>
      <c r="H74" s="41"/>
    </row>
    <row r="75" spans="2:8" x14ac:dyDescent="0.2">
      <c r="B75" s="41"/>
      <c r="C75" s="41"/>
      <c r="D75" s="41"/>
      <c r="E75" s="41"/>
      <c r="F75" s="41"/>
      <c r="G75" s="41"/>
      <c r="H75" s="41"/>
    </row>
    <row r="76" spans="2:8" x14ac:dyDescent="0.2">
      <c r="B76" s="41"/>
      <c r="C76" s="41"/>
      <c r="D76" s="41"/>
      <c r="E76" s="41"/>
      <c r="F76" s="41"/>
      <c r="G76" s="41"/>
      <c r="H76" s="41"/>
    </row>
    <row r="77" spans="2:8" x14ac:dyDescent="0.2">
      <c r="B77" s="41"/>
      <c r="C77" s="41"/>
      <c r="D77" s="41"/>
      <c r="E77" s="41"/>
      <c r="F77" s="41"/>
      <c r="G77" s="41"/>
      <c r="H77" s="41"/>
    </row>
    <row r="78" spans="2:8" x14ac:dyDescent="0.2">
      <c r="B78" s="41"/>
      <c r="C78" s="41"/>
      <c r="D78" s="41"/>
      <c r="E78" s="41"/>
      <c r="F78" s="41"/>
      <c r="G78" s="41"/>
      <c r="H78" s="41"/>
    </row>
    <row r="79" spans="2:8" x14ac:dyDescent="0.2">
      <c r="B79" s="41"/>
      <c r="C79" s="41"/>
      <c r="D79" s="41"/>
      <c r="E79" s="41"/>
      <c r="F79" s="41"/>
      <c r="G79" s="41"/>
      <c r="H79" s="41"/>
    </row>
    <row r="80" spans="2:8" x14ac:dyDescent="0.2">
      <c r="B80" s="41"/>
      <c r="C80" s="41"/>
      <c r="D80" s="41"/>
      <c r="E80" s="41"/>
      <c r="F80" s="41"/>
      <c r="G80" s="41"/>
      <c r="H80" s="41"/>
    </row>
    <row r="81" spans="2:8" x14ac:dyDescent="0.2">
      <c r="B81" s="41"/>
      <c r="C81" s="41"/>
      <c r="D81" s="41"/>
      <c r="E81" s="41"/>
      <c r="F81" s="41"/>
      <c r="G81" s="41"/>
      <c r="H81" s="41"/>
    </row>
    <row r="82" spans="2:8" x14ac:dyDescent="0.2">
      <c r="B82" s="41"/>
      <c r="C82" s="41"/>
      <c r="D82" s="41"/>
      <c r="E82" s="41"/>
      <c r="F82" s="41"/>
      <c r="G82" s="41"/>
      <c r="H82" s="41"/>
    </row>
    <row r="83" spans="2:8" x14ac:dyDescent="0.2">
      <c r="B83" s="41"/>
      <c r="C83" s="41"/>
      <c r="D83" s="41"/>
      <c r="E83" s="41"/>
      <c r="F83" s="41"/>
      <c r="G83" s="41"/>
      <c r="H83" s="41"/>
    </row>
    <row r="84" spans="2:8" x14ac:dyDescent="0.2">
      <c r="B84" s="41"/>
      <c r="C84" s="41"/>
      <c r="D84" s="41"/>
      <c r="E84" s="41"/>
      <c r="F84" s="41"/>
      <c r="G84" s="41"/>
      <c r="H84" s="41"/>
    </row>
    <row r="85" spans="2:8" x14ac:dyDescent="0.2">
      <c r="B85" s="41"/>
      <c r="C85" s="41"/>
      <c r="D85" s="41"/>
      <c r="E85" s="41"/>
      <c r="F85" s="41"/>
      <c r="G85" s="41"/>
      <c r="H85" s="41"/>
    </row>
    <row r="86" spans="2:8" x14ac:dyDescent="0.2">
      <c r="B86" s="41"/>
      <c r="C86" s="41"/>
      <c r="D86" s="41"/>
      <c r="E86" s="41"/>
      <c r="F86" s="41"/>
      <c r="G86" s="41"/>
      <c r="H86" s="41"/>
    </row>
    <row r="87" spans="2:8" x14ac:dyDescent="0.2">
      <c r="B87" s="41"/>
      <c r="C87" s="41"/>
      <c r="D87" s="41"/>
      <c r="E87" s="41"/>
      <c r="F87" s="41"/>
      <c r="G87" s="41"/>
      <c r="H87" s="41"/>
    </row>
    <row r="88" spans="2:8" x14ac:dyDescent="0.2">
      <c r="B88" s="41"/>
      <c r="C88" s="41"/>
      <c r="D88" s="41"/>
      <c r="E88" s="41"/>
      <c r="F88" s="41"/>
      <c r="G88" s="41"/>
      <c r="H88" s="41"/>
    </row>
    <row r="89" spans="2:8" x14ac:dyDescent="0.2">
      <c r="B89" s="41"/>
      <c r="C89" s="41"/>
      <c r="D89" s="41"/>
      <c r="E89" s="41"/>
      <c r="F89" s="41"/>
      <c r="G89" s="41"/>
      <c r="H89" s="41"/>
    </row>
    <row r="90" spans="2:8" x14ac:dyDescent="0.2">
      <c r="B90" s="41"/>
      <c r="C90" s="41"/>
      <c r="D90" s="41"/>
      <c r="E90" s="41"/>
      <c r="F90" s="41"/>
      <c r="G90" s="41"/>
      <c r="H90" s="41"/>
    </row>
    <row r="91" spans="2:8" x14ac:dyDescent="0.2">
      <c r="B91" s="41"/>
      <c r="C91" s="41"/>
      <c r="D91" s="41"/>
      <c r="E91" s="41"/>
      <c r="F91" s="41"/>
      <c r="G91" s="41"/>
      <c r="H91" s="41"/>
    </row>
    <row r="92" spans="2:8" x14ac:dyDescent="0.2">
      <c r="B92" s="41"/>
      <c r="C92" s="41"/>
      <c r="D92" s="41"/>
      <c r="E92" s="41"/>
      <c r="F92" s="41"/>
      <c r="G92" s="41"/>
      <c r="H92" s="41"/>
    </row>
    <row r="93" spans="2:8" x14ac:dyDescent="0.2">
      <c r="B93" s="41"/>
      <c r="C93" s="41"/>
      <c r="D93" s="41"/>
      <c r="E93" s="41"/>
      <c r="F93" s="41"/>
      <c r="G93" s="41"/>
      <c r="H93" s="41"/>
    </row>
    <row r="94" spans="2:8" x14ac:dyDescent="0.2">
      <c r="B94" s="41"/>
      <c r="C94" s="41"/>
      <c r="D94" s="41"/>
      <c r="E94" s="41"/>
      <c r="F94" s="41"/>
      <c r="G94" s="41"/>
      <c r="H94" s="41"/>
    </row>
    <row r="95" spans="2:8" x14ac:dyDescent="0.2">
      <c r="B95" s="41"/>
      <c r="C95" s="41"/>
      <c r="D95" s="41"/>
      <c r="E95" s="41"/>
      <c r="F95" s="41"/>
      <c r="G95" s="41"/>
      <c r="H95" s="41"/>
    </row>
    <row r="96" spans="2:8" x14ac:dyDescent="0.2">
      <c r="B96" s="41"/>
      <c r="C96" s="41"/>
      <c r="D96" s="41"/>
      <c r="E96" s="41"/>
      <c r="F96" s="41"/>
      <c r="G96" s="41"/>
      <c r="H96" s="41"/>
    </row>
    <row r="97" spans="2:8" x14ac:dyDescent="0.2">
      <c r="B97" s="41"/>
      <c r="C97" s="41"/>
      <c r="D97" s="41"/>
      <c r="E97" s="41"/>
      <c r="F97" s="41"/>
      <c r="G97" s="41"/>
      <c r="H97" s="41"/>
    </row>
    <row r="98" spans="2:8" x14ac:dyDescent="0.2">
      <c r="B98" s="41"/>
      <c r="C98" s="41"/>
      <c r="D98" s="41"/>
      <c r="E98" s="41"/>
      <c r="F98" s="41"/>
      <c r="G98" s="41"/>
      <c r="H98" s="41"/>
    </row>
    <row r="99" spans="2:8" x14ac:dyDescent="0.2">
      <c r="B99" s="41"/>
      <c r="C99" s="41"/>
      <c r="D99" s="41"/>
      <c r="E99" s="41"/>
      <c r="F99" s="41"/>
      <c r="G99" s="41"/>
      <c r="H99" s="41"/>
    </row>
    <row r="100" spans="2:8" x14ac:dyDescent="0.2">
      <c r="B100" s="41"/>
      <c r="C100" s="41"/>
      <c r="D100" s="41"/>
      <c r="E100" s="41"/>
      <c r="F100" s="41"/>
      <c r="G100" s="41"/>
      <c r="H100" s="41"/>
    </row>
    <row r="101" spans="2:8" x14ac:dyDescent="0.2">
      <c r="B101" s="41"/>
      <c r="C101" s="41"/>
      <c r="D101" s="41"/>
      <c r="E101" s="41"/>
      <c r="F101" s="41"/>
      <c r="G101" s="41"/>
      <c r="H101" s="41"/>
    </row>
    <row r="102" spans="2:8" x14ac:dyDescent="0.2">
      <c r="B102" s="41"/>
      <c r="C102" s="41"/>
      <c r="D102" s="41"/>
      <c r="E102" s="41"/>
      <c r="F102" s="41"/>
      <c r="G102" s="41"/>
      <c r="H102" s="41"/>
    </row>
    <row r="103" spans="2:8" x14ac:dyDescent="0.2">
      <c r="B103" s="41"/>
      <c r="C103" s="41"/>
      <c r="D103" s="41"/>
      <c r="E103" s="41"/>
      <c r="F103" s="41"/>
    </row>
    <row r="104" spans="2:8" x14ac:dyDescent="0.2">
      <c r="B104" s="41"/>
      <c r="C104" s="41"/>
      <c r="D104" s="41"/>
      <c r="E104" s="41"/>
      <c r="F104" s="41"/>
    </row>
    <row r="105" spans="2:8" x14ac:dyDescent="0.2">
      <c r="B105" s="41"/>
      <c r="C105" s="41"/>
      <c r="D105" s="41"/>
      <c r="E105" s="41"/>
      <c r="F105" s="41"/>
    </row>
    <row r="106" spans="2:8" x14ac:dyDescent="0.2">
      <c r="B106" s="41"/>
      <c r="C106" s="41"/>
      <c r="D106" s="41"/>
      <c r="E106" s="41"/>
      <c r="F106" s="41"/>
    </row>
    <row r="107" spans="2:8" x14ac:dyDescent="0.2">
      <c r="B107" s="41"/>
      <c r="C107" s="41"/>
      <c r="D107" s="41"/>
      <c r="E107" s="41"/>
      <c r="F107" s="41"/>
    </row>
    <row r="108" spans="2:8" x14ac:dyDescent="0.2">
      <c r="B108" s="41"/>
      <c r="C108" s="41"/>
      <c r="D108" s="41"/>
      <c r="E108" s="41"/>
      <c r="F108" s="41"/>
    </row>
  </sheetData>
  <mergeCells count="9">
    <mergeCell ref="B43:F43"/>
    <mergeCell ref="E25:E27"/>
    <mergeCell ref="B42:F42"/>
    <mergeCell ref="B2:F2"/>
    <mergeCell ref="E5:E7"/>
    <mergeCell ref="C3:F3"/>
    <mergeCell ref="C4:F4"/>
    <mergeCell ref="C23:F23"/>
    <mergeCell ref="C24:F24"/>
  </mergeCells>
  <phoneticPr fontId="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G64"/>
  <sheetViews>
    <sheetView workbookViewId="0">
      <selection activeCell="O39" sqref="O39"/>
    </sheetView>
  </sheetViews>
  <sheetFormatPr defaultRowHeight="12.75" x14ac:dyDescent="0.2"/>
  <cols>
    <col min="6" max="6" width="9.140625" style="875"/>
    <col min="7" max="7" width="9.140625" customWidth="1"/>
  </cols>
  <sheetData>
    <row r="1" spans="2:7" ht="15.75" x14ac:dyDescent="0.2">
      <c r="G1" s="15" t="s">
        <v>448</v>
      </c>
    </row>
    <row r="2" spans="2:7" ht="11.25" customHeight="1" x14ac:dyDescent="0.2">
      <c r="B2" s="980" t="s">
        <v>661</v>
      </c>
      <c r="C2" s="1023"/>
      <c r="D2" s="1023"/>
      <c r="E2" s="1023"/>
      <c r="F2" s="1023"/>
      <c r="G2" s="1023"/>
    </row>
    <row r="3" spans="2:7" x14ac:dyDescent="0.2">
      <c r="B3" s="1023"/>
      <c r="C3" s="1023"/>
      <c r="D3" s="1023"/>
      <c r="E3" s="1023"/>
      <c r="F3" s="1023"/>
      <c r="G3" s="1023"/>
    </row>
    <row r="4" spans="2:7" ht="26.25" customHeight="1" x14ac:dyDescent="0.2">
      <c r="B4" s="1023"/>
      <c r="C4" s="1023"/>
      <c r="D4" s="1023"/>
      <c r="E4" s="1023"/>
      <c r="F4" s="1023"/>
      <c r="G4" s="1023"/>
    </row>
    <row r="5" spans="2:7" x14ac:dyDescent="0.2">
      <c r="C5" s="547"/>
      <c r="D5" s="94"/>
      <c r="E5" s="94"/>
      <c r="F5" s="94"/>
      <c r="G5" s="546"/>
    </row>
    <row r="6" spans="2:7" x14ac:dyDescent="0.2">
      <c r="C6" s="531">
        <v>2006</v>
      </c>
      <c r="D6" s="530">
        <v>2008</v>
      </c>
      <c r="E6" s="530">
        <v>2010</v>
      </c>
      <c r="F6" s="873">
        <v>2012</v>
      </c>
      <c r="G6" s="877">
        <v>2013</v>
      </c>
    </row>
    <row r="7" spans="2:7" x14ac:dyDescent="0.2">
      <c r="C7" s="79"/>
      <c r="D7" s="97"/>
      <c r="E7" s="97"/>
      <c r="F7" s="97"/>
      <c r="G7" s="98"/>
    </row>
    <row r="8" spans="2:7" x14ac:dyDescent="0.2">
      <c r="B8" s="548" t="s">
        <v>199</v>
      </c>
      <c r="C8" s="550">
        <v>0</v>
      </c>
      <c r="D8" s="550">
        <v>0</v>
      </c>
      <c r="E8" s="550">
        <v>2E-3</v>
      </c>
      <c r="F8" s="550">
        <v>6.0000000000000001E-3</v>
      </c>
      <c r="G8" s="550">
        <v>0</v>
      </c>
    </row>
    <row r="9" spans="2:7" x14ac:dyDescent="0.2">
      <c r="B9" s="491" t="s">
        <v>182</v>
      </c>
      <c r="C9" s="549">
        <v>0</v>
      </c>
      <c r="D9" s="549">
        <v>0</v>
      </c>
      <c r="E9" s="549">
        <v>2.5999999999999999E-2</v>
      </c>
      <c r="F9" s="549">
        <v>0</v>
      </c>
      <c r="G9" s="549">
        <v>0</v>
      </c>
    </row>
    <row r="10" spans="2:7" s="551" customFormat="1" x14ac:dyDescent="0.2">
      <c r="B10" s="545" t="s">
        <v>184</v>
      </c>
      <c r="C10" s="690"/>
      <c r="D10" s="690">
        <v>0</v>
      </c>
      <c r="E10" s="690">
        <v>2.3999999999999998E-3</v>
      </c>
      <c r="F10" s="690">
        <v>2.9399999999999999E-2</v>
      </c>
      <c r="G10" s="690">
        <v>5.1299999999999998E-2</v>
      </c>
    </row>
    <row r="11" spans="2:7" x14ac:dyDescent="0.2">
      <c r="B11" s="491" t="s">
        <v>195</v>
      </c>
      <c r="C11" s="549"/>
      <c r="D11" s="549">
        <v>0.09</v>
      </c>
      <c r="E11" s="549">
        <v>0.18</v>
      </c>
      <c r="F11" s="549">
        <v>0.1</v>
      </c>
      <c r="G11" s="549">
        <v>0.11</v>
      </c>
    </row>
    <row r="12" spans="2:7" x14ac:dyDescent="0.2">
      <c r="B12" s="500" t="s">
        <v>200</v>
      </c>
      <c r="C12" s="690">
        <v>3.7999999999999999E-2</v>
      </c>
      <c r="D12" s="690">
        <v>0.10100000000000001</v>
      </c>
      <c r="E12" s="690">
        <v>0.08</v>
      </c>
      <c r="F12" s="690">
        <v>0.1</v>
      </c>
      <c r="G12" s="690">
        <v>0.115</v>
      </c>
    </row>
    <row r="13" spans="2:7" x14ac:dyDescent="0.2">
      <c r="B13" s="491" t="s">
        <v>185</v>
      </c>
      <c r="C13" s="549">
        <v>0.4</v>
      </c>
      <c r="D13" s="549">
        <v>0.57699999999999996</v>
      </c>
      <c r="E13" s="549">
        <v>0.5</v>
      </c>
      <c r="F13" s="549">
        <v>0.56000000000000005</v>
      </c>
      <c r="G13" s="549">
        <v>0.434</v>
      </c>
    </row>
    <row r="14" spans="2:7" x14ac:dyDescent="0.2">
      <c r="B14" s="500" t="s">
        <v>203</v>
      </c>
      <c r="C14" s="690">
        <v>0</v>
      </c>
      <c r="D14" s="690">
        <v>0</v>
      </c>
      <c r="E14" s="690">
        <v>0</v>
      </c>
      <c r="F14" s="690">
        <v>0</v>
      </c>
      <c r="G14" s="690">
        <v>0</v>
      </c>
    </row>
    <row r="15" spans="2:7" x14ac:dyDescent="0.2">
      <c r="B15" s="491" t="s">
        <v>196</v>
      </c>
      <c r="C15" s="549"/>
      <c r="D15" s="549">
        <v>0</v>
      </c>
      <c r="E15" s="549">
        <v>0</v>
      </c>
      <c r="F15" s="549">
        <v>0</v>
      </c>
      <c r="G15" s="549">
        <v>0</v>
      </c>
    </row>
    <row r="16" spans="2:7" x14ac:dyDescent="0.2">
      <c r="B16" s="500" t="s">
        <v>201</v>
      </c>
      <c r="C16" s="690"/>
      <c r="D16" s="690">
        <v>0</v>
      </c>
      <c r="E16" s="690">
        <v>0</v>
      </c>
      <c r="F16" s="690">
        <v>0</v>
      </c>
      <c r="G16" s="690">
        <v>0</v>
      </c>
    </row>
    <row r="17" spans="2:7" x14ac:dyDescent="0.2">
      <c r="B17" s="491" t="s">
        <v>202</v>
      </c>
      <c r="C17" s="549"/>
      <c r="D17" s="549">
        <v>0</v>
      </c>
      <c r="E17" s="549">
        <v>0.01</v>
      </c>
      <c r="F17" s="549"/>
      <c r="G17" s="549"/>
    </row>
    <row r="18" spans="2:7" x14ac:dyDescent="0.2">
      <c r="B18" s="545" t="s">
        <v>224</v>
      </c>
      <c r="C18" s="690"/>
      <c r="D18" s="690"/>
      <c r="E18" s="690"/>
      <c r="F18" s="690"/>
      <c r="G18" s="690">
        <v>0</v>
      </c>
    </row>
    <row r="19" spans="2:7" x14ac:dyDescent="0.2">
      <c r="B19" s="491" t="s">
        <v>204</v>
      </c>
      <c r="C19" s="549">
        <v>9.8000000000000004E-2</v>
      </c>
      <c r="D19" s="549"/>
      <c r="E19" s="549">
        <v>8.3000000000000004E-2</v>
      </c>
      <c r="F19" s="549">
        <v>8.3000000000000004E-2</v>
      </c>
      <c r="G19" s="549"/>
    </row>
    <row r="20" spans="2:7" x14ac:dyDescent="0.2">
      <c r="B20" s="545" t="s">
        <v>183</v>
      </c>
      <c r="C20" s="690" t="s">
        <v>214</v>
      </c>
      <c r="D20" s="690" t="s">
        <v>214</v>
      </c>
      <c r="E20" s="690" t="s">
        <v>214</v>
      </c>
      <c r="F20" s="690" t="s">
        <v>214</v>
      </c>
      <c r="G20" s="690" t="s">
        <v>214</v>
      </c>
    </row>
    <row r="21" spans="2:7" x14ac:dyDescent="0.2">
      <c r="B21" s="491" t="s">
        <v>187</v>
      </c>
      <c r="C21" s="549">
        <v>0.10100000000000001</v>
      </c>
      <c r="D21" s="549">
        <v>9.0800000000000006E-2</v>
      </c>
      <c r="E21" s="549">
        <v>0.10539999999999999</v>
      </c>
      <c r="F21" s="549">
        <v>0.11700000000000001</v>
      </c>
      <c r="G21" s="549">
        <v>0.123</v>
      </c>
    </row>
    <row r="22" spans="2:7" x14ac:dyDescent="0.2">
      <c r="B22" s="500" t="s">
        <v>188</v>
      </c>
      <c r="C22" s="690">
        <v>0</v>
      </c>
      <c r="D22" s="690">
        <v>0</v>
      </c>
      <c r="E22" s="690">
        <v>0</v>
      </c>
      <c r="F22" s="690">
        <v>0</v>
      </c>
      <c r="G22" s="690">
        <v>0</v>
      </c>
    </row>
    <row r="23" spans="2:7" s="551" customFormat="1" x14ac:dyDescent="0.2">
      <c r="B23" s="495" t="s">
        <v>205</v>
      </c>
      <c r="C23" s="549">
        <v>0</v>
      </c>
      <c r="D23" s="549"/>
      <c r="E23" s="549"/>
      <c r="F23" s="549"/>
      <c r="G23" s="549"/>
    </row>
    <row r="24" spans="2:7" s="551" customFormat="1" x14ac:dyDescent="0.2">
      <c r="B24" s="545" t="s">
        <v>186</v>
      </c>
      <c r="C24" s="690">
        <v>1.4E-2</v>
      </c>
      <c r="D24" s="690">
        <v>1.7999999999999999E-2</v>
      </c>
      <c r="E24" s="690">
        <v>1.7999999999999999E-2</v>
      </c>
      <c r="F24" s="690">
        <v>2.9000000000000001E-2</v>
      </c>
      <c r="G24" s="690">
        <v>3.3000000000000002E-2</v>
      </c>
    </row>
    <row r="25" spans="2:7" x14ac:dyDescent="0.2">
      <c r="B25" s="491" t="s">
        <v>189</v>
      </c>
      <c r="C25" s="549" t="s">
        <v>214</v>
      </c>
      <c r="D25" s="549" t="s">
        <v>214</v>
      </c>
      <c r="E25" s="549" t="s">
        <v>214</v>
      </c>
      <c r="F25" s="549" t="s">
        <v>214</v>
      </c>
      <c r="G25" s="549" t="s">
        <v>214</v>
      </c>
    </row>
    <row r="26" spans="2:7" x14ac:dyDescent="0.2">
      <c r="B26" s="500" t="s">
        <v>197</v>
      </c>
      <c r="C26" s="690">
        <v>1.9E-2</v>
      </c>
      <c r="D26" s="690">
        <v>0.02</v>
      </c>
      <c r="E26" s="690">
        <v>4.8000000000000001E-2</v>
      </c>
      <c r="F26" s="690">
        <v>0.05</v>
      </c>
      <c r="G26" s="690"/>
    </row>
    <row r="27" spans="2:7" s="551" customFormat="1" x14ac:dyDescent="0.2">
      <c r="B27" s="495" t="s">
        <v>206</v>
      </c>
      <c r="C27" s="549">
        <v>6.5000000000000002E-2</v>
      </c>
      <c r="D27" s="549"/>
      <c r="E27" s="549">
        <v>5.3999999999999999E-2</v>
      </c>
      <c r="F27" s="549">
        <v>5.7000000000000002E-2</v>
      </c>
      <c r="G27" s="549"/>
    </row>
    <row r="28" spans="2:7" x14ac:dyDescent="0.2">
      <c r="B28" s="500" t="s">
        <v>190</v>
      </c>
      <c r="C28" s="690">
        <v>9.1700000000000004E-2</v>
      </c>
      <c r="D28" s="690">
        <v>0.36799999999999999</v>
      </c>
      <c r="E28" s="690">
        <v>0.48309999999999997</v>
      </c>
      <c r="F28" s="690">
        <v>0.51400000000000001</v>
      </c>
      <c r="G28" s="690">
        <v>0.57820000000000005</v>
      </c>
    </row>
    <row r="29" spans="2:7" x14ac:dyDescent="0.2">
      <c r="B29" s="491" t="s">
        <v>207</v>
      </c>
      <c r="C29" s="549">
        <v>0.09</v>
      </c>
      <c r="D29" s="549"/>
      <c r="E29" s="549">
        <v>0.09</v>
      </c>
      <c r="F29" s="549"/>
      <c r="G29" s="549">
        <v>5.8999999999999997E-2</v>
      </c>
    </row>
    <row r="30" spans="2:7" x14ac:dyDescent="0.2">
      <c r="B30" s="545" t="s">
        <v>191</v>
      </c>
      <c r="C30" s="690">
        <v>5.3E-3</v>
      </c>
      <c r="D30" s="690">
        <v>1.0999999999999999E-2</v>
      </c>
      <c r="E30" s="690">
        <v>3.9300000000000002E-2</v>
      </c>
      <c r="F30" s="890">
        <v>0.20610000000000001</v>
      </c>
      <c r="G30" s="891">
        <v>9.6000000000000002E-2</v>
      </c>
    </row>
    <row r="31" spans="2:7" x14ac:dyDescent="0.2">
      <c r="B31" s="491" t="s">
        <v>193</v>
      </c>
      <c r="C31" s="549">
        <v>0</v>
      </c>
      <c r="D31" s="549">
        <v>0</v>
      </c>
      <c r="E31" s="549">
        <v>1E-4</v>
      </c>
      <c r="F31" s="549">
        <v>0</v>
      </c>
      <c r="G31" s="549">
        <v>0</v>
      </c>
    </row>
    <row r="32" spans="2:7" s="551" customFormat="1" x14ac:dyDescent="0.2">
      <c r="B32" s="545" t="s">
        <v>192</v>
      </c>
      <c r="C32" s="690">
        <v>0</v>
      </c>
      <c r="D32" s="690">
        <v>2.9999999999999997E-4</v>
      </c>
      <c r="E32" s="690">
        <v>2.9999999999999997E-4</v>
      </c>
      <c r="F32" s="690">
        <v>3.3799999999999997E-2</v>
      </c>
      <c r="G32" s="690">
        <v>3.85E-2</v>
      </c>
    </row>
    <row r="33" spans="2:7" x14ac:dyDescent="0.2">
      <c r="B33" s="491" t="s">
        <v>208</v>
      </c>
      <c r="C33" s="549">
        <v>0</v>
      </c>
      <c r="D33" s="549">
        <v>0</v>
      </c>
      <c r="E33" s="549">
        <v>0</v>
      </c>
      <c r="F33" s="549">
        <v>0</v>
      </c>
      <c r="G33" s="549">
        <v>0</v>
      </c>
    </row>
    <row r="34" spans="2:7" x14ac:dyDescent="0.2">
      <c r="B34" s="500" t="s">
        <v>209</v>
      </c>
      <c r="C34" s="690">
        <v>0.19</v>
      </c>
      <c r="D34" s="690"/>
      <c r="E34" s="690"/>
      <c r="F34" s="690"/>
      <c r="G34" s="690">
        <v>0.36</v>
      </c>
    </row>
    <row r="35" spans="2:7" x14ac:dyDescent="0.2">
      <c r="B35" s="491" t="s">
        <v>198</v>
      </c>
      <c r="C35" s="549"/>
      <c r="D35" s="549">
        <v>0.89500000000000002</v>
      </c>
      <c r="E35" s="549">
        <v>0.89900000000000002</v>
      </c>
      <c r="F35" s="549">
        <v>0.90200000000000002</v>
      </c>
      <c r="G35" s="549">
        <v>0.89700000000000002</v>
      </c>
    </row>
    <row r="36" spans="2:7" x14ac:dyDescent="0.2">
      <c r="B36" s="691" t="s">
        <v>210</v>
      </c>
      <c r="C36" s="692"/>
      <c r="D36" s="692">
        <v>0.12</v>
      </c>
      <c r="E36" s="692">
        <v>0.12</v>
      </c>
      <c r="F36" s="692">
        <v>0.1</v>
      </c>
      <c r="G36" s="692">
        <v>0.1</v>
      </c>
    </row>
    <row r="37" spans="2:7" ht="21.75" customHeight="1" x14ac:dyDescent="0.2">
      <c r="B37" s="917" t="s">
        <v>703</v>
      </c>
      <c r="C37" s="918"/>
      <c r="D37" s="918"/>
      <c r="E37" s="918"/>
      <c r="F37" s="918"/>
      <c r="G37" s="918"/>
    </row>
    <row r="38" spans="2:7" ht="30.75" customHeight="1" x14ac:dyDescent="0.2">
      <c r="B38" s="1013" t="s">
        <v>704</v>
      </c>
      <c r="C38" s="1013"/>
      <c r="D38" s="1013"/>
      <c r="E38" s="1013"/>
      <c r="F38" s="1013"/>
      <c r="G38" s="1013"/>
    </row>
    <row r="64" ht="12.75" customHeight="1" x14ac:dyDescent="0.2"/>
  </sheetData>
  <mergeCells count="3">
    <mergeCell ref="B2:G4"/>
    <mergeCell ref="B37:G37"/>
    <mergeCell ref="B38:G3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64"/>
  <sheetViews>
    <sheetView workbookViewId="0">
      <selection activeCell="I1" sqref="I1:S1048576"/>
    </sheetView>
  </sheetViews>
  <sheetFormatPr defaultRowHeight="12.75" x14ac:dyDescent="0.2"/>
  <cols>
    <col min="7" max="7" width="9.140625" style="875"/>
  </cols>
  <sheetData>
    <row r="1" spans="2:7" ht="15.75" x14ac:dyDescent="0.2">
      <c r="B1" s="532"/>
      <c r="C1" s="532"/>
      <c r="D1" s="532"/>
      <c r="E1" s="532"/>
      <c r="G1" s="15" t="s">
        <v>448</v>
      </c>
    </row>
    <row r="2" spans="2:7" ht="15.75" customHeight="1" x14ac:dyDescent="0.2">
      <c r="B2" s="980" t="s">
        <v>662</v>
      </c>
      <c r="C2" s="980"/>
      <c r="D2" s="980"/>
      <c r="E2" s="980"/>
      <c r="F2" s="980"/>
      <c r="G2" s="980"/>
    </row>
    <row r="3" spans="2:7" ht="15.75" customHeight="1" x14ac:dyDescent="0.2">
      <c r="B3" s="980"/>
      <c r="C3" s="980"/>
      <c r="D3" s="980"/>
      <c r="E3" s="980"/>
      <c r="F3" s="980"/>
      <c r="G3" s="980"/>
    </row>
    <row r="4" spans="2:7" ht="25.5" customHeight="1" x14ac:dyDescent="0.2">
      <c r="B4" s="980"/>
      <c r="C4" s="980"/>
      <c r="D4" s="980"/>
      <c r="E4" s="980"/>
      <c r="F4" s="980"/>
      <c r="G4" s="980"/>
    </row>
    <row r="5" spans="2:7" x14ac:dyDescent="0.2">
      <c r="B5" s="532"/>
      <c r="C5" s="547"/>
      <c r="D5" s="94"/>
      <c r="E5" s="94"/>
      <c r="F5" s="94"/>
      <c r="G5" s="546"/>
    </row>
    <row r="6" spans="2:7" ht="18.75" customHeight="1" x14ac:dyDescent="0.2">
      <c r="B6" s="532"/>
      <c r="C6" s="531">
        <v>2006</v>
      </c>
      <c r="D6" s="530">
        <v>2008</v>
      </c>
      <c r="E6" s="530">
        <v>2010</v>
      </c>
      <c r="F6" s="873">
        <v>2012</v>
      </c>
      <c r="G6" s="877">
        <v>2013</v>
      </c>
    </row>
    <row r="7" spans="2:7" x14ac:dyDescent="0.2">
      <c r="B7" s="532"/>
      <c r="C7" s="79"/>
      <c r="D7" s="97"/>
      <c r="E7" s="97"/>
      <c r="F7" s="97"/>
      <c r="G7" s="98"/>
    </row>
    <row r="8" spans="2:7" ht="15.75" customHeight="1" x14ac:dyDescent="0.2">
      <c r="B8" s="548" t="s">
        <v>199</v>
      </c>
      <c r="C8" s="550">
        <v>2.9999999999999997E-4</v>
      </c>
      <c r="D8" s="550">
        <v>6.0999999999999999E-2</v>
      </c>
      <c r="E8" s="550">
        <v>0.1182</v>
      </c>
      <c r="F8" s="550">
        <v>0.13389999999999999</v>
      </c>
      <c r="G8" s="889">
        <v>0.18540000000000001</v>
      </c>
    </row>
    <row r="9" spans="2:7" x14ac:dyDescent="0.2">
      <c r="B9" s="491" t="s">
        <v>182</v>
      </c>
      <c r="C9" s="549">
        <v>3.1800000000000002E-2</v>
      </c>
      <c r="D9" s="549">
        <v>0.14319999999999999</v>
      </c>
      <c r="E9" s="549">
        <v>0.216</v>
      </c>
      <c r="F9" s="549">
        <v>0.36499999999999999</v>
      </c>
      <c r="G9" s="549">
        <v>0.44700000000000006</v>
      </c>
    </row>
    <row r="10" spans="2:7" s="551" customFormat="1" x14ac:dyDescent="0.2">
      <c r="B10" s="545" t="s">
        <v>184</v>
      </c>
      <c r="C10" s="690"/>
      <c r="D10" s="690"/>
      <c r="E10" s="690">
        <v>0.13159999999999999</v>
      </c>
      <c r="F10" s="690">
        <v>0.1366</v>
      </c>
      <c r="G10" s="690">
        <v>0.23669999999999999</v>
      </c>
    </row>
    <row r="11" spans="2:7" x14ac:dyDescent="0.2">
      <c r="B11" s="491" t="s">
        <v>195</v>
      </c>
      <c r="C11" s="549"/>
      <c r="D11" s="549"/>
      <c r="E11" s="549">
        <v>0.25</v>
      </c>
      <c r="F11" s="549">
        <v>0.27</v>
      </c>
      <c r="G11" s="549">
        <v>0.25</v>
      </c>
    </row>
    <row r="12" spans="2:7" x14ac:dyDescent="0.2">
      <c r="B12" s="500" t="s">
        <v>200</v>
      </c>
      <c r="C12" s="690">
        <v>0.16400000000000001</v>
      </c>
      <c r="D12" s="690">
        <v>0.22</v>
      </c>
      <c r="E12" s="690">
        <v>0.25</v>
      </c>
      <c r="F12" s="690">
        <v>0.28599999999999998</v>
      </c>
      <c r="G12" s="690">
        <v>0.32600000000000001</v>
      </c>
    </row>
    <row r="13" spans="2:7" x14ac:dyDescent="0.2">
      <c r="B13" s="491" t="s">
        <v>185</v>
      </c>
      <c r="C13" s="549">
        <v>0.30599999999999999</v>
      </c>
      <c r="D13" s="549">
        <v>0.49</v>
      </c>
      <c r="E13" s="549">
        <v>0.45</v>
      </c>
      <c r="F13" s="549">
        <v>0.3</v>
      </c>
      <c r="G13" s="549">
        <v>0.35</v>
      </c>
    </row>
    <row r="14" spans="2:7" x14ac:dyDescent="0.2">
      <c r="B14" s="500" t="s">
        <v>203</v>
      </c>
      <c r="C14" s="690">
        <v>0</v>
      </c>
      <c r="D14" s="690">
        <v>0</v>
      </c>
      <c r="E14" s="690">
        <v>0</v>
      </c>
      <c r="F14" s="690">
        <v>0</v>
      </c>
      <c r="G14" s="892">
        <v>0</v>
      </c>
    </row>
    <row r="15" spans="2:7" x14ac:dyDescent="0.2">
      <c r="B15" s="491" t="s">
        <v>196</v>
      </c>
      <c r="C15" s="549">
        <v>0</v>
      </c>
      <c r="D15" s="549">
        <v>0</v>
      </c>
      <c r="E15" s="549"/>
      <c r="F15" s="549"/>
      <c r="G15" s="549"/>
    </row>
    <row r="16" spans="2:7" x14ac:dyDescent="0.2">
      <c r="B16" s="500" t="s">
        <v>201</v>
      </c>
      <c r="C16" s="690">
        <v>4.9000000000000002E-2</v>
      </c>
      <c r="D16" s="690">
        <v>0.05</v>
      </c>
      <c r="E16" s="690">
        <v>8.0799999999999997E-2</v>
      </c>
      <c r="F16" s="690">
        <v>0.16750000000000001</v>
      </c>
      <c r="G16" s="690">
        <v>0.1905</v>
      </c>
    </row>
    <row r="17" spans="1:7" x14ac:dyDescent="0.2">
      <c r="B17" s="491" t="s">
        <v>202</v>
      </c>
      <c r="C17" s="549">
        <v>6.0000000000000001E-3</v>
      </c>
      <c r="D17" s="549">
        <v>0.1</v>
      </c>
      <c r="E17" s="549">
        <v>0.2</v>
      </c>
      <c r="F17" s="549">
        <v>0.32</v>
      </c>
      <c r="G17" s="549">
        <v>0.36</v>
      </c>
    </row>
    <row r="18" spans="1:7" x14ac:dyDescent="0.2">
      <c r="B18" s="545" t="s">
        <v>224</v>
      </c>
      <c r="C18" s="690"/>
      <c r="D18" s="690"/>
      <c r="E18" s="690"/>
      <c r="F18" s="690"/>
      <c r="G18" s="690">
        <v>0</v>
      </c>
    </row>
    <row r="19" spans="1:7" x14ac:dyDescent="0.2">
      <c r="B19" s="491" t="s">
        <v>204</v>
      </c>
      <c r="C19" s="549">
        <v>0.115</v>
      </c>
      <c r="D19" s="549"/>
      <c r="E19" s="549">
        <v>0.24099999999999999</v>
      </c>
      <c r="F19" s="549">
        <v>0.24099999999999999</v>
      </c>
      <c r="G19" s="549"/>
    </row>
    <row r="20" spans="1:7" x14ac:dyDescent="0.2">
      <c r="B20" s="545" t="s">
        <v>183</v>
      </c>
      <c r="C20" s="690" t="s">
        <v>214</v>
      </c>
      <c r="D20" s="690" t="s">
        <v>214</v>
      </c>
      <c r="E20" s="690" t="s">
        <v>214</v>
      </c>
      <c r="F20" s="690" t="s">
        <v>214</v>
      </c>
      <c r="G20" s="690" t="s">
        <v>214</v>
      </c>
    </row>
    <row r="21" spans="1:7" x14ac:dyDescent="0.2">
      <c r="B21" s="491" t="s">
        <v>187</v>
      </c>
      <c r="C21" s="549">
        <v>0.106</v>
      </c>
      <c r="D21" s="549">
        <v>9.5699999999999993E-2</v>
      </c>
      <c r="E21" s="549">
        <v>0.23300000000000001</v>
      </c>
      <c r="F21" s="549">
        <v>0.22600000000000001</v>
      </c>
      <c r="G21" s="549">
        <v>0.23300000000000001</v>
      </c>
    </row>
    <row r="22" spans="1:7" x14ac:dyDescent="0.2">
      <c r="B22" s="500" t="s">
        <v>188</v>
      </c>
      <c r="C22" s="690">
        <v>0</v>
      </c>
      <c r="D22" s="690">
        <v>0</v>
      </c>
      <c r="E22" s="690">
        <v>0</v>
      </c>
      <c r="F22" s="690">
        <v>0</v>
      </c>
      <c r="G22" s="690">
        <v>0</v>
      </c>
    </row>
    <row r="23" spans="1:7" s="551" customFormat="1" x14ac:dyDescent="0.2">
      <c r="B23" s="495" t="s">
        <v>205</v>
      </c>
      <c r="C23" s="549">
        <v>0</v>
      </c>
      <c r="D23" s="549"/>
      <c r="E23" s="549">
        <v>0</v>
      </c>
      <c r="F23" s="549">
        <v>0</v>
      </c>
      <c r="G23" s="549"/>
    </row>
    <row r="24" spans="1:7" s="551" customFormat="1" x14ac:dyDescent="0.2">
      <c r="A24" s="210"/>
      <c r="B24" s="545" t="s">
        <v>186</v>
      </c>
      <c r="C24" s="690">
        <v>0.09</v>
      </c>
      <c r="D24" s="690">
        <v>0.14399999999999999</v>
      </c>
      <c r="E24" s="690">
        <v>0.19470000000000001</v>
      </c>
      <c r="F24" s="690">
        <v>0.318</v>
      </c>
      <c r="G24" s="690">
        <v>0.34799999999999998</v>
      </c>
    </row>
    <row r="25" spans="1:7" x14ac:dyDescent="0.2">
      <c r="B25" s="491" t="s">
        <v>189</v>
      </c>
      <c r="C25" s="549" t="s">
        <v>214</v>
      </c>
      <c r="D25" s="549" t="s">
        <v>214</v>
      </c>
      <c r="E25" s="549" t="s">
        <v>214</v>
      </c>
      <c r="F25" s="549" t="s">
        <v>214</v>
      </c>
      <c r="G25" s="549" t="s">
        <v>214</v>
      </c>
    </row>
    <row r="26" spans="1:7" x14ac:dyDescent="0.2">
      <c r="B26" s="500" t="s">
        <v>197</v>
      </c>
      <c r="C26" s="690">
        <v>0.14000000000000001</v>
      </c>
      <c r="D26" s="690">
        <v>0.25</v>
      </c>
      <c r="E26" s="690">
        <v>0.4</v>
      </c>
      <c r="F26" s="690">
        <v>0.36</v>
      </c>
      <c r="G26" s="690">
        <v>0.41399999999999998</v>
      </c>
    </row>
    <row r="27" spans="1:7" s="551" customFormat="1" x14ac:dyDescent="0.2">
      <c r="B27" s="495" t="s">
        <v>206</v>
      </c>
      <c r="C27" s="549">
        <v>0.1</v>
      </c>
      <c r="D27" s="549">
        <v>0.14000000000000001</v>
      </c>
      <c r="E27" s="549">
        <v>0.14599999999999999</v>
      </c>
      <c r="F27" s="549">
        <v>0.17599999999999999</v>
      </c>
      <c r="G27" s="549"/>
    </row>
    <row r="28" spans="1:7" x14ac:dyDescent="0.2">
      <c r="B28" s="500" t="s">
        <v>190</v>
      </c>
      <c r="C28" s="690">
        <v>0.16900000000000001</v>
      </c>
      <c r="D28" s="690">
        <v>0.2397</v>
      </c>
      <c r="E28" s="690">
        <v>0.35820000000000002</v>
      </c>
      <c r="F28" s="690">
        <v>0.32929999999999998</v>
      </c>
      <c r="G28" s="690">
        <v>0.41149999999999998</v>
      </c>
    </row>
    <row r="29" spans="1:7" x14ac:dyDescent="0.2">
      <c r="B29" s="491" t="s">
        <v>207</v>
      </c>
      <c r="C29" s="549">
        <v>0</v>
      </c>
      <c r="D29" s="549"/>
      <c r="E29" s="549">
        <v>0.09</v>
      </c>
      <c r="F29" s="549"/>
      <c r="G29" s="549">
        <v>0.13400000000000001</v>
      </c>
    </row>
    <row r="30" spans="1:7" x14ac:dyDescent="0.2">
      <c r="B30" s="545" t="s">
        <v>191</v>
      </c>
      <c r="C30" s="690">
        <v>0.26700000000000002</v>
      </c>
      <c r="D30" s="690">
        <v>0.40989999999999999</v>
      </c>
      <c r="E30" s="690">
        <v>0.54700000000000004</v>
      </c>
      <c r="F30" s="690">
        <v>0.53680000000000005</v>
      </c>
      <c r="G30" s="690">
        <v>0.57600000000000007</v>
      </c>
    </row>
    <row r="31" spans="1:7" x14ac:dyDescent="0.2">
      <c r="B31" s="491" t="s">
        <v>193</v>
      </c>
      <c r="C31" s="549">
        <v>0</v>
      </c>
      <c r="D31" s="549">
        <v>0</v>
      </c>
      <c r="E31" s="549">
        <v>0</v>
      </c>
      <c r="F31" s="549">
        <v>9.5000000000000001E-2</v>
      </c>
      <c r="G31" s="549">
        <v>9.1899999999999996E-2</v>
      </c>
    </row>
    <row r="32" spans="1:7" s="551" customFormat="1" ht="15" customHeight="1" x14ac:dyDescent="0.2">
      <c r="B32" s="545" t="s">
        <v>192</v>
      </c>
      <c r="C32" s="690">
        <v>2.9000000000000001E-2</v>
      </c>
      <c r="D32" s="690">
        <v>0.02</v>
      </c>
      <c r="E32" s="690">
        <v>2.0299999999999999E-2</v>
      </c>
      <c r="F32" s="690">
        <v>0.1176</v>
      </c>
      <c r="G32" s="690">
        <v>0.13469999999999999</v>
      </c>
    </row>
    <row r="33" spans="2:7" x14ac:dyDescent="0.2">
      <c r="B33" s="491" t="s">
        <v>208</v>
      </c>
      <c r="C33" s="549">
        <v>0</v>
      </c>
      <c r="D33" s="549">
        <v>0</v>
      </c>
      <c r="E33" s="549">
        <v>0</v>
      </c>
      <c r="F33" s="549">
        <v>0</v>
      </c>
      <c r="G33" s="549">
        <v>0</v>
      </c>
    </row>
    <row r="34" spans="2:7" ht="15" customHeight="1" x14ac:dyDescent="0.2">
      <c r="B34" s="500" t="s">
        <v>209</v>
      </c>
      <c r="C34" s="690">
        <v>0.32500000000000001</v>
      </c>
      <c r="D34" s="690"/>
      <c r="E34" s="690">
        <v>0.4</v>
      </c>
      <c r="F34" s="690"/>
      <c r="G34" s="690">
        <v>0.56000000000000005</v>
      </c>
    </row>
    <row r="35" spans="2:7" x14ac:dyDescent="0.2">
      <c r="B35" s="491" t="s">
        <v>198</v>
      </c>
      <c r="C35" s="549"/>
      <c r="D35" s="549">
        <v>0.44200000000000006</v>
      </c>
      <c r="E35" s="549">
        <v>0.51400000000000001</v>
      </c>
      <c r="F35" s="549">
        <v>0.53600000000000003</v>
      </c>
      <c r="G35" s="549">
        <v>0.54499999999999993</v>
      </c>
    </row>
    <row r="36" spans="2:7" x14ac:dyDescent="0.2">
      <c r="B36" s="691" t="s">
        <v>210</v>
      </c>
      <c r="C36" s="692"/>
      <c r="D36" s="692">
        <v>0.21</v>
      </c>
      <c r="E36" s="692">
        <v>0.25</v>
      </c>
      <c r="F36" s="692">
        <v>0.38</v>
      </c>
      <c r="G36" s="692">
        <v>0.42</v>
      </c>
    </row>
    <row r="37" spans="2:7" ht="18" customHeight="1" x14ac:dyDescent="0.2">
      <c r="B37" s="917" t="s">
        <v>703</v>
      </c>
      <c r="C37" s="918"/>
      <c r="D37" s="918"/>
      <c r="E37" s="918"/>
      <c r="F37" s="918"/>
      <c r="G37" s="874"/>
    </row>
    <row r="38" spans="2:7" ht="27" customHeight="1" x14ac:dyDescent="0.2">
      <c r="B38" s="1013" t="s">
        <v>658</v>
      </c>
      <c r="C38" s="1013"/>
      <c r="D38" s="1013"/>
      <c r="E38" s="1013"/>
      <c r="F38" s="1013"/>
      <c r="G38" s="876"/>
    </row>
    <row r="64" ht="12.75" customHeight="1" x14ac:dyDescent="0.2"/>
  </sheetData>
  <mergeCells count="3">
    <mergeCell ref="B37:F37"/>
    <mergeCell ref="B38:F38"/>
    <mergeCell ref="B2: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38"/>
  <sheetViews>
    <sheetView workbookViewId="0">
      <selection activeCell="M11" sqref="M11"/>
    </sheetView>
  </sheetViews>
  <sheetFormatPr defaultRowHeight="12.75" x14ac:dyDescent="0.2"/>
  <cols>
    <col min="1" max="1" width="12" style="441" customWidth="1"/>
    <col min="2" max="11" width="9.140625" style="441"/>
    <col min="12" max="12" width="9.140625" style="709"/>
    <col min="13" max="32" width="9.140625" style="441"/>
  </cols>
  <sheetData>
    <row r="1" spans="1:30" ht="14.25" customHeight="1" x14ac:dyDescent="0.2">
      <c r="AD1" s="10" t="s">
        <v>434</v>
      </c>
    </row>
    <row r="2" spans="1:30" ht="20.100000000000001" customHeight="1" x14ac:dyDescent="0.2">
      <c r="A2" s="910" t="s">
        <v>334</v>
      </c>
      <c r="B2" s="910"/>
      <c r="C2" s="910"/>
      <c r="D2" s="910"/>
      <c r="E2" s="910"/>
      <c r="F2" s="910"/>
      <c r="G2" s="910"/>
      <c r="H2" s="910"/>
      <c r="I2" s="910"/>
      <c r="J2" s="910"/>
      <c r="K2" s="910"/>
      <c r="L2" s="910"/>
      <c r="M2" s="910"/>
      <c r="N2" s="910"/>
      <c r="O2" s="910"/>
      <c r="P2" s="910"/>
      <c r="Q2" s="910"/>
      <c r="R2" s="910"/>
      <c r="S2" s="910"/>
      <c r="T2" s="910"/>
      <c r="U2" s="910"/>
      <c r="V2" s="910"/>
      <c r="W2" s="910"/>
      <c r="X2" s="910"/>
      <c r="Y2" s="910"/>
      <c r="Z2" s="910"/>
      <c r="AA2" s="910"/>
      <c r="AB2" s="910"/>
      <c r="AC2" s="910"/>
      <c r="AD2" s="910"/>
    </row>
    <row r="3" spans="1:30" ht="20.100000000000001" customHeight="1" x14ac:dyDescent="0.2">
      <c r="A3" s="911" t="s">
        <v>602</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row>
    <row r="4" spans="1:30" x14ac:dyDescent="0.2">
      <c r="A4" s="912">
        <v>2013</v>
      </c>
      <c r="B4" s="912"/>
      <c r="C4" s="912"/>
      <c r="D4" s="912"/>
      <c r="E4" s="912"/>
      <c r="F4" s="912"/>
      <c r="G4" s="912"/>
      <c r="H4" s="912"/>
      <c r="I4" s="912"/>
      <c r="J4" s="912"/>
      <c r="K4" s="912"/>
      <c r="L4" s="912"/>
      <c r="M4" s="912"/>
      <c r="N4" s="912"/>
      <c r="O4" s="912"/>
      <c r="P4" s="912"/>
      <c r="Q4" s="912"/>
      <c r="R4" s="912"/>
      <c r="S4" s="912"/>
      <c r="T4" s="912"/>
      <c r="U4" s="912"/>
      <c r="V4" s="912"/>
      <c r="W4" s="912"/>
      <c r="X4" s="912"/>
      <c r="Y4" s="912"/>
      <c r="Z4" s="912"/>
      <c r="AA4" s="912"/>
      <c r="AB4" s="912"/>
      <c r="AC4" s="912"/>
      <c r="AD4" s="912"/>
    </row>
    <row r="5" spans="1:30" ht="13.5" customHeight="1" x14ac:dyDescent="0.2">
      <c r="B5" s="145" t="s">
        <v>268</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440"/>
    </row>
    <row r="6" spans="1:30" ht="24" customHeight="1" x14ac:dyDescent="0.2">
      <c r="A6" s="144" t="s">
        <v>240</v>
      </c>
      <c r="B6" s="219" t="s">
        <v>241</v>
      </c>
      <c r="C6" s="220" t="s">
        <v>242</v>
      </c>
      <c r="D6" s="220" t="s">
        <v>243</v>
      </c>
      <c r="E6" s="220" t="s">
        <v>244</v>
      </c>
      <c r="F6" s="220" t="s">
        <v>245</v>
      </c>
      <c r="G6" s="220" t="s">
        <v>246</v>
      </c>
      <c r="H6" s="220" t="s">
        <v>247</v>
      </c>
      <c r="I6" s="220" t="s">
        <v>248</v>
      </c>
      <c r="J6" s="220" t="s">
        <v>249</v>
      </c>
      <c r="K6" s="220" t="s">
        <v>216</v>
      </c>
      <c r="L6" s="220" t="s">
        <v>553</v>
      </c>
      <c r="M6" s="220" t="s">
        <v>250</v>
      </c>
      <c r="N6" s="220" t="s">
        <v>251</v>
      </c>
      <c r="O6" s="220" t="s">
        <v>252</v>
      </c>
      <c r="P6" s="220" t="s">
        <v>253</v>
      </c>
      <c r="Q6" s="220" t="s">
        <v>254</v>
      </c>
      <c r="R6" s="220" t="s">
        <v>255</v>
      </c>
      <c r="S6" s="220" t="s">
        <v>256</v>
      </c>
      <c r="T6" s="220" t="s">
        <v>257</v>
      </c>
      <c r="U6" s="220" t="s">
        <v>215</v>
      </c>
      <c r="V6" s="220" t="s">
        <v>258</v>
      </c>
      <c r="W6" s="220" t="s">
        <v>259</v>
      </c>
      <c r="X6" s="220" t="s">
        <v>260</v>
      </c>
      <c r="Y6" s="220" t="s">
        <v>261</v>
      </c>
      <c r="Z6" s="220" t="s">
        <v>262</v>
      </c>
      <c r="AA6" s="220" t="s">
        <v>263</v>
      </c>
      <c r="AB6" s="220" t="s">
        <v>264</v>
      </c>
      <c r="AC6" s="221" t="s">
        <v>265</v>
      </c>
      <c r="AD6" s="8"/>
    </row>
    <row r="7" spans="1:30" ht="15" customHeight="1" x14ac:dyDescent="0.2">
      <c r="A7" s="217" t="s">
        <v>241</v>
      </c>
      <c r="B7" s="552">
        <v>40.35</v>
      </c>
      <c r="C7" s="553">
        <v>151.46199999999999</v>
      </c>
      <c r="D7" s="553">
        <v>250.381</v>
      </c>
      <c r="E7" s="553">
        <v>479.69900000000001</v>
      </c>
      <c r="F7" s="553">
        <v>1493.87</v>
      </c>
      <c r="G7" s="553">
        <v>48.064</v>
      </c>
      <c r="H7" s="553">
        <v>422.14699999999999</v>
      </c>
      <c r="I7" s="553">
        <v>793.24</v>
      </c>
      <c r="J7" s="553">
        <v>4468.0870000000004</v>
      </c>
      <c r="K7" s="553">
        <v>1795.306</v>
      </c>
      <c r="L7" s="553">
        <v>129.56200000000001</v>
      </c>
      <c r="M7" s="553">
        <v>2956.8220000000001</v>
      </c>
      <c r="N7" s="553">
        <v>56.546999999999997</v>
      </c>
      <c r="O7" s="553">
        <v>107.33</v>
      </c>
      <c r="P7" s="553">
        <v>112.34099999999999</v>
      </c>
      <c r="Q7" s="553">
        <v>1.343</v>
      </c>
      <c r="R7" s="553">
        <v>423.048</v>
      </c>
      <c r="S7" s="553">
        <v>82.534999999999997</v>
      </c>
      <c r="T7" s="553">
        <v>207.928</v>
      </c>
      <c r="U7" s="553">
        <v>413.04700000000003</v>
      </c>
      <c r="V7" s="553">
        <v>427.36900000000003</v>
      </c>
      <c r="W7" s="553">
        <v>820.18899999999996</v>
      </c>
      <c r="X7" s="553">
        <v>297.62799999999999</v>
      </c>
      <c r="Y7" s="553">
        <v>87.119</v>
      </c>
      <c r="Z7" s="553">
        <v>64.488</v>
      </c>
      <c r="AA7" s="553">
        <v>183.12100000000001</v>
      </c>
      <c r="AB7" s="553">
        <v>424.57</v>
      </c>
      <c r="AC7" s="553">
        <v>1286.71</v>
      </c>
      <c r="AD7" s="222" t="s">
        <v>241</v>
      </c>
    </row>
    <row r="8" spans="1:30" ht="15" customHeight="1" x14ac:dyDescent="0.2">
      <c r="A8" s="217" t="s">
        <v>242</v>
      </c>
      <c r="B8" s="554">
        <v>160.03800000000001</v>
      </c>
      <c r="C8" s="552">
        <v>182.41399999999999</v>
      </c>
      <c r="D8" s="554">
        <v>210.01599999999999</v>
      </c>
      <c r="E8" s="554">
        <v>77.942999999999998</v>
      </c>
      <c r="F8" s="554">
        <v>1313.87</v>
      </c>
      <c r="G8" s="554">
        <v>23.15</v>
      </c>
      <c r="H8" s="554">
        <v>28.399000000000001</v>
      </c>
      <c r="I8" s="554">
        <v>89.730999999999995</v>
      </c>
      <c r="J8" s="554">
        <v>268.68700000000001</v>
      </c>
      <c r="K8" s="554">
        <v>201.54300000000001</v>
      </c>
      <c r="L8" s="554">
        <v>0.629</v>
      </c>
      <c r="M8" s="554">
        <v>337.34100000000001</v>
      </c>
      <c r="N8" s="554">
        <v>59.381999999999998</v>
      </c>
      <c r="O8" s="554">
        <v>19.984999999999999</v>
      </c>
      <c r="P8" s="554">
        <v>29.187000000000001</v>
      </c>
      <c r="Q8" s="554">
        <v>25.234000000000002</v>
      </c>
      <c r="R8" s="554">
        <v>35.133000000000003</v>
      </c>
      <c r="S8" s="554">
        <v>14.576000000000001</v>
      </c>
      <c r="T8" s="554">
        <v>207.203</v>
      </c>
      <c r="U8" s="554">
        <v>430.91399999999999</v>
      </c>
      <c r="V8" s="554">
        <v>249.72499999999999</v>
      </c>
      <c r="W8" s="554">
        <v>0.58499999999999996</v>
      </c>
      <c r="X8" s="554">
        <v>49.527000000000001</v>
      </c>
      <c r="Y8" s="554">
        <v>3.55</v>
      </c>
      <c r="Z8" s="554">
        <v>70.995999999999995</v>
      </c>
      <c r="AA8" s="554">
        <v>50.8</v>
      </c>
      <c r="AB8" s="554">
        <v>42.35</v>
      </c>
      <c r="AC8" s="554">
        <v>978.78</v>
      </c>
      <c r="AD8" s="223" t="s">
        <v>242</v>
      </c>
    </row>
    <row r="9" spans="1:30" ht="15" customHeight="1" x14ac:dyDescent="0.2">
      <c r="A9" s="217" t="s">
        <v>243</v>
      </c>
      <c r="B9" s="553">
        <v>250.392</v>
      </c>
      <c r="C9" s="553">
        <v>208.703</v>
      </c>
      <c r="D9" s="552">
        <v>82.965000000000003</v>
      </c>
      <c r="E9" s="553">
        <v>221.995</v>
      </c>
      <c r="F9" s="553">
        <v>1068.2429999999999</v>
      </c>
      <c r="G9" s="553">
        <v>0.78500000000000003</v>
      </c>
      <c r="H9" s="553">
        <v>106.16200000000001</v>
      </c>
      <c r="I9" s="553">
        <v>583.74699999999996</v>
      </c>
      <c r="J9" s="553">
        <v>665.56500000000005</v>
      </c>
      <c r="K9" s="553">
        <v>964.68200000000002</v>
      </c>
      <c r="L9" s="553">
        <v>38.536000000000001</v>
      </c>
      <c r="M9" s="553">
        <v>883.76499999999999</v>
      </c>
      <c r="N9" s="553">
        <v>23.113</v>
      </c>
      <c r="O9" s="553">
        <v>26.312999999999999</v>
      </c>
      <c r="P9" s="553">
        <v>3.2810000000000001</v>
      </c>
      <c r="Q9" s="553">
        <v>0.112</v>
      </c>
      <c r="R9" s="553">
        <v>62.429000000000002</v>
      </c>
      <c r="S9" s="553">
        <v>12.028</v>
      </c>
      <c r="T9" s="553">
        <v>519.45000000000005</v>
      </c>
      <c r="U9" s="553">
        <v>159.72</v>
      </c>
      <c r="V9" s="553">
        <v>154.47499999999999</v>
      </c>
      <c r="W9" s="553">
        <v>100.51</v>
      </c>
      <c r="X9" s="553">
        <v>76.968000000000004</v>
      </c>
      <c r="Y9" s="553">
        <v>2.5000000000000001E-2</v>
      </c>
      <c r="Z9" s="553">
        <v>56.23</v>
      </c>
      <c r="AA9" s="553">
        <v>181.215</v>
      </c>
      <c r="AB9" s="553">
        <v>184.58500000000001</v>
      </c>
      <c r="AC9" s="553">
        <v>1387.3910000000001</v>
      </c>
      <c r="AD9" s="223" t="s">
        <v>243</v>
      </c>
    </row>
    <row r="10" spans="1:30" ht="15" customHeight="1" x14ac:dyDescent="0.2">
      <c r="A10" s="217" t="s">
        <v>244</v>
      </c>
      <c r="B10" s="554">
        <v>479.38</v>
      </c>
      <c r="C10" s="554">
        <v>78.200999999999993</v>
      </c>
      <c r="D10" s="554">
        <v>222.05099999999999</v>
      </c>
      <c r="E10" s="552">
        <v>1890.0709999999999</v>
      </c>
      <c r="F10" s="554">
        <v>2485.1260000000002</v>
      </c>
      <c r="G10" s="554">
        <v>117.696</v>
      </c>
      <c r="H10" s="554">
        <v>252.73</v>
      </c>
      <c r="I10" s="554">
        <v>671.79600000000005</v>
      </c>
      <c r="J10" s="554">
        <v>2353.5749999999998</v>
      </c>
      <c r="K10" s="554">
        <v>1325.0440000000001</v>
      </c>
      <c r="L10" s="554">
        <v>130.73500000000001</v>
      </c>
      <c r="M10" s="554">
        <v>1230.4970000000001</v>
      </c>
      <c r="N10" s="554">
        <v>60.281999999999996</v>
      </c>
      <c r="O10" s="554">
        <v>168.98699999999999</v>
      </c>
      <c r="P10" s="554">
        <v>204.839</v>
      </c>
      <c r="Q10" s="554">
        <v>62.762999999999998</v>
      </c>
      <c r="R10" s="554">
        <v>135.64400000000001</v>
      </c>
      <c r="S10" s="554">
        <v>67.278000000000006</v>
      </c>
      <c r="T10" s="554">
        <v>1257.9159999999999</v>
      </c>
      <c r="U10" s="554">
        <v>472.54599999999999</v>
      </c>
      <c r="V10" s="554">
        <v>456.16500000000002</v>
      </c>
      <c r="W10" s="554">
        <v>301.86500000000001</v>
      </c>
      <c r="X10" s="554">
        <v>31.132000000000001</v>
      </c>
      <c r="Y10" s="554">
        <v>18.329000000000001</v>
      </c>
      <c r="Z10" s="554">
        <v>9.218</v>
      </c>
      <c r="AA10" s="554">
        <v>832.93200000000002</v>
      </c>
      <c r="AB10" s="554">
        <v>1696.6089999999999</v>
      </c>
      <c r="AC10" s="554">
        <v>2791.4760000000001</v>
      </c>
      <c r="AD10" s="223" t="s">
        <v>244</v>
      </c>
    </row>
    <row r="11" spans="1:30" ht="15" customHeight="1" x14ac:dyDescent="0.2">
      <c r="A11" s="217" t="s">
        <v>245</v>
      </c>
      <c r="B11" s="553">
        <v>1504.095</v>
      </c>
      <c r="C11" s="553">
        <v>1302.6320000000001</v>
      </c>
      <c r="D11" s="553">
        <v>1095.4570000000001</v>
      </c>
      <c r="E11" s="553">
        <v>2499.7399999999998</v>
      </c>
      <c r="F11" s="552">
        <v>22616.913</v>
      </c>
      <c r="G11" s="553">
        <v>273.07100000000003</v>
      </c>
      <c r="H11" s="553">
        <v>1503.3240000000001</v>
      </c>
      <c r="I11" s="553">
        <v>4295.8940000000002</v>
      </c>
      <c r="J11" s="553">
        <v>23128.936000000002</v>
      </c>
      <c r="K11" s="553">
        <v>8336.6839999999993</v>
      </c>
      <c r="L11" s="553">
        <v>1416.7180000000001</v>
      </c>
      <c r="M11" s="553">
        <v>11320.441000000001</v>
      </c>
      <c r="N11" s="553">
        <v>261.09699999999998</v>
      </c>
      <c r="O11" s="553">
        <v>623.82799999999997</v>
      </c>
      <c r="P11" s="553">
        <v>373.995</v>
      </c>
      <c r="Q11" s="553">
        <v>332.726</v>
      </c>
      <c r="R11" s="553">
        <v>1386.9970000000001</v>
      </c>
      <c r="S11" s="553">
        <v>579.94600000000003</v>
      </c>
      <c r="T11" s="553">
        <v>3497.8090000000002</v>
      </c>
      <c r="U11" s="553">
        <v>6547.2730000000001</v>
      </c>
      <c r="V11" s="553">
        <v>3223.4569999999999</v>
      </c>
      <c r="W11" s="553">
        <v>3124.7730000000001</v>
      </c>
      <c r="X11" s="553">
        <v>1493.847</v>
      </c>
      <c r="Y11" s="553">
        <v>215.99700000000001</v>
      </c>
      <c r="Z11" s="553">
        <v>1.911</v>
      </c>
      <c r="AA11" s="553">
        <v>1647.8710000000001</v>
      </c>
      <c r="AB11" s="553">
        <v>2853.7109999999998</v>
      </c>
      <c r="AC11" s="553">
        <v>12190.147000000001</v>
      </c>
      <c r="AD11" s="223" t="s">
        <v>245</v>
      </c>
    </row>
    <row r="12" spans="1:30" ht="15" customHeight="1" x14ac:dyDescent="0.2">
      <c r="A12" s="217" t="s">
        <v>246</v>
      </c>
      <c r="B12" s="554">
        <v>48.186</v>
      </c>
      <c r="C12" s="554">
        <v>22.603000000000002</v>
      </c>
      <c r="D12" s="554">
        <v>0.8</v>
      </c>
      <c r="E12" s="554">
        <v>117.99299999999999</v>
      </c>
      <c r="F12" s="554">
        <v>271.11900000000003</v>
      </c>
      <c r="G12" s="552">
        <v>19.204000000000001</v>
      </c>
      <c r="H12" s="554">
        <v>21.588999999999999</v>
      </c>
      <c r="I12" s="554">
        <v>15.97</v>
      </c>
      <c r="J12" s="554">
        <v>64.221000000000004</v>
      </c>
      <c r="K12" s="554">
        <v>12.145</v>
      </c>
      <c r="L12" s="554">
        <v>0.30199999999999999</v>
      </c>
      <c r="M12" s="554">
        <v>51.892000000000003</v>
      </c>
      <c r="N12" s="554">
        <v>2.4940000000000002</v>
      </c>
      <c r="O12" s="554">
        <v>197.964</v>
      </c>
      <c r="P12" s="554">
        <v>37.197000000000003</v>
      </c>
      <c r="Q12" s="554">
        <v>6.0000000000000001E-3</v>
      </c>
      <c r="R12" s="554">
        <v>4.2000000000000003E-2</v>
      </c>
      <c r="S12" s="554">
        <v>0.379</v>
      </c>
      <c r="T12" s="554">
        <v>86.959000000000003</v>
      </c>
      <c r="U12" s="554">
        <v>5.3070000000000004</v>
      </c>
      <c r="V12" s="554">
        <v>25.39</v>
      </c>
      <c r="W12" s="554">
        <v>2.246</v>
      </c>
      <c r="X12" s="562"/>
      <c r="Y12" s="562"/>
      <c r="Z12" s="562"/>
      <c r="AA12" s="562">
        <v>218.78</v>
      </c>
      <c r="AB12" s="554">
        <v>136.029</v>
      </c>
      <c r="AC12" s="554">
        <v>143.684</v>
      </c>
      <c r="AD12" s="223" t="s">
        <v>246</v>
      </c>
    </row>
    <row r="13" spans="1:30" ht="15" customHeight="1" x14ac:dyDescent="0.2">
      <c r="A13" s="217" t="s">
        <v>247</v>
      </c>
      <c r="B13" s="553">
        <v>423.17599999999999</v>
      </c>
      <c r="C13" s="553">
        <v>27.966999999999999</v>
      </c>
      <c r="D13" s="553">
        <v>106.818</v>
      </c>
      <c r="E13" s="553">
        <v>252.89400000000001</v>
      </c>
      <c r="F13" s="553">
        <v>1495.7090000000001</v>
      </c>
      <c r="G13" s="553">
        <v>21.754000000000001</v>
      </c>
      <c r="H13" s="552">
        <v>57.081000000000003</v>
      </c>
      <c r="I13" s="553">
        <v>56.43</v>
      </c>
      <c r="J13" s="553">
        <v>3048.9250000000002</v>
      </c>
      <c r="K13" s="553">
        <v>1553.403</v>
      </c>
      <c r="L13" s="553">
        <v>78.908000000000001</v>
      </c>
      <c r="M13" s="553">
        <v>963.71400000000006</v>
      </c>
      <c r="N13" s="553">
        <v>7.077</v>
      </c>
      <c r="O13" s="553">
        <v>107.747</v>
      </c>
      <c r="P13" s="553">
        <v>162.339</v>
      </c>
      <c r="Q13" s="553">
        <v>3.5000000000000003E-2</v>
      </c>
      <c r="R13" s="553">
        <v>163.46700000000001</v>
      </c>
      <c r="S13" s="553">
        <v>59.073999999999998</v>
      </c>
      <c r="T13" s="553">
        <v>804.45399999999995</v>
      </c>
      <c r="U13" s="553">
        <v>126.126</v>
      </c>
      <c r="V13" s="553">
        <v>858.702</v>
      </c>
      <c r="W13" s="553">
        <v>685.274</v>
      </c>
      <c r="X13" s="553">
        <v>76.069999999999993</v>
      </c>
      <c r="Y13" s="709"/>
      <c r="Z13" s="553">
        <v>95.685000000000002</v>
      </c>
      <c r="AA13" s="553">
        <v>35.912999999999997</v>
      </c>
      <c r="AB13" s="553">
        <v>149.97</v>
      </c>
      <c r="AC13" s="553">
        <v>9643.7829999999994</v>
      </c>
      <c r="AD13" s="223" t="s">
        <v>247</v>
      </c>
    </row>
    <row r="14" spans="1:30" ht="15" customHeight="1" x14ac:dyDescent="0.2">
      <c r="A14" s="217" t="s">
        <v>248</v>
      </c>
      <c r="B14" s="554">
        <v>797.06399999999996</v>
      </c>
      <c r="C14" s="554">
        <v>89.081000000000003</v>
      </c>
      <c r="D14" s="554">
        <v>584.04100000000005</v>
      </c>
      <c r="E14" s="554">
        <v>673.98500000000001</v>
      </c>
      <c r="F14" s="554">
        <v>4361.03</v>
      </c>
      <c r="G14" s="554">
        <v>16.588999999999999</v>
      </c>
      <c r="H14" s="554">
        <v>56.54</v>
      </c>
      <c r="I14" s="552">
        <v>5111.4870000000001</v>
      </c>
      <c r="J14" s="554">
        <v>357.81599999999997</v>
      </c>
      <c r="K14" s="554">
        <v>1758.1679999999999</v>
      </c>
      <c r="L14" s="554">
        <v>25.145</v>
      </c>
      <c r="M14" s="554">
        <v>2223.6729999999998</v>
      </c>
      <c r="N14" s="554">
        <v>970.24400000000003</v>
      </c>
      <c r="O14" s="554">
        <v>32.676000000000002</v>
      </c>
      <c r="P14" s="554">
        <v>76.795000000000002</v>
      </c>
      <c r="Q14" s="554">
        <v>50.924999999999997</v>
      </c>
      <c r="R14" s="554">
        <v>126.35299999999999</v>
      </c>
      <c r="S14" s="554">
        <v>17.323</v>
      </c>
      <c r="T14" s="554">
        <v>1170.751</v>
      </c>
      <c r="U14" s="554">
        <v>781.64599999999996</v>
      </c>
      <c r="V14" s="554">
        <v>699.69</v>
      </c>
      <c r="W14" s="554">
        <v>3.4710000000000001</v>
      </c>
      <c r="X14" s="554">
        <v>230.077</v>
      </c>
      <c r="Y14" s="554">
        <v>42.597000000000001</v>
      </c>
      <c r="Z14" s="554">
        <v>85.35</v>
      </c>
      <c r="AA14" s="554">
        <v>375.62400000000002</v>
      </c>
      <c r="AB14" s="554">
        <v>791.39800000000002</v>
      </c>
      <c r="AC14" s="554">
        <v>4953.6130000000003</v>
      </c>
      <c r="AD14" s="223" t="s">
        <v>248</v>
      </c>
    </row>
    <row r="15" spans="1:30" ht="15" customHeight="1" x14ac:dyDescent="0.2">
      <c r="A15" s="217" t="s">
        <v>249</v>
      </c>
      <c r="B15" s="553">
        <v>4423.848</v>
      </c>
      <c r="C15" s="553">
        <v>267.55599999999998</v>
      </c>
      <c r="D15" s="553">
        <v>664.18700000000001</v>
      </c>
      <c r="E15" s="553">
        <v>2353.038</v>
      </c>
      <c r="F15" s="553">
        <v>22866.999</v>
      </c>
      <c r="G15" s="553">
        <v>63.802</v>
      </c>
      <c r="H15" s="553">
        <v>3037.989</v>
      </c>
      <c r="I15" s="553">
        <v>356.68900000000002</v>
      </c>
      <c r="J15" s="552">
        <v>28599.482</v>
      </c>
      <c r="K15" s="553">
        <v>10251.41</v>
      </c>
      <c r="L15" s="553">
        <v>138.30799999999999</v>
      </c>
      <c r="M15" s="553">
        <v>9609.1010000000006</v>
      </c>
      <c r="N15" s="553">
        <v>19.733000000000001</v>
      </c>
      <c r="O15" s="553">
        <v>92.518000000000001</v>
      </c>
      <c r="P15" s="553">
        <v>150.227</v>
      </c>
      <c r="Q15" s="553">
        <v>290.899</v>
      </c>
      <c r="R15" s="553">
        <v>323.33</v>
      </c>
      <c r="S15" s="553">
        <v>166.32300000000001</v>
      </c>
      <c r="T15" s="553">
        <v>5510.348</v>
      </c>
      <c r="U15" s="553">
        <v>1335.23</v>
      </c>
      <c r="V15" s="553">
        <v>1152.816</v>
      </c>
      <c r="W15" s="553">
        <v>2767.3110000000001</v>
      </c>
      <c r="X15" s="553">
        <v>1032.5719999999999</v>
      </c>
      <c r="Y15" s="553">
        <v>5.0369999999999999</v>
      </c>
      <c r="Z15" s="553">
        <v>102.006</v>
      </c>
      <c r="AA15" s="553">
        <v>1397.444</v>
      </c>
      <c r="AB15" s="553">
        <v>2764.2919999999999</v>
      </c>
      <c r="AC15" s="553">
        <v>32734.151999999998</v>
      </c>
      <c r="AD15" s="223" t="s">
        <v>249</v>
      </c>
    </row>
    <row r="16" spans="1:30" ht="15" customHeight="1" x14ac:dyDescent="0.2">
      <c r="A16" s="217" t="s">
        <v>216</v>
      </c>
      <c r="B16" s="554">
        <v>1819.298</v>
      </c>
      <c r="C16" s="554">
        <v>203.303</v>
      </c>
      <c r="D16" s="554">
        <v>968.60500000000002</v>
      </c>
      <c r="E16" s="554">
        <v>1335.971</v>
      </c>
      <c r="F16" s="554">
        <v>7185.0360000000001</v>
      </c>
      <c r="G16" s="554">
        <v>12.622999999999999</v>
      </c>
      <c r="H16" s="554">
        <v>1568.3340000000001</v>
      </c>
      <c r="I16" s="554">
        <v>1773.748</v>
      </c>
      <c r="J16" s="554">
        <v>9394.8009999999995</v>
      </c>
      <c r="K16" s="552">
        <v>28730.441999999999</v>
      </c>
      <c r="L16" s="554">
        <v>474.75599999999997</v>
      </c>
      <c r="M16" s="554">
        <v>9959.866</v>
      </c>
      <c r="N16" s="554">
        <v>67.171000000000006</v>
      </c>
      <c r="O16" s="554">
        <v>130.93600000000001</v>
      </c>
      <c r="P16" s="554">
        <v>79.817999999999998</v>
      </c>
      <c r="Q16" s="554">
        <v>120.355</v>
      </c>
      <c r="R16" s="554">
        <v>448.28300000000002</v>
      </c>
      <c r="S16" s="554">
        <v>237.37100000000001</v>
      </c>
      <c r="T16" s="554">
        <v>3021.8319999999999</v>
      </c>
      <c r="U16" s="554">
        <v>1017.136</v>
      </c>
      <c r="V16" s="554">
        <v>944.77599999999995</v>
      </c>
      <c r="W16" s="554">
        <v>4133.9799999999996</v>
      </c>
      <c r="X16" s="554">
        <v>706.22699999999998</v>
      </c>
      <c r="Y16" s="554">
        <v>77.325999999999993</v>
      </c>
      <c r="Z16" s="554">
        <v>31.832999999999998</v>
      </c>
      <c r="AA16" s="554">
        <v>591.07100000000003</v>
      </c>
      <c r="AB16" s="554">
        <v>1131.0730000000001</v>
      </c>
      <c r="AC16" s="554">
        <v>11051.637000000001</v>
      </c>
      <c r="AD16" s="223" t="s">
        <v>216</v>
      </c>
    </row>
    <row r="17" spans="1:30" ht="15" customHeight="1" x14ac:dyDescent="0.2">
      <c r="A17" s="446" t="s">
        <v>553</v>
      </c>
      <c r="B17" s="555">
        <v>146.416</v>
      </c>
      <c r="C17" s="556">
        <v>0.59299999999999997</v>
      </c>
      <c r="D17" s="556">
        <v>39.451000000000001</v>
      </c>
      <c r="E17" s="556">
        <v>130.43100000000001</v>
      </c>
      <c r="F17" s="556">
        <v>1469.5989999999999</v>
      </c>
      <c r="G17" s="556">
        <v>0.35499999999999998</v>
      </c>
      <c r="H17" s="556">
        <v>78.58</v>
      </c>
      <c r="I17" s="556">
        <v>13.234</v>
      </c>
      <c r="J17" s="556">
        <v>139.79300000000001</v>
      </c>
      <c r="K17" s="556">
        <v>468.822</v>
      </c>
      <c r="L17" s="559">
        <v>441.15100000000001</v>
      </c>
      <c r="M17" s="556">
        <v>138.32300000000001</v>
      </c>
      <c r="N17" s="556">
        <v>0.05</v>
      </c>
      <c r="O17" s="556">
        <v>6.6070000000000002</v>
      </c>
      <c r="P17" s="556">
        <v>4.6660000000000004</v>
      </c>
      <c r="Q17" s="556">
        <v>3.5710000000000002</v>
      </c>
      <c r="R17" s="556">
        <v>51.058999999999997</v>
      </c>
      <c r="S17" s="556">
        <v>4.0549999999999997</v>
      </c>
      <c r="T17" s="556">
        <v>105.044</v>
      </c>
      <c r="U17" s="556">
        <v>274.31099999999998</v>
      </c>
      <c r="V17" s="556">
        <v>60.710999999999999</v>
      </c>
      <c r="W17" s="556">
        <v>22.539000000000001</v>
      </c>
      <c r="X17" s="556">
        <v>8.5999999999999993E-2</v>
      </c>
      <c r="Y17" s="556">
        <v>0.97099999999999997</v>
      </c>
      <c r="Z17" s="556">
        <v>5.5110000000000001</v>
      </c>
      <c r="AA17" s="556">
        <v>99.971000000000004</v>
      </c>
      <c r="AB17" s="556">
        <v>219.50800000000001</v>
      </c>
      <c r="AC17" s="557">
        <v>892.28099999999995</v>
      </c>
      <c r="AD17" s="447" t="s">
        <v>553</v>
      </c>
    </row>
    <row r="18" spans="1:30" ht="15" customHeight="1" x14ac:dyDescent="0.2">
      <c r="A18" s="217" t="s">
        <v>250</v>
      </c>
      <c r="B18" s="558">
        <v>2966.41</v>
      </c>
      <c r="C18" s="558">
        <v>337.23099999999999</v>
      </c>
      <c r="D18" s="558">
        <v>885.98900000000003</v>
      </c>
      <c r="E18" s="558">
        <v>1229.2539999999999</v>
      </c>
      <c r="F18" s="558">
        <v>11302.999</v>
      </c>
      <c r="G18" s="558">
        <v>54.350999999999999</v>
      </c>
      <c r="H18" s="558">
        <v>964.84900000000005</v>
      </c>
      <c r="I18" s="558">
        <v>2222.1309999999999</v>
      </c>
      <c r="J18" s="558">
        <v>9662.2360000000008</v>
      </c>
      <c r="K18" s="558">
        <v>9937.6290000000008</v>
      </c>
      <c r="L18" s="558">
        <v>178.893</v>
      </c>
      <c r="M18" s="559">
        <v>28416.334999999999</v>
      </c>
      <c r="N18" s="558">
        <v>116.271</v>
      </c>
      <c r="O18" s="558">
        <v>237.51300000000001</v>
      </c>
      <c r="P18" s="558">
        <v>218.357</v>
      </c>
      <c r="Q18" s="558">
        <v>160.25200000000001</v>
      </c>
      <c r="R18" s="558">
        <v>714.01300000000003</v>
      </c>
      <c r="S18" s="558">
        <v>730.01800000000003</v>
      </c>
      <c r="T18" s="558">
        <v>3526.569</v>
      </c>
      <c r="U18" s="558">
        <v>1172.008</v>
      </c>
      <c r="V18" s="558">
        <v>1259.3820000000001</v>
      </c>
      <c r="W18" s="558">
        <v>1245.55</v>
      </c>
      <c r="X18" s="558">
        <v>2116.1280000000002</v>
      </c>
      <c r="Y18" s="558">
        <v>2.1850000000000001</v>
      </c>
      <c r="Z18" s="558">
        <v>192.994</v>
      </c>
      <c r="AA18" s="558">
        <v>483.26299999999998</v>
      </c>
      <c r="AB18" s="558">
        <v>803.30200000000002</v>
      </c>
      <c r="AC18" s="558">
        <v>11033.451999999999</v>
      </c>
      <c r="AD18" s="223" t="s">
        <v>250</v>
      </c>
    </row>
    <row r="19" spans="1:30" ht="15" customHeight="1" x14ac:dyDescent="0.2">
      <c r="A19" s="217" t="s">
        <v>251</v>
      </c>
      <c r="B19" s="560">
        <v>54.591999999999999</v>
      </c>
      <c r="C19" s="560">
        <v>59.43</v>
      </c>
      <c r="D19" s="560">
        <v>23.4</v>
      </c>
      <c r="E19" s="560">
        <v>61.213000000000001</v>
      </c>
      <c r="F19" s="560">
        <v>269.50200000000001</v>
      </c>
      <c r="G19" s="560">
        <v>2.476</v>
      </c>
      <c r="H19" s="560">
        <v>7.077</v>
      </c>
      <c r="I19" s="560">
        <v>960.25199999999995</v>
      </c>
      <c r="J19" s="560">
        <v>19.655999999999999</v>
      </c>
      <c r="K19" s="560">
        <v>68.200999999999993</v>
      </c>
      <c r="L19" s="560">
        <v>0.13400000000000001</v>
      </c>
      <c r="M19" s="560">
        <v>116.995</v>
      </c>
      <c r="N19" s="561">
        <v>0</v>
      </c>
      <c r="O19" s="560">
        <v>7.77</v>
      </c>
      <c r="P19" s="560">
        <v>12.84</v>
      </c>
      <c r="Q19" s="560">
        <v>0.38500000000000001</v>
      </c>
      <c r="R19" s="560">
        <v>61.347000000000001</v>
      </c>
      <c r="S19" s="560">
        <v>22.765000000000001</v>
      </c>
      <c r="T19" s="560">
        <v>71.284999999999997</v>
      </c>
      <c r="U19" s="560">
        <v>168.126</v>
      </c>
      <c r="V19" s="560">
        <v>97.442999999999998</v>
      </c>
      <c r="W19" s="560">
        <v>7.0000000000000001E-3</v>
      </c>
      <c r="X19" s="560">
        <v>111.176</v>
      </c>
      <c r="Y19" s="560">
        <v>5.5430000000000001</v>
      </c>
      <c r="Z19" s="560">
        <v>3.3140000000000001</v>
      </c>
      <c r="AA19" s="560">
        <v>54.085999999999999</v>
      </c>
      <c r="AB19" s="560">
        <v>223.49100000000001</v>
      </c>
      <c r="AC19" s="560">
        <v>2330.502</v>
      </c>
      <c r="AD19" s="223" t="s">
        <v>251</v>
      </c>
    </row>
    <row r="20" spans="1:30" ht="15" customHeight="1" x14ac:dyDescent="0.2">
      <c r="A20" s="217" t="s">
        <v>252</v>
      </c>
      <c r="B20" s="562">
        <v>107.47199999999999</v>
      </c>
      <c r="C20" s="562">
        <v>19.588999999999999</v>
      </c>
      <c r="D20" s="562">
        <v>26.469000000000001</v>
      </c>
      <c r="E20" s="562">
        <v>168.83699999999999</v>
      </c>
      <c r="F20" s="562">
        <v>619.25400000000002</v>
      </c>
      <c r="G20" s="562">
        <v>196.14699999999999</v>
      </c>
      <c r="H20" s="562">
        <v>107.762</v>
      </c>
      <c r="I20" s="562">
        <v>32.536999999999999</v>
      </c>
      <c r="J20" s="562">
        <v>98.638999999999996</v>
      </c>
      <c r="K20" s="562">
        <v>130.10300000000001</v>
      </c>
      <c r="L20" s="562">
        <v>5.3999999999999999E-2</v>
      </c>
      <c r="M20" s="562">
        <v>239.66300000000001</v>
      </c>
      <c r="N20" s="562">
        <v>8.09</v>
      </c>
      <c r="O20" s="561">
        <v>0.27800000000000002</v>
      </c>
      <c r="P20" s="562">
        <v>214.86099999999999</v>
      </c>
      <c r="Q20" s="562">
        <v>6.7000000000000004E-2</v>
      </c>
      <c r="R20" s="562">
        <v>21.777999999999999</v>
      </c>
      <c r="S20" s="562">
        <v>5.3929999999999998</v>
      </c>
      <c r="T20" s="562">
        <v>139.459</v>
      </c>
      <c r="U20" s="562">
        <v>75.100999999999999</v>
      </c>
      <c r="V20" s="562">
        <v>65.587999999999994</v>
      </c>
      <c r="W20" s="562">
        <v>1.405</v>
      </c>
      <c r="X20" s="562">
        <v>4.0000000000000001E-3</v>
      </c>
      <c r="Y20" s="562"/>
      <c r="Z20" s="562">
        <v>1.1200000000000001</v>
      </c>
      <c r="AA20" s="562">
        <v>285.822</v>
      </c>
      <c r="AB20" s="562">
        <v>205.751</v>
      </c>
      <c r="AC20" s="562">
        <v>544.34199999999998</v>
      </c>
      <c r="AD20" s="223" t="s">
        <v>252</v>
      </c>
    </row>
    <row r="21" spans="1:30" ht="15" customHeight="1" x14ac:dyDescent="0.2">
      <c r="A21" s="217" t="s">
        <v>253</v>
      </c>
      <c r="B21" s="560">
        <v>113.331</v>
      </c>
      <c r="C21" s="560">
        <v>29.152999999999999</v>
      </c>
      <c r="D21" s="560">
        <v>3.4220000000000002</v>
      </c>
      <c r="E21" s="560">
        <v>205.59200000000001</v>
      </c>
      <c r="F21" s="560">
        <v>373.17599999999999</v>
      </c>
      <c r="G21" s="560">
        <v>37.68</v>
      </c>
      <c r="H21" s="560">
        <v>166.83600000000001</v>
      </c>
      <c r="I21" s="560">
        <v>76.510999999999996</v>
      </c>
      <c r="J21" s="560">
        <v>146.13900000000001</v>
      </c>
      <c r="K21" s="560">
        <v>79.709999999999994</v>
      </c>
      <c r="L21" s="560">
        <v>0.24099999999999999</v>
      </c>
      <c r="M21" s="560">
        <v>219.06800000000001</v>
      </c>
      <c r="N21" s="560">
        <v>13.068</v>
      </c>
      <c r="O21" s="560">
        <v>217.279</v>
      </c>
      <c r="P21" s="561">
        <v>0.14799999999999999</v>
      </c>
      <c r="Q21" s="560">
        <v>0</v>
      </c>
      <c r="R21" s="709"/>
      <c r="S21" s="560">
        <v>21.234999999999999</v>
      </c>
      <c r="T21" s="560">
        <v>75.424000000000007</v>
      </c>
      <c r="U21" s="560">
        <v>55.43</v>
      </c>
      <c r="V21" s="560">
        <v>95.236000000000004</v>
      </c>
      <c r="W21" s="560">
        <v>1.7969999999999999</v>
      </c>
      <c r="X21" s="560">
        <v>0.109</v>
      </c>
      <c r="Y21" s="560">
        <v>0.96599999999999997</v>
      </c>
      <c r="Z21" s="560">
        <v>0</v>
      </c>
      <c r="AA21" s="560">
        <v>100.518</v>
      </c>
      <c r="AB21" s="560">
        <v>49.137</v>
      </c>
      <c r="AC21" s="560">
        <v>739.87400000000002</v>
      </c>
      <c r="AD21" s="223" t="s">
        <v>253</v>
      </c>
    </row>
    <row r="22" spans="1:30" ht="15" customHeight="1" x14ac:dyDescent="0.2">
      <c r="A22" s="217" t="s">
        <v>266</v>
      </c>
      <c r="B22" s="562">
        <v>1.0269999999999999</v>
      </c>
      <c r="C22" s="562">
        <v>24.722000000000001</v>
      </c>
      <c r="D22" s="562">
        <v>7.6999999999999999E-2</v>
      </c>
      <c r="E22" s="562">
        <v>63.338000000000001</v>
      </c>
      <c r="F22" s="562">
        <v>330.303</v>
      </c>
      <c r="G22" s="562"/>
      <c r="H22" s="562"/>
      <c r="I22" s="562">
        <v>53.38</v>
      </c>
      <c r="J22" s="562">
        <v>295.92099999999999</v>
      </c>
      <c r="K22" s="562">
        <v>117.813</v>
      </c>
      <c r="L22" s="562">
        <v>3.5190000000000001</v>
      </c>
      <c r="M22" s="562">
        <v>162.363</v>
      </c>
      <c r="N22" s="562">
        <v>0.38500000000000001</v>
      </c>
      <c r="O22" s="562">
        <v>8.4000000000000005E-2</v>
      </c>
      <c r="P22" s="413"/>
      <c r="Q22" s="561">
        <v>0.96499999999999997</v>
      </c>
      <c r="R22" s="562">
        <v>0</v>
      </c>
      <c r="S22" s="562">
        <v>3.21</v>
      </c>
      <c r="T22" s="562">
        <v>124.464</v>
      </c>
      <c r="U22" s="562">
        <v>68.774000000000001</v>
      </c>
      <c r="V22" s="562">
        <v>0.58199999999999996</v>
      </c>
      <c r="W22" s="562">
        <v>193.31899999999999</v>
      </c>
      <c r="X22" s="562"/>
      <c r="Y22" s="562"/>
      <c r="Z22" s="562">
        <v>0.01</v>
      </c>
      <c r="AA22" s="562">
        <v>0.29099999999999998</v>
      </c>
      <c r="AB22" s="562">
        <v>0.32800000000000001</v>
      </c>
      <c r="AC22" s="562">
        <v>370.13299999999998</v>
      </c>
      <c r="AD22" s="223" t="s">
        <v>266</v>
      </c>
    </row>
    <row r="23" spans="1:30" ht="15" customHeight="1" x14ac:dyDescent="0.2">
      <c r="A23" s="217" t="s">
        <v>255</v>
      </c>
      <c r="B23" s="560">
        <v>424.41699999999997</v>
      </c>
      <c r="C23" s="560">
        <v>38.371000000000002</v>
      </c>
      <c r="D23" s="560">
        <v>68.105000000000004</v>
      </c>
      <c r="E23" s="560">
        <v>136.04499999999999</v>
      </c>
      <c r="F23" s="560">
        <v>1404.0029999999999</v>
      </c>
      <c r="G23" s="560">
        <v>7.5999999999999998E-2</v>
      </c>
      <c r="H23" s="560">
        <v>163.37899999999999</v>
      </c>
      <c r="I23" s="560">
        <v>125.399</v>
      </c>
      <c r="J23" s="560">
        <v>321.488</v>
      </c>
      <c r="K23" s="560">
        <v>502.89699999999999</v>
      </c>
      <c r="L23" s="560">
        <v>0.373</v>
      </c>
      <c r="M23" s="560">
        <v>720.29</v>
      </c>
      <c r="N23" s="560">
        <v>60.823</v>
      </c>
      <c r="O23" s="560">
        <v>23.085000000000001</v>
      </c>
      <c r="P23" s="560">
        <v>2.9000000000000001E-2</v>
      </c>
      <c r="Q23" s="560">
        <v>7.0000000000000001E-3</v>
      </c>
      <c r="R23" s="561">
        <v>0.314</v>
      </c>
      <c r="S23" s="560">
        <v>35.082999999999998</v>
      </c>
      <c r="T23" s="560">
        <v>627.87099999999998</v>
      </c>
      <c r="U23" s="560">
        <v>104.074</v>
      </c>
      <c r="V23" s="560">
        <v>183.96299999999999</v>
      </c>
      <c r="W23" s="560">
        <v>68.078000000000003</v>
      </c>
      <c r="X23" s="560">
        <v>85.656999999999996</v>
      </c>
      <c r="Y23" s="560">
        <v>3.2000000000000001E-2</v>
      </c>
      <c r="Z23" s="560">
        <v>4.9000000000000002E-2</v>
      </c>
      <c r="AA23" s="560">
        <v>214.702</v>
      </c>
      <c r="AB23" s="560">
        <v>335.74799999999999</v>
      </c>
      <c r="AC23" s="560">
        <v>1330.0309999999999</v>
      </c>
      <c r="AD23" s="223" t="s">
        <v>255</v>
      </c>
    </row>
    <row r="24" spans="1:30" ht="15" customHeight="1" x14ac:dyDescent="0.2">
      <c r="A24" s="217" t="s">
        <v>256</v>
      </c>
      <c r="B24" s="562">
        <v>83.525999999999996</v>
      </c>
      <c r="C24" s="562">
        <v>17.065000000000001</v>
      </c>
      <c r="D24" s="562">
        <v>12.113</v>
      </c>
      <c r="E24" s="562">
        <v>66.796000000000006</v>
      </c>
      <c r="F24" s="562">
        <v>579.21500000000003</v>
      </c>
      <c r="G24" s="562">
        <v>0.34300000000000003</v>
      </c>
      <c r="H24" s="562">
        <v>59.648000000000003</v>
      </c>
      <c r="I24" s="562">
        <v>15.291</v>
      </c>
      <c r="J24" s="562">
        <v>167.19</v>
      </c>
      <c r="K24" s="562">
        <v>242.47499999999999</v>
      </c>
      <c r="L24" s="562">
        <v>4.0709999999999997</v>
      </c>
      <c r="M24" s="562">
        <v>731.53099999999995</v>
      </c>
      <c r="N24" s="562">
        <v>22.645</v>
      </c>
      <c r="O24" s="562">
        <v>5.47</v>
      </c>
      <c r="P24" s="562">
        <v>21.219000000000001</v>
      </c>
      <c r="Q24" s="562">
        <v>3.895</v>
      </c>
      <c r="R24" s="562">
        <v>35.200000000000003</v>
      </c>
      <c r="S24" s="561">
        <v>0.33</v>
      </c>
      <c r="T24" s="562">
        <v>103.565</v>
      </c>
      <c r="U24" s="562">
        <v>81.507000000000005</v>
      </c>
      <c r="V24" s="562">
        <v>47.527999999999999</v>
      </c>
      <c r="W24" s="562">
        <v>0.193</v>
      </c>
      <c r="X24" s="562">
        <v>7.8869999999999996</v>
      </c>
      <c r="Y24" s="562">
        <v>5.2859999999999996</v>
      </c>
      <c r="Z24" s="562">
        <v>2.536</v>
      </c>
      <c r="AA24" s="562">
        <v>1.3580000000000001</v>
      </c>
      <c r="AB24" s="562">
        <v>81.278000000000006</v>
      </c>
      <c r="AC24" s="562">
        <v>1160.2719999999999</v>
      </c>
      <c r="AD24" s="223" t="s">
        <v>256</v>
      </c>
    </row>
    <row r="25" spans="1:30" ht="15" customHeight="1" x14ac:dyDescent="0.2">
      <c r="A25" s="217" t="s">
        <v>267</v>
      </c>
      <c r="B25" s="560">
        <v>210.79599999999999</v>
      </c>
      <c r="C25" s="560">
        <v>206.48500000000001</v>
      </c>
      <c r="D25" s="560">
        <v>519.63199999999995</v>
      </c>
      <c r="E25" s="560">
        <v>1254.492</v>
      </c>
      <c r="F25" s="560">
        <v>3480.1179999999999</v>
      </c>
      <c r="G25" s="560">
        <v>87.183999999999997</v>
      </c>
      <c r="H25" s="560">
        <v>806.327</v>
      </c>
      <c r="I25" s="560">
        <v>1173.585</v>
      </c>
      <c r="J25" s="560">
        <v>5545.1390000000001</v>
      </c>
      <c r="K25" s="560">
        <v>2994.4870000000001</v>
      </c>
      <c r="L25" s="560">
        <v>105.21</v>
      </c>
      <c r="M25" s="560">
        <v>3528.0259999999998</v>
      </c>
      <c r="N25" s="560">
        <v>71.088999999999999</v>
      </c>
      <c r="O25" s="560">
        <v>139.21899999999999</v>
      </c>
      <c r="P25" s="560">
        <v>75.388000000000005</v>
      </c>
      <c r="Q25" s="560">
        <v>123.626</v>
      </c>
      <c r="R25" s="560">
        <v>598.30200000000002</v>
      </c>
      <c r="S25" s="560">
        <v>102.64</v>
      </c>
      <c r="T25" s="561">
        <v>1.155</v>
      </c>
      <c r="U25" s="560">
        <v>744.68399999999997</v>
      </c>
      <c r="V25" s="560">
        <v>627.49800000000005</v>
      </c>
      <c r="W25" s="560">
        <v>1533.1659999999999</v>
      </c>
      <c r="X25" s="560">
        <v>418.49400000000003</v>
      </c>
      <c r="Y25" s="560">
        <v>23.439</v>
      </c>
      <c r="Z25" s="560">
        <v>0.185</v>
      </c>
      <c r="AA25" s="560">
        <v>492.89800000000002</v>
      </c>
      <c r="AB25" s="560">
        <v>982.072</v>
      </c>
      <c r="AC25" s="560">
        <v>8176.75</v>
      </c>
      <c r="AD25" s="223" t="s">
        <v>267</v>
      </c>
    </row>
    <row r="26" spans="1:30" ht="15" customHeight="1" x14ac:dyDescent="0.2">
      <c r="A26" s="217" t="s">
        <v>215</v>
      </c>
      <c r="B26" s="562">
        <v>415.24099999999999</v>
      </c>
      <c r="C26" s="562">
        <v>431.87200000000001</v>
      </c>
      <c r="D26" s="562">
        <v>161.773</v>
      </c>
      <c r="E26" s="562">
        <v>474.899</v>
      </c>
      <c r="F26" s="562">
        <v>6534.634</v>
      </c>
      <c r="G26" s="562">
        <v>5.3570000000000002</v>
      </c>
      <c r="H26" s="562">
        <v>126.842</v>
      </c>
      <c r="I26" s="562">
        <v>778.71699999999998</v>
      </c>
      <c r="J26" s="562">
        <v>1344.8140000000001</v>
      </c>
      <c r="K26" s="562">
        <v>1064.6949999999999</v>
      </c>
      <c r="L26" s="562">
        <v>266.154</v>
      </c>
      <c r="M26" s="562">
        <v>1174.078</v>
      </c>
      <c r="N26" s="562">
        <v>168.602</v>
      </c>
      <c r="O26" s="562">
        <v>75.349000000000004</v>
      </c>
      <c r="P26" s="562">
        <v>55.271999999999998</v>
      </c>
      <c r="Q26" s="562">
        <v>68.573999999999998</v>
      </c>
      <c r="R26" s="562">
        <v>104.268</v>
      </c>
      <c r="S26" s="562">
        <v>81.03</v>
      </c>
      <c r="T26" s="562">
        <v>747.09799999999996</v>
      </c>
      <c r="U26" s="561">
        <v>621.28499999999997</v>
      </c>
      <c r="V26" s="562">
        <v>295.89</v>
      </c>
      <c r="W26" s="562">
        <v>109.89100000000001</v>
      </c>
      <c r="X26" s="562">
        <v>503.16500000000002</v>
      </c>
      <c r="Y26" s="562">
        <v>53.19</v>
      </c>
      <c r="Z26" s="562">
        <v>55.125</v>
      </c>
      <c r="AA26" s="562">
        <v>157.352</v>
      </c>
      <c r="AB26" s="562">
        <v>347.89600000000002</v>
      </c>
      <c r="AC26" s="562">
        <v>1544.355</v>
      </c>
      <c r="AD26" s="223" t="s">
        <v>215</v>
      </c>
    </row>
    <row r="27" spans="1:30" ht="15" customHeight="1" x14ac:dyDescent="0.2">
      <c r="A27" s="217" t="s">
        <v>258</v>
      </c>
      <c r="B27" s="560">
        <v>454.37400000000002</v>
      </c>
      <c r="C27" s="560">
        <v>239.63800000000001</v>
      </c>
      <c r="D27" s="560">
        <v>155.60599999999999</v>
      </c>
      <c r="E27" s="560">
        <v>458.06400000000002</v>
      </c>
      <c r="F27" s="560">
        <v>3213.8470000000002</v>
      </c>
      <c r="G27" s="560">
        <v>25.684999999999999</v>
      </c>
      <c r="H27" s="560">
        <v>927.73</v>
      </c>
      <c r="I27" s="560">
        <v>696.43700000000001</v>
      </c>
      <c r="J27" s="560">
        <v>1172.3579999999999</v>
      </c>
      <c r="K27" s="560">
        <v>951.14400000000001</v>
      </c>
      <c r="L27" s="560">
        <v>62.966999999999999</v>
      </c>
      <c r="M27" s="560">
        <v>1306.4649999999999</v>
      </c>
      <c r="N27" s="560">
        <v>89.983000000000004</v>
      </c>
      <c r="O27" s="560">
        <v>65.668000000000006</v>
      </c>
      <c r="P27" s="560">
        <v>94.775000000000006</v>
      </c>
      <c r="Q27" s="560">
        <v>0.67400000000000004</v>
      </c>
      <c r="R27" s="560">
        <v>188.96199999999999</v>
      </c>
      <c r="S27" s="560">
        <v>47.831000000000003</v>
      </c>
      <c r="T27" s="560">
        <v>640.08900000000006</v>
      </c>
      <c r="U27" s="560">
        <v>295.685</v>
      </c>
      <c r="V27" s="561">
        <v>1217.222</v>
      </c>
      <c r="W27" s="560">
        <v>137.376</v>
      </c>
      <c r="X27" s="560">
        <v>84.234999999999999</v>
      </c>
      <c r="Y27" s="560">
        <v>0.28100000000000003</v>
      </c>
      <c r="Z27" s="560">
        <v>0.45800000000000002</v>
      </c>
      <c r="AA27" s="560">
        <v>227.21899999999999</v>
      </c>
      <c r="AB27" s="560">
        <v>712.86400000000003</v>
      </c>
      <c r="AC27" s="560">
        <v>5312.2349999999997</v>
      </c>
      <c r="AD27" s="223" t="s">
        <v>258</v>
      </c>
    </row>
    <row r="28" spans="1:30" ht="15" customHeight="1" x14ac:dyDescent="0.2">
      <c r="A28" s="217" t="s">
        <v>259</v>
      </c>
      <c r="B28" s="562">
        <v>816.35599999999999</v>
      </c>
      <c r="C28" s="562">
        <v>0.57599999999999996</v>
      </c>
      <c r="D28" s="562">
        <v>89.114000000000004</v>
      </c>
      <c r="E28" s="562">
        <v>294.423</v>
      </c>
      <c r="F28" s="562">
        <v>3086.5189999999998</v>
      </c>
      <c r="G28" s="562">
        <v>2.242</v>
      </c>
      <c r="H28" s="562">
        <v>683.40499999999997</v>
      </c>
      <c r="I28" s="562">
        <v>3.6970000000000001</v>
      </c>
      <c r="J28" s="562">
        <v>2723.3249999999998</v>
      </c>
      <c r="K28" s="562">
        <v>3984.2890000000002</v>
      </c>
      <c r="L28" s="562">
        <v>25.527999999999999</v>
      </c>
      <c r="M28" s="562">
        <v>1239.4929999999999</v>
      </c>
      <c r="N28" s="562">
        <v>1.0999999999999999E-2</v>
      </c>
      <c r="O28" s="562">
        <v>1.24</v>
      </c>
      <c r="P28" s="562">
        <v>1.954</v>
      </c>
      <c r="Q28" s="562">
        <v>187.46199999999999</v>
      </c>
      <c r="R28" s="562">
        <v>77.608000000000004</v>
      </c>
      <c r="S28" s="562">
        <v>0.13700000000000001</v>
      </c>
      <c r="T28" s="562">
        <v>1526.329</v>
      </c>
      <c r="U28" s="562">
        <v>109.017</v>
      </c>
      <c r="V28" s="562">
        <v>135.744</v>
      </c>
      <c r="W28" s="561">
        <v>2837.8760000000002</v>
      </c>
      <c r="X28" s="562">
        <v>57.250999999999998</v>
      </c>
      <c r="Y28" s="562"/>
      <c r="Z28" s="562">
        <v>0.65900000000000003</v>
      </c>
      <c r="AA28" s="562">
        <v>118.44</v>
      </c>
      <c r="AB28" s="562">
        <v>160.387</v>
      </c>
      <c r="AC28" s="562">
        <v>5446.6030000000001</v>
      </c>
      <c r="AD28" s="223" t="s">
        <v>259</v>
      </c>
    </row>
    <row r="29" spans="1:30" ht="15" customHeight="1" x14ac:dyDescent="0.2">
      <c r="A29" s="217" t="s">
        <v>260</v>
      </c>
      <c r="B29" s="560">
        <v>297.12299999999999</v>
      </c>
      <c r="C29" s="560">
        <v>36.143999999999998</v>
      </c>
      <c r="D29" s="560">
        <v>79.491</v>
      </c>
      <c r="E29" s="560">
        <v>29.448</v>
      </c>
      <c r="F29" s="560">
        <v>1493.683</v>
      </c>
      <c r="G29" s="560">
        <v>0.29599999999999999</v>
      </c>
      <c r="H29" s="560">
        <v>74.518000000000001</v>
      </c>
      <c r="I29" s="560">
        <v>243.316</v>
      </c>
      <c r="J29" s="560">
        <v>1032.9570000000001</v>
      </c>
      <c r="K29" s="560">
        <v>703.18100000000004</v>
      </c>
      <c r="L29" s="560">
        <v>7.2999999999999995E-2</v>
      </c>
      <c r="M29" s="560">
        <v>2229.6790000000001</v>
      </c>
      <c r="N29" s="560">
        <v>108.944</v>
      </c>
      <c r="O29" s="560">
        <v>4.0000000000000001E-3</v>
      </c>
      <c r="P29" s="560">
        <v>5.0000000000000001E-3</v>
      </c>
      <c r="Q29" s="560">
        <v>6.6000000000000003E-2</v>
      </c>
      <c r="R29" s="560">
        <v>84.936000000000007</v>
      </c>
      <c r="S29" s="560">
        <v>7.5880000000000001</v>
      </c>
      <c r="T29" s="560">
        <v>420.01100000000002</v>
      </c>
      <c r="U29" s="560">
        <v>505.56700000000001</v>
      </c>
      <c r="V29" s="560">
        <v>78.412999999999997</v>
      </c>
      <c r="W29" s="560">
        <v>54.533000000000001</v>
      </c>
      <c r="X29" s="561">
        <v>565.88199999999995</v>
      </c>
      <c r="Y29" s="560">
        <v>0.156</v>
      </c>
      <c r="Z29" s="560">
        <v>0.27300000000000002</v>
      </c>
      <c r="AA29" s="560">
        <v>0.85299999999999998</v>
      </c>
      <c r="AB29" s="560">
        <v>0.35499999999999998</v>
      </c>
      <c r="AC29" s="560">
        <v>826.25300000000004</v>
      </c>
      <c r="AD29" s="223" t="s">
        <v>260</v>
      </c>
    </row>
    <row r="30" spans="1:30" ht="15" customHeight="1" x14ac:dyDescent="0.2">
      <c r="A30" s="217" t="s">
        <v>261</v>
      </c>
      <c r="B30" s="562">
        <v>87.153000000000006</v>
      </c>
      <c r="C30" s="562">
        <v>3.4609999999999999</v>
      </c>
      <c r="D30" s="562">
        <v>0.53200000000000003</v>
      </c>
      <c r="E30" s="562">
        <v>18.225000000000001</v>
      </c>
      <c r="F30" s="562">
        <v>214.78100000000001</v>
      </c>
      <c r="G30" s="562"/>
      <c r="H30" s="562"/>
      <c r="I30" s="562">
        <v>47.597999999999999</v>
      </c>
      <c r="J30" s="562">
        <v>7.7229999999999999</v>
      </c>
      <c r="K30" s="562">
        <v>76.459000000000003</v>
      </c>
      <c r="L30" s="562">
        <v>0.97</v>
      </c>
      <c r="M30" s="562">
        <v>2.25</v>
      </c>
      <c r="N30" s="562">
        <v>0.9</v>
      </c>
      <c r="O30" s="562">
        <v>3.0000000000000001E-3</v>
      </c>
      <c r="P30" s="562">
        <v>0.96899999999999997</v>
      </c>
      <c r="Q30" s="562">
        <v>0</v>
      </c>
      <c r="R30" s="562">
        <v>0</v>
      </c>
      <c r="S30" s="562">
        <v>5.3460000000000001</v>
      </c>
      <c r="T30" s="562">
        <v>23.408000000000001</v>
      </c>
      <c r="U30" s="562">
        <v>53.244999999999997</v>
      </c>
      <c r="V30" s="562">
        <v>0.13500000000000001</v>
      </c>
      <c r="W30" s="562">
        <v>7.0000000000000001E-3</v>
      </c>
      <c r="X30" s="562">
        <v>0.158</v>
      </c>
      <c r="Y30" s="561"/>
      <c r="Z30" s="562">
        <v>7.0000000000000001E-3</v>
      </c>
      <c r="AA30" s="562">
        <v>31.422999999999998</v>
      </c>
      <c r="AB30" s="562">
        <v>0.16700000000000001</v>
      </c>
      <c r="AC30" s="562">
        <v>139.227</v>
      </c>
      <c r="AD30" s="223" t="s">
        <v>261</v>
      </c>
    </row>
    <row r="31" spans="1:30" ht="15" customHeight="1" x14ac:dyDescent="0.2">
      <c r="A31" s="217" t="s">
        <v>262</v>
      </c>
      <c r="B31" s="560">
        <v>65.364999999999995</v>
      </c>
      <c r="C31" s="560">
        <v>94.480999999999995</v>
      </c>
      <c r="D31" s="560">
        <v>59.113999999999997</v>
      </c>
      <c r="E31" s="560">
        <v>10.247</v>
      </c>
      <c r="F31" s="560">
        <v>2.464</v>
      </c>
      <c r="G31" s="709"/>
      <c r="H31" s="560">
        <v>98.265000000000001</v>
      </c>
      <c r="I31" s="560">
        <v>86.447999999999993</v>
      </c>
      <c r="J31" s="560">
        <v>106.273</v>
      </c>
      <c r="K31" s="560">
        <v>32.198999999999998</v>
      </c>
      <c r="L31" s="560">
        <v>4.0140000000000002</v>
      </c>
      <c r="M31" s="560">
        <v>192.40100000000001</v>
      </c>
      <c r="N31" s="560">
        <v>3.1720000000000002</v>
      </c>
      <c r="O31" s="560">
        <v>1.1339999999999999</v>
      </c>
      <c r="P31" s="560">
        <v>1.6E-2</v>
      </c>
      <c r="Q31" s="560">
        <v>6.2E-2</v>
      </c>
      <c r="R31" s="560">
        <v>0.622</v>
      </c>
      <c r="S31" s="560">
        <v>2.508</v>
      </c>
      <c r="T31" s="560">
        <v>0.55700000000000005</v>
      </c>
      <c r="U31" s="560">
        <v>55.21</v>
      </c>
      <c r="V31" s="560">
        <v>0.61799999999999999</v>
      </c>
      <c r="W31" s="560">
        <v>0.75</v>
      </c>
      <c r="X31" s="560">
        <v>7.0000000000000001E-3</v>
      </c>
      <c r="Y31" s="560">
        <v>6.4000000000000001E-2</v>
      </c>
      <c r="Z31" s="561">
        <v>19.718</v>
      </c>
      <c r="AA31" s="560">
        <v>0.97499999999999998</v>
      </c>
      <c r="AB31" s="560">
        <v>0.56299999999999994</v>
      </c>
      <c r="AC31" s="560">
        <v>439.54300000000001</v>
      </c>
      <c r="AD31" s="223" t="s">
        <v>262</v>
      </c>
    </row>
    <row r="32" spans="1:30" ht="15" customHeight="1" x14ac:dyDescent="0.2">
      <c r="A32" s="217" t="s">
        <v>263</v>
      </c>
      <c r="B32" s="562">
        <v>184.44300000000001</v>
      </c>
      <c r="C32" s="562">
        <v>50.792999999999999</v>
      </c>
      <c r="D32" s="562">
        <v>182.26900000000001</v>
      </c>
      <c r="E32" s="562">
        <v>841.06799999999998</v>
      </c>
      <c r="F32" s="562">
        <v>1648.9449999999999</v>
      </c>
      <c r="G32" s="562">
        <v>205.58199999999999</v>
      </c>
      <c r="H32" s="562">
        <v>36.539000000000001</v>
      </c>
      <c r="I32" s="562">
        <v>379.39800000000002</v>
      </c>
      <c r="J32" s="562">
        <v>1415.5329999999999</v>
      </c>
      <c r="K32" s="562">
        <v>594.08799999999997</v>
      </c>
      <c r="L32" s="562">
        <v>101.145</v>
      </c>
      <c r="M32" s="562">
        <v>486.10500000000002</v>
      </c>
      <c r="N32" s="562">
        <v>55.512999999999998</v>
      </c>
      <c r="O32" s="562">
        <v>285.80099999999999</v>
      </c>
      <c r="P32" s="562">
        <v>100.43</v>
      </c>
      <c r="Q32" s="562">
        <v>0.29099999999999998</v>
      </c>
      <c r="R32" s="562">
        <v>215.94200000000001</v>
      </c>
      <c r="S32" s="562">
        <v>1.3580000000000001</v>
      </c>
      <c r="T32" s="562">
        <v>496.36500000000001</v>
      </c>
      <c r="U32" s="562">
        <v>157.71199999999999</v>
      </c>
      <c r="V32" s="562">
        <v>228.285</v>
      </c>
      <c r="W32" s="562">
        <v>127.19199999999999</v>
      </c>
      <c r="X32" s="562">
        <v>0.42299999999999999</v>
      </c>
      <c r="Y32" s="562">
        <v>31.814</v>
      </c>
      <c r="Z32" s="562">
        <v>1.0569999999999999</v>
      </c>
      <c r="AA32" s="561">
        <v>2439.5070000000001</v>
      </c>
      <c r="AB32" s="562">
        <v>1498.8630000000001</v>
      </c>
      <c r="AC32" s="562">
        <v>1021.102</v>
      </c>
      <c r="AD32" s="223" t="s">
        <v>263</v>
      </c>
    </row>
    <row r="33" spans="1:32" s="355" customFormat="1" ht="15" customHeight="1" x14ac:dyDescent="0.2">
      <c r="A33" s="217" t="s">
        <v>264</v>
      </c>
      <c r="B33" s="560">
        <v>427.46899999999999</v>
      </c>
      <c r="C33" s="560">
        <v>42.8</v>
      </c>
      <c r="D33" s="560">
        <v>184.61600000000001</v>
      </c>
      <c r="E33" s="560">
        <v>1723.7850000000001</v>
      </c>
      <c r="F33" s="560">
        <v>2859.348</v>
      </c>
      <c r="G33" s="560">
        <v>140.56</v>
      </c>
      <c r="H33" s="560">
        <v>150.11799999999999</v>
      </c>
      <c r="I33" s="560">
        <v>822.01300000000003</v>
      </c>
      <c r="J33" s="560">
        <v>2904.5459999999998</v>
      </c>
      <c r="K33" s="560">
        <v>1123.0440000000001</v>
      </c>
      <c r="L33" s="560">
        <v>216.92099999999999</v>
      </c>
      <c r="M33" s="560">
        <v>789.44100000000003</v>
      </c>
      <c r="N33" s="560">
        <v>236.03899999999999</v>
      </c>
      <c r="O33" s="560">
        <v>205.02500000000001</v>
      </c>
      <c r="P33" s="560">
        <v>48.835999999999999</v>
      </c>
      <c r="Q33" s="560">
        <v>0.129</v>
      </c>
      <c r="R33" s="560">
        <v>335.52699999999999</v>
      </c>
      <c r="S33" s="560">
        <v>80.444000000000003</v>
      </c>
      <c r="T33" s="560">
        <v>1090.5630000000001</v>
      </c>
      <c r="U33" s="560">
        <v>347.52300000000002</v>
      </c>
      <c r="V33" s="560">
        <v>692.73</v>
      </c>
      <c r="W33" s="560">
        <v>166.16399999999999</v>
      </c>
      <c r="X33" s="560">
        <v>0.23499999999999999</v>
      </c>
      <c r="Y33" s="560">
        <v>0.35699999999999998</v>
      </c>
      <c r="Z33" s="560">
        <v>0.32500000000000001</v>
      </c>
      <c r="AA33" s="560">
        <v>1502.9960000000001</v>
      </c>
      <c r="AB33" s="561">
        <v>7063.6549999999997</v>
      </c>
      <c r="AC33" s="560">
        <v>2568.0639999999999</v>
      </c>
      <c r="AD33" s="223" t="s">
        <v>264</v>
      </c>
      <c r="AE33" s="441"/>
      <c r="AF33" s="441"/>
    </row>
    <row r="34" spans="1:32" ht="15" customHeight="1" x14ac:dyDescent="0.2">
      <c r="A34" s="218" t="s">
        <v>265</v>
      </c>
      <c r="B34" s="563">
        <v>1294.711</v>
      </c>
      <c r="C34" s="564">
        <v>926.97500000000002</v>
      </c>
      <c r="D34" s="564">
        <v>1393.22</v>
      </c>
      <c r="E34" s="564">
        <v>2775.7629999999999</v>
      </c>
      <c r="F34" s="564">
        <v>12211.39</v>
      </c>
      <c r="G34" s="564">
        <v>145.28200000000001</v>
      </c>
      <c r="H34" s="564">
        <v>9668.4580000000005</v>
      </c>
      <c r="I34" s="564">
        <v>4937.6049999999996</v>
      </c>
      <c r="J34" s="564">
        <v>32959.186999999998</v>
      </c>
      <c r="K34" s="564">
        <v>10768.565000000001</v>
      </c>
      <c r="L34" s="564">
        <v>882.43600000000004</v>
      </c>
      <c r="M34" s="564">
        <v>11023.108</v>
      </c>
      <c r="N34" s="564">
        <v>2346.4169999999999</v>
      </c>
      <c r="O34" s="564">
        <v>548.90499999999997</v>
      </c>
      <c r="P34" s="564">
        <v>731.78200000000004</v>
      </c>
      <c r="Q34" s="564">
        <v>369.78300000000002</v>
      </c>
      <c r="R34" s="564">
        <v>1264.7049999999999</v>
      </c>
      <c r="S34" s="564">
        <v>1156.942</v>
      </c>
      <c r="T34" s="564">
        <v>8196.3150000000005</v>
      </c>
      <c r="U34" s="564">
        <v>1537.6849999999999</v>
      </c>
      <c r="V34" s="564">
        <v>5125.8149999999996</v>
      </c>
      <c r="W34" s="564">
        <v>5505.8630000000003</v>
      </c>
      <c r="X34" s="564">
        <v>821.45</v>
      </c>
      <c r="Y34" s="564">
        <v>138.92400000000001</v>
      </c>
      <c r="Z34" s="564">
        <v>431.66899999999998</v>
      </c>
      <c r="AA34" s="564">
        <v>1013.019</v>
      </c>
      <c r="AB34" s="564">
        <v>2576.2020000000002</v>
      </c>
      <c r="AC34" s="565">
        <v>21318.264999999999</v>
      </c>
      <c r="AD34" s="224" t="s">
        <v>265</v>
      </c>
    </row>
    <row r="35" spans="1:32" ht="8.25" customHeight="1" x14ac:dyDescent="0.2"/>
    <row r="36" spans="1:32" x14ac:dyDescent="0.2">
      <c r="A36" s="20" t="s">
        <v>560</v>
      </c>
    </row>
    <row r="37" spans="1:32" ht="11.25" customHeight="1" x14ac:dyDescent="0.2">
      <c r="A37" s="89" t="s">
        <v>506</v>
      </c>
      <c r="B37" s="3" t="s">
        <v>666</v>
      </c>
    </row>
    <row r="38" spans="1:32" ht="13.5" customHeight="1" x14ac:dyDescent="0.2"/>
  </sheetData>
  <mergeCells count="3">
    <mergeCell ref="A2:AD2"/>
    <mergeCell ref="A3:AD3"/>
    <mergeCell ref="A4:AD4"/>
  </mergeCells>
  <phoneticPr fontId="5" type="noConversion"/>
  <printOptions horizontalCentered="1" verticalCentered="1"/>
  <pageMargins left="0.47244094488188981" right="0.47244094488188981" top="0.39370078740157483" bottom="0.39370078740157483" header="0" footer="0"/>
  <pageSetup paperSize="9" scale="6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H67"/>
  <sheetViews>
    <sheetView topLeftCell="A35" workbookViewId="0">
      <selection activeCell="I35" sqref="I1:U1048576"/>
    </sheetView>
  </sheetViews>
  <sheetFormatPr defaultRowHeight="12.75" x14ac:dyDescent="0.2"/>
  <cols>
    <col min="1" max="1" width="4.28515625" customWidth="1"/>
    <col min="2" max="2" width="8.28515625" customWidth="1"/>
    <col min="3" max="7" width="10.7109375" customWidth="1"/>
    <col min="8" max="8" width="5.140625" customWidth="1"/>
  </cols>
  <sheetData>
    <row r="1" spans="1:8" ht="14.25" customHeight="1" x14ac:dyDescent="0.2">
      <c r="A1" s="1"/>
      <c r="B1" s="21"/>
      <c r="C1" s="969"/>
      <c r="D1" s="969"/>
      <c r="E1" s="22"/>
      <c r="F1" s="11"/>
      <c r="H1" s="10" t="s">
        <v>449</v>
      </c>
    </row>
    <row r="2" spans="1:8" ht="30" customHeight="1" x14ac:dyDescent="0.2">
      <c r="B2" s="927" t="s">
        <v>646</v>
      </c>
      <c r="C2" s="927"/>
      <c r="D2" s="927"/>
      <c r="E2" s="927"/>
      <c r="F2" s="927"/>
      <c r="G2" s="927"/>
    </row>
    <row r="3" spans="1:8" ht="20.100000000000001" customHeight="1" x14ac:dyDescent="0.2">
      <c r="B3" s="143"/>
      <c r="C3" s="920" t="s">
        <v>283</v>
      </c>
      <c r="D3" s="985"/>
      <c r="E3" s="985"/>
      <c r="F3" s="985"/>
      <c r="G3" s="989"/>
    </row>
    <row r="4" spans="1:8" ht="12.75" customHeight="1" x14ac:dyDescent="0.2">
      <c r="B4" s="142"/>
      <c r="C4" s="1007" t="s">
        <v>131</v>
      </c>
      <c r="D4" s="1008"/>
      <c r="E4" s="1008"/>
      <c r="F4" s="1008"/>
      <c r="G4" s="1009"/>
    </row>
    <row r="5" spans="1:8" ht="12.75" customHeight="1" x14ac:dyDescent="0.2">
      <c r="B5" s="142"/>
      <c r="C5" s="924" t="s">
        <v>165</v>
      </c>
      <c r="D5" s="915"/>
      <c r="E5" s="915"/>
      <c r="F5" s="915"/>
      <c r="G5" s="1025"/>
    </row>
    <row r="6" spans="1:8" ht="12.75" customHeight="1" x14ac:dyDescent="0.2">
      <c r="B6" s="36"/>
      <c r="C6" s="1032" t="s">
        <v>168</v>
      </c>
      <c r="D6" s="1033"/>
      <c r="E6" s="149" t="s">
        <v>215</v>
      </c>
      <c r="F6" s="150" t="s">
        <v>216</v>
      </c>
      <c r="G6" s="151" t="s">
        <v>228</v>
      </c>
    </row>
    <row r="7" spans="1:8" ht="12.75" customHeight="1" x14ac:dyDescent="0.2">
      <c r="B7" s="17"/>
      <c r="C7" s="1026" t="s">
        <v>166</v>
      </c>
      <c r="D7" s="1028" t="s">
        <v>169</v>
      </c>
      <c r="E7" s="1030" t="s">
        <v>167</v>
      </c>
      <c r="F7" s="259" t="s">
        <v>311</v>
      </c>
      <c r="G7" s="90"/>
    </row>
    <row r="8" spans="1:8" ht="12.75" customHeight="1" x14ac:dyDescent="0.2">
      <c r="B8" s="17"/>
      <c r="C8" s="1027"/>
      <c r="D8" s="1029"/>
      <c r="E8" s="1031"/>
      <c r="F8" s="260"/>
      <c r="G8" s="169"/>
    </row>
    <row r="9" spans="1:8" ht="12.75" customHeight="1" x14ac:dyDescent="0.2">
      <c r="B9" s="134">
        <v>1985</v>
      </c>
      <c r="C9" s="327">
        <v>11.2</v>
      </c>
      <c r="D9" s="327">
        <v>2.8</v>
      </c>
      <c r="E9" s="327">
        <v>4.7</v>
      </c>
      <c r="F9" s="327">
        <v>7.5</v>
      </c>
      <c r="G9" s="328">
        <f t="shared" ref="G9:G25" si="0">SUM(C9:F9)</f>
        <v>26.2</v>
      </c>
    </row>
    <row r="10" spans="1:8" ht="12.75" customHeight="1" x14ac:dyDescent="0.2">
      <c r="B10" s="132">
        <v>1990</v>
      </c>
      <c r="C10" s="329">
        <v>13.6</v>
      </c>
      <c r="D10" s="329">
        <v>4.3</v>
      </c>
      <c r="E10" s="329">
        <v>5.5</v>
      </c>
      <c r="F10" s="329">
        <v>7.2</v>
      </c>
      <c r="G10" s="308">
        <f t="shared" si="0"/>
        <v>30.599999999999998</v>
      </c>
    </row>
    <row r="11" spans="1:8" ht="12.75" customHeight="1" x14ac:dyDescent="0.2">
      <c r="B11" s="132">
        <v>1994</v>
      </c>
      <c r="C11" s="329">
        <v>13.2</v>
      </c>
      <c r="D11" s="329">
        <v>4.7</v>
      </c>
      <c r="E11" s="329">
        <v>8.3000000000000007</v>
      </c>
      <c r="F11" s="329">
        <v>7.7</v>
      </c>
      <c r="G11" s="308">
        <f t="shared" si="0"/>
        <v>33.9</v>
      </c>
    </row>
    <row r="12" spans="1:8" ht="12.75" customHeight="1" x14ac:dyDescent="0.2">
      <c r="B12" s="132">
        <v>1995</v>
      </c>
      <c r="C12" s="329">
        <v>13.6</v>
      </c>
      <c r="D12" s="329">
        <v>4.4000000000000004</v>
      </c>
      <c r="E12" s="329">
        <v>8.4</v>
      </c>
      <c r="F12" s="329">
        <v>8</v>
      </c>
      <c r="G12" s="308">
        <f t="shared" si="0"/>
        <v>34.4</v>
      </c>
    </row>
    <row r="13" spans="1:8" ht="12.75" customHeight="1" x14ac:dyDescent="0.2">
      <c r="B13" s="132">
        <v>1996</v>
      </c>
      <c r="C13" s="329">
        <v>11.7</v>
      </c>
      <c r="D13" s="329">
        <v>4</v>
      </c>
      <c r="E13" s="329">
        <v>7.9</v>
      </c>
      <c r="F13" s="329">
        <v>9.6999999999999993</v>
      </c>
      <c r="G13" s="308">
        <f t="shared" si="0"/>
        <v>33.299999999999997</v>
      </c>
    </row>
    <row r="14" spans="1:8" ht="12.75" customHeight="1" x14ac:dyDescent="0.2">
      <c r="B14" s="132">
        <v>1997</v>
      </c>
      <c r="C14" s="329">
        <v>13.7</v>
      </c>
      <c r="D14" s="329">
        <v>4.3</v>
      </c>
      <c r="E14" s="329">
        <v>7.8</v>
      </c>
      <c r="F14" s="329">
        <v>10.1</v>
      </c>
      <c r="G14" s="308">
        <f t="shared" si="0"/>
        <v>35.9</v>
      </c>
    </row>
    <row r="15" spans="1:8" ht="12.75" customHeight="1" x14ac:dyDescent="0.2">
      <c r="B15" s="132">
        <v>1998</v>
      </c>
      <c r="C15" s="329">
        <v>15</v>
      </c>
      <c r="D15" s="329">
        <v>4.3</v>
      </c>
      <c r="E15" s="329">
        <v>8.6</v>
      </c>
      <c r="F15" s="329">
        <v>9.3000000000000007</v>
      </c>
      <c r="G15" s="308">
        <f t="shared" si="0"/>
        <v>37.200000000000003</v>
      </c>
    </row>
    <row r="16" spans="1:8" ht="12.75" customHeight="1" x14ac:dyDescent="0.2">
      <c r="B16" s="132">
        <v>1999</v>
      </c>
      <c r="C16" s="329">
        <v>14.9</v>
      </c>
      <c r="D16" s="329">
        <v>3.5</v>
      </c>
      <c r="E16" s="329">
        <v>8.3000000000000007</v>
      </c>
      <c r="F16" s="329">
        <v>8.4</v>
      </c>
      <c r="G16" s="308">
        <f t="shared" si="0"/>
        <v>35.1</v>
      </c>
    </row>
    <row r="17" spans="2:7" ht="12.75" customHeight="1" x14ac:dyDescent="0.2">
      <c r="B17" s="132">
        <v>2000</v>
      </c>
      <c r="C17" s="329">
        <v>16.8</v>
      </c>
      <c r="D17" s="329">
        <v>3.8</v>
      </c>
      <c r="E17" s="329">
        <v>8.6999999999999993</v>
      </c>
      <c r="F17" s="329">
        <v>8.6</v>
      </c>
      <c r="G17" s="308">
        <f t="shared" si="0"/>
        <v>37.9</v>
      </c>
    </row>
    <row r="18" spans="2:7" ht="12.75" customHeight="1" x14ac:dyDescent="0.2">
      <c r="B18" s="132">
        <v>2001</v>
      </c>
      <c r="C18" s="329">
        <v>15.8</v>
      </c>
      <c r="D18" s="329">
        <v>4.8</v>
      </c>
      <c r="E18" s="329">
        <v>10.7</v>
      </c>
      <c r="F18" s="329">
        <v>8.6</v>
      </c>
      <c r="G18" s="308">
        <f t="shared" si="0"/>
        <v>39.9</v>
      </c>
    </row>
    <row r="19" spans="2:7" ht="12.75" customHeight="1" x14ac:dyDescent="0.2">
      <c r="B19" s="132">
        <v>2002</v>
      </c>
      <c r="C19" s="329">
        <v>14.2</v>
      </c>
      <c r="D19" s="329">
        <v>4.8</v>
      </c>
      <c r="E19" s="329">
        <v>10.5</v>
      </c>
      <c r="F19" s="329">
        <v>8.6</v>
      </c>
      <c r="G19" s="308">
        <f t="shared" si="0"/>
        <v>38.1</v>
      </c>
    </row>
    <row r="20" spans="2:7" ht="12.75" customHeight="1" x14ac:dyDescent="0.2">
      <c r="B20" s="132">
        <v>2003</v>
      </c>
      <c r="C20" s="329">
        <v>14.3</v>
      </c>
      <c r="D20" s="329">
        <v>5.6</v>
      </c>
      <c r="E20" s="329">
        <v>10.7</v>
      </c>
      <c r="F20" s="329">
        <v>7.8</v>
      </c>
      <c r="G20" s="308">
        <f t="shared" si="0"/>
        <v>38.4</v>
      </c>
    </row>
    <row r="21" spans="2:7" ht="12.75" customHeight="1" x14ac:dyDescent="0.2">
      <c r="B21" s="132">
        <v>2004</v>
      </c>
      <c r="C21" s="329">
        <v>16.100000000000001</v>
      </c>
      <c r="D21" s="329">
        <v>6.8</v>
      </c>
      <c r="E21" s="329">
        <v>10.7</v>
      </c>
      <c r="F21" s="329">
        <v>6.4</v>
      </c>
      <c r="G21" s="308">
        <f t="shared" si="0"/>
        <v>40</v>
      </c>
    </row>
    <row r="22" spans="2:7" ht="12.75" customHeight="1" x14ac:dyDescent="0.2">
      <c r="B22" s="132">
        <v>2005</v>
      </c>
      <c r="C22" s="329">
        <v>15.6</v>
      </c>
      <c r="D22" s="329">
        <v>8.1</v>
      </c>
      <c r="E22" s="329">
        <v>10</v>
      </c>
      <c r="F22" s="329">
        <v>5.2</v>
      </c>
      <c r="G22" s="308">
        <f t="shared" si="0"/>
        <v>38.900000000000006</v>
      </c>
    </row>
    <row r="23" spans="2:7" ht="12.75" customHeight="1" x14ac:dyDescent="0.2">
      <c r="B23" s="132">
        <v>2006</v>
      </c>
      <c r="C23" s="329">
        <v>16.2</v>
      </c>
      <c r="D23" s="329">
        <v>9</v>
      </c>
      <c r="E23" s="329">
        <v>11.6</v>
      </c>
      <c r="F23" s="329">
        <v>4.8</v>
      </c>
      <c r="G23" s="308">
        <f t="shared" si="0"/>
        <v>41.599999999999994</v>
      </c>
    </row>
    <row r="24" spans="2:7" ht="12.75" customHeight="1" x14ac:dyDescent="0.2">
      <c r="B24" s="132">
        <v>2007</v>
      </c>
      <c r="C24" s="329">
        <v>15.5</v>
      </c>
      <c r="D24" s="329">
        <v>9.6999999999999993</v>
      </c>
      <c r="E24" s="329">
        <v>13.3</v>
      </c>
      <c r="F24" s="329">
        <v>5.7</v>
      </c>
      <c r="G24" s="308">
        <f t="shared" si="0"/>
        <v>44.2</v>
      </c>
    </row>
    <row r="25" spans="2:7" ht="12.75" customHeight="1" x14ac:dyDescent="0.2">
      <c r="B25" s="132">
        <v>2008</v>
      </c>
      <c r="C25" s="329">
        <v>15.5</v>
      </c>
      <c r="D25" s="329">
        <v>9.9</v>
      </c>
      <c r="E25" s="329">
        <v>14</v>
      </c>
      <c r="F25" s="329">
        <v>4.5999999999999996</v>
      </c>
      <c r="G25" s="308">
        <f t="shared" si="0"/>
        <v>44</v>
      </c>
    </row>
    <row r="26" spans="2:7" ht="15" customHeight="1" x14ac:dyDescent="0.2">
      <c r="B26" s="132">
        <v>2009</v>
      </c>
      <c r="C26" s="329">
        <v>11.6</v>
      </c>
      <c r="D26" s="329">
        <v>9.1999999999999993</v>
      </c>
      <c r="E26" s="329">
        <v>13.1</v>
      </c>
      <c r="F26" s="329">
        <v>2.4</v>
      </c>
      <c r="G26" s="308">
        <f>SUM(C26:F26)</f>
        <v>36.299999999999997</v>
      </c>
    </row>
    <row r="27" spans="2:7" s="385" customFormat="1" ht="15" customHeight="1" x14ac:dyDescent="0.2">
      <c r="B27" s="132">
        <v>2010</v>
      </c>
      <c r="C27" s="329">
        <v>14.4</v>
      </c>
      <c r="D27" s="329">
        <v>9.6</v>
      </c>
      <c r="E27" s="329">
        <v>14.4</v>
      </c>
      <c r="F27" s="329">
        <v>3</v>
      </c>
      <c r="G27" s="308">
        <f>SUM(C27:F27)</f>
        <v>41.4</v>
      </c>
    </row>
    <row r="28" spans="2:7" s="482" customFormat="1" ht="15" customHeight="1" x14ac:dyDescent="0.2">
      <c r="B28" s="132">
        <v>2011</v>
      </c>
      <c r="C28" s="329">
        <v>14.4</v>
      </c>
      <c r="D28" s="329">
        <v>11.3</v>
      </c>
      <c r="E28" s="329">
        <v>14.1</v>
      </c>
      <c r="F28" s="329">
        <v>3.4</v>
      </c>
      <c r="G28" s="308">
        <f>SUM(C28:F28)</f>
        <v>43.2</v>
      </c>
    </row>
    <row r="29" spans="2:7" ht="16.5" customHeight="1" x14ac:dyDescent="0.2">
      <c r="B29" s="132">
        <v>2012</v>
      </c>
      <c r="C29" s="329">
        <v>13.9</v>
      </c>
      <c r="D29" s="329">
        <v>9.8000000000000007</v>
      </c>
      <c r="E29" s="329">
        <v>11.2</v>
      </c>
      <c r="F29" s="329">
        <v>3.4</v>
      </c>
      <c r="G29" s="308">
        <f>SUM(C29:F29)</f>
        <v>38.300000000000004</v>
      </c>
    </row>
    <row r="30" spans="2:7" s="875" customFormat="1" ht="16.5" customHeight="1" x14ac:dyDescent="0.2">
      <c r="B30" s="133">
        <v>2013</v>
      </c>
      <c r="C30" s="330">
        <f>15.0445</f>
        <v>15.044499999999999</v>
      </c>
      <c r="D30" s="330">
        <v>10.130100000000001</v>
      </c>
      <c r="E30" s="330">
        <f>11.7016</f>
        <v>11.701599999999999</v>
      </c>
      <c r="F30" s="330">
        <v>3.2448000000000001</v>
      </c>
      <c r="G30" s="326">
        <f>SUM(C30:F30)</f>
        <v>40.120999999999995</v>
      </c>
    </row>
    <row r="31" spans="2:7" ht="12.75" customHeight="1" x14ac:dyDescent="0.2">
      <c r="B31" s="1"/>
    </row>
    <row r="32" spans="2:7" ht="12.75" customHeight="1" x14ac:dyDescent="0.2">
      <c r="B32" s="331"/>
      <c r="C32" s="923" t="s">
        <v>373</v>
      </c>
      <c r="D32" s="914"/>
      <c r="E32" s="914"/>
      <c r="F32" s="914"/>
      <c r="G32" s="1024"/>
    </row>
    <row r="33" spans="2:8" ht="15" customHeight="1" x14ac:dyDescent="0.2">
      <c r="B33" s="240" t="s">
        <v>1</v>
      </c>
      <c r="C33" s="332">
        <f>(POWER((C17/C9),1/15)-1)</f>
        <v>2.7399659063716442E-2</v>
      </c>
      <c r="D33" s="231">
        <f>(POWER((D17/D9),1/15)-1)</f>
        <v>2.056743010068951E-2</v>
      </c>
      <c r="E33" s="231">
        <f>(POWER((E17/E9),1/15)-1)</f>
        <v>4.1904929963260784E-2</v>
      </c>
      <c r="F33" s="333">
        <f>(POWER((F17/F9),1/15)-1)</f>
        <v>9.1656955838732568E-3</v>
      </c>
      <c r="G33" s="334">
        <f>(POWER((G17/G9),1/15)-1)</f>
        <v>2.4918174951352734E-2</v>
      </c>
    </row>
    <row r="34" spans="2:8" ht="18" customHeight="1" x14ac:dyDescent="0.2">
      <c r="B34" s="513" t="s">
        <v>701</v>
      </c>
      <c r="C34" s="335">
        <f>(POWER((C30/C17),1/13)-1)</f>
        <v>-8.4537879470086841E-3</v>
      </c>
      <c r="D34" s="232">
        <f t="shared" ref="D34:G34" si="1">(POWER((D30/D17),1/13)-1)</f>
        <v>7.834111498353713E-2</v>
      </c>
      <c r="E34" s="232">
        <f t="shared" si="1"/>
        <v>2.3062108083603094E-2</v>
      </c>
      <c r="F34" s="336">
        <f t="shared" si="1"/>
        <v>-7.2235709738581066E-2</v>
      </c>
      <c r="G34" s="337">
        <f t="shared" si="1"/>
        <v>4.39028425418031E-3</v>
      </c>
      <c r="H34" s="152"/>
    </row>
    <row r="35" spans="2:8" ht="20.100000000000001" customHeight="1" x14ac:dyDescent="0.2">
      <c r="B35" s="391" t="s">
        <v>702</v>
      </c>
      <c r="C35" s="197">
        <f>(C30/C29-1)</f>
        <v>8.2338129496402734E-2</v>
      </c>
      <c r="D35" s="198">
        <f t="shared" ref="D35:G35" si="2">(D30/D29-1)</f>
        <v>3.368367346938772E-2</v>
      </c>
      <c r="E35" s="198">
        <f t="shared" si="2"/>
        <v>4.4785714285714207E-2</v>
      </c>
      <c r="F35" s="338">
        <f t="shared" si="2"/>
        <v>-4.5647058823529374E-2</v>
      </c>
      <c r="G35" s="230">
        <f t="shared" si="2"/>
        <v>4.7545691906004883E-2</v>
      </c>
    </row>
    <row r="36" spans="2:8" ht="30.75" customHeight="1" x14ac:dyDescent="0.2">
      <c r="B36" s="1036" t="s">
        <v>307</v>
      </c>
      <c r="C36" s="1036"/>
      <c r="D36" s="1036"/>
      <c r="E36" s="1036"/>
      <c r="F36" s="1036"/>
      <c r="G36" s="1036"/>
    </row>
    <row r="37" spans="2:8" ht="12.75" customHeight="1" x14ac:dyDescent="0.2">
      <c r="B37" s="11"/>
      <c r="C37" s="11"/>
      <c r="D37" s="11"/>
      <c r="E37" s="11"/>
      <c r="F37" s="11"/>
      <c r="G37" s="11"/>
    </row>
    <row r="38" spans="2:8" ht="12.75" customHeight="1" x14ac:dyDescent="0.2">
      <c r="B38" s="166"/>
      <c r="C38" s="920" t="s">
        <v>107</v>
      </c>
      <c r="D38" s="985"/>
      <c r="E38" s="985"/>
      <c r="F38" s="989"/>
      <c r="G38" s="11"/>
    </row>
    <row r="39" spans="2:8" ht="12.75" customHeight="1" x14ac:dyDescent="0.2">
      <c r="B39" s="167"/>
      <c r="C39" s="1007" t="s">
        <v>108</v>
      </c>
      <c r="D39" s="1008"/>
      <c r="E39" s="1008"/>
      <c r="F39" s="1009"/>
      <c r="G39" s="11"/>
    </row>
    <row r="40" spans="2:8" ht="12.75" customHeight="1" x14ac:dyDescent="0.2">
      <c r="B40" s="168"/>
      <c r="C40" s="1007" t="s">
        <v>165</v>
      </c>
      <c r="D40" s="1008"/>
      <c r="E40" s="1008"/>
      <c r="F40" s="1009"/>
    </row>
    <row r="41" spans="2:8" ht="12.75" customHeight="1" x14ac:dyDescent="0.2">
      <c r="B41" s="163"/>
      <c r="C41" s="165" t="s">
        <v>171</v>
      </c>
      <c r="D41" s="161" t="s">
        <v>172</v>
      </c>
      <c r="E41" s="1037" t="s">
        <v>178</v>
      </c>
      <c r="F41" s="994" t="s">
        <v>239</v>
      </c>
    </row>
    <row r="42" spans="2:8" ht="12.75" customHeight="1" x14ac:dyDescent="0.2">
      <c r="B42" s="163"/>
      <c r="C42" s="1040" t="s">
        <v>173</v>
      </c>
      <c r="D42" s="1042" t="s">
        <v>174</v>
      </c>
      <c r="E42" s="1037"/>
      <c r="F42" s="994"/>
    </row>
    <row r="43" spans="2:8" ht="12.75" customHeight="1" x14ac:dyDescent="0.2">
      <c r="B43" s="164"/>
      <c r="C43" s="1041"/>
      <c r="D43" s="1043"/>
      <c r="E43" s="1038"/>
      <c r="F43" s="1039"/>
    </row>
    <row r="44" spans="2:8" ht="12.75" customHeight="1" x14ac:dyDescent="0.2">
      <c r="B44" s="136">
        <v>1995</v>
      </c>
      <c r="C44" s="397">
        <v>1.333</v>
      </c>
      <c r="D44" s="399">
        <f>E44-C44</f>
        <v>2.2199999999999998</v>
      </c>
      <c r="E44" s="156">
        <v>3.5529999999999999</v>
      </c>
      <c r="F44" s="157">
        <v>1.97</v>
      </c>
      <c r="G44" s="400"/>
    </row>
    <row r="45" spans="2:8" ht="12.75" customHeight="1" x14ac:dyDescent="0.2">
      <c r="B45" s="136">
        <v>1996</v>
      </c>
      <c r="C45" s="397">
        <v>1.7330000000000001</v>
      </c>
      <c r="D45" s="398">
        <f>E45-C45</f>
        <v>2.262</v>
      </c>
      <c r="E45" s="156">
        <v>3.9950000000000001</v>
      </c>
      <c r="F45" s="157">
        <v>1.91</v>
      </c>
      <c r="G45" s="386"/>
    </row>
    <row r="46" spans="2:8" ht="12.75" customHeight="1" x14ac:dyDescent="0.2">
      <c r="B46" s="136">
        <v>1997</v>
      </c>
      <c r="C46" s="156">
        <v>2</v>
      </c>
      <c r="D46" s="157">
        <v>2.8</v>
      </c>
      <c r="E46" s="156">
        <v>4.7949999999999999</v>
      </c>
      <c r="F46" s="157">
        <v>2.44</v>
      </c>
      <c r="G46" s="386"/>
    </row>
    <row r="47" spans="2:8" ht="12.75" customHeight="1" x14ac:dyDescent="0.2">
      <c r="B47" s="136">
        <v>1998</v>
      </c>
      <c r="C47" s="156">
        <v>1.9339999999999999</v>
      </c>
      <c r="D47" s="157">
        <v>2.5</v>
      </c>
      <c r="E47" s="156">
        <v>4.4420000000000002</v>
      </c>
      <c r="F47" s="157">
        <v>2.61</v>
      </c>
      <c r="G47" s="386"/>
    </row>
    <row r="48" spans="2:8" ht="12.75" customHeight="1" x14ac:dyDescent="0.2">
      <c r="B48" s="136">
        <v>1999</v>
      </c>
      <c r="C48" s="156">
        <v>1.6</v>
      </c>
      <c r="D48" s="157">
        <v>2.6</v>
      </c>
      <c r="E48" s="156">
        <v>4.2409999999999997</v>
      </c>
      <c r="F48" s="157">
        <v>2.7930000000000001</v>
      </c>
      <c r="G48" s="386"/>
    </row>
    <row r="49" spans="2:7" ht="12.75" customHeight="1" x14ac:dyDescent="0.2">
      <c r="B49" s="136">
        <v>2000</v>
      </c>
      <c r="C49" s="156">
        <v>1.8</v>
      </c>
      <c r="D49" s="157">
        <v>2.8</v>
      </c>
      <c r="E49" s="156">
        <v>4.5830000000000002</v>
      </c>
      <c r="F49" s="157">
        <v>2.9950000000000001</v>
      </c>
      <c r="G49" s="386"/>
    </row>
    <row r="50" spans="2:7" ht="12.75" customHeight="1" x14ac:dyDescent="0.2">
      <c r="B50" s="136">
        <v>2001</v>
      </c>
      <c r="C50" s="156">
        <v>1.8</v>
      </c>
      <c r="D50" s="157">
        <v>2.4</v>
      </c>
      <c r="E50" s="156">
        <v>4.1879999999999997</v>
      </c>
      <c r="F50" s="157">
        <v>2.7389999999999999</v>
      </c>
      <c r="G50" s="386"/>
    </row>
    <row r="51" spans="2:7" ht="12.75" customHeight="1" x14ac:dyDescent="0.2">
      <c r="B51" s="136">
        <v>2002</v>
      </c>
      <c r="C51" s="156">
        <v>1.7390000000000001</v>
      </c>
      <c r="D51" s="157">
        <v>2.4129999999999998</v>
      </c>
      <c r="E51" s="156">
        <v>4.1609999999999996</v>
      </c>
      <c r="F51" s="157">
        <v>3.0329999999999999</v>
      </c>
      <c r="G51" s="386"/>
    </row>
    <row r="52" spans="2:7" ht="12.75" customHeight="1" x14ac:dyDescent="0.2">
      <c r="B52" s="136">
        <v>2003</v>
      </c>
      <c r="C52" s="397">
        <v>1.766</v>
      </c>
      <c r="D52" s="402">
        <f>E52-C52</f>
        <v>2.5179999999999998</v>
      </c>
      <c r="E52" s="156">
        <v>4.2839999999999998</v>
      </c>
      <c r="F52" s="157">
        <v>2.8410000000000002</v>
      </c>
      <c r="G52" s="386"/>
    </row>
    <row r="53" spans="2:7" ht="15" customHeight="1" x14ac:dyDescent="0.2">
      <c r="B53" s="136">
        <v>2004</v>
      </c>
      <c r="C53" s="397">
        <v>1.9</v>
      </c>
      <c r="D53" s="402">
        <f>E53-C53</f>
        <v>2.6629999999999998</v>
      </c>
      <c r="E53" s="156">
        <v>4.5629999999999997</v>
      </c>
      <c r="F53" s="157">
        <v>3.05</v>
      </c>
      <c r="G53" s="386"/>
    </row>
    <row r="54" spans="2:7" s="386" customFormat="1" ht="15" customHeight="1" x14ac:dyDescent="0.2">
      <c r="B54" s="136">
        <v>2005</v>
      </c>
      <c r="C54" s="397">
        <v>1.833</v>
      </c>
      <c r="D54" s="402">
        <f>E54-C54</f>
        <v>2.67</v>
      </c>
      <c r="E54" s="156">
        <v>4.5030000000000001</v>
      </c>
      <c r="F54" s="157">
        <v>3.0739999999999998</v>
      </c>
    </row>
    <row r="55" spans="2:7" s="386" customFormat="1" ht="15" customHeight="1" x14ac:dyDescent="0.2">
      <c r="B55" s="136">
        <v>2006</v>
      </c>
      <c r="C55" s="397">
        <v>1.8660000000000001</v>
      </c>
      <c r="D55" s="402">
        <f>E55-C55</f>
        <v>2.605</v>
      </c>
      <c r="E55" s="156">
        <v>4.4710000000000001</v>
      </c>
      <c r="F55" s="157">
        <v>3.3660000000000001</v>
      </c>
    </row>
    <row r="56" spans="2:7" s="386" customFormat="1" ht="15" customHeight="1" x14ac:dyDescent="0.2">
      <c r="B56" s="136">
        <v>2007</v>
      </c>
      <c r="C56" s="397">
        <f>E56*1500/3500</f>
        <v>1.5857142857142856</v>
      </c>
      <c r="D56" s="402">
        <f>E56*2000/3500</f>
        <v>2.1142857142857143</v>
      </c>
      <c r="E56" s="156">
        <v>3.7</v>
      </c>
      <c r="F56" s="398">
        <v>1.5754300000000001</v>
      </c>
    </row>
    <row r="57" spans="2:7" s="386" customFormat="1" ht="15" customHeight="1" x14ac:dyDescent="0.2">
      <c r="B57" s="136">
        <v>2008</v>
      </c>
      <c r="C57" s="397">
        <f>E57*1200/3000</f>
        <v>1.2512000000000001</v>
      </c>
      <c r="D57" s="402">
        <f>E57*1800/3000</f>
        <v>1.8768000000000002</v>
      </c>
      <c r="E57" s="156">
        <v>3.1280000000000001</v>
      </c>
      <c r="F57" s="398">
        <v>1.44268</v>
      </c>
    </row>
    <row r="58" spans="2:7" x14ac:dyDescent="0.2">
      <c r="B58" s="136">
        <v>2009</v>
      </c>
      <c r="C58" s="397">
        <f>E58*800/2300</f>
        <v>0.93378434782608688</v>
      </c>
      <c r="D58" s="402">
        <f>E58*1500/2300</f>
        <v>1.7508456521739129</v>
      </c>
      <c r="E58" s="397">
        <v>2.6846299999999998</v>
      </c>
      <c r="F58" s="398">
        <v>1.18143</v>
      </c>
    </row>
    <row r="59" spans="2:7" x14ac:dyDescent="0.2">
      <c r="B59" s="136">
        <v>2010</v>
      </c>
      <c r="C59" s="156"/>
      <c r="D59" s="401"/>
      <c r="E59" s="397">
        <v>2.51105</v>
      </c>
      <c r="F59" s="398">
        <v>1.1712100000000001</v>
      </c>
    </row>
    <row r="60" spans="2:7" ht="12.75" customHeight="1" x14ac:dyDescent="0.2">
      <c r="B60" s="136">
        <v>2011</v>
      </c>
      <c r="C60" s="156"/>
      <c r="D60" s="401"/>
      <c r="E60" s="397">
        <v>2.8430800000000001</v>
      </c>
      <c r="F60" s="398">
        <v>1.43719</v>
      </c>
    </row>
    <row r="61" spans="2:7" x14ac:dyDescent="0.2">
      <c r="B61" s="136">
        <v>2012</v>
      </c>
      <c r="C61" s="156"/>
      <c r="D61" s="401"/>
      <c r="E61" s="397">
        <v>2.8675600000000001</v>
      </c>
      <c r="F61" s="398">
        <v>1.5616099999999999</v>
      </c>
    </row>
    <row r="62" spans="2:7" s="875" customFormat="1" x14ac:dyDescent="0.2">
      <c r="B62" s="137">
        <v>2013</v>
      </c>
      <c r="C62" s="893"/>
      <c r="D62" s="893"/>
      <c r="E62" s="894">
        <v>3.3359999999999999</v>
      </c>
      <c r="F62" s="403">
        <v>1.758</v>
      </c>
    </row>
    <row r="63" spans="2:7" ht="32.25" customHeight="1" x14ac:dyDescent="0.2">
      <c r="B63" s="1034" t="s">
        <v>575</v>
      </c>
      <c r="C63" s="1035"/>
      <c r="D63" s="1035"/>
      <c r="E63" s="1035"/>
      <c r="F63" s="1035"/>
    </row>
    <row r="64" spans="2:7" x14ac:dyDescent="0.2">
      <c r="G64" s="152"/>
    </row>
    <row r="67" spans="3:3" x14ac:dyDescent="0.2">
      <c r="C67" s="404"/>
    </row>
  </sheetData>
  <mergeCells count="19">
    <mergeCell ref="B63:F63"/>
    <mergeCell ref="B36:G36"/>
    <mergeCell ref="C39:F39"/>
    <mergeCell ref="C40:F40"/>
    <mergeCell ref="E41:E43"/>
    <mergeCell ref="F41:F43"/>
    <mergeCell ref="C42:C43"/>
    <mergeCell ref="D42:D43"/>
    <mergeCell ref="C38:F38"/>
    <mergeCell ref="C1:D1"/>
    <mergeCell ref="B2:G2"/>
    <mergeCell ref="C3:G3"/>
    <mergeCell ref="C4:G4"/>
    <mergeCell ref="C32:G32"/>
    <mergeCell ref="C5:G5"/>
    <mergeCell ref="C7:C8"/>
    <mergeCell ref="D7:D8"/>
    <mergeCell ref="E7:E8"/>
    <mergeCell ref="C6:D6"/>
  </mergeCells>
  <phoneticPr fontId="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I33"/>
  <sheetViews>
    <sheetView workbookViewId="0">
      <selection activeCell="L14" sqref="L14"/>
    </sheetView>
  </sheetViews>
  <sheetFormatPr defaultRowHeight="12.75" x14ac:dyDescent="0.2"/>
  <cols>
    <col min="1" max="1" width="2" customWidth="1"/>
    <col min="2" max="2" width="5.28515625" customWidth="1"/>
    <col min="3" max="8" width="8.7109375" customWidth="1"/>
    <col min="9" max="9" width="7.28515625" customWidth="1"/>
  </cols>
  <sheetData>
    <row r="1" spans="2:8" ht="15.75" x14ac:dyDescent="0.2">
      <c r="H1" s="35" t="s">
        <v>656</v>
      </c>
    </row>
    <row r="2" spans="2:8" ht="15" customHeight="1" x14ac:dyDescent="0.2">
      <c r="B2" s="937" t="s">
        <v>667</v>
      </c>
      <c r="C2" s="937"/>
      <c r="D2" s="937"/>
      <c r="E2" s="937"/>
      <c r="F2" s="937"/>
      <c r="G2" s="937"/>
      <c r="H2" s="937"/>
    </row>
    <row r="3" spans="2:8" ht="15" customHeight="1" x14ac:dyDescent="0.2">
      <c r="B3" s="1045" t="s">
        <v>109</v>
      </c>
      <c r="C3" s="1045"/>
      <c r="D3" s="1045"/>
      <c r="E3" s="1045"/>
      <c r="F3" s="1045"/>
      <c r="G3" s="1045"/>
      <c r="H3" s="1045"/>
    </row>
    <row r="4" spans="2:8" ht="15" customHeight="1" x14ac:dyDescent="0.2">
      <c r="B4" s="214"/>
      <c r="C4" s="214"/>
      <c r="D4" s="214"/>
      <c r="E4" s="214"/>
      <c r="F4" s="214"/>
      <c r="G4" s="214"/>
      <c r="H4" s="214"/>
    </row>
    <row r="5" spans="2:8" x14ac:dyDescent="0.2">
      <c r="C5" s="1046" t="s">
        <v>125</v>
      </c>
      <c r="D5" s="1052"/>
      <c r="E5" s="1052"/>
      <c r="F5" s="1047"/>
      <c r="G5" s="1046" t="s">
        <v>126</v>
      </c>
      <c r="H5" s="1047"/>
    </row>
    <row r="6" spans="2:8" ht="12.75" customHeight="1" x14ac:dyDescent="0.2">
      <c r="C6" s="1048" t="s">
        <v>127</v>
      </c>
      <c r="D6" s="993"/>
      <c r="E6" s="994"/>
      <c r="F6" s="107" t="s">
        <v>306</v>
      </c>
      <c r="G6" s="172" t="s">
        <v>304</v>
      </c>
      <c r="H6" s="1049" t="s">
        <v>133</v>
      </c>
    </row>
    <row r="7" spans="2:8" ht="12.75" customHeight="1" x14ac:dyDescent="0.2">
      <c r="C7" s="203"/>
      <c r="D7" s="204"/>
      <c r="E7" s="107"/>
      <c r="F7" s="107" t="s">
        <v>305</v>
      </c>
      <c r="G7" s="172" t="s">
        <v>305</v>
      </c>
      <c r="H7" s="1049"/>
    </row>
    <row r="8" spans="2:8" ht="12.75" customHeight="1" x14ac:dyDescent="0.2">
      <c r="C8" s="1050" t="s">
        <v>128</v>
      </c>
      <c r="D8" s="1051"/>
      <c r="E8" s="64" t="s">
        <v>133</v>
      </c>
      <c r="F8" s="141" t="s">
        <v>230</v>
      </c>
      <c r="G8" s="172"/>
      <c r="H8" s="1049"/>
    </row>
    <row r="9" spans="2:8" x14ac:dyDescent="0.2">
      <c r="C9" s="108" t="s">
        <v>231</v>
      </c>
      <c r="D9" s="124" t="s">
        <v>232</v>
      </c>
      <c r="E9" s="298"/>
      <c r="F9" s="107"/>
      <c r="G9" s="172"/>
      <c r="H9" s="1049"/>
    </row>
    <row r="10" spans="2:8" x14ac:dyDescent="0.2">
      <c r="C10" s="109">
        <v>1000</v>
      </c>
      <c r="D10" s="125">
        <v>1000</v>
      </c>
      <c r="E10" s="299">
        <v>1000</v>
      </c>
      <c r="F10" s="101" t="s">
        <v>217</v>
      </c>
      <c r="G10" s="109" t="s">
        <v>217</v>
      </c>
      <c r="H10" s="101" t="s">
        <v>5</v>
      </c>
    </row>
    <row r="11" spans="2:8" x14ac:dyDescent="0.2">
      <c r="B11" s="339">
        <v>1995</v>
      </c>
      <c r="C11" s="693">
        <v>1223</v>
      </c>
      <c r="D11" s="300">
        <v>23</v>
      </c>
      <c r="E11" s="694">
        <v>391</v>
      </c>
      <c r="F11" s="193">
        <v>4.2</v>
      </c>
      <c r="G11" s="158">
        <v>2.92</v>
      </c>
      <c r="H11" s="695">
        <v>1411</v>
      </c>
    </row>
    <row r="12" spans="2:8" x14ac:dyDescent="0.2">
      <c r="B12" s="340">
        <v>1996</v>
      </c>
      <c r="C12" s="696">
        <v>2077</v>
      </c>
      <c r="D12" s="301">
        <v>58</v>
      </c>
      <c r="E12" s="661">
        <v>519</v>
      </c>
      <c r="F12" s="195">
        <v>7.9</v>
      </c>
      <c r="G12" s="159">
        <v>4.8659999999999997</v>
      </c>
      <c r="H12" s="697">
        <v>2361</v>
      </c>
    </row>
    <row r="13" spans="2:8" x14ac:dyDescent="0.2">
      <c r="B13" s="340">
        <v>1997</v>
      </c>
      <c r="C13" s="696">
        <v>2329</v>
      </c>
      <c r="D13" s="301">
        <v>54</v>
      </c>
      <c r="E13" s="661">
        <v>268</v>
      </c>
      <c r="F13" s="195">
        <v>8.6</v>
      </c>
      <c r="G13" s="159">
        <v>6.0039999999999996</v>
      </c>
      <c r="H13" s="697">
        <v>2925</v>
      </c>
    </row>
    <row r="14" spans="2:8" x14ac:dyDescent="0.2">
      <c r="B14" s="340">
        <v>1998</v>
      </c>
      <c r="C14" s="696">
        <v>3351</v>
      </c>
      <c r="D14" s="301">
        <v>97</v>
      </c>
      <c r="E14" s="661">
        <v>705</v>
      </c>
      <c r="F14" s="195">
        <v>12.2</v>
      </c>
      <c r="G14" s="159">
        <v>6.3070000000000004</v>
      </c>
      <c r="H14" s="697">
        <v>3141</v>
      </c>
    </row>
    <row r="15" spans="2:8" x14ac:dyDescent="0.2">
      <c r="B15" s="340">
        <v>1999</v>
      </c>
      <c r="C15" s="696">
        <v>3260</v>
      </c>
      <c r="D15" s="301">
        <v>82</v>
      </c>
      <c r="E15" s="661">
        <v>839</v>
      </c>
      <c r="F15" s="195">
        <v>10.8</v>
      </c>
      <c r="G15" s="159">
        <v>6.593</v>
      </c>
      <c r="H15" s="697">
        <v>2865</v>
      </c>
    </row>
    <row r="16" spans="2:8" x14ac:dyDescent="0.2">
      <c r="B16" s="340">
        <v>2000</v>
      </c>
      <c r="C16" s="696">
        <v>2784.4929999999999</v>
      </c>
      <c r="D16" s="301">
        <v>79.459999999999994</v>
      </c>
      <c r="E16" s="661">
        <v>1133</v>
      </c>
      <c r="F16" s="196">
        <v>10.1</v>
      </c>
      <c r="G16" s="159">
        <v>7.13</v>
      </c>
      <c r="H16" s="697">
        <v>2947</v>
      </c>
    </row>
    <row r="17" spans="2:9" x14ac:dyDescent="0.2">
      <c r="B17" s="340">
        <v>2001</v>
      </c>
      <c r="C17" s="696">
        <v>2529.7570000000001</v>
      </c>
      <c r="D17" s="301">
        <v>75.501999999999995</v>
      </c>
      <c r="E17" s="661">
        <v>1198</v>
      </c>
      <c r="F17" s="196">
        <v>9.3000000000000007</v>
      </c>
      <c r="G17" s="159">
        <v>6.9470000000000001</v>
      </c>
      <c r="H17" s="697">
        <v>2447</v>
      </c>
    </row>
    <row r="18" spans="2:9" x14ac:dyDescent="0.2">
      <c r="B18" s="340">
        <v>2002</v>
      </c>
      <c r="C18" s="696">
        <v>2335.625</v>
      </c>
      <c r="D18" s="301">
        <v>71.911000000000001</v>
      </c>
      <c r="E18" s="661">
        <v>1231.0999999999999</v>
      </c>
      <c r="F18" s="196">
        <v>8.6999999999999993</v>
      </c>
      <c r="G18" s="159">
        <v>6.6029999999999998</v>
      </c>
      <c r="H18" s="697">
        <v>1464</v>
      </c>
    </row>
    <row r="19" spans="2:9" x14ac:dyDescent="0.2">
      <c r="B19" s="340">
        <v>2003</v>
      </c>
      <c r="C19" s="696">
        <v>2278.9989999999998</v>
      </c>
      <c r="D19" s="301">
        <v>71.941999999999993</v>
      </c>
      <c r="E19" s="661">
        <v>1284.875</v>
      </c>
      <c r="F19" s="196">
        <v>8.5</v>
      </c>
      <c r="G19" s="159">
        <v>6.3147950000000002</v>
      </c>
      <c r="H19" s="697">
        <v>1743.6859999999999</v>
      </c>
    </row>
    <row r="20" spans="2:9" x14ac:dyDescent="0.2">
      <c r="B20" s="340">
        <v>2004</v>
      </c>
      <c r="C20" s="696">
        <v>2101.3229999999999</v>
      </c>
      <c r="D20" s="301">
        <v>63.466999999999999</v>
      </c>
      <c r="E20" s="661">
        <v>1281.2070000000001</v>
      </c>
      <c r="F20" s="196">
        <v>7.8</v>
      </c>
      <c r="G20" s="159">
        <v>7.276675</v>
      </c>
      <c r="H20" s="697">
        <v>1899.175</v>
      </c>
    </row>
    <row r="21" spans="2:9" x14ac:dyDescent="0.2">
      <c r="B21" s="340">
        <v>2005</v>
      </c>
      <c r="C21" s="696">
        <v>2047.1659999999999</v>
      </c>
      <c r="D21" s="301">
        <v>77.266999999999996</v>
      </c>
      <c r="E21" s="661">
        <v>1308.7860000000001</v>
      </c>
      <c r="F21" s="514">
        <v>8.1999999999999993</v>
      </c>
      <c r="G21" s="159">
        <v>7.4544969999999999</v>
      </c>
      <c r="H21" s="697">
        <v>1587.79</v>
      </c>
    </row>
    <row r="22" spans="2:9" x14ac:dyDescent="0.2">
      <c r="B22" s="340">
        <v>2006</v>
      </c>
      <c r="C22" s="696">
        <v>2021.5429999999999</v>
      </c>
      <c r="D22" s="301">
        <v>67.200999999999993</v>
      </c>
      <c r="E22" s="661">
        <v>1296.269</v>
      </c>
      <c r="F22" s="514">
        <v>7.8</v>
      </c>
      <c r="G22" s="159">
        <v>7.8583370000000006</v>
      </c>
      <c r="H22" s="697">
        <v>1569.4290000000001</v>
      </c>
    </row>
    <row r="23" spans="2:9" x14ac:dyDescent="0.2">
      <c r="B23" s="340">
        <v>2007</v>
      </c>
      <c r="C23" s="696">
        <v>2141.5729999999999</v>
      </c>
      <c r="D23" s="301">
        <v>65.331000000000003</v>
      </c>
      <c r="E23" s="661">
        <v>1414.7090000000001</v>
      </c>
      <c r="F23" s="514">
        <v>7.9</v>
      </c>
      <c r="G23" s="159">
        <v>8.26098</v>
      </c>
      <c r="H23" s="697">
        <v>1213.6469999999999</v>
      </c>
    </row>
    <row r="24" spans="2:9" x14ac:dyDescent="0.2">
      <c r="B24" s="340">
        <v>2008</v>
      </c>
      <c r="C24" s="696">
        <v>1907.4839999999999</v>
      </c>
      <c r="D24" s="301">
        <v>55.750999999999998</v>
      </c>
      <c r="E24" s="661">
        <v>1254.2819999999999</v>
      </c>
      <c r="F24" s="514">
        <v>7</v>
      </c>
      <c r="G24" s="159">
        <v>9.1133710000000008</v>
      </c>
      <c r="H24" s="697">
        <v>1239.4449999999999</v>
      </c>
    </row>
    <row r="25" spans="2:9" ht="15" customHeight="1" x14ac:dyDescent="0.2">
      <c r="B25" s="340">
        <v>2009</v>
      </c>
      <c r="C25" s="696">
        <v>1916.6469999999999</v>
      </c>
      <c r="D25" s="301">
        <v>54.546999999999997</v>
      </c>
      <c r="E25" s="661">
        <v>769.26099999999997</v>
      </c>
      <c r="F25" s="514">
        <v>6.9</v>
      </c>
      <c r="G25" s="159">
        <v>9.2202330000000003</v>
      </c>
      <c r="H25" s="697">
        <v>1181.0889999999999</v>
      </c>
    </row>
    <row r="26" spans="2:9" ht="12.75" customHeight="1" x14ac:dyDescent="0.2">
      <c r="B26" s="340">
        <v>2010</v>
      </c>
      <c r="C26" s="696">
        <v>2125.259</v>
      </c>
      <c r="D26" s="301">
        <v>56.506999999999998</v>
      </c>
      <c r="E26" s="661">
        <v>1089.0509999999999</v>
      </c>
      <c r="F26" s="514">
        <v>7.5</v>
      </c>
      <c r="G26" s="159">
        <v>9.5285580000000003</v>
      </c>
      <c r="H26" s="697">
        <v>1128.079</v>
      </c>
    </row>
    <row r="27" spans="2:9" s="385" customFormat="1" ht="12.75" customHeight="1" x14ac:dyDescent="0.2">
      <c r="B27" s="340">
        <v>2011</v>
      </c>
      <c r="C27" s="696">
        <v>2262.8110000000001</v>
      </c>
      <c r="D27" s="301">
        <v>56.094999999999999</v>
      </c>
      <c r="E27" s="661">
        <v>1263.327</v>
      </c>
      <c r="F27" s="514">
        <v>9.3000000000000007</v>
      </c>
      <c r="G27" s="159">
        <v>9.6797640000000005</v>
      </c>
      <c r="H27" s="697">
        <v>1324.673</v>
      </c>
    </row>
    <row r="28" spans="2:9" s="482" customFormat="1" ht="12.75" customHeight="1" x14ac:dyDescent="0.2">
      <c r="B28" s="340">
        <v>2012</v>
      </c>
      <c r="C28" s="696">
        <v>2424.3420000000001</v>
      </c>
      <c r="D28" s="301">
        <v>58.966000000000001</v>
      </c>
      <c r="E28" s="661">
        <v>1464.88</v>
      </c>
      <c r="F28" s="514">
        <v>10</v>
      </c>
      <c r="G28" s="159">
        <v>9.9116490000000006</v>
      </c>
      <c r="H28" s="697">
        <v>1227.1389999999999</v>
      </c>
    </row>
    <row r="29" spans="2:9" ht="12.75" customHeight="1" x14ac:dyDescent="0.2">
      <c r="B29" s="340">
        <v>2013</v>
      </c>
      <c r="C29" s="696">
        <v>2481.1669999999999</v>
      </c>
      <c r="D29" s="301">
        <v>64.507000000000005</v>
      </c>
      <c r="E29" s="661">
        <v>1362.8489999999999</v>
      </c>
      <c r="F29" s="896">
        <v>10.3</v>
      </c>
      <c r="G29" s="897">
        <v>10.132690999999999</v>
      </c>
      <c r="H29" s="697">
        <v>1360</v>
      </c>
    </row>
    <row r="30" spans="2:9" s="888" customFormat="1" ht="12.75" customHeight="1" x14ac:dyDescent="0.2">
      <c r="B30" s="898">
        <v>2014</v>
      </c>
      <c r="C30" s="698">
        <f>2572.263</f>
        <v>2572.2629999999999</v>
      </c>
      <c r="D30" s="302">
        <v>63.058999999999997</v>
      </c>
      <c r="E30" s="699">
        <v>1440.2139999999999</v>
      </c>
      <c r="F30" s="515">
        <v>10.6</v>
      </c>
      <c r="G30" s="899">
        <v>10.397894000000001</v>
      </c>
      <c r="H30" s="699">
        <v>1650</v>
      </c>
    </row>
    <row r="31" spans="2:9" ht="24.95" customHeight="1" x14ac:dyDescent="0.2">
      <c r="B31" s="4" t="s">
        <v>299</v>
      </c>
      <c r="C31" s="205"/>
      <c r="D31" s="206"/>
      <c r="E31" s="205"/>
      <c r="F31" s="194"/>
      <c r="G31" s="207"/>
      <c r="H31" s="205"/>
      <c r="I31" s="225"/>
    </row>
    <row r="32" spans="2:9" ht="18" customHeight="1" x14ac:dyDescent="0.2">
      <c r="B32" s="1044" t="s">
        <v>298</v>
      </c>
      <c r="C32" s="1044"/>
      <c r="D32" s="1044"/>
      <c r="E32" s="1044"/>
      <c r="F32" s="1044"/>
      <c r="G32" s="1044"/>
      <c r="H32" s="1044"/>
    </row>
    <row r="33" spans="2:8" ht="27.75" customHeight="1" x14ac:dyDescent="0.2">
      <c r="B33" s="940" t="s">
        <v>612</v>
      </c>
      <c r="C33" s="940"/>
      <c r="D33" s="940"/>
      <c r="E33" s="940"/>
      <c r="F33" s="940"/>
      <c r="G33" s="940"/>
      <c r="H33" s="940"/>
    </row>
  </sheetData>
  <mergeCells count="9">
    <mergeCell ref="B32:H32"/>
    <mergeCell ref="B33:H33"/>
    <mergeCell ref="B3:H3"/>
    <mergeCell ref="B2:H2"/>
    <mergeCell ref="G5:H5"/>
    <mergeCell ref="C6:E6"/>
    <mergeCell ref="H6:H9"/>
    <mergeCell ref="C8:D8"/>
    <mergeCell ref="C5:F5"/>
  </mergeCells>
  <phoneticPr fontId="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M66"/>
  <sheetViews>
    <sheetView topLeftCell="C1" workbookViewId="0">
      <selection activeCell="S8" sqref="R8:S39"/>
    </sheetView>
  </sheetViews>
  <sheetFormatPr defaultRowHeight="12.75" x14ac:dyDescent="0.2"/>
  <cols>
    <col min="1" max="1" width="3.140625" customWidth="1"/>
    <col min="2" max="2" width="5.42578125" style="293" customWidth="1"/>
    <col min="3" max="3" width="22.140625" customWidth="1"/>
    <col min="4" max="4" width="8" customWidth="1"/>
    <col min="5" max="5" width="10.140625" customWidth="1"/>
    <col min="6" max="6" width="6.85546875" customWidth="1"/>
    <col min="7" max="8" width="10.140625" customWidth="1"/>
    <col min="9" max="9" width="9.5703125" customWidth="1"/>
    <col min="10" max="10" width="10.85546875" customWidth="1"/>
    <col min="11" max="11" width="7.5703125" customWidth="1"/>
    <col min="12" max="15" width="7.140625" customWidth="1"/>
    <col min="16" max="16" width="7.140625" style="396" customWidth="1"/>
    <col min="17" max="17" width="7.140625" style="510" customWidth="1"/>
    <col min="18" max="18" width="7.140625" customWidth="1"/>
    <col min="19" max="19" width="7.140625" style="719" customWidth="1"/>
    <col min="20" max="20" width="6.140625" customWidth="1"/>
    <col min="21" max="21" width="16.7109375" bestFit="1" customWidth="1"/>
    <col min="22" max="25" width="16.7109375" style="516" customWidth="1"/>
    <col min="26" max="26" width="16.7109375" bestFit="1" customWidth="1"/>
    <col min="27" max="28" width="16.7109375" customWidth="1"/>
  </cols>
  <sheetData>
    <row r="1" spans="2:39" ht="14.25" customHeight="1" x14ac:dyDescent="0.2">
      <c r="C1" s="31"/>
      <c r="D1" s="31"/>
      <c r="E1" s="16"/>
      <c r="F1" s="16"/>
      <c r="G1" s="16"/>
      <c r="H1" s="16"/>
      <c r="I1" s="16"/>
      <c r="J1" s="16"/>
      <c r="K1" s="16"/>
      <c r="L1" s="16"/>
      <c r="M1" s="16"/>
      <c r="N1" s="16"/>
      <c r="O1" s="16"/>
      <c r="P1" s="16"/>
      <c r="Q1" s="16"/>
      <c r="R1" s="16"/>
      <c r="S1" s="16"/>
      <c r="T1" s="10" t="s">
        <v>435</v>
      </c>
    </row>
    <row r="2" spans="2:39" ht="30" customHeight="1" x14ac:dyDescent="0.2">
      <c r="C2" s="927" t="s">
        <v>586</v>
      </c>
      <c r="D2" s="927"/>
      <c r="E2" s="927"/>
      <c r="F2" s="927"/>
      <c r="G2" s="927"/>
      <c r="H2" s="927"/>
      <c r="I2" s="927"/>
      <c r="J2" s="927"/>
      <c r="K2" s="927"/>
      <c r="L2" s="927"/>
      <c r="M2" s="927"/>
      <c r="N2" s="927"/>
      <c r="O2" s="927"/>
      <c r="P2" s="927"/>
      <c r="Q2" s="927"/>
      <c r="R2" s="927"/>
      <c r="S2" s="927"/>
      <c r="T2" s="927"/>
    </row>
    <row r="3" spans="2:39" ht="15" customHeight="1" x14ac:dyDescent="0.2">
      <c r="C3" s="928" t="s">
        <v>370</v>
      </c>
      <c r="D3" s="928"/>
      <c r="E3" s="928"/>
      <c r="F3" s="928"/>
      <c r="G3" s="928"/>
      <c r="H3" s="928"/>
      <c r="I3" s="928"/>
      <c r="J3" s="928"/>
      <c r="K3" s="928"/>
      <c r="L3" s="928"/>
      <c r="M3" s="928"/>
      <c r="N3" s="928"/>
      <c r="O3" s="928"/>
      <c r="P3" s="928"/>
      <c r="Q3" s="928"/>
      <c r="R3" s="928"/>
      <c r="S3" s="928"/>
      <c r="T3" s="928"/>
      <c r="W3" s="719" t="s">
        <v>671</v>
      </c>
      <c r="X3" s="719"/>
      <c r="Y3" s="719" t="s">
        <v>672</v>
      </c>
      <c r="Z3" s="719"/>
      <c r="AA3" s="719"/>
      <c r="AB3" s="719"/>
      <c r="AC3" s="719"/>
      <c r="AD3" s="719"/>
      <c r="AE3" s="719"/>
      <c r="AF3" s="719"/>
      <c r="AG3" s="719"/>
      <c r="AH3" s="719"/>
      <c r="AI3" s="719"/>
      <c r="AJ3" s="719"/>
      <c r="AK3" s="719"/>
      <c r="AL3" s="719"/>
      <c r="AM3" s="719"/>
    </row>
    <row r="4" spans="2:39" ht="12" customHeight="1" x14ac:dyDescent="0.25">
      <c r="C4" s="929" t="s">
        <v>645</v>
      </c>
      <c r="D4" s="930"/>
      <c r="E4" s="930"/>
      <c r="F4" s="930"/>
      <c r="G4" s="930"/>
      <c r="H4" s="930"/>
      <c r="I4" s="930"/>
      <c r="J4" s="930"/>
      <c r="K4" s="930"/>
      <c r="L4" s="930"/>
      <c r="M4" s="930"/>
      <c r="N4" s="930"/>
      <c r="O4" s="930"/>
      <c r="P4" s="930"/>
      <c r="Q4" s="930"/>
      <c r="R4" s="930"/>
      <c r="S4" s="930"/>
      <c r="T4" s="930"/>
      <c r="W4" s="736" t="s">
        <v>613</v>
      </c>
      <c r="X4" s="736" t="s">
        <v>614</v>
      </c>
      <c r="Y4" s="737" t="s">
        <v>673</v>
      </c>
      <c r="Z4" s="737" t="s">
        <v>615</v>
      </c>
      <c r="AA4" s="737" t="s">
        <v>603</v>
      </c>
      <c r="AB4" s="737" t="s">
        <v>559</v>
      </c>
      <c r="AC4" s="737" t="s">
        <v>551</v>
      </c>
      <c r="AD4" s="737" t="s">
        <v>550</v>
      </c>
      <c r="AE4" s="737" t="s">
        <v>549</v>
      </c>
      <c r="AF4" s="737" t="s">
        <v>548</v>
      </c>
      <c r="AG4" s="737" t="s">
        <v>547</v>
      </c>
      <c r="AH4" s="737" t="s">
        <v>546</v>
      </c>
      <c r="AI4" s="737" t="s">
        <v>545</v>
      </c>
      <c r="AJ4" s="737" t="s">
        <v>544</v>
      </c>
      <c r="AK4" s="737" t="s">
        <v>543</v>
      </c>
      <c r="AL4" s="737" t="s">
        <v>542</v>
      </c>
      <c r="AM4" s="737" t="s">
        <v>541</v>
      </c>
    </row>
    <row r="5" spans="2:39" ht="12" customHeight="1" x14ac:dyDescent="0.25">
      <c r="B5" s="919" t="s">
        <v>371</v>
      </c>
      <c r="C5" s="920" t="s">
        <v>7</v>
      </c>
      <c r="D5" s="46"/>
      <c r="E5" s="923">
        <v>1990</v>
      </c>
      <c r="F5" s="914">
        <v>2000</v>
      </c>
      <c r="G5" s="212"/>
      <c r="H5" s="212"/>
      <c r="I5" s="212"/>
      <c r="J5" s="212"/>
      <c r="K5" s="914">
        <v>2005</v>
      </c>
      <c r="L5" s="914">
        <v>2006</v>
      </c>
      <c r="M5" s="914">
        <v>2007</v>
      </c>
      <c r="N5" s="914">
        <v>2008</v>
      </c>
      <c r="O5" s="212"/>
      <c r="P5" s="392"/>
      <c r="Q5" s="507"/>
      <c r="R5" s="716"/>
      <c r="S5" s="720"/>
      <c r="T5" s="99" t="s">
        <v>353</v>
      </c>
      <c r="W5" s="738" t="s">
        <v>616</v>
      </c>
      <c r="X5" s="738" t="s">
        <v>245</v>
      </c>
      <c r="Y5" s="7">
        <v>156.82599999999999</v>
      </c>
      <c r="Z5" s="7">
        <v>153.334</v>
      </c>
      <c r="AA5" s="7">
        <v>149.887</v>
      </c>
      <c r="AB5" s="7">
        <v>147.84800000000001</v>
      </c>
      <c r="AC5" s="7">
        <v>129.66800000000001</v>
      </c>
      <c r="AD5" s="7">
        <v>123.02467200000001</v>
      </c>
      <c r="AE5" s="7">
        <v>126.014</v>
      </c>
      <c r="AF5" s="7">
        <v>117.65600000000001</v>
      </c>
      <c r="AG5" s="7">
        <v>110.33</v>
      </c>
      <c r="AH5" s="7">
        <v>108.185</v>
      </c>
      <c r="AI5" s="7">
        <v>104.06399999999999</v>
      </c>
      <c r="AJ5" s="7">
        <v>90.707999999999998</v>
      </c>
      <c r="AK5" s="7">
        <v>88.57</v>
      </c>
      <c r="AL5" s="7">
        <v>90.388999999999996</v>
      </c>
      <c r="AM5" s="7">
        <v>92.16</v>
      </c>
    </row>
    <row r="6" spans="2:39" ht="12" customHeight="1" x14ac:dyDescent="0.25">
      <c r="B6" s="919"/>
      <c r="C6" s="921"/>
      <c r="D6" s="47"/>
      <c r="E6" s="924"/>
      <c r="F6" s="915"/>
      <c r="G6" s="91">
        <v>2001</v>
      </c>
      <c r="H6" s="91">
        <v>2002</v>
      </c>
      <c r="I6" s="91">
        <v>2003</v>
      </c>
      <c r="J6" s="91">
        <v>2004</v>
      </c>
      <c r="K6" s="915"/>
      <c r="L6" s="915"/>
      <c r="M6" s="915"/>
      <c r="N6" s="915"/>
      <c r="O6" s="91">
        <v>2009</v>
      </c>
      <c r="P6" s="393">
        <v>2010</v>
      </c>
      <c r="Q6" s="508">
        <v>2011</v>
      </c>
      <c r="R6" s="717">
        <v>2012</v>
      </c>
      <c r="S6" s="721">
        <v>2013</v>
      </c>
      <c r="T6" s="181" t="s">
        <v>669</v>
      </c>
      <c r="W6" s="738" t="s">
        <v>617</v>
      </c>
      <c r="X6" s="738" t="s">
        <v>216</v>
      </c>
      <c r="Y6" s="7">
        <v>0</v>
      </c>
      <c r="Z6" s="7">
        <v>136.43534400000001</v>
      </c>
      <c r="AA6" s="7">
        <v>135.82395300000002</v>
      </c>
      <c r="AB6" s="7">
        <v>133.03629699999999</v>
      </c>
      <c r="AC6" s="7">
        <v>125.165469</v>
      </c>
      <c r="AD6" s="7">
        <v>125.657242</v>
      </c>
      <c r="AE6" s="7">
        <v>131.848906</v>
      </c>
      <c r="AF6" s="7">
        <v>128.87774200000001</v>
      </c>
      <c r="AG6" s="7">
        <v>123.45803100000001</v>
      </c>
      <c r="AH6" s="7">
        <v>115.16304700000001</v>
      </c>
      <c r="AI6" s="7">
        <v>105.281547</v>
      </c>
      <c r="AJ6" s="7">
        <v>99.932000000000002</v>
      </c>
      <c r="AK6" s="7">
        <v>94.828000000000003</v>
      </c>
      <c r="AL6" s="7">
        <v>93.355000000000004</v>
      </c>
      <c r="AM6" s="7">
        <v>91.847999999999999</v>
      </c>
    </row>
    <row r="7" spans="2:39" ht="12" customHeight="1" x14ac:dyDescent="0.25">
      <c r="B7" s="919"/>
      <c r="C7" s="922"/>
      <c r="D7" s="48"/>
      <c r="E7" s="925"/>
      <c r="F7" s="916"/>
      <c r="G7" s="180"/>
      <c r="H7" s="180"/>
      <c r="I7" s="180"/>
      <c r="J7" s="180"/>
      <c r="K7" s="916"/>
      <c r="L7" s="916"/>
      <c r="M7" s="916"/>
      <c r="N7" s="916"/>
      <c r="O7" s="180"/>
      <c r="P7" s="394"/>
      <c r="Q7" s="509"/>
      <c r="R7" s="718"/>
      <c r="S7" s="65"/>
      <c r="T7" s="49" t="s">
        <v>212</v>
      </c>
      <c r="W7" s="738" t="s">
        <v>618</v>
      </c>
      <c r="X7" s="738" t="s">
        <v>265</v>
      </c>
      <c r="Y7" s="7">
        <v>138.43100000000001</v>
      </c>
      <c r="Z7" s="7">
        <v>131.333</v>
      </c>
      <c r="AA7" s="7">
        <v>126.43600000000001</v>
      </c>
      <c r="AB7" s="7">
        <v>117.348</v>
      </c>
      <c r="AC7" s="7">
        <v>106.08199999999999</v>
      </c>
      <c r="AD7" s="7">
        <v>112.371</v>
      </c>
      <c r="AE7" s="7">
        <v>118.337</v>
      </c>
      <c r="AF7" s="7">
        <v>112.851</v>
      </c>
      <c r="AG7" s="7">
        <v>111.85899999999999</v>
      </c>
      <c r="AH7" s="7">
        <v>107.892</v>
      </c>
      <c r="AI7" s="7">
        <v>103.092</v>
      </c>
      <c r="AJ7" s="7">
        <v>100.11199999999999</v>
      </c>
      <c r="AK7" s="7">
        <v>106.27</v>
      </c>
      <c r="AL7" s="7">
        <v>123.197</v>
      </c>
      <c r="AM7" s="7">
        <v>119.38500000000001</v>
      </c>
    </row>
    <row r="8" spans="2:39" s="7" customFormat="1" ht="12.95" customHeight="1" x14ac:dyDescent="0.25">
      <c r="B8" s="17">
        <v>1</v>
      </c>
      <c r="C8" s="406" t="s">
        <v>220</v>
      </c>
      <c r="D8" s="407" t="s">
        <v>200</v>
      </c>
      <c r="E8" s="408">
        <v>41.966700000000003</v>
      </c>
      <c r="F8" s="408">
        <v>94.289000000000001</v>
      </c>
      <c r="G8" s="408">
        <v>91.475300000000004</v>
      </c>
      <c r="H8" s="408">
        <v>93.643000000000001</v>
      </c>
      <c r="I8" s="408">
        <v>96.616799999999998</v>
      </c>
      <c r="J8" s="408">
        <v>109.4709</v>
      </c>
      <c r="K8" s="408">
        <v>112.7944</v>
      </c>
      <c r="L8" s="408">
        <v>114.672</v>
      </c>
      <c r="M8" s="408">
        <v>122.09059999999999</v>
      </c>
      <c r="N8" s="408">
        <v>126.267</v>
      </c>
      <c r="O8" s="408">
        <v>123.08319999999999</v>
      </c>
      <c r="P8" s="408">
        <v>129.67101</v>
      </c>
      <c r="Q8" s="408">
        <v>147.84800000000001</v>
      </c>
      <c r="R8" s="408">
        <v>149.78</v>
      </c>
      <c r="S8" s="735">
        <v>153.334</v>
      </c>
      <c r="T8" s="414">
        <f>S8/R8*100-100</f>
        <v>2.3728134597409678</v>
      </c>
      <c r="W8" s="738" t="s">
        <v>619</v>
      </c>
      <c r="X8" s="738" t="s">
        <v>247</v>
      </c>
      <c r="Y8" s="7">
        <v>103.73291400000001</v>
      </c>
      <c r="Z8" s="7">
        <v>96.323750000000004</v>
      </c>
      <c r="AA8" s="7">
        <v>94.262383</v>
      </c>
      <c r="AB8" s="7">
        <v>85.690343999999996</v>
      </c>
      <c r="AC8" s="7">
        <v>72.14928900000001</v>
      </c>
      <c r="AD8" s="7">
        <v>63.076487999999998</v>
      </c>
      <c r="AE8" s="7">
        <v>50.858527000000002</v>
      </c>
      <c r="AF8" s="7">
        <v>40.117581999999999</v>
      </c>
      <c r="AG8" s="7">
        <v>30.301518000000002</v>
      </c>
      <c r="AH8" s="7">
        <v>31.205020000000001</v>
      </c>
      <c r="AI8" s="7">
        <v>16.775273000000002</v>
      </c>
      <c r="AJ8" s="7">
        <v>10.849805</v>
      </c>
      <c r="AK8" s="7">
        <v>7.2519999999999998</v>
      </c>
      <c r="AL8" s="7">
        <v>4.9889999999999999</v>
      </c>
      <c r="AM8" s="7">
        <v>4.7720000000000002</v>
      </c>
    </row>
    <row r="9" spans="2:39" s="7" customFormat="1" ht="12.95" customHeight="1" x14ac:dyDescent="0.25">
      <c r="B9" s="17">
        <v>2</v>
      </c>
      <c r="C9" s="294" t="s">
        <v>507</v>
      </c>
      <c r="D9" s="43" t="s">
        <v>202</v>
      </c>
      <c r="E9" s="160">
        <v>36.78</v>
      </c>
      <c r="F9" s="160">
        <v>91.847999999999999</v>
      </c>
      <c r="G9" s="160">
        <v>95.822199999999995</v>
      </c>
      <c r="H9" s="160">
        <v>98.507999999999996</v>
      </c>
      <c r="I9" s="160">
        <v>99.073800000000006</v>
      </c>
      <c r="J9" s="160">
        <v>107.3135</v>
      </c>
      <c r="K9" s="160">
        <v>115.87909999999999</v>
      </c>
      <c r="L9" s="160">
        <v>123.336</v>
      </c>
      <c r="M9" s="160">
        <v>128.75399999999999</v>
      </c>
      <c r="N9" s="160">
        <v>131.65700000000001</v>
      </c>
      <c r="O9" s="160">
        <v>126.27199</v>
      </c>
      <c r="P9" s="160">
        <v>125.04794</v>
      </c>
      <c r="Q9" s="160">
        <v>133.03630000000001</v>
      </c>
      <c r="R9" s="160">
        <v>135.82395300000002</v>
      </c>
      <c r="S9" s="160">
        <v>136.43534400000001</v>
      </c>
      <c r="T9" s="415">
        <f t="shared" ref="T9:T39" si="0">S9/R9*100-100</f>
        <v>0.45013488894700515</v>
      </c>
      <c r="W9" s="738" t="s">
        <v>621</v>
      </c>
      <c r="X9" s="738" t="s">
        <v>622</v>
      </c>
      <c r="Y9" s="7">
        <v>106.786883</v>
      </c>
      <c r="Z9" s="7">
        <v>92.000281000000001</v>
      </c>
      <c r="AA9" s="7">
        <v>74.658007999999995</v>
      </c>
      <c r="AB9" s="7">
        <v>58.940902000000001</v>
      </c>
      <c r="AC9" s="7">
        <v>47.949898000000005</v>
      </c>
      <c r="AD9" s="7">
        <v>40.129391000000005</v>
      </c>
      <c r="AE9" s="7">
        <v>34.265999999999998</v>
      </c>
      <c r="AF9" s="7">
        <v>30.251999999999999</v>
      </c>
      <c r="AG9" s="7">
        <v>24.334800999999999</v>
      </c>
      <c r="AH9" s="7">
        <v>21.318000000000001</v>
      </c>
      <c r="AI9" s="7">
        <v>18.594999999999999</v>
      </c>
      <c r="AJ9" s="7">
        <v>16.111999999999998</v>
      </c>
      <c r="AK9" s="7">
        <v>16.594000000000001</v>
      </c>
      <c r="AL9" s="7">
        <v>15.679</v>
      </c>
      <c r="AM9" s="7">
        <v>17.396000000000001</v>
      </c>
    </row>
    <row r="10" spans="2:39" s="7" customFormat="1" ht="12.95" customHeight="1" x14ac:dyDescent="0.25">
      <c r="B10" s="17">
        <v>3</v>
      </c>
      <c r="C10" s="409" t="s">
        <v>8</v>
      </c>
      <c r="D10" s="410" t="s">
        <v>198</v>
      </c>
      <c r="E10" s="411">
        <v>66.965000000000003</v>
      </c>
      <c r="F10" s="411">
        <v>119.38500000000001</v>
      </c>
      <c r="G10" s="411">
        <v>104.02249999999999</v>
      </c>
      <c r="H10" s="411">
        <v>99.123000000000005</v>
      </c>
      <c r="I10" s="411">
        <v>100.42570000000001</v>
      </c>
      <c r="J10" s="411">
        <v>106.50069999999999</v>
      </c>
      <c r="K10" s="411">
        <v>110.9388</v>
      </c>
      <c r="L10" s="411">
        <v>114.896</v>
      </c>
      <c r="M10" s="411">
        <v>118.348</v>
      </c>
      <c r="N10" s="411">
        <v>115.73399999999999</v>
      </c>
      <c r="O10" s="411">
        <v>111.99239</v>
      </c>
      <c r="P10" s="411">
        <v>105.55405</v>
      </c>
      <c r="Q10" s="411">
        <v>117.348</v>
      </c>
      <c r="R10" s="411">
        <v>126.43600000000001</v>
      </c>
      <c r="S10" s="411">
        <v>131.333</v>
      </c>
      <c r="T10" s="416">
        <f t="shared" si="0"/>
        <v>3.8731057610174275</v>
      </c>
      <c r="W10" s="738" t="s">
        <v>620</v>
      </c>
      <c r="X10" s="738" t="s">
        <v>267</v>
      </c>
      <c r="Y10" s="7">
        <v>0</v>
      </c>
      <c r="Z10" s="7">
        <v>89.039000000000001</v>
      </c>
      <c r="AA10" s="7">
        <v>86.281383000000005</v>
      </c>
      <c r="AB10" s="7">
        <v>84.216999999999999</v>
      </c>
      <c r="AC10" s="7">
        <v>76.064562000000009</v>
      </c>
      <c r="AD10" s="7">
        <v>73.471952999999999</v>
      </c>
      <c r="AE10" s="7">
        <v>77.529522999999998</v>
      </c>
      <c r="AF10" s="7">
        <v>74.496234000000001</v>
      </c>
      <c r="AG10" s="7">
        <v>71.76920299999999</v>
      </c>
      <c r="AH10" s="7">
        <v>68.322226999999998</v>
      </c>
      <c r="AI10" s="7">
        <v>63.027301000000001</v>
      </c>
      <c r="AJ10" s="7">
        <v>59.417000000000002</v>
      </c>
      <c r="AK10" s="7">
        <v>58.447000000000003</v>
      </c>
      <c r="AL10" s="7">
        <v>60.046999999999997</v>
      </c>
      <c r="AM10" s="7">
        <v>60.335999999999999</v>
      </c>
    </row>
    <row r="11" spans="2:39" s="7" customFormat="1" ht="12.95" customHeight="1" x14ac:dyDescent="0.25">
      <c r="B11" s="17">
        <v>4</v>
      </c>
      <c r="C11" s="294" t="s">
        <v>509</v>
      </c>
      <c r="D11" s="43" t="s">
        <v>203</v>
      </c>
      <c r="E11" s="160">
        <v>0.39900000000000002</v>
      </c>
      <c r="F11" s="160">
        <v>3.3858155564386565</v>
      </c>
      <c r="G11" s="160">
        <v>5.0180929739804165</v>
      </c>
      <c r="H11" s="160">
        <v>7.2514818892327684</v>
      </c>
      <c r="I11" s="160">
        <v>10.91316874151117</v>
      </c>
      <c r="J11" s="160">
        <v>16.778825209872</v>
      </c>
      <c r="K11" s="160">
        <v>24.007814506634112</v>
      </c>
      <c r="L11" s="160">
        <v>32.737883696787456</v>
      </c>
      <c r="M11" s="160">
        <v>43.361664601774464</v>
      </c>
      <c r="N11" s="160">
        <v>55.44629924497805</v>
      </c>
      <c r="O11" s="160">
        <v>63.089975627686663</v>
      </c>
      <c r="P11" s="160">
        <v>72.164710981439995</v>
      </c>
      <c r="Q11" s="160">
        <v>85.708659999999995</v>
      </c>
      <c r="R11" s="160">
        <v>94.262383</v>
      </c>
      <c r="S11" s="160">
        <v>96.323750000000004</v>
      </c>
      <c r="T11" s="415">
        <f t="shared" si="0"/>
        <v>2.1868394733878205</v>
      </c>
      <c r="W11" s="738" t="s">
        <v>623</v>
      </c>
      <c r="X11" s="738" t="s">
        <v>265</v>
      </c>
      <c r="Y11" s="7">
        <v>72.933000000000007</v>
      </c>
      <c r="Z11" s="7">
        <v>67.572999999999993</v>
      </c>
      <c r="AA11" s="7">
        <v>65.227000000000004</v>
      </c>
      <c r="AB11" s="7">
        <v>61.347000000000001</v>
      </c>
      <c r="AC11" s="7">
        <v>56.128</v>
      </c>
      <c r="AD11" s="7">
        <v>50.566000000000003</v>
      </c>
      <c r="AE11" s="7">
        <v>47.69</v>
      </c>
      <c r="AF11" s="7">
        <v>36.975999999999999</v>
      </c>
      <c r="AG11" s="7">
        <v>31.620999999999999</v>
      </c>
      <c r="AH11" s="7">
        <v>27.448</v>
      </c>
      <c r="AI11" s="7">
        <v>21.565999999999999</v>
      </c>
      <c r="AJ11" s="7">
        <v>17.734999999999999</v>
      </c>
      <c r="AK11" s="7">
        <v>9.2080000000000002</v>
      </c>
      <c r="AL11" s="7">
        <v>5.9029999999999996</v>
      </c>
      <c r="AM11" s="7">
        <v>3.9260000000000002</v>
      </c>
    </row>
    <row r="12" spans="2:39" s="7" customFormat="1" ht="12.95" customHeight="1" x14ac:dyDescent="0.25">
      <c r="B12" s="17">
        <v>5</v>
      </c>
      <c r="C12" s="409" t="s">
        <v>222</v>
      </c>
      <c r="D12" s="410" t="s">
        <v>194</v>
      </c>
      <c r="E12" s="411">
        <v>5.7889999999999997</v>
      </c>
      <c r="F12" s="411">
        <v>17.396000000000001</v>
      </c>
      <c r="G12" s="411">
        <v>15.6793</v>
      </c>
      <c r="H12" s="411">
        <v>15.726000000000001</v>
      </c>
      <c r="I12" s="411">
        <v>15.0471</v>
      </c>
      <c r="J12" s="411">
        <v>17.382400000000001</v>
      </c>
      <c r="K12" s="411">
        <v>20.452000000000002</v>
      </c>
      <c r="L12" s="411">
        <v>24.334</v>
      </c>
      <c r="M12" s="411">
        <v>28.827000000000002</v>
      </c>
      <c r="N12" s="411">
        <v>31.952999999999999</v>
      </c>
      <c r="O12" s="411">
        <v>38.923010000000005</v>
      </c>
      <c r="P12" s="411">
        <v>46.538199999999996</v>
      </c>
      <c r="Q12" s="411">
        <v>58.940899999999999</v>
      </c>
      <c r="R12" s="411">
        <v>74.637695000000008</v>
      </c>
      <c r="S12" s="411">
        <v>92.000281000000001</v>
      </c>
      <c r="T12" s="416">
        <f t="shared" si="0"/>
        <v>23.262489550353862</v>
      </c>
      <c r="W12" s="738" t="s">
        <v>625</v>
      </c>
      <c r="X12" s="738" t="s">
        <v>245</v>
      </c>
      <c r="Y12" s="7">
        <v>49.269699000000003</v>
      </c>
      <c r="Z12" s="7">
        <v>48.574699000000003</v>
      </c>
      <c r="AA12" s="7">
        <v>50.388691000000001</v>
      </c>
      <c r="AB12" s="7">
        <v>52.14</v>
      </c>
      <c r="AC12" s="7">
        <v>46.96</v>
      </c>
      <c r="AD12" s="7">
        <v>39.163499999999999</v>
      </c>
      <c r="AE12" s="7">
        <v>44.314602000000001</v>
      </c>
      <c r="AF12" s="7">
        <v>46.07</v>
      </c>
      <c r="AG12" s="7">
        <v>42.77</v>
      </c>
      <c r="AH12" s="7">
        <v>20.527000000000001</v>
      </c>
      <c r="AI12" s="7">
        <v>17.201616999999999</v>
      </c>
      <c r="AJ12" s="7">
        <v>15.822231</v>
      </c>
      <c r="AK12" s="7">
        <v>12.725</v>
      </c>
      <c r="AL12" s="7">
        <v>10.63</v>
      </c>
      <c r="AM12" s="7">
        <v>7.8129999999999997</v>
      </c>
    </row>
    <row r="13" spans="2:39" s="7" customFormat="1" ht="12.95" customHeight="1" x14ac:dyDescent="0.25">
      <c r="B13" s="17">
        <v>6</v>
      </c>
      <c r="C13" s="294" t="s">
        <v>508</v>
      </c>
      <c r="D13" s="43" t="s">
        <v>197</v>
      </c>
      <c r="E13" s="160">
        <v>26.41</v>
      </c>
      <c r="F13" s="160">
        <v>60.331000000000003</v>
      </c>
      <c r="G13" s="160">
        <v>57.543700000000001</v>
      </c>
      <c r="H13" s="160">
        <v>59.180999999999997</v>
      </c>
      <c r="I13" s="160">
        <v>56.540599999999998</v>
      </c>
      <c r="J13" s="160">
        <v>63.113300000000002</v>
      </c>
      <c r="K13" s="160">
        <v>68.322199999999995</v>
      </c>
      <c r="L13" s="160">
        <v>71.768799999999999</v>
      </c>
      <c r="M13" s="160">
        <v>74.495999999999995</v>
      </c>
      <c r="N13" s="160">
        <v>77.53</v>
      </c>
      <c r="O13" s="160">
        <v>73.471910000000008</v>
      </c>
      <c r="P13" s="160">
        <v>76.06456</v>
      </c>
      <c r="Q13" s="160">
        <v>82.046769999999995</v>
      </c>
      <c r="R13" s="160">
        <v>86.281000000000006</v>
      </c>
      <c r="S13" s="160">
        <v>89.039000000000001</v>
      </c>
      <c r="T13" s="415">
        <f t="shared" si="0"/>
        <v>3.1965322608685511</v>
      </c>
      <c r="W13" s="738" t="s">
        <v>624</v>
      </c>
      <c r="X13" s="738" t="s">
        <v>249</v>
      </c>
      <c r="Y13" s="7">
        <v>42.686</v>
      </c>
      <c r="Z13" s="7">
        <v>41.493000000000002</v>
      </c>
      <c r="AA13" s="7">
        <v>49.662999999999997</v>
      </c>
      <c r="AB13" s="7">
        <v>51.268000000000001</v>
      </c>
      <c r="AC13" s="7">
        <v>51.241999999999997</v>
      </c>
      <c r="AD13" s="7">
        <v>49.612000000000002</v>
      </c>
      <c r="AE13" s="7">
        <v>52.884999999999998</v>
      </c>
      <c r="AF13" s="7">
        <v>54.228999999999999</v>
      </c>
      <c r="AG13" s="7">
        <v>52.493000000000002</v>
      </c>
      <c r="AH13" s="7">
        <v>49.06</v>
      </c>
      <c r="AI13" s="7">
        <v>45.923999999999999</v>
      </c>
      <c r="AJ13" s="7">
        <v>42.1</v>
      </c>
      <c r="AK13" s="7">
        <v>40.47</v>
      </c>
      <c r="AL13" s="7">
        <v>41.39</v>
      </c>
      <c r="AM13" s="7">
        <v>40.048999999999999</v>
      </c>
    </row>
    <row r="14" spans="2:39" s="7" customFormat="1" ht="12.95" customHeight="1" x14ac:dyDescent="0.25">
      <c r="B14" s="17">
        <v>7</v>
      </c>
      <c r="C14" s="409" t="s">
        <v>510</v>
      </c>
      <c r="D14" s="410" t="s">
        <v>198</v>
      </c>
      <c r="E14" s="411" t="s">
        <v>214</v>
      </c>
      <c r="F14" s="411">
        <v>4.7300000000000004</v>
      </c>
      <c r="G14" s="411">
        <v>5.9029999999999996</v>
      </c>
      <c r="H14" s="411">
        <v>9.218</v>
      </c>
      <c r="I14" s="411">
        <v>17.734999999999999</v>
      </c>
      <c r="J14" s="411">
        <v>21.565999999999999</v>
      </c>
      <c r="K14" s="411">
        <v>27.448</v>
      </c>
      <c r="L14" s="411">
        <v>31.620999999999999</v>
      </c>
      <c r="M14" s="411">
        <v>36.975999999999999</v>
      </c>
      <c r="N14" s="411">
        <v>47.69</v>
      </c>
      <c r="O14" s="411">
        <v>50.566000000000003</v>
      </c>
      <c r="P14" s="411">
        <v>56.128</v>
      </c>
      <c r="Q14" s="411">
        <v>61.347000000000001</v>
      </c>
      <c r="R14" s="411">
        <v>65.227000000000004</v>
      </c>
      <c r="S14" s="411">
        <v>67.572999999999993</v>
      </c>
      <c r="T14" s="416">
        <f t="shared" si="0"/>
        <v>3.5966700906066222</v>
      </c>
      <c r="W14" s="738" t="s">
        <v>221</v>
      </c>
      <c r="X14" s="738" t="s">
        <v>265</v>
      </c>
      <c r="Y14" s="7">
        <v>37.664254</v>
      </c>
      <c r="Z14" s="7">
        <v>39.538277000000001</v>
      </c>
      <c r="AA14" s="7">
        <v>39.406444999999998</v>
      </c>
      <c r="AB14" s="7">
        <v>37.999679999999998</v>
      </c>
      <c r="AC14" s="7">
        <v>38.157601999999997</v>
      </c>
      <c r="AD14" s="7">
        <v>39.256788999999998</v>
      </c>
      <c r="AE14" s="7">
        <v>41.179000000000002</v>
      </c>
      <c r="AF14" s="7">
        <v>40.545898000000001</v>
      </c>
      <c r="AG14" s="7">
        <v>35.278601999999999</v>
      </c>
      <c r="AH14" s="7">
        <v>32.117899999999999</v>
      </c>
      <c r="AI14" s="7">
        <v>30.222000000000001</v>
      </c>
      <c r="AJ14" s="7">
        <v>26.931000000000001</v>
      </c>
      <c r="AK14" s="7">
        <v>27.004000000000001</v>
      </c>
      <c r="AL14" s="7">
        <v>28.41</v>
      </c>
      <c r="AM14" s="7">
        <v>31.315000000000001</v>
      </c>
    </row>
    <row r="15" spans="2:39" s="7" customFormat="1" ht="12.95" customHeight="1" x14ac:dyDescent="0.25">
      <c r="B15" s="17">
        <v>8</v>
      </c>
      <c r="C15" s="294" t="s">
        <v>10</v>
      </c>
      <c r="D15" s="43" t="s">
        <v>200</v>
      </c>
      <c r="E15" s="160" t="s">
        <v>211</v>
      </c>
      <c r="F15" s="160">
        <v>7.8129999999999997</v>
      </c>
      <c r="G15" s="160">
        <v>10.63</v>
      </c>
      <c r="H15" s="160">
        <v>12.726000000000001</v>
      </c>
      <c r="I15" s="160">
        <v>15.822229999999999</v>
      </c>
      <c r="J15" s="160">
        <v>17.274000000000001</v>
      </c>
      <c r="K15" s="160">
        <v>20.53</v>
      </c>
      <c r="L15" s="160">
        <v>42.77</v>
      </c>
      <c r="M15" s="160">
        <v>46.07</v>
      </c>
      <c r="N15" s="160">
        <v>44.31</v>
      </c>
      <c r="O15" s="160">
        <v>43.911000000000001</v>
      </c>
      <c r="P15" s="160">
        <v>45.244</v>
      </c>
      <c r="Q15" s="160">
        <v>52.14</v>
      </c>
      <c r="R15" s="160">
        <v>48.72</v>
      </c>
      <c r="S15" s="160">
        <v>48.574699000000003</v>
      </c>
      <c r="T15" s="415">
        <f t="shared" si="0"/>
        <v>-0.29823686371099711</v>
      </c>
      <c r="W15" s="738" t="s">
        <v>626</v>
      </c>
      <c r="X15" s="738" t="s">
        <v>250</v>
      </c>
      <c r="Y15" s="7">
        <v>0</v>
      </c>
      <c r="Z15" s="7">
        <v>35.57</v>
      </c>
      <c r="AA15" s="7">
        <v>36.288105999999999</v>
      </c>
      <c r="AB15" s="7">
        <v>35.679241999999995</v>
      </c>
      <c r="AC15" s="7">
        <v>33.343522999999998</v>
      </c>
      <c r="AD15" s="7">
        <v>30.034830000000003</v>
      </c>
      <c r="AE15" s="7">
        <v>29.205497999999999</v>
      </c>
      <c r="AF15" s="7">
        <v>38.832000000000001</v>
      </c>
      <c r="AG15" s="7">
        <v>38.429000000000002</v>
      </c>
      <c r="AH15" s="7">
        <v>37.969000000000001</v>
      </c>
      <c r="AI15" s="7">
        <v>33.860101999999998</v>
      </c>
      <c r="AJ15" s="7">
        <v>31.626000000000001</v>
      </c>
      <c r="AK15" s="7">
        <v>30.024999999999999</v>
      </c>
      <c r="AL15" s="7">
        <v>36.523000000000003</v>
      </c>
      <c r="AM15" s="7">
        <v>40.845999999999997</v>
      </c>
    </row>
    <row r="16" spans="2:39" s="7" customFormat="1" ht="12.95" customHeight="1" x14ac:dyDescent="0.25">
      <c r="B16" s="17">
        <v>9</v>
      </c>
      <c r="C16" s="409" t="s">
        <v>9</v>
      </c>
      <c r="D16" s="410" t="s">
        <v>201</v>
      </c>
      <c r="E16" s="411">
        <v>22.11</v>
      </c>
      <c r="F16" s="411">
        <v>40.042999999999999</v>
      </c>
      <c r="G16" s="411">
        <v>41.298400000000001</v>
      </c>
      <c r="H16" s="411">
        <v>40.463999999999999</v>
      </c>
      <c r="I16" s="411">
        <v>41.957599999999999</v>
      </c>
      <c r="J16" s="411">
        <v>45.765500000000003</v>
      </c>
      <c r="K16" s="411">
        <v>48.916699999999999</v>
      </c>
      <c r="L16" s="411">
        <v>52.423000000000002</v>
      </c>
      <c r="M16" s="411">
        <v>54.198</v>
      </c>
      <c r="N16" s="411">
        <v>52.845999999999997</v>
      </c>
      <c r="O16" s="411">
        <v>49.556170000000002</v>
      </c>
      <c r="P16" s="411">
        <v>51.274190000000004</v>
      </c>
      <c r="Q16" s="411">
        <v>51.268000000000001</v>
      </c>
      <c r="R16" s="411">
        <v>49.662999999999997</v>
      </c>
      <c r="S16" s="411">
        <v>41.493000000000002</v>
      </c>
      <c r="T16" s="416">
        <f t="shared" si="0"/>
        <v>-16.4508789239474</v>
      </c>
      <c r="W16" s="738" t="s">
        <v>627</v>
      </c>
      <c r="X16" s="738" t="s">
        <v>628</v>
      </c>
      <c r="Y16" s="7">
        <v>35.716999999999999</v>
      </c>
      <c r="Z16" s="7">
        <v>35.093000000000004</v>
      </c>
      <c r="AA16" s="7">
        <v>33.527000000000001</v>
      </c>
      <c r="AB16" s="7">
        <v>31.606000000000002</v>
      </c>
      <c r="AC16" s="7">
        <v>29.521999999999998</v>
      </c>
      <c r="AD16" s="7">
        <v>27.510999999999999</v>
      </c>
      <c r="AE16" s="7">
        <v>28.866</v>
      </c>
      <c r="AF16" s="7">
        <v>25.852229999999999</v>
      </c>
      <c r="AG16" s="7">
        <v>22.749980000000001</v>
      </c>
      <c r="AH16" s="7">
        <v>21.164394000000001</v>
      </c>
      <c r="AI16" s="7">
        <v>21.303000000000001</v>
      </c>
      <c r="AJ16" s="7">
        <v>25.059000000000001</v>
      </c>
      <c r="AK16" s="7">
        <v>23.611999999999998</v>
      </c>
      <c r="AL16" s="7">
        <v>3.1680000000000001</v>
      </c>
      <c r="AM16" s="7">
        <v>3.4809999999999999</v>
      </c>
    </row>
    <row r="17" spans="2:39" s="7" customFormat="1" ht="12.95" customHeight="1" x14ac:dyDescent="0.25">
      <c r="B17" s="17">
        <v>10</v>
      </c>
      <c r="C17" s="294" t="s">
        <v>221</v>
      </c>
      <c r="D17" s="43" t="s">
        <v>198</v>
      </c>
      <c r="E17" s="160" t="s">
        <v>214</v>
      </c>
      <c r="F17" s="160">
        <v>29.471</v>
      </c>
      <c r="G17" s="160">
        <v>28.41</v>
      </c>
      <c r="H17" s="160">
        <v>27.173999999999999</v>
      </c>
      <c r="I17" s="160">
        <v>26.9314</v>
      </c>
      <c r="J17" s="160">
        <v>30.2227</v>
      </c>
      <c r="K17" s="160">
        <v>32.117899999999999</v>
      </c>
      <c r="L17" s="160">
        <v>35.278599999999997</v>
      </c>
      <c r="M17" s="160">
        <v>40.545900000000003</v>
      </c>
      <c r="N17" s="160">
        <v>41.173999999999999</v>
      </c>
      <c r="O17" s="160">
        <v>39.272089999999999</v>
      </c>
      <c r="P17" s="160">
        <v>38.157599999999995</v>
      </c>
      <c r="Q17" s="160">
        <v>38.037799999999997</v>
      </c>
      <c r="R17" s="160">
        <v>39.406444999999998</v>
      </c>
      <c r="S17" s="160">
        <v>39.538277000000001</v>
      </c>
      <c r="T17" s="415">
        <f t="shared" si="0"/>
        <v>0.33454426046297669</v>
      </c>
      <c r="W17" s="738" t="s">
        <v>629</v>
      </c>
      <c r="X17" s="738" t="s">
        <v>264</v>
      </c>
      <c r="Y17" s="7">
        <v>34.594000000000001</v>
      </c>
      <c r="Z17" s="7">
        <v>32.658000000000001</v>
      </c>
      <c r="AA17" s="7">
        <v>27.797999999999998</v>
      </c>
      <c r="AB17" s="7">
        <v>26.373999999999999</v>
      </c>
      <c r="AC17" s="7">
        <v>23.496758000000003</v>
      </c>
      <c r="AD17" s="7">
        <v>23.241</v>
      </c>
      <c r="AE17" s="7">
        <v>27.89</v>
      </c>
      <c r="AF17" s="7">
        <v>30.882000000000001</v>
      </c>
      <c r="AG17" s="7">
        <v>30.731999999999999</v>
      </c>
      <c r="AH17" s="7">
        <v>27.724</v>
      </c>
      <c r="AI17" s="7">
        <v>26.443000000000001</v>
      </c>
      <c r="AJ17" s="7">
        <v>21.901</v>
      </c>
      <c r="AK17" s="7">
        <v>23.212</v>
      </c>
      <c r="AL17" s="7">
        <v>22.956</v>
      </c>
      <c r="AM17" s="7">
        <v>22.922000000000001</v>
      </c>
    </row>
    <row r="18" spans="2:39" s="7" customFormat="1" ht="12.95" customHeight="1" x14ac:dyDescent="0.25">
      <c r="B18" s="17">
        <v>11</v>
      </c>
      <c r="C18" s="409" t="s">
        <v>511</v>
      </c>
      <c r="D18" s="410" t="s">
        <v>204</v>
      </c>
      <c r="E18" s="411">
        <v>23.422000000000001</v>
      </c>
      <c r="F18" s="411">
        <v>40.845999999999997</v>
      </c>
      <c r="G18" s="411">
        <v>36.287999999999997</v>
      </c>
      <c r="H18" s="411">
        <v>29.617999999999999</v>
      </c>
      <c r="I18" s="411">
        <v>31.254200000000001</v>
      </c>
      <c r="J18" s="411">
        <v>34.366300000000003</v>
      </c>
      <c r="K18" s="411">
        <v>37.2363</v>
      </c>
      <c r="L18" s="411">
        <v>37.7363</v>
      </c>
      <c r="M18" s="411">
        <v>38.078699999999998</v>
      </c>
      <c r="N18" s="411">
        <v>29.204999999999998</v>
      </c>
      <c r="O18" s="411">
        <v>29.35614</v>
      </c>
      <c r="P18" s="411">
        <v>32.905610000000003</v>
      </c>
      <c r="Q18" s="411">
        <v>35.67924</v>
      </c>
      <c r="R18" s="411">
        <v>36.192143999999999</v>
      </c>
      <c r="S18" s="411">
        <v>35.57</v>
      </c>
      <c r="T18" s="416">
        <f t="shared" si="0"/>
        <v>-1.7190028863722517</v>
      </c>
      <c r="W18" s="738" t="s">
        <v>590</v>
      </c>
      <c r="X18" s="738" t="s">
        <v>265</v>
      </c>
      <c r="Y18" s="7">
        <v>31.651764</v>
      </c>
      <c r="Z18" s="7">
        <v>31.574748</v>
      </c>
      <c r="AA18" s="7">
        <v>32.073182000000003</v>
      </c>
      <c r="AB18" s="7">
        <v>32.969237999999997</v>
      </c>
      <c r="AC18" s="7">
        <v>32.713642999999998</v>
      </c>
      <c r="AD18" s="7">
        <v>32.649508000000004</v>
      </c>
      <c r="AE18" s="7">
        <v>33.639676000000001</v>
      </c>
      <c r="AF18" s="7">
        <v>23.147986</v>
      </c>
      <c r="AG18" s="7">
        <v>24.019169999999999</v>
      </c>
      <c r="AH18" s="7">
        <v>23.337</v>
      </c>
      <c r="AI18" s="7">
        <v>21.244585999999998</v>
      </c>
      <c r="AJ18" s="7">
        <v>18.769199</v>
      </c>
      <c r="AK18" s="7">
        <v>18.43</v>
      </c>
      <c r="AL18" s="7">
        <v>18.972000000000001</v>
      </c>
      <c r="AM18" s="7">
        <v>20.3</v>
      </c>
    </row>
    <row r="19" spans="2:39" s="7" customFormat="1" ht="12.95" customHeight="1" x14ac:dyDescent="0.25">
      <c r="B19" s="17">
        <v>12</v>
      </c>
      <c r="C19" s="294" t="s">
        <v>395</v>
      </c>
      <c r="D19" s="43" t="s">
        <v>181</v>
      </c>
      <c r="E19" s="160" t="s">
        <v>211</v>
      </c>
      <c r="F19" s="160">
        <v>3.4809999999999999</v>
      </c>
      <c r="G19" s="160">
        <v>3.8260000000000001</v>
      </c>
      <c r="H19" s="160">
        <v>21.786999999999999</v>
      </c>
      <c r="I19" s="160">
        <v>24.169899999999998</v>
      </c>
      <c r="J19" s="160">
        <v>20.598800000000001</v>
      </c>
      <c r="K19" s="160">
        <v>20.4711</v>
      </c>
      <c r="L19" s="160">
        <v>22.076000000000001</v>
      </c>
      <c r="M19" s="160">
        <v>25.105599999999999</v>
      </c>
      <c r="N19" s="160">
        <v>28.14</v>
      </c>
      <c r="O19" s="160">
        <v>27.510909999999999</v>
      </c>
      <c r="P19" s="160">
        <v>29.521750000000001</v>
      </c>
      <c r="Q19" s="160">
        <v>31.606000000000002</v>
      </c>
      <c r="R19" s="160">
        <v>33.527000000000001</v>
      </c>
      <c r="S19" s="160">
        <v>35.093000000000004</v>
      </c>
      <c r="T19" s="415">
        <f t="shared" si="0"/>
        <v>4.6708622900945613</v>
      </c>
      <c r="W19" s="738" t="s">
        <v>223</v>
      </c>
      <c r="X19" s="738" t="s">
        <v>259</v>
      </c>
      <c r="Y19" s="7">
        <v>30.118641</v>
      </c>
      <c r="Z19" s="7">
        <v>28.151683999999999</v>
      </c>
      <c r="AA19" s="7">
        <v>27.225999999999999</v>
      </c>
      <c r="AB19" s="7">
        <v>25.97</v>
      </c>
      <c r="AC19" s="7">
        <v>23.650740000000003</v>
      </c>
      <c r="AD19" s="7">
        <v>21.074990000000003</v>
      </c>
      <c r="AE19" s="7">
        <v>21.918680000000002</v>
      </c>
      <c r="AF19" s="7">
        <v>19.135000000000002</v>
      </c>
      <c r="AG19" s="7">
        <v>16.649000000000001</v>
      </c>
      <c r="AH19" s="7">
        <v>14.536</v>
      </c>
      <c r="AI19" s="7">
        <v>13.641408</v>
      </c>
      <c r="AJ19" s="7">
        <v>12.013342</v>
      </c>
      <c r="AK19" s="7">
        <v>11.382999999999999</v>
      </c>
      <c r="AL19" s="7">
        <v>10.456</v>
      </c>
      <c r="AM19" s="7">
        <v>10.414</v>
      </c>
    </row>
    <row r="20" spans="2:39" s="7" customFormat="1" ht="12.95" customHeight="1" x14ac:dyDescent="0.25">
      <c r="B20" s="17">
        <v>13</v>
      </c>
      <c r="C20" s="409" t="s">
        <v>218</v>
      </c>
      <c r="D20" s="410" t="s">
        <v>589</v>
      </c>
      <c r="E20" s="411">
        <v>16.658000000000001</v>
      </c>
      <c r="F20" s="411">
        <v>22.922000000000001</v>
      </c>
      <c r="G20" s="411">
        <v>23.2959</v>
      </c>
      <c r="H20" s="411">
        <v>24.17</v>
      </c>
      <c r="I20" s="411">
        <v>23.020299999999999</v>
      </c>
      <c r="J20" s="411">
        <v>24.0502</v>
      </c>
      <c r="K20" s="411">
        <v>27.7242</v>
      </c>
      <c r="L20" s="411">
        <v>27.506</v>
      </c>
      <c r="M20" s="411">
        <v>27.304300000000001</v>
      </c>
      <c r="N20" s="411">
        <v>27.89</v>
      </c>
      <c r="O20" s="411">
        <v>23.240639999999999</v>
      </c>
      <c r="P20" s="411">
        <v>23.494669999999999</v>
      </c>
      <c r="Q20" s="411">
        <v>26.373999999999999</v>
      </c>
      <c r="R20" s="411">
        <v>27.797999999999998</v>
      </c>
      <c r="S20" s="411">
        <v>32.658000000000001</v>
      </c>
      <c r="T20" s="416">
        <f t="shared" si="0"/>
        <v>17.483272177854531</v>
      </c>
      <c r="W20" s="738" t="s">
        <v>587</v>
      </c>
      <c r="X20" s="738" t="s">
        <v>595</v>
      </c>
      <c r="Y20" s="7">
        <v>37.615000000000002</v>
      </c>
      <c r="Z20" s="7">
        <v>26.881</v>
      </c>
      <c r="AA20" s="7">
        <v>20.353000000000002</v>
      </c>
      <c r="AB20" s="7">
        <v>17.420999999999999</v>
      </c>
      <c r="AC20" s="7">
        <v>13.773999999999999</v>
      </c>
      <c r="AD20" s="7">
        <v>10.602</v>
      </c>
      <c r="AE20" s="7">
        <v>9.0739999999999998</v>
      </c>
      <c r="AF20" s="7">
        <v>5.5860000000000003</v>
      </c>
      <c r="AG20" s="7">
        <v>4.2229999999999999</v>
      </c>
      <c r="AH20" s="7">
        <v>2.7029999999999998</v>
      </c>
      <c r="AI20" s="7">
        <v>1.538</v>
      </c>
      <c r="AJ20" s="7">
        <v>0.71799999999999997</v>
      </c>
      <c r="AK20" s="7">
        <v>0.13</v>
      </c>
      <c r="AL20" s="7">
        <v>0</v>
      </c>
      <c r="AM20" s="7">
        <v>0</v>
      </c>
    </row>
    <row r="21" spans="2:39" s="7" customFormat="1" ht="12.95" customHeight="1" x14ac:dyDescent="0.25">
      <c r="B21" s="17">
        <v>14</v>
      </c>
      <c r="C21" s="405" t="s">
        <v>590</v>
      </c>
      <c r="D21" s="43" t="s">
        <v>198</v>
      </c>
      <c r="E21" s="160" t="s">
        <v>211</v>
      </c>
      <c r="F21" s="160"/>
      <c r="G21" s="160">
        <v>18.971900000000002</v>
      </c>
      <c r="H21" s="160">
        <v>18.43</v>
      </c>
      <c r="I21" s="160">
        <v>18.769199</v>
      </c>
      <c r="J21" s="160">
        <v>21.244585999999998</v>
      </c>
      <c r="K21" s="160">
        <v>23.337</v>
      </c>
      <c r="L21" s="160">
        <v>24.019169999999999</v>
      </c>
      <c r="M21" s="160">
        <v>23.147986</v>
      </c>
      <c r="N21" s="160">
        <v>33.639676000000001</v>
      </c>
      <c r="O21" s="160">
        <v>32.649508000000004</v>
      </c>
      <c r="P21" s="160">
        <v>32.713642999999998</v>
      </c>
      <c r="Q21" s="160">
        <v>32.969237999999997</v>
      </c>
      <c r="R21" s="160">
        <v>32.073182000000003</v>
      </c>
      <c r="S21" s="160">
        <v>31.574748</v>
      </c>
      <c r="T21" s="415">
        <f t="shared" si="0"/>
        <v>-1.5540522296789874</v>
      </c>
      <c r="W21" s="738" t="s">
        <v>630</v>
      </c>
      <c r="X21" s="738" t="s">
        <v>263</v>
      </c>
      <c r="Y21" s="7">
        <v>24.771699000000002</v>
      </c>
      <c r="Z21" s="7">
        <v>24.7761</v>
      </c>
      <c r="AA21" s="7">
        <v>23.563199000000001</v>
      </c>
      <c r="AB21" s="7">
        <v>21.497499999999999</v>
      </c>
      <c r="AC21" s="7">
        <v>19.222199</v>
      </c>
      <c r="AD21" s="7">
        <v>19.9345</v>
      </c>
      <c r="AE21" s="7">
        <v>21.896099999999997</v>
      </c>
      <c r="AF21" s="7">
        <v>20.303999999999998</v>
      </c>
      <c r="AG21" s="7">
        <v>17.923300999999999</v>
      </c>
      <c r="AH21" s="7">
        <v>16.735301</v>
      </c>
      <c r="AI21" s="7">
        <v>15.604299999999999</v>
      </c>
      <c r="AJ21" s="7">
        <v>13.292</v>
      </c>
      <c r="AK21" s="7">
        <v>12.792999999999999</v>
      </c>
      <c r="AL21" s="7">
        <v>12.795999999999999</v>
      </c>
      <c r="AM21" s="7">
        <v>12.587</v>
      </c>
    </row>
    <row r="22" spans="2:39" s="7" customFormat="1" ht="12.95" customHeight="1" x14ac:dyDescent="0.25">
      <c r="B22" s="17">
        <v>15</v>
      </c>
      <c r="C22" s="409" t="s">
        <v>223</v>
      </c>
      <c r="D22" s="410" t="s">
        <v>207</v>
      </c>
      <c r="E22" s="411">
        <v>6.85</v>
      </c>
      <c r="F22" s="411">
        <v>10.414</v>
      </c>
      <c r="G22" s="411">
        <v>10.3451</v>
      </c>
      <c r="H22" s="411">
        <v>11.257</v>
      </c>
      <c r="I22" s="411">
        <v>12.0115</v>
      </c>
      <c r="J22" s="411">
        <v>13.198</v>
      </c>
      <c r="K22" s="411">
        <v>14.536</v>
      </c>
      <c r="L22" s="411">
        <v>16.649000000000001</v>
      </c>
      <c r="M22" s="411">
        <v>19.135000000000002</v>
      </c>
      <c r="N22" s="411">
        <v>21.908000000000001</v>
      </c>
      <c r="O22" s="411">
        <v>20.84911</v>
      </c>
      <c r="P22" s="411">
        <v>23.648769999999999</v>
      </c>
      <c r="Q22" s="411">
        <v>25.944600000000001</v>
      </c>
      <c r="R22" s="411">
        <v>27.225999999999999</v>
      </c>
      <c r="S22" s="411">
        <v>28.151683999999999</v>
      </c>
      <c r="T22" s="416">
        <f t="shared" si="0"/>
        <v>3.4000000000000057</v>
      </c>
      <c r="W22" s="738" t="s">
        <v>576</v>
      </c>
      <c r="X22" s="738" t="s">
        <v>245</v>
      </c>
      <c r="Y22" s="7">
        <v>0</v>
      </c>
      <c r="Z22" s="7">
        <v>24.620635</v>
      </c>
      <c r="AA22" s="7">
        <v>23.778856999999999</v>
      </c>
      <c r="AB22" s="7">
        <v>21.55735</v>
      </c>
      <c r="AC22" s="7">
        <v>19.887815999999997</v>
      </c>
      <c r="AD22" s="7">
        <v>19.159234000000001</v>
      </c>
      <c r="AE22" s="7">
        <v>21.752351999999998</v>
      </c>
      <c r="AF22" s="7">
        <v>22.675288999999999</v>
      </c>
      <c r="AG22" s="7">
        <v>22.945349999999998</v>
      </c>
      <c r="AH22" s="7">
        <v>22.244609000000001</v>
      </c>
      <c r="AI22" s="7">
        <v>21.5199</v>
      </c>
      <c r="AJ22" s="7">
        <v>20.107666000000002</v>
      </c>
      <c r="AK22" s="7">
        <v>17.405999999999999</v>
      </c>
      <c r="AL22" s="7">
        <v>21.353000000000002</v>
      </c>
      <c r="AM22" s="7">
        <v>0</v>
      </c>
    </row>
    <row r="23" spans="2:39" s="7" customFormat="1" ht="12.95" customHeight="1" x14ac:dyDescent="0.25">
      <c r="B23" s="17">
        <v>16</v>
      </c>
      <c r="C23" s="405" t="s">
        <v>587</v>
      </c>
      <c r="D23" s="43" t="s">
        <v>210</v>
      </c>
      <c r="E23" s="160"/>
      <c r="F23" s="160"/>
      <c r="G23" s="160">
        <v>0</v>
      </c>
      <c r="H23" s="160">
        <v>0.13</v>
      </c>
      <c r="I23" s="160">
        <v>0.71799999999999997</v>
      </c>
      <c r="J23" s="160">
        <v>1.538</v>
      </c>
      <c r="K23" s="160">
        <v>2.7029999999999998</v>
      </c>
      <c r="L23" s="160">
        <v>4.2229999999999999</v>
      </c>
      <c r="M23" s="160">
        <v>5.5860000000000003</v>
      </c>
      <c r="N23" s="160">
        <v>9.0739999999999998</v>
      </c>
      <c r="O23" s="160">
        <v>10.602</v>
      </c>
      <c r="P23" s="160">
        <v>13.773999999999999</v>
      </c>
      <c r="Q23" s="160">
        <v>17.420999999999999</v>
      </c>
      <c r="R23" s="160">
        <v>20.353000000000002</v>
      </c>
      <c r="S23" s="160">
        <v>26.881</v>
      </c>
      <c r="T23" s="415">
        <f t="shared" si="0"/>
        <v>32.073895740185719</v>
      </c>
      <c r="W23" s="738" t="s">
        <v>591</v>
      </c>
      <c r="X23" s="738" t="s">
        <v>265</v>
      </c>
      <c r="Y23" s="7">
        <v>20.694275000000001</v>
      </c>
      <c r="Z23" s="7">
        <v>19.808696999999999</v>
      </c>
      <c r="AA23" s="7">
        <v>22.298389</v>
      </c>
      <c r="AB23" s="7">
        <v>27.417908000000001</v>
      </c>
      <c r="AC23" s="7">
        <v>27.384919999999997</v>
      </c>
      <c r="AD23" s="7">
        <v>27.154721000000002</v>
      </c>
      <c r="AE23" s="7">
        <v>28.524732</v>
      </c>
      <c r="AF23" s="7">
        <v>15.491785999999999</v>
      </c>
      <c r="AG23" s="7">
        <v>14.34402</v>
      </c>
      <c r="AH23" s="7">
        <v>14.220383</v>
      </c>
      <c r="AI23" s="7">
        <v>14.338433999999999</v>
      </c>
      <c r="AJ23" s="7">
        <v>13.323124999999999</v>
      </c>
      <c r="AK23" s="7">
        <v>13.97</v>
      </c>
      <c r="AL23" s="7">
        <v>14.840999999999999</v>
      </c>
      <c r="AM23" s="7">
        <v>14.292</v>
      </c>
    </row>
    <row r="24" spans="2:39" s="7" customFormat="1" ht="12.95" customHeight="1" x14ac:dyDescent="0.25">
      <c r="B24" s="17">
        <v>17</v>
      </c>
      <c r="C24" s="409" t="s">
        <v>11</v>
      </c>
      <c r="D24" s="410" t="s">
        <v>208</v>
      </c>
      <c r="E24" s="411">
        <v>9.2759999999999998</v>
      </c>
      <c r="F24" s="411">
        <v>7.4669999999999996</v>
      </c>
      <c r="G24" s="411">
        <v>12.795999999999999</v>
      </c>
      <c r="H24" s="411">
        <v>12.7928</v>
      </c>
      <c r="I24" s="411">
        <v>13.292</v>
      </c>
      <c r="J24" s="411">
        <v>15.604299999999999</v>
      </c>
      <c r="K24" s="411">
        <v>16.735301</v>
      </c>
      <c r="L24" s="411">
        <v>17.923300999999999</v>
      </c>
      <c r="M24" s="411">
        <v>20.303999999999998</v>
      </c>
      <c r="N24" s="411">
        <v>21.896099999999997</v>
      </c>
      <c r="O24" s="411">
        <v>19.9345</v>
      </c>
      <c r="P24" s="411">
        <v>19.222199</v>
      </c>
      <c r="Q24" s="411">
        <v>21.497499999999999</v>
      </c>
      <c r="R24" s="411">
        <v>23.563199000000001</v>
      </c>
      <c r="S24" s="411">
        <v>24.7761</v>
      </c>
      <c r="T24" s="416">
        <f t="shared" si="0"/>
        <v>5.1474377481597315</v>
      </c>
      <c r="W24" s="738" t="s">
        <v>632</v>
      </c>
      <c r="X24" s="738" t="s">
        <v>249</v>
      </c>
      <c r="Y24" s="7">
        <v>22.213601999999998</v>
      </c>
      <c r="Z24" s="7">
        <v>19.426959</v>
      </c>
      <c r="AA24" s="7">
        <v>17.579301000000001</v>
      </c>
      <c r="AB24" s="7">
        <v>17.712580000000003</v>
      </c>
      <c r="AC24" s="7">
        <v>17.180085999999999</v>
      </c>
      <c r="AD24" s="7">
        <v>16.223369999999999</v>
      </c>
      <c r="AE24" s="7">
        <v>17.030971000000001</v>
      </c>
      <c r="AF24" s="7">
        <v>17.064513999999999</v>
      </c>
      <c r="AG24" s="7">
        <v>14.604621999999999</v>
      </c>
      <c r="AH24" s="7">
        <v>13.442390999999999</v>
      </c>
      <c r="AI24" s="7">
        <v>11.630321</v>
      </c>
      <c r="AJ24" s="7">
        <v>10.366526</v>
      </c>
      <c r="AK24" s="7">
        <v>9.0329999999999995</v>
      </c>
      <c r="AL24" s="7">
        <v>9.3699999999999992</v>
      </c>
      <c r="AM24" s="7">
        <v>8.8309999999999995</v>
      </c>
    </row>
    <row r="25" spans="2:39" s="7" customFormat="1" ht="12.95" customHeight="1" x14ac:dyDescent="0.25">
      <c r="B25" s="17">
        <v>18</v>
      </c>
      <c r="C25" s="405" t="s">
        <v>576</v>
      </c>
      <c r="D25" s="43" t="s">
        <v>200</v>
      </c>
      <c r="E25" s="160"/>
      <c r="F25" s="160"/>
      <c r="G25" s="160">
        <v>21.353000000000002</v>
      </c>
      <c r="H25" s="160">
        <v>17.405999999999999</v>
      </c>
      <c r="I25" s="160">
        <v>20.107665999999998</v>
      </c>
      <c r="J25" s="160" t="s">
        <v>577</v>
      </c>
      <c r="K25" s="160">
        <v>22.244609000000001</v>
      </c>
      <c r="L25" s="160">
        <v>22.945350000000001</v>
      </c>
      <c r="M25" s="160">
        <v>22.675288999999999</v>
      </c>
      <c r="N25" s="160">
        <v>21.752351999999998</v>
      </c>
      <c r="O25" s="160">
        <v>19.159234000000001</v>
      </c>
      <c r="P25" s="160">
        <v>19.887816000000001</v>
      </c>
      <c r="Q25" s="160">
        <v>23.574127000000001</v>
      </c>
      <c r="R25" s="160">
        <v>23.778856999999999</v>
      </c>
      <c r="S25" s="160">
        <v>24.620635</v>
      </c>
      <c r="T25" s="415">
        <f t="shared" si="0"/>
        <v>3.5400271762431714</v>
      </c>
      <c r="W25" s="738" t="s">
        <v>578</v>
      </c>
      <c r="X25" s="738" t="s">
        <v>255</v>
      </c>
      <c r="Y25" s="7">
        <v>0</v>
      </c>
      <c r="Z25" s="7">
        <v>18.017150000000001</v>
      </c>
      <c r="AA25" s="7">
        <v>16.441187999999997</v>
      </c>
      <c r="AB25" s="7">
        <v>0</v>
      </c>
      <c r="AC25" s="7">
        <v>12.2784</v>
      </c>
      <c r="AD25" s="7">
        <v>9.8903999999999996</v>
      </c>
      <c r="AE25" s="7">
        <v>7.2707520000000008</v>
      </c>
      <c r="AF25" s="7">
        <v>4.8044579999999995</v>
      </c>
      <c r="AG25" s="7">
        <v>0</v>
      </c>
      <c r="AH25" s="7">
        <v>0</v>
      </c>
      <c r="AI25" s="7">
        <v>0</v>
      </c>
      <c r="AJ25" s="7">
        <v>0</v>
      </c>
      <c r="AK25" s="7">
        <v>0</v>
      </c>
      <c r="AL25" s="7">
        <v>0</v>
      </c>
      <c r="AM25" s="7">
        <v>0</v>
      </c>
    </row>
    <row r="26" spans="2:39" s="7" customFormat="1" ht="12.95" customHeight="1" x14ac:dyDescent="0.25">
      <c r="B26" s="17">
        <v>19</v>
      </c>
      <c r="C26" s="412" t="s">
        <v>591</v>
      </c>
      <c r="D26" s="410" t="s">
        <v>198</v>
      </c>
      <c r="E26" s="411"/>
      <c r="F26" s="411"/>
      <c r="G26" s="411">
        <v>14.841398</v>
      </c>
      <c r="H26" s="411">
        <v>13.970321</v>
      </c>
      <c r="I26" s="411">
        <v>13.323124999999999</v>
      </c>
      <c r="J26" s="411">
        <v>14.338433999999999</v>
      </c>
      <c r="K26" s="411">
        <v>14.220383</v>
      </c>
      <c r="L26" s="411">
        <v>14.34402</v>
      </c>
      <c r="M26" s="411">
        <v>15.491785999999999</v>
      </c>
      <c r="N26" s="411">
        <v>28.524732</v>
      </c>
      <c r="O26" s="411">
        <v>27.154721000000002</v>
      </c>
      <c r="P26" s="411">
        <v>27.384919999999997</v>
      </c>
      <c r="Q26" s="411">
        <v>27.417908000000001</v>
      </c>
      <c r="R26" s="411">
        <v>22.540557</v>
      </c>
      <c r="S26" s="411">
        <v>19.808696999999999</v>
      </c>
      <c r="T26" s="416">
        <f t="shared" si="0"/>
        <v>-12.119753739892062</v>
      </c>
      <c r="W26" s="738" t="s">
        <v>631</v>
      </c>
      <c r="X26" s="738" t="s">
        <v>215</v>
      </c>
      <c r="Y26" s="7">
        <v>18.427900000000001</v>
      </c>
      <c r="Z26" s="7">
        <v>17.705099999999998</v>
      </c>
      <c r="AA26" s="7">
        <v>17.952099999999998</v>
      </c>
      <c r="AB26" s="7">
        <v>17.792099999999998</v>
      </c>
      <c r="AC26" s="7">
        <v>17.4941</v>
      </c>
      <c r="AD26" s="7">
        <v>16.821249999999999</v>
      </c>
      <c r="AE26" s="7">
        <v>18.889599999999998</v>
      </c>
      <c r="AF26" s="7">
        <v>20.05</v>
      </c>
      <c r="AG26" s="7">
        <v>23.371800999999998</v>
      </c>
      <c r="AH26" s="7">
        <v>22.893599999999999</v>
      </c>
      <c r="AI26" s="7">
        <v>21.276800999999999</v>
      </c>
      <c r="AJ26" s="7">
        <v>17.965</v>
      </c>
      <c r="AK26" s="7">
        <v>17.978999999999999</v>
      </c>
      <c r="AL26" s="7">
        <v>8.14</v>
      </c>
      <c r="AM26" s="7">
        <v>17.966999999999999</v>
      </c>
    </row>
    <row r="27" spans="2:39" s="7" customFormat="1" ht="12.95" customHeight="1" x14ac:dyDescent="0.25">
      <c r="B27" s="17">
        <v>20</v>
      </c>
      <c r="C27" s="405" t="s">
        <v>632</v>
      </c>
      <c r="D27" s="43" t="s">
        <v>201</v>
      </c>
      <c r="E27" s="739"/>
      <c r="F27" s="160">
        <v>8.8312000000000008</v>
      </c>
      <c r="G27" s="160">
        <v>9.3704490000000007</v>
      </c>
      <c r="H27" s="160">
        <v>9.0329940000000004</v>
      </c>
      <c r="I27" s="160">
        <v>10.366526</v>
      </c>
      <c r="J27" s="160">
        <v>11.630321</v>
      </c>
      <c r="K27" s="160">
        <v>13.442390999999999</v>
      </c>
      <c r="L27" s="160">
        <v>14.604621999999999</v>
      </c>
      <c r="M27" s="160">
        <v>14.40845</v>
      </c>
      <c r="N27" s="160">
        <v>17.030971000000001</v>
      </c>
      <c r="O27" s="160">
        <v>16.223369999999999</v>
      </c>
      <c r="P27" s="160">
        <v>17.180085999999999</v>
      </c>
      <c r="Q27" s="160">
        <v>17.712580000000003</v>
      </c>
      <c r="R27" s="160">
        <v>17.428999999999998</v>
      </c>
      <c r="S27" s="160">
        <v>19.426959</v>
      </c>
      <c r="T27" s="415">
        <f t="shared" si="0"/>
        <v>11.463417293017386</v>
      </c>
      <c r="W27" s="738" t="s">
        <v>634</v>
      </c>
      <c r="X27" s="738" t="s">
        <v>249</v>
      </c>
      <c r="Y27" s="7">
        <v>21.445</v>
      </c>
      <c r="Z27" s="7">
        <v>17.109000000000002</v>
      </c>
      <c r="AA27" s="7">
        <v>13.693</v>
      </c>
      <c r="AB27" s="7">
        <v>10.82</v>
      </c>
      <c r="AC27" s="7">
        <v>9.9320000000000004</v>
      </c>
      <c r="AD27" s="7">
        <v>7.5</v>
      </c>
      <c r="AE27" s="7">
        <v>5.883</v>
      </c>
      <c r="AF27" s="7">
        <v>5.4770000000000003</v>
      </c>
      <c r="AG27" s="7">
        <v>3.2527779999999997</v>
      </c>
      <c r="AH27" s="7">
        <v>1.661497</v>
      </c>
      <c r="AI27" s="7">
        <v>0.315</v>
      </c>
      <c r="AJ27" s="7">
        <v>0</v>
      </c>
      <c r="AK27" s="7">
        <v>0</v>
      </c>
      <c r="AL27" s="7">
        <v>0</v>
      </c>
      <c r="AM27" s="7">
        <v>0</v>
      </c>
    </row>
    <row r="28" spans="2:39" s="7" customFormat="1" ht="12.95" customHeight="1" x14ac:dyDescent="0.25">
      <c r="B28" s="17">
        <v>21</v>
      </c>
      <c r="C28" s="412" t="s">
        <v>578</v>
      </c>
      <c r="D28" s="410" t="s">
        <v>186</v>
      </c>
      <c r="E28" s="411"/>
      <c r="F28" s="411"/>
      <c r="G28" s="411"/>
      <c r="H28" s="411"/>
      <c r="I28" s="411"/>
      <c r="J28" s="411"/>
      <c r="K28" s="411"/>
      <c r="L28" s="411"/>
      <c r="M28" s="411">
        <v>4.8044579999999995</v>
      </c>
      <c r="N28" s="411">
        <v>7.2707520000000008</v>
      </c>
      <c r="O28" s="411">
        <v>9.8903999999999996</v>
      </c>
      <c r="P28" s="411">
        <v>12.2784</v>
      </c>
      <c r="Q28" s="411">
        <v>14.25</v>
      </c>
      <c r="R28" s="411">
        <v>16</v>
      </c>
      <c r="S28" s="411">
        <v>18.017150000000001</v>
      </c>
      <c r="T28" s="416">
        <f t="shared" si="0"/>
        <v>12.607187500000009</v>
      </c>
      <c r="W28" s="738" t="s">
        <v>674</v>
      </c>
      <c r="X28" s="738" t="s">
        <v>622</v>
      </c>
      <c r="Y28" s="7">
        <v>19.5</v>
      </c>
      <c r="Z28" s="7">
        <v>16.231280999999999</v>
      </c>
      <c r="AA28" s="7">
        <v>12.703925999999999</v>
      </c>
      <c r="AB28" s="7">
        <v>11.561693</v>
      </c>
      <c r="AC28" s="7">
        <v>10.661601000000001</v>
      </c>
      <c r="AD28" s="7">
        <v>5.9414579999999999</v>
      </c>
      <c r="AE28" s="7">
        <v>5.2699720000000001</v>
      </c>
      <c r="AF28" s="7">
        <v>4.6471180000000007</v>
      </c>
      <c r="AG28" s="7">
        <v>4.2140000000000004</v>
      </c>
      <c r="AH28" s="7">
        <v>5.1232389999999999</v>
      </c>
      <c r="AI28" s="7">
        <v>3.6679379999999999</v>
      </c>
      <c r="AJ28" s="7">
        <v>3.9172370000000001</v>
      </c>
      <c r="AK28" s="7">
        <v>0</v>
      </c>
      <c r="AL28" s="7">
        <v>0</v>
      </c>
      <c r="AM28" s="7">
        <v>0</v>
      </c>
    </row>
    <row r="29" spans="2:39" s="7" customFormat="1" ht="12.95" customHeight="1" x14ac:dyDescent="0.25">
      <c r="B29" s="17">
        <v>22</v>
      </c>
      <c r="C29" s="294" t="s">
        <v>229</v>
      </c>
      <c r="D29" s="43" t="s">
        <v>206</v>
      </c>
      <c r="E29" s="160">
        <v>2.8180000000000001</v>
      </c>
      <c r="F29" s="160">
        <v>17.966799999999999</v>
      </c>
      <c r="G29" s="160">
        <v>8.1403999999999996</v>
      </c>
      <c r="H29" s="160">
        <v>17.978999999999999</v>
      </c>
      <c r="I29" s="160">
        <v>17.965</v>
      </c>
      <c r="J29" s="160">
        <v>21.276800999999999</v>
      </c>
      <c r="K29" s="160">
        <v>22.893599999999999</v>
      </c>
      <c r="L29" s="160">
        <v>23.371800999999998</v>
      </c>
      <c r="M29" s="160">
        <v>20.05</v>
      </c>
      <c r="N29" s="160">
        <v>18.889599999999998</v>
      </c>
      <c r="O29" s="160">
        <v>16.821249999999999</v>
      </c>
      <c r="P29" s="160">
        <v>17.4941</v>
      </c>
      <c r="Q29" s="160">
        <v>17.792099999999998</v>
      </c>
      <c r="R29" s="160">
        <v>17.952099999999998</v>
      </c>
      <c r="S29" s="160">
        <v>17.705099999999998</v>
      </c>
      <c r="T29" s="415">
        <f t="shared" si="0"/>
        <v>-1.3758836013614086</v>
      </c>
      <c r="W29" s="738" t="s">
        <v>633</v>
      </c>
      <c r="X29" s="738" t="s">
        <v>265</v>
      </c>
      <c r="Y29" s="7">
        <v>15.704512000000001</v>
      </c>
      <c r="Z29" s="7">
        <v>15.281207</v>
      </c>
      <c r="AA29" s="7">
        <v>14.853628</v>
      </c>
      <c r="AB29" s="7">
        <v>14.277210999999999</v>
      </c>
      <c r="AC29" s="7">
        <v>15.126863999999999</v>
      </c>
      <c r="AD29" s="7">
        <v>15.589390999999999</v>
      </c>
      <c r="AE29" s="7">
        <v>15.920527</v>
      </c>
      <c r="AF29" s="7">
        <v>14.824522999999999</v>
      </c>
      <c r="AG29" s="7">
        <v>14.78078</v>
      </c>
      <c r="AH29" s="7">
        <v>13.548999999999999</v>
      </c>
      <c r="AI29" s="7">
        <v>12.8073</v>
      </c>
      <c r="AJ29" s="7">
        <v>11.992299999999998</v>
      </c>
      <c r="AK29" s="7">
        <v>11.856999999999999</v>
      </c>
      <c r="AL29" s="7">
        <v>12.954000000000001</v>
      </c>
      <c r="AM29" s="7">
        <v>13.657999999999999</v>
      </c>
    </row>
    <row r="30" spans="2:39" s="7" customFormat="1" ht="12.95" customHeight="1" x14ac:dyDescent="0.25">
      <c r="B30" s="17">
        <v>23</v>
      </c>
      <c r="C30" s="412" t="s">
        <v>585</v>
      </c>
      <c r="D30" s="410" t="s">
        <v>201</v>
      </c>
      <c r="E30" s="411" t="s">
        <v>211</v>
      </c>
      <c r="F30" s="411"/>
      <c r="G30" s="411"/>
      <c r="H30" s="411"/>
      <c r="I30" s="411"/>
      <c r="J30" s="411">
        <v>0.315</v>
      </c>
      <c r="K30" s="411">
        <v>1.661497</v>
      </c>
      <c r="L30" s="411">
        <v>3.2527779999999997</v>
      </c>
      <c r="M30" s="411">
        <v>5.4770000000000003</v>
      </c>
      <c r="N30" s="411">
        <v>5.883</v>
      </c>
      <c r="O30" s="411">
        <v>7.5</v>
      </c>
      <c r="P30" s="411">
        <v>9.9320000000000004</v>
      </c>
      <c r="Q30" s="411">
        <v>10.82</v>
      </c>
      <c r="R30" s="411">
        <v>13.693</v>
      </c>
      <c r="S30" s="411">
        <v>17.109000000000002</v>
      </c>
      <c r="T30" s="416">
        <f t="shared" si="0"/>
        <v>24.947053238881196</v>
      </c>
      <c r="W30" s="738" t="s">
        <v>396</v>
      </c>
      <c r="X30" s="738" t="s">
        <v>247</v>
      </c>
      <c r="Y30" s="7">
        <v>16.088000000000001</v>
      </c>
      <c r="Z30" s="7">
        <v>14.807</v>
      </c>
      <c r="AA30" s="7">
        <v>14.523</v>
      </c>
      <c r="AB30" s="7">
        <v>14.051</v>
      </c>
      <c r="AC30" s="7">
        <v>13.895</v>
      </c>
      <c r="AD30" s="7">
        <v>15.819000000000001</v>
      </c>
      <c r="AE30" s="7">
        <v>16.277000000000001</v>
      </c>
      <c r="AF30" s="7">
        <v>14.807</v>
      </c>
      <c r="AG30" s="7">
        <v>13.363</v>
      </c>
      <c r="AH30" s="7">
        <v>12.563000000000001</v>
      </c>
      <c r="AI30" s="7">
        <v>11.291</v>
      </c>
      <c r="AJ30" s="7">
        <v>10.183999999999999</v>
      </c>
      <c r="AK30" s="7">
        <v>8.69</v>
      </c>
      <c r="AL30" s="7">
        <v>9.6449999999999996</v>
      </c>
      <c r="AM30" s="7">
        <v>8.8079999999999998</v>
      </c>
    </row>
    <row r="31" spans="2:39" s="7" customFormat="1" ht="12.95" customHeight="1" x14ac:dyDescent="0.25">
      <c r="B31" s="17">
        <v>24</v>
      </c>
      <c r="C31" s="405" t="s">
        <v>582</v>
      </c>
      <c r="D31" s="43" t="s">
        <v>194</v>
      </c>
      <c r="E31" s="160" t="s">
        <v>211</v>
      </c>
      <c r="F31" s="160"/>
      <c r="G31" s="160">
        <v>4.5176859999999994</v>
      </c>
      <c r="H31" s="160">
        <v>4.9373209999999998</v>
      </c>
      <c r="I31" s="160">
        <v>3.9171999999999998</v>
      </c>
      <c r="J31" s="160">
        <v>4.0430770000000003</v>
      </c>
      <c r="K31" s="160">
        <v>5.1232389999999999</v>
      </c>
      <c r="L31" s="160">
        <v>4.2140000000000004</v>
      </c>
      <c r="M31" s="160">
        <v>4.6471180000000007</v>
      </c>
      <c r="N31" s="160">
        <v>5.2699720000000001</v>
      </c>
      <c r="O31" s="160">
        <v>5.9414579999999999</v>
      </c>
      <c r="P31" s="160">
        <v>10.661601000000001</v>
      </c>
      <c r="Q31" s="160">
        <v>11.561693</v>
      </c>
      <c r="R31" s="160">
        <v>12.07</v>
      </c>
      <c r="S31" s="160">
        <v>16.231280999999999</v>
      </c>
      <c r="T31" s="415">
        <f t="shared" si="0"/>
        <v>34.476230323115146</v>
      </c>
      <c r="W31" s="738" t="s">
        <v>583</v>
      </c>
      <c r="X31" s="738" t="s">
        <v>267</v>
      </c>
      <c r="Y31" s="7">
        <v>0</v>
      </c>
      <c r="Z31" s="7">
        <v>12.253652000000001</v>
      </c>
      <c r="AA31" s="7">
        <v>11.250287</v>
      </c>
      <c r="AB31" s="7">
        <v>10.738</v>
      </c>
      <c r="AC31" s="7">
        <v>10.643889999999999</v>
      </c>
      <c r="AD31" s="7">
        <v>10.41</v>
      </c>
      <c r="AE31" s="7">
        <v>11.159000000000001</v>
      </c>
      <c r="AF31" s="7">
        <v>10.468</v>
      </c>
      <c r="AG31" s="7">
        <v>9.5749999999999993</v>
      </c>
      <c r="AH31" s="7">
        <v>8.7259200000000003</v>
      </c>
      <c r="AI31" s="7">
        <v>8.0913609999999991</v>
      </c>
      <c r="AJ31" s="7">
        <v>8.3149999999999995</v>
      </c>
      <c r="AK31" s="7">
        <v>7.4569999999999999</v>
      </c>
      <c r="AL31" s="7">
        <v>8.27</v>
      </c>
      <c r="AM31" s="7">
        <v>7.9210000000000003</v>
      </c>
    </row>
    <row r="32" spans="2:39" s="7" customFormat="1" ht="12.95" customHeight="1" x14ac:dyDescent="0.25">
      <c r="B32" s="17">
        <v>25</v>
      </c>
      <c r="C32" s="412" t="s">
        <v>588</v>
      </c>
      <c r="D32" s="410" t="s">
        <v>198</v>
      </c>
      <c r="E32" s="411" t="s">
        <v>211</v>
      </c>
      <c r="F32" s="411">
        <v>13.658100000000001</v>
      </c>
      <c r="G32" s="411">
        <v>12.95444</v>
      </c>
      <c r="H32" s="411">
        <v>11.857299999999999</v>
      </c>
      <c r="I32" s="411">
        <v>11.992299999999998</v>
      </c>
      <c r="J32" s="411">
        <v>12.8073</v>
      </c>
      <c r="K32" s="411">
        <v>13.548999999999999</v>
      </c>
      <c r="L32" s="411">
        <v>14.78078</v>
      </c>
      <c r="M32" s="411">
        <v>14.824522999999999</v>
      </c>
      <c r="N32" s="411">
        <v>15.920527</v>
      </c>
      <c r="O32" s="411">
        <v>15.589390999999999</v>
      </c>
      <c r="P32" s="411">
        <v>15.126863999999999</v>
      </c>
      <c r="Q32" s="411">
        <v>14.277210999999999</v>
      </c>
      <c r="R32" s="411">
        <v>14.853628</v>
      </c>
      <c r="S32" s="411">
        <v>15.281207</v>
      </c>
      <c r="T32" s="416">
        <f t="shared" si="0"/>
        <v>2.8786165911789396</v>
      </c>
      <c r="W32" s="738" t="s">
        <v>635</v>
      </c>
      <c r="X32" s="738" t="s">
        <v>245</v>
      </c>
      <c r="Y32" s="7">
        <v>0</v>
      </c>
      <c r="Z32" s="7">
        <v>11</v>
      </c>
      <c r="AA32" s="7">
        <v>11.428049999999999</v>
      </c>
      <c r="AB32" s="7">
        <v>11.400429000000001</v>
      </c>
      <c r="AC32" s="7">
        <v>10.708157</v>
      </c>
      <c r="AD32" s="7">
        <v>15.873816000000001</v>
      </c>
      <c r="AE32" s="7">
        <v>18.30857</v>
      </c>
      <c r="AF32" s="7">
        <v>18.079886999999999</v>
      </c>
      <c r="AG32" s="7">
        <v>21.233190999999998</v>
      </c>
      <c r="AH32" s="7">
        <v>18.625606999999999</v>
      </c>
      <c r="AI32" s="7">
        <v>16.631</v>
      </c>
      <c r="AJ32" s="7">
        <v>15.221</v>
      </c>
      <c r="AK32" s="7">
        <v>14.398999999999999</v>
      </c>
      <c r="AL32" s="7">
        <v>16.68</v>
      </c>
      <c r="AM32" s="7">
        <v>0</v>
      </c>
    </row>
    <row r="33" spans="2:39" s="7" customFormat="1" ht="12.95" customHeight="1" x14ac:dyDescent="0.25">
      <c r="B33" s="17">
        <v>26</v>
      </c>
      <c r="C33" s="294" t="s">
        <v>396</v>
      </c>
      <c r="D33" s="43" t="s">
        <v>203</v>
      </c>
      <c r="E33" s="160">
        <v>4.5999999999999996</v>
      </c>
      <c r="F33" s="160">
        <v>8.9</v>
      </c>
      <c r="G33" s="160">
        <v>8.94</v>
      </c>
      <c r="H33" s="160">
        <v>8.6999999999999993</v>
      </c>
      <c r="I33" s="160">
        <v>10.199999999999999</v>
      </c>
      <c r="J33" s="160">
        <v>11.3</v>
      </c>
      <c r="K33" s="160">
        <v>13.1</v>
      </c>
      <c r="L33" s="160">
        <v>13.363</v>
      </c>
      <c r="M33" s="160">
        <v>14.807</v>
      </c>
      <c r="N33" s="160">
        <v>16.277000000000001</v>
      </c>
      <c r="O33" s="160">
        <v>15.819000000000001</v>
      </c>
      <c r="P33" s="160">
        <v>13.895</v>
      </c>
      <c r="Q33" s="160">
        <v>14.051</v>
      </c>
      <c r="R33" s="160">
        <v>14.523</v>
      </c>
      <c r="S33" s="160">
        <v>14.807</v>
      </c>
      <c r="T33" s="415">
        <f t="shared" si="0"/>
        <v>1.9555188321971997</v>
      </c>
      <c r="W33" s="738" t="s">
        <v>638</v>
      </c>
      <c r="X33" s="738" t="s">
        <v>265</v>
      </c>
      <c r="Y33" s="7">
        <v>12.255212999999999</v>
      </c>
      <c r="Z33" s="7">
        <v>10.807283</v>
      </c>
      <c r="AA33" s="7">
        <v>9.4048089999999984</v>
      </c>
      <c r="AB33" s="7">
        <v>8.0482449999999996</v>
      </c>
      <c r="AC33" s="7">
        <v>6.218909</v>
      </c>
      <c r="AD33" s="7">
        <v>5.36937</v>
      </c>
      <c r="AE33" s="7">
        <v>5.6881059999999994</v>
      </c>
      <c r="AF33" s="7">
        <v>5.6650069999999992</v>
      </c>
      <c r="AG33" s="7">
        <v>3.9399699999999998</v>
      </c>
      <c r="AH33" s="7">
        <v>3.1051570000000002</v>
      </c>
      <c r="AI33" s="7">
        <v>1.682617</v>
      </c>
      <c r="AJ33" s="7">
        <v>0.87339999999999995</v>
      </c>
      <c r="AK33" s="7">
        <v>0.14699999999999999</v>
      </c>
      <c r="AL33" s="7">
        <v>1.2E-2</v>
      </c>
      <c r="AM33" s="7">
        <v>0</v>
      </c>
    </row>
    <row r="34" spans="2:39" s="7" customFormat="1" ht="12.95" customHeight="1" x14ac:dyDescent="0.25">
      <c r="B34" s="17">
        <v>27</v>
      </c>
      <c r="C34" s="412" t="s">
        <v>583</v>
      </c>
      <c r="D34" s="410" t="s">
        <v>197</v>
      </c>
      <c r="E34" s="411" t="s">
        <v>211</v>
      </c>
      <c r="F34" s="411"/>
      <c r="G34" s="411">
        <v>8.27</v>
      </c>
      <c r="H34" s="411">
        <v>7.4569999999999999</v>
      </c>
      <c r="I34" s="411">
        <v>8.3149999999999995</v>
      </c>
      <c r="J34" s="411">
        <v>8.0913609999999991</v>
      </c>
      <c r="K34" s="411">
        <v>8.7259200000000003</v>
      </c>
      <c r="L34" s="411">
        <v>8.9499999999999993</v>
      </c>
      <c r="M34" s="411">
        <v>9.5749999999999993</v>
      </c>
      <c r="N34" s="411">
        <v>10.468</v>
      </c>
      <c r="O34" s="411">
        <v>11.159000000000001</v>
      </c>
      <c r="P34" s="411">
        <v>10.643889999999999</v>
      </c>
      <c r="Q34" s="411">
        <v>10.738</v>
      </c>
      <c r="R34" s="411">
        <v>11.250287</v>
      </c>
      <c r="S34" s="411">
        <v>12.253652000000001</v>
      </c>
      <c r="T34" s="416">
        <f t="shared" si="0"/>
        <v>8.9185724773065829</v>
      </c>
      <c r="W34" s="738" t="s">
        <v>636</v>
      </c>
      <c r="X34" s="738" t="s">
        <v>622</v>
      </c>
      <c r="Y34" s="7">
        <v>0</v>
      </c>
      <c r="Z34" s="7">
        <v>9.7765939999999993</v>
      </c>
      <c r="AA34" s="7">
        <v>10.398</v>
      </c>
      <c r="AB34" s="7">
        <v>12.045915000000001</v>
      </c>
      <c r="AC34" s="7">
        <v>10.84</v>
      </c>
      <c r="AD34" s="7">
        <v>9.0960000000000001</v>
      </c>
      <c r="AE34" s="7">
        <v>7.9569999999999999</v>
      </c>
      <c r="AF34" s="7">
        <v>6.0510000000000002</v>
      </c>
      <c r="AG34" s="7">
        <v>5.0618999999999996</v>
      </c>
      <c r="AH34" s="7">
        <v>3.9380000000000002</v>
      </c>
      <c r="AI34" s="7">
        <v>3.097</v>
      </c>
      <c r="AJ34" s="7">
        <v>2.7389999999999999</v>
      </c>
      <c r="AK34" s="7">
        <v>2.5830000000000002</v>
      </c>
      <c r="AL34" s="7">
        <v>2.6859999999999999</v>
      </c>
      <c r="AM34" s="7">
        <v>1.9690000000000001</v>
      </c>
    </row>
    <row r="35" spans="2:39" s="7" customFormat="1" ht="12.95" customHeight="1" x14ac:dyDescent="0.25">
      <c r="B35" s="17">
        <v>28</v>
      </c>
      <c r="C35" s="405" t="s">
        <v>581</v>
      </c>
      <c r="D35" s="43" t="s">
        <v>200</v>
      </c>
      <c r="G35" s="160">
        <v>16.68</v>
      </c>
      <c r="H35" s="160">
        <v>14.39898</v>
      </c>
      <c r="I35" s="160">
        <v>15.221</v>
      </c>
      <c r="J35" s="160">
        <v>16.631</v>
      </c>
      <c r="K35" s="160">
        <v>17.213000000000001</v>
      </c>
      <c r="L35" s="160">
        <v>21.233190999999998</v>
      </c>
      <c r="M35" s="160">
        <v>18.079886999999999</v>
      </c>
      <c r="N35" s="160">
        <v>18.30857</v>
      </c>
      <c r="O35" s="160">
        <v>15.873816000000001</v>
      </c>
      <c r="P35" s="160">
        <v>10.708157</v>
      </c>
      <c r="Q35" s="160">
        <v>11.400429000000001</v>
      </c>
      <c r="R35" s="160">
        <v>11.428049999999999</v>
      </c>
      <c r="S35" s="160">
        <v>11</v>
      </c>
      <c r="T35" s="415">
        <f t="shared" si="0"/>
        <v>-3.7456083933829376</v>
      </c>
      <c r="W35" s="738" t="s">
        <v>639</v>
      </c>
      <c r="X35" s="738" t="s">
        <v>241</v>
      </c>
      <c r="Y35" s="7">
        <v>10.75577</v>
      </c>
      <c r="Z35" s="7">
        <v>9.7721219999999995</v>
      </c>
      <c r="AA35" s="7">
        <v>9.2292079999999999</v>
      </c>
      <c r="AB35" s="7">
        <v>8.4863700000000009</v>
      </c>
      <c r="AC35" s="7">
        <v>7.3129</v>
      </c>
      <c r="AD35" s="7">
        <v>6.8537020000000002</v>
      </c>
      <c r="AE35" s="7">
        <v>7.3647</v>
      </c>
      <c r="AF35" s="7">
        <v>7.0693999999999999</v>
      </c>
      <c r="AG35" s="7">
        <v>4.8506</v>
      </c>
      <c r="AH35" s="7">
        <v>4.5590999999999999</v>
      </c>
      <c r="AI35" s="7">
        <v>4.55</v>
      </c>
      <c r="AJ35" s="7">
        <v>4.0209999999999999</v>
      </c>
      <c r="AK35" s="7">
        <v>2.9710000000000001</v>
      </c>
      <c r="AL35" s="7">
        <v>2.1309999999999998</v>
      </c>
      <c r="AM35" s="7">
        <v>3.4180000000000001</v>
      </c>
    </row>
    <row r="36" spans="2:39" s="7" customFormat="1" ht="12.95" customHeight="1" x14ac:dyDescent="0.25">
      <c r="B36" s="17">
        <v>29</v>
      </c>
      <c r="C36" s="412" t="s">
        <v>638</v>
      </c>
      <c r="D36" s="410" t="s">
        <v>198</v>
      </c>
      <c r="E36" s="411" t="s">
        <v>211</v>
      </c>
      <c r="F36" s="411"/>
      <c r="G36" s="411"/>
      <c r="H36" s="411"/>
      <c r="I36" s="411">
        <v>0.873</v>
      </c>
      <c r="J36" s="411">
        <v>1.6830000000000001</v>
      </c>
      <c r="K36" s="411">
        <v>3.105</v>
      </c>
      <c r="L36" s="411">
        <v>3.94</v>
      </c>
      <c r="M36" s="411">
        <v>5.665</v>
      </c>
      <c r="N36" s="411">
        <v>5.6879999999999997</v>
      </c>
      <c r="O36" s="411">
        <v>5.3689999999999998</v>
      </c>
      <c r="P36" s="411">
        <v>6.2190000000000003</v>
      </c>
      <c r="Q36" s="411">
        <v>8.048</v>
      </c>
      <c r="R36" s="411">
        <v>9.4049999999999994</v>
      </c>
      <c r="S36" s="411">
        <v>10.807283</v>
      </c>
      <c r="T36" s="416">
        <f t="shared" si="0"/>
        <v>14.909973418394486</v>
      </c>
      <c r="W36" s="738" t="s">
        <v>637</v>
      </c>
      <c r="X36" s="738" t="s">
        <v>244</v>
      </c>
      <c r="Y36" s="7">
        <v>8.8289299999999997</v>
      </c>
      <c r="Z36" s="7">
        <v>9.0833500000000011</v>
      </c>
      <c r="AA36" s="7">
        <v>9.4456650000000018</v>
      </c>
      <c r="AB36" s="7">
        <v>8.3341989999999999</v>
      </c>
      <c r="AC36" s="7">
        <v>8.3535849999999989</v>
      </c>
      <c r="AD36" s="7">
        <v>8.0619999999999994</v>
      </c>
      <c r="AE36" s="7">
        <v>7.859</v>
      </c>
      <c r="AF36" s="7">
        <v>7.5</v>
      </c>
      <c r="AG36" s="7">
        <v>7.9</v>
      </c>
      <c r="AH36" s="7">
        <v>7.5</v>
      </c>
      <c r="AI36" s="7">
        <v>8.1270000000000007</v>
      </c>
      <c r="AJ36" s="7">
        <v>8.1</v>
      </c>
      <c r="AK36" s="7">
        <v>8.6669999999999998</v>
      </c>
      <c r="AL36" s="7">
        <v>10.199999999999999</v>
      </c>
      <c r="AM36" s="7">
        <v>10.118</v>
      </c>
    </row>
    <row r="37" spans="2:39" s="7" customFormat="1" ht="12.95" customHeight="1" x14ac:dyDescent="0.25">
      <c r="B37" s="17">
        <v>30</v>
      </c>
      <c r="C37" s="405" t="s">
        <v>579</v>
      </c>
      <c r="D37" s="43" t="s">
        <v>580</v>
      </c>
      <c r="G37" s="160">
        <v>2.6859999999999999</v>
      </c>
      <c r="H37" s="160">
        <v>2.5830000000000002</v>
      </c>
      <c r="I37" s="160">
        <v>2.7389999999999999</v>
      </c>
      <c r="J37" s="160">
        <v>3.097</v>
      </c>
      <c r="K37" s="160">
        <v>3.9380000000000002</v>
      </c>
      <c r="L37" s="160">
        <v>5.0618999999999996</v>
      </c>
      <c r="M37" s="160">
        <v>6.0510000000000002</v>
      </c>
      <c r="N37" s="160">
        <v>7.9569999999999999</v>
      </c>
      <c r="O37" s="160">
        <v>9.0960000000000001</v>
      </c>
      <c r="P37" s="160">
        <v>10.84</v>
      </c>
      <c r="Q37" s="160">
        <v>12.045915000000001</v>
      </c>
      <c r="R37" s="160">
        <v>10.398</v>
      </c>
      <c r="S37" s="160">
        <v>9.7765939999999993</v>
      </c>
      <c r="T37" s="415">
        <f t="shared" si="0"/>
        <v>-5.9762069628774839</v>
      </c>
      <c r="W37" s="738" t="s">
        <v>584</v>
      </c>
      <c r="X37" s="738" t="s">
        <v>216</v>
      </c>
      <c r="Y37" s="7">
        <v>8.5980000000000008</v>
      </c>
      <c r="Z37" s="7">
        <v>8.6440000000000001</v>
      </c>
      <c r="AA37" s="7">
        <v>9.1411339999999992</v>
      </c>
      <c r="AB37" s="7">
        <v>9.7850190000000001</v>
      </c>
      <c r="AC37" s="7">
        <v>9.9801020000000005</v>
      </c>
      <c r="AD37" s="7">
        <v>9.2538600000000013</v>
      </c>
      <c r="AE37" s="7">
        <v>11.377593000000001</v>
      </c>
      <c r="AF37" s="7">
        <v>11.533155000000001</v>
      </c>
      <c r="AG37" s="7">
        <v>10.766335999999999</v>
      </c>
      <c r="AH37" s="7">
        <v>12.622999999999999</v>
      </c>
      <c r="AI37" s="7">
        <v>12.349024</v>
      </c>
      <c r="AJ37" s="7">
        <v>12.17742</v>
      </c>
      <c r="AK37" s="7">
        <v>11.47</v>
      </c>
      <c r="AL37" s="7">
        <v>11.787000000000001</v>
      </c>
      <c r="AM37" s="7">
        <v>0</v>
      </c>
    </row>
    <row r="38" spans="2:39" s="7" customFormat="1" ht="12.95" customHeight="1" x14ac:dyDescent="0.25">
      <c r="B38" s="17">
        <v>31</v>
      </c>
      <c r="C38" s="409" t="s">
        <v>219</v>
      </c>
      <c r="D38" s="410" t="s">
        <v>199</v>
      </c>
      <c r="E38" s="411"/>
      <c r="F38" s="411">
        <v>2.347</v>
      </c>
      <c r="G38" s="411">
        <v>2.1309999999999998</v>
      </c>
      <c r="H38" s="411">
        <v>2.6059999999999999</v>
      </c>
      <c r="I38" s="411">
        <v>3.9582999999999999</v>
      </c>
      <c r="J38" s="411">
        <v>4.556</v>
      </c>
      <c r="K38" s="411">
        <v>4.5590999999999999</v>
      </c>
      <c r="L38" s="411">
        <v>4.8506</v>
      </c>
      <c r="M38" s="411">
        <v>7.5549999999999997</v>
      </c>
      <c r="N38" s="411">
        <v>7.3650000000000002</v>
      </c>
      <c r="O38" s="411">
        <v>6.8524599999999998</v>
      </c>
      <c r="P38" s="411">
        <v>7.3140499999999999</v>
      </c>
      <c r="Q38" s="411">
        <v>8.4863700000000009</v>
      </c>
      <c r="R38" s="411">
        <v>9.2149999999999999</v>
      </c>
      <c r="S38" s="411">
        <v>9.7721219999999995</v>
      </c>
      <c r="T38" s="416">
        <f t="shared" si="0"/>
        <v>6.0458166033640737</v>
      </c>
      <c r="W38" s="738" t="s">
        <v>641</v>
      </c>
      <c r="X38" s="738" t="s">
        <v>642</v>
      </c>
      <c r="Y38" s="7">
        <v>8.5779779999999999</v>
      </c>
      <c r="Z38" s="7">
        <v>8.3370239999999995</v>
      </c>
      <c r="AA38" s="7">
        <v>6.8970000000000002</v>
      </c>
      <c r="AB38" s="7">
        <v>5.8065530000000001</v>
      </c>
      <c r="AC38" s="7">
        <v>3.9540000000000002</v>
      </c>
      <c r="AD38" s="7">
        <v>3.032</v>
      </c>
      <c r="AE38" s="7">
        <v>2.4514</v>
      </c>
      <c r="AF38" s="7">
        <v>2.2510920000000003</v>
      </c>
      <c r="AG38" s="7">
        <v>1.3554179999999998</v>
      </c>
      <c r="AH38" s="7">
        <v>4.0854000000000001E-2</v>
      </c>
      <c r="AI38" s="7">
        <v>0</v>
      </c>
      <c r="AJ38" s="7">
        <v>0</v>
      </c>
      <c r="AK38" s="7">
        <v>0</v>
      </c>
      <c r="AL38" s="7">
        <v>0</v>
      </c>
      <c r="AM38" s="7">
        <v>0</v>
      </c>
    </row>
    <row r="39" spans="2:39" s="7" customFormat="1" ht="12.95" customHeight="1" x14ac:dyDescent="0.25">
      <c r="B39" s="17">
        <v>32</v>
      </c>
      <c r="C39" s="522" t="s">
        <v>679</v>
      </c>
      <c r="D39" s="262" t="s">
        <v>195</v>
      </c>
      <c r="E39" s="523"/>
      <c r="F39" s="263">
        <v>10.118</v>
      </c>
      <c r="G39" s="263">
        <v>10.199999999999999</v>
      </c>
      <c r="H39" s="263">
        <v>8.6669999999999998</v>
      </c>
      <c r="I39" s="263">
        <v>8.1</v>
      </c>
      <c r="J39" s="263">
        <v>8.1270000000000007</v>
      </c>
      <c r="K39" s="263">
        <v>7.5</v>
      </c>
      <c r="L39" s="263">
        <v>7.9</v>
      </c>
      <c r="M39" s="263">
        <v>7.5</v>
      </c>
      <c r="N39" s="263">
        <v>7.859</v>
      </c>
      <c r="O39" s="263">
        <v>8.0619999999999994</v>
      </c>
      <c r="P39" s="263">
        <v>8.3535849999999989</v>
      </c>
      <c r="Q39" s="263">
        <v>8.3341989999999999</v>
      </c>
      <c r="R39" s="263">
        <v>9.4456650000000018</v>
      </c>
      <c r="S39" s="263">
        <v>9.0833500000000011</v>
      </c>
      <c r="T39" s="417">
        <f t="shared" si="0"/>
        <v>-3.8357807523345429</v>
      </c>
      <c r="W39" s="738" t="s">
        <v>640</v>
      </c>
      <c r="X39" s="738" t="s">
        <v>245</v>
      </c>
      <c r="Y39" s="7">
        <v>0</v>
      </c>
      <c r="Z39" s="7">
        <v>8.1368290000000005</v>
      </c>
      <c r="AA39" s="7">
        <v>7.0304190000000002</v>
      </c>
      <c r="AB39" s="7">
        <v>6.7920449999999999</v>
      </c>
      <c r="AC39" s="7">
        <v>6.9658819999999997</v>
      </c>
      <c r="AD39" s="7">
        <v>6.2402579999999999</v>
      </c>
      <c r="AE39" s="7">
        <v>6.8109459999999995</v>
      </c>
      <c r="AF39" s="7">
        <v>7.0747819999999999</v>
      </c>
      <c r="AG39" s="7">
        <v>5.9556509999999996</v>
      </c>
      <c r="AH39" s="7">
        <v>4.5194650000000003</v>
      </c>
      <c r="AI39" s="7">
        <v>2.9297240000000002</v>
      </c>
      <c r="AJ39" s="7">
        <v>1.8930039999999999</v>
      </c>
      <c r="AK39" s="7">
        <v>0.185</v>
      </c>
      <c r="AL39" s="7">
        <v>0</v>
      </c>
      <c r="AM39" s="7">
        <v>0</v>
      </c>
    </row>
    <row r="40" spans="2:39" s="13" customFormat="1" ht="17.25" customHeight="1" x14ac:dyDescent="0.25">
      <c r="B40" s="17"/>
      <c r="C40" s="917" t="s">
        <v>707</v>
      </c>
      <c r="D40" s="918"/>
      <c r="E40" s="918"/>
      <c r="F40" s="918"/>
      <c r="G40" s="918"/>
      <c r="H40" s="918"/>
      <c r="I40" s="918"/>
      <c r="J40" s="918"/>
      <c r="K40" s="918"/>
      <c r="L40" s="918"/>
      <c r="M40" s="918"/>
      <c r="N40" s="918"/>
      <c r="O40" s="918"/>
      <c r="P40" s="918"/>
      <c r="Q40" s="918"/>
      <c r="R40" s="918"/>
      <c r="S40" s="918"/>
      <c r="T40" s="918"/>
      <c r="W40" s="738" t="s">
        <v>643</v>
      </c>
      <c r="X40" s="738" t="s">
        <v>248</v>
      </c>
      <c r="Y40" s="7">
        <v>0</v>
      </c>
      <c r="Z40" s="7">
        <v>7.806</v>
      </c>
      <c r="AA40" s="7">
        <v>6.9029999999999996</v>
      </c>
      <c r="AB40" s="7">
        <v>6.7797600000000005</v>
      </c>
      <c r="AC40" s="7">
        <v>5.7411180000000002</v>
      </c>
      <c r="AD40" s="7">
        <v>4.5713200000000001</v>
      </c>
      <c r="AE40" s="7">
        <v>4.3128299999999999</v>
      </c>
      <c r="AF40" s="7">
        <v>2.8413000000000004</v>
      </c>
      <c r="AG40" s="7">
        <v>2.9329999999999998</v>
      </c>
      <c r="AH40" s="7">
        <v>2.6389999999999998</v>
      </c>
      <c r="AI40" s="7">
        <v>2.3530000000000002</v>
      </c>
      <c r="AJ40" s="7">
        <v>2.0499999999999998</v>
      </c>
      <c r="AK40" s="7">
        <v>1.7270000000000001</v>
      </c>
      <c r="AL40" s="7">
        <v>1.6879999999999999</v>
      </c>
      <c r="AM40" s="7">
        <v>0.48699999999999999</v>
      </c>
    </row>
    <row r="41" spans="2:39" ht="12.75" customHeight="1" x14ac:dyDescent="0.25">
      <c r="C41" s="235" t="s">
        <v>375</v>
      </c>
      <c r="D41" s="236"/>
      <c r="E41" s="234"/>
      <c r="F41" s="234"/>
      <c r="G41" s="234"/>
      <c r="H41" s="234"/>
      <c r="I41" s="234"/>
      <c r="J41" s="234"/>
      <c r="K41" s="234"/>
      <c r="L41" s="234"/>
      <c r="M41" s="234"/>
      <c r="N41" s="234"/>
      <c r="O41" s="234"/>
      <c r="P41" s="234"/>
      <c r="Q41" s="234"/>
      <c r="R41" s="234"/>
      <c r="S41" s="234"/>
      <c r="T41" s="234"/>
      <c r="W41" s="738" t="s">
        <v>675</v>
      </c>
      <c r="X41" s="738" t="s">
        <v>258</v>
      </c>
      <c r="Y41" s="7">
        <v>0</v>
      </c>
      <c r="Z41" s="7">
        <v>7.0701040000000006</v>
      </c>
      <c r="AA41" s="7">
        <v>7.2966760000000006</v>
      </c>
      <c r="AB41" s="7">
        <v>7.2436099999999994</v>
      </c>
      <c r="AC41" s="7">
        <v>7.5540000000000003</v>
      </c>
      <c r="AD41" s="7">
        <v>6.9470000000000001</v>
      </c>
      <c r="AE41" s="7">
        <v>6.7480000000000002</v>
      </c>
      <c r="AF41" s="7">
        <v>7.2880000000000003</v>
      </c>
      <c r="AG41" s="7">
        <v>6.7812000000000001</v>
      </c>
      <c r="AH41" s="7">
        <v>6.2839999999999998</v>
      </c>
      <c r="AI41" s="7">
        <v>6.8220000000000001</v>
      </c>
      <c r="AJ41" s="7">
        <v>6.19</v>
      </c>
      <c r="AK41" s="7">
        <v>5.8689999999999998</v>
      </c>
      <c r="AL41" s="7">
        <v>5.8239999999999998</v>
      </c>
      <c r="AM41" s="7">
        <v>0</v>
      </c>
    </row>
    <row r="42" spans="2:39" ht="12.75" customHeight="1" x14ac:dyDescent="0.25">
      <c r="C42" s="237" t="s">
        <v>330</v>
      </c>
      <c r="D42" s="5"/>
      <c r="E42" s="234"/>
      <c r="F42" s="234"/>
      <c r="G42" s="234"/>
      <c r="H42" s="234"/>
      <c r="I42" s="234"/>
      <c r="J42" s="234"/>
      <c r="K42" s="234"/>
      <c r="L42" s="234"/>
      <c r="M42" s="234"/>
      <c r="N42" s="234"/>
      <c r="O42" s="234"/>
      <c r="P42" s="234"/>
      <c r="Q42" s="234"/>
      <c r="R42" s="234"/>
      <c r="S42" s="234"/>
      <c r="T42" s="234"/>
      <c r="W42" s="738" t="s">
        <v>676</v>
      </c>
      <c r="X42" s="738" t="s">
        <v>241</v>
      </c>
      <c r="Y42" s="7">
        <v>0</v>
      </c>
      <c r="Z42" s="7">
        <v>6.9</v>
      </c>
      <c r="AA42" s="7">
        <v>6.9281559999999995</v>
      </c>
      <c r="AB42" s="7">
        <v>5.590522</v>
      </c>
      <c r="AC42" s="7">
        <v>3.7396289999999999</v>
      </c>
      <c r="AD42" s="7">
        <v>4.972772</v>
      </c>
      <c r="AE42" s="7">
        <v>3.0346610000000003</v>
      </c>
      <c r="AF42" s="7">
        <v>2.774213</v>
      </c>
      <c r="AG42" s="7">
        <v>4.3479999999999999</v>
      </c>
      <c r="AH42" s="7">
        <v>3.78</v>
      </c>
      <c r="AI42" s="7">
        <v>2.2999999999999998</v>
      </c>
      <c r="AJ42" s="7">
        <v>0</v>
      </c>
      <c r="AK42" s="7">
        <v>0</v>
      </c>
      <c r="AL42" s="7">
        <v>0</v>
      </c>
      <c r="AM42" s="7">
        <v>0</v>
      </c>
    </row>
    <row r="43" spans="2:39" ht="12.75" customHeight="1" x14ac:dyDescent="0.25">
      <c r="C43" s="238" t="s">
        <v>398</v>
      </c>
      <c r="D43" s="236"/>
      <c r="W43" s="738" t="s">
        <v>644</v>
      </c>
      <c r="X43" s="738" t="s">
        <v>608</v>
      </c>
      <c r="Y43" s="7">
        <v>7.777323</v>
      </c>
      <c r="Z43" s="7">
        <v>6.597988</v>
      </c>
      <c r="AA43" s="7">
        <v>5.7783959999999999</v>
      </c>
      <c r="AB43" s="7">
        <v>4.8893239999999993</v>
      </c>
      <c r="AC43" s="7">
        <v>4.0925320000000003</v>
      </c>
      <c r="AD43" s="7">
        <v>3.3532500000000001</v>
      </c>
      <c r="AE43" s="7">
        <v>3.8730000000000002</v>
      </c>
      <c r="AF43" s="7">
        <v>4.4139999999999997</v>
      </c>
      <c r="AG43" s="7">
        <v>4.3540000000000001</v>
      </c>
      <c r="AH43" s="7">
        <v>4.3073000000000006</v>
      </c>
      <c r="AI43" s="7">
        <v>3.6320999999999999</v>
      </c>
      <c r="AJ43" s="7">
        <v>3</v>
      </c>
      <c r="AK43" s="7">
        <v>3.1880000000000002</v>
      </c>
      <c r="AL43" s="7">
        <v>3.7130000000000001</v>
      </c>
      <c r="AM43" s="7">
        <v>4.1130000000000004</v>
      </c>
    </row>
    <row r="44" spans="2:39" ht="11.25" customHeight="1" x14ac:dyDescent="0.25">
      <c r="C44" s="926" t="s">
        <v>451</v>
      </c>
      <c r="D44" s="926"/>
      <c r="E44" s="926"/>
      <c r="F44" s="926"/>
      <c r="G44" s="926"/>
      <c r="H44" s="926"/>
      <c r="I44" s="926"/>
      <c r="J44" s="926"/>
      <c r="K44" s="926"/>
      <c r="L44" s="926"/>
      <c r="M44" s="926"/>
      <c r="N44" s="926"/>
      <c r="O44" s="926"/>
      <c r="P44" s="926"/>
      <c r="Q44" s="926"/>
      <c r="R44" s="926"/>
      <c r="S44" s="926"/>
      <c r="T44" s="926"/>
      <c r="W44" s="738" t="s">
        <v>677</v>
      </c>
      <c r="X44" s="738" t="s">
        <v>622</v>
      </c>
      <c r="Y44" s="7">
        <v>5.2268249999999998</v>
      </c>
      <c r="Z44" s="7">
        <v>5.9586890000000006</v>
      </c>
      <c r="AA44" s="7">
        <v>5.2604850000000001</v>
      </c>
      <c r="AB44" s="7">
        <v>5.2536000000000005</v>
      </c>
      <c r="AC44" s="7">
        <v>4.2864810000000002</v>
      </c>
      <c r="AD44" s="7">
        <v>7.0845940000000001</v>
      </c>
      <c r="AE44" s="7">
        <v>7.4574669999999994</v>
      </c>
      <c r="AF44" s="7">
        <v>8.2639999999999993</v>
      </c>
      <c r="AG44" s="7">
        <v>7.9560000000000004</v>
      </c>
      <c r="AH44" s="7">
        <v>8.7643210000000007</v>
      </c>
      <c r="AI44" s="7">
        <v>8.471978</v>
      </c>
      <c r="AJ44" s="7">
        <v>5.4631999999999996</v>
      </c>
      <c r="AK44" s="7">
        <v>4.9939999999999998</v>
      </c>
      <c r="AL44" s="7">
        <v>0</v>
      </c>
      <c r="AM44" s="7">
        <v>2.8359999999999999</v>
      </c>
    </row>
    <row r="45" spans="2:39" ht="12.75" customHeight="1" x14ac:dyDescent="0.25">
      <c r="C45" s="238" t="s">
        <v>397</v>
      </c>
      <c r="W45" s="738" t="s">
        <v>678</v>
      </c>
      <c r="X45" s="738" t="s">
        <v>243</v>
      </c>
      <c r="Y45" s="7">
        <v>0</v>
      </c>
      <c r="Z45" s="7">
        <v>5.6561170000000001</v>
      </c>
      <c r="AA45" s="7">
        <v>5.1138829999999995</v>
      </c>
      <c r="AB45" s="7">
        <v>5.7536639999999997</v>
      </c>
      <c r="AC45" s="7">
        <v>4.456893</v>
      </c>
      <c r="AD45" s="7">
        <v>3.8156509999999999</v>
      </c>
      <c r="AE45" s="7">
        <v>2.9401770000000003</v>
      </c>
      <c r="AF45" s="7">
        <v>2.6472560000000001</v>
      </c>
      <c r="AG45" s="7">
        <v>2.1948649999999996</v>
      </c>
      <c r="AH45" s="7">
        <v>1.9599310000000001</v>
      </c>
      <c r="AI45" s="7">
        <v>2.3466960000000001</v>
      </c>
      <c r="AJ45" s="7">
        <v>2.6143200000000002</v>
      </c>
      <c r="AK45" s="7">
        <v>1.9870000000000001</v>
      </c>
      <c r="AL45" s="7">
        <v>0</v>
      </c>
      <c r="AM45" s="7">
        <v>0.71</v>
      </c>
    </row>
    <row r="46" spans="2:39" x14ac:dyDescent="0.2">
      <c r="C46" s="3" t="s">
        <v>706</v>
      </c>
    </row>
    <row r="47" spans="2:39" x14ac:dyDescent="0.2">
      <c r="C47" s="3"/>
    </row>
    <row r="48" spans="2:39" x14ac:dyDescent="0.2">
      <c r="C48" s="3"/>
    </row>
    <row r="52" spans="3:28" x14ac:dyDescent="0.2">
      <c r="U52" s="913"/>
      <c r="V52" s="913"/>
      <c r="W52" s="913"/>
      <c r="X52" s="913"/>
      <c r="Y52" s="913"/>
      <c r="Z52" s="913"/>
      <c r="AA52" s="913"/>
      <c r="AB52" s="913"/>
    </row>
    <row r="53" spans="3:28" ht="15" x14ac:dyDescent="0.25">
      <c r="E53" s="517"/>
      <c r="F53" s="517"/>
      <c r="G53" s="517"/>
      <c r="H53" s="517"/>
      <c r="I53" s="517"/>
      <c r="J53" s="517"/>
      <c r="K53" s="517"/>
      <c r="L53" s="517"/>
      <c r="M53" s="517"/>
      <c r="N53" s="517"/>
      <c r="O53" s="517"/>
      <c r="P53" s="517"/>
      <c r="Q53" s="517"/>
      <c r="U53">
        <v>9.0833500000000011</v>
      </c>
    </row>
    <row r="54" spans="3:28" x14ac:dyDescent="0.2">
      <c r="U54" s="287">
        <v>9.4456650000000018</v>
      </c>
      <c r="V54" s="287"/>
      <c r="W54" s="287"/>
      <c r="X54" s="287"/>
      <c r="Y54" s="287"/>
      <c r="Z54" s="287"/>
      <c r="AA54" s="287"/>
      <c r="AB54" s="287"/>
    </row>
    <row r="55" spans="3:28" x14ac:dyDescent="0.2">
      <c r="U55" s="287">
        <v>8.3341989999999999</v>
      </c>
      <c r="V55" s="287"/>
      <c r="W55" s="287"/>
      <c r="X55" s="287"/>
      <c r="Y55" s="287"/>
      <c r="Z55" s="287"/>
      <c r="AA55" s="287"/>
      <c r="AB55" s="287"/>
    </row>
    <row r="56" spans="3:28" x14ac:dyDescent="0.2">
      <c r="D56">
        <v>9.0833500000000011</v>
      </c>
      <c r="E56">
        <v>9.4456650000000018</v>
      </c>
      <c r="F56">
        <v>8.3341989999999999</v>
      </c>
      <c r="G56">
        <v>8.3535849999999989</v>
      </c>
      <c r="H56">
        <v>8.0619999999999994</v>
      </c>
      <c r="I56">
        <v>7.859</v>
      </c>
      <c r="J56">
        <v>7.5</v>
      </c>
      <c r="K56">
        <v>7.9</v>
      </c>
      <c r="L56">
        <v>7.5</v>
      </c>
      <c r="M56">
        <v>8.1270000000000007</v>
      </c>
      <c r="N56">
        <v>8.1</v>
      </c>
      <c r="O56">
        <v>8.6669999999999998</v>
      </c>
      <c r="P56" s="396">
        <v>10.199999999999999</v>
      </c>
      <c r="Q56" s="510">
        <v>10.118</v>
      </c>
      <c r="U56">
        <v>8.3535849999999989</v>
      </c>
    </row>
    <row r="57" spans="3:28" ht="15" x14ac:dyDescent="0.25">
      <c r="C57" s="518"/>
      <c r="D57" s="518"/>
      <c r="E57" s="519"/>
      <c r="F57" s="516"/>
      <c r="G57" s="516"/>
      <c r="H57" s="516"/>
      <c r="I57" s="516"/>
      <c r="J57" s="516"/>
      <c r="K57" s="516"/>
      <c r="L57" s="516"/>
      <c r="M57" s="516"/>
      <c r="N57" s="516"/>
      <c r="O57" s="516"/>
      <c r="P57" s="516"/>
      <c r="Q57" s="516"/>
      <c r="R57" s="516"/>
      <c r="U57">
        <v>8.0619999999999994</v>
      </c>
    </row>
    <row r="58" spans="3:28" ht="15" x14ac:dyDescent="0.25">
      <c r="C58" s="520"/>
      <c r="D58" s="520"/>
      <c r="E58" s="521"/>
      <c r="F58" s="521"/>
      <c r="G58" s="521"/>
      <c r="H58" s="521"/>
      <c r="I58" s="521"/>
      <c r="J58" s="521"/>
      <c r="K58" s="521"/>
      <c r="L58" s="521"/>
      <c r="M58" s="521"/>
      <c r="N58" s="521"/>
      <c r="O58" s="521"/>
      <c r="P58" s="521"/>
      <c r="Q58" s="521"/>
      <c r="R58" s="521"/>
      <c r="S58" s="734"/>
      <c r="U58">
        <v>7.859</v>
      </c>
    </row>
    <row r="59" spans="3:28" x14ac:dyDescent="0.2">
      <c r="U59">
        <v>7.5</v>
      </c>
    </row>
    <row r="60" spans="3:28" x14ac:dyDescent="0.2">
      <c r="U60">
        <v>7.9</v>
      </c>
    </row>
    <row r="61" spans="3:28" x14ac:dyDescent="0.2">
      <c r="U61">
        <v>7.5</v>
      </c>
    </row>
    <row r="62" spans="3:28" x14ac:dyDescent="0.2">
      <c r="U62">
        <v>8.1270000000000007</v>
      </c>
    </row>
    <row r="63" spans="3:28" x14ac:dyDescent="0.2">
      <c r="U63">
        <v>8.1</v>
      </c>
    </row>
    <row r="64" spans="3:28" x14ac:dyDescent="0.2">
      <c r="U64">
        <v>8.6669999999999998</v>
      </c>
    </row>
    <row r="65" spans="21:21" x14ac:dyDescent="0.2">
      <c r="U65">
        <v>10.199999999999999</v>
      </c>
    </row>
    <row r="66" spans="21:21" x14ac:dyDescent="0.2">
      <c r="U66">
        <v>10.118</v>
      </c>
    </row>
  </sheetData>
  <sortState ref="C8:S39">
    <sortCondition descending="1" ref="S8:S39"/>
  </sortState>
  <mergeCells count="14">
    <mergeCell ref="C2:T2"/>
    <mergeCell ref="C3:T3"/>
    <mergeCell ref="C4:T4"/>
    <mergeCell ref="N5:N7"/>
    <mergeCell ref="K5:K7"/>
    <mergeCell ref="L5:L7"/>
    <mergeCell ref="U52:AB52"/>
    <mergeCell ref="M5:M7"/>
    <mergeCell ref="C40:T40"/>
    <mergeCell ref="B5:B7"/>
    <mergeCell ref="C5:C7"/>
    <mergeCell ref="E5:E7"/>
    <mergeCell ref="F5:F7"/>
    <mergeCell ref="C44:T44"/>
  </mergeCells>
  <phoneticPr fontId="5" type="noConversion"/>
  <pageMargins left="0.75" right="0.41" top="1" bottom="1" header="0.5" footer="0.5"/>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V91"/>
  <sheetViews>
    <sheetView topLeftCell="A4" workbookViewId="0">
      <selection activeCell="B48" sqref="B48:T48"/>
    </sheetView>
  </sheetViews>
  <sheetFormatPr defaultRowHeight="12.75" x14ac:dyDescent="0.2"/>
  <cols>
    <col min="1" max="1" width="2.7109375" customWidth="1"/>
    <col min="2" max="2" width="3.7109375" style="3" customWidth="1"/>
    <col min="3" max="3" width="1.140625" customWidth="1"/>
    <col min="4" max="4" width="22.28515625" customWidth="1"/>
    <col min="5" max="5" width="3.42578125" customWidth="1"/>
    <col min="6" max="9" width="6.7109375" style="3" customWidth="1"/>
    <col min="10" max="15" width="6.7109375" customWidth="1"/>
    <col min="16" max="16" width="6.7109375" style="358" customWidth="1"/>
    <col min="17" max="17" width="6.7109375" style="445" customWidth="1"/>
    <col min="18" max="18" width="7" customWidth="1"/>
    <col min="19" max="19" width="7" style="709" customWidth="1"/>
    <col min="20" max="20" width="5.5703125" style="7" customWidth="1"/>
    <col min="22" max="22" width="9.140625" style="358"/>
  </cols>
  <sheetData>
    <row r="1" spans="1:20" ht="14.25" customHeight="1" x14ac:dyDescent="0.2">
      <c r="C1" s="933"/>
      <c r="D1" s="933"/>
      <c r="E1" s="22"/>
      <c r="F1" s="23"/>
      <c r="G1" s="23"/>
      <c r="H1" s="23"/>
      <c r="I1" s="23"/>
      <c r="J1" s="24"/>
      <c r="K1" s="18"/>
      <c r="L1" s="18"/>
      <c r="M1" s="18"/>
      <c r="N1" s="18"/>
      <c r="O1" s="18"/>
      <c r="P1" s="18"/>
      <c r="Q1" s="18"/>
      <c r="R1" s="18"/>
      <c r="S1" s="18"/>
      <c r="T1" s="10" t="s">
        <v>452</v>
      </c>
    </row>
    <row r="2" spans="1:20" ht="20.25" customHeight="1" x14ac:dyDescent="0.2">
      <c r="C2" s="927" t="s">
        <v>233</v>
      </c>
      <c r="D2" s="927"/>
      <c r="E2" s="927"/>
      <c r="F2" s="927"/>
      <c r="G2" s="927"/>
      <c r="H2" s="927"/>
      <c r="I2" s="927"/>
      <c r="J2" s="927"/>
      <c r="K2" s="927"/>
      <c r="L2" s="927"/>
      <c r="M2" s="927"/>
      <c r="N2" s="927"/>
      <c r="O2" s="927"/>
      <c r="P2" s="927"/>
      <c r="Q2" s="927"/>
      <c r="R2" s="927"/>
      <c r="S2" s="927"/>
      <c r="T2" s="927"/>
    </row>
    <row r="3" spans="1:20" ht="12.75" customHeight="1" x14ac:dyDescent="0.2">
      <c r="C3" s="934" t="s">
        <v>374</v>
      </c>
      <c r="D3" s="934"/>
      <c r="E3" s="934"/>
      <c r="F3" s="934"/>
      <c r="G3" s="934"/>
      <c r="H3" s="934"/>
      <c r="I3" s="934"/>
      <c r="J3" s="934"/>
      <c r="K3" s="934"/>
      <c r="L3" s="934"/>
      <c r="M3" s="934"/>
      <c r="N3" s="934"/>
      <c r="O3" s="934"/>
      <c r="P3" s="934"/>
      <c r="Q3" s="934"/>
      <c r="R3" s="934"/>
      <c r="S3" s="934"/>
      <c r="T3" s="934"/>
    </row>
    <row r="4" spans="1:20" ht="12.75" customHeight="1" x14ac:dyDescent="0.2">
      <c r="C4" s="935" t="s">
        <v>308</v>
      </c>
      <c r="D4" s="935"/>
      <c r="E4" s="935"/>
      <c r="F4" s="935"/>
      <c r="G4" s="935"/>
      <c r="H4" s="935"/>
      <c r="I4" s="935"/>
      <c r="J4" s="935"/>
      <c r="K4" s="935"/>
      <c r="L4" s="935"/>
      <c r="M4" s="935"/>
      <c r="N4" s="935"/>
      <c r="O4" s="935"/>
      <c r="P4" s="935"/>
      <c r="Q4" s="935"/>
      <c r="R4" s="935"/>
      <c r="S4" s="935"/>
      <c r="T4" s="935"/>
    </row>
    <row r="5" spans="1:20" ht="13.5" customHeight="1" x14ac:dyDescent="0.2">
      <c r="D5" s="162"/>
      <c r="E5" s="162"/>
      <c r="F5" s="162"/>
      <c r="G5" s="162"/>
      <c r="H5" s="162"/>
      <c r="I5" s="162"/>
      <c r="J5" s="162"/>
      <c r="K5" s="162"/>
      <c r="N5" s="162" t="s">
        <v>352</v>
      </c>
      <c r="O5" s="162"/>
      <c r="P5" s="356"/>
      <c r="Q5" s="444"/>
      <c r="R5" s="162"/>
      <c r="S5" s="708"/>
      <c r="T5" s="162"/>
    </row>
    <row r="6" spans="1:20" s="12" customFormat="1" ht="12.75" customHeight="1" x14ac:dyDescent="0.2">
      <c r="B6" s="932" t="s">
        <v>287</v>
      </c>
      <c r="C6" s="55"/>
      <c r="D6" s="53"/>
      <c r="E6" s="54"/>
      <c r="F6" s="55"/>
      <c r="G6" s="239"/>
      <c r="H6" s="239"/>
      <c r="I6" s="239"/>
      <c r="J6" s="53"/>
      <c r="K6" s="53"/>
      <c r="L6" s="53"/>
      <c r="M6" s="53"/>
      <c r="N6" s="53"/>
      <c r="O6" s="53"/>
      <c r="P6" s="53"/>
      <c r="Q6" s="53"/>
      <c r="R6" s="53"/>
      <c r="S6" s="53"/>
      <c r="T6" s="56" t="s">
        <v>353</v>
      </c>
    </row>
    <row r="7" spans="1:20" s="12" customFormat="1" ht="12.75" customHeight="1" x14ac:dyDescent="0.2">
      <c r="B7" s="932"/>
      <c r="C7" s="173"/>
      <c r="D7" s="175" t="s">
        <v>362</v>
      </c>
      <c r="E7" s="57"/>
      <c r="F7" s="51">
        <v>2000</v>
      </c>
      <c r="G7" s="52">
        <v>2001</v>
      </c>
      <c r="H7" s="52">
        <v>2002</v>
      </c>
      <c r="I7" s="52">
        <v>2003</v>
      </c>
      <c r="J7" s="52">
        <v>2004</v>
      </c>
      <c r="K7" s="52">
        <v>2005</v>
      </c>
      <c r="L7" s="52">
        <v>2006</v>
      </c>
      <c r="M7" s="52">
        <v>2007</v>
      </c>
      <c r="N7" s="52">
        <v>2008</v>
      </c>
      <c r="O7" s="52">
        <v>2009</v>
      </c>
      <c r="P7" s="52">
        <v>2010</v>
      </c>
      <c r="Q7" s="52">
        <v>2011</v>
      </c>
      <c r="R7" s="52">
        <v>2012</v>
      </c>
      <c r="S7" s="52">
        <v>2013</v>
      </c>
      <c r="T7" s="58" t="s">
        <v>669</v>
      </c>
    </row>
    <row r="8" spans="1:20" s="12" customFormat="1" ht="12.75" customHeight="1" x14ac:dyDescent="0.2">
      <c r="B8" s="932"/>
      <c r="C8" s="174"/>
      <c r="D8" s="59"/>
      <c r="E8" s="60"/>
      <c r="F8" s="61"/>
      <c r="G8" s="62"/>
      <c r="H8" s="62"/>
      <c r="I8" s="62"/>
      <c r="J8" s="62"/>
      <c r="K8" s="62"/>
      <c r="L8" s="62"/>
      <c r="M8" s="62"/>
      <c r="N8" s="62"/>
      <c r="O8" s="62"/>
      <c r="P8" s="62"/>
      <c r="Q8" s="62"/>
      <c r="R8" s="62"/>
      <c r="S8" s="62"/>
      <c r="T8" s="63" t="s">
        <v>213</v>
      </c>
    </row>
    <row r="9" spans="1:20" ht="12.75" customHeight="1" x14ac:dyDescent="0.2">
      <c r="A9" s="44"/>
      <c r="B9" s="264">
        <v>1</v>
      </c>
      <c r="C9" s="714"/>
      <c r="D9" s="715" t="s">
        <v>31</v>
      </c>
      <c r="E9" s="711" t="s">
        <v>198</v>
      </c>
      <c r="F9" s="710">
        <v>64.288678000000004</v>
      </c>
      <c r="G9" s="710">
        <v>60.447400999999999</v>
      </c>
      <c r="H9" s="710">
        <v>63.041753999999997</v>
      </c>
      <c r="I9" s="710">
        <v>63.208331000000001</v>
      </c>
      <c r="J9" s="710">
        <v>67.110028</v>
      </c>
      <c r="K9" s="710">
        <v>67.683727000000005</v>
      </c>
      <c r="L9" s="710">
        <v>67.339119999999994</v>
      </c>
      <c r="M9" s="710">
        <v>67.852320000000006</v>
      </c>
      <c r="N9" s="710">
        <v>66.906953999999999</v>
      </c>
      <c r="O9" s="710">
        <v>65.904388999999995</v>
      </c>
      <c r="P9" s="710">
        <v>65.741996</v>
      </c>
      <c r="Q9" s="710">
        <v>69.388104999999996</v>
      </c>
      <c r="R9" s="710">
        <v>69.983473000000004</v>
      </c>
      <c r="S9" s="710">
        <v>72.331500000000005</v>
      </c>
      <c r="T9" s="711">
        <f>S9/R9*100-100</f>
        <v>3.3551164287030986</v>
      </c>
    </row>
    <row r="10" spans="1:20" ht="12.75" customHeight="1" x14ac:dyDescent="0.2">
      <c r="A10" s="19"/>
      <c r="B10" s="264">
        <v>2</v>
      </c>
      <c r="C10" s="367"/>
      <c r="D10" s="366" t="s">
        <v>423</v>
      </c>
      <c r="E10" s="369" t="s">
        <v>202</v>
      </c>
      <c r="F10" s="365">
        <v>49.67</v>
      </c>
      <c r="G10" s="265">
        <v>47.917842999999998</v>
      </c>
      <c r="H10" s="265">
        <v>48.257964000000001</v>
      </c>
      <c r="I10" s="265">
        <v>48.008164000000001</v>
      </c>
      <c r="J10" s="265">
        <v>50.951315999999998</v>
      </c>
      <c r="K10" s="265">
        <v>53.381115999999999</v>
      </c>
      <c r="L10" s="265">
        <v>56.448698999999998</v>
      </c>
      <c r="M10" s="265">
        <v>59.549883000000001</v>
      </c>
      <c r="N10" s="265">
        <v>60.495815999999998</v>
      </c>
      <c r="O10" s="265">
        <v>57.688772</v>
      </c>
      <c r="P10" s="265">
        <v>57.951639</v>
      </c>
      <c r="Q10" s="265">
        <v>60.741461999999999</v>
      </c>
      <c r="R10" s="265">
        <v>61.376719999999999</v>
      </c>
      <c r="S10" s="265">
        <v>61.890298999999999</v>
      </c>
      <c r="T10" s="369">
        <f t="shared" ref="T10:T63" si="0">S10/R10*100-100</f>
        <v>0.83676514483015296</v>
      </c>
    </row>
    <row r="11" spans="1:20" ht="12.75" customHeight="1" x14ac:dyDescent="0.2">
      <c r="A11" s="19"/>
      <c r="B11" s="264">
        <v>3</v>
      </c>
      <c r="C11" s="455"/>
      <c r="D11" s="456" t="s">
        <v>30</v>
      </c>
      <c r="E11" s="457" t="s">
        <v>200</v>
      </c>
      <c r="F11" s="458">
        <v>48.964607000000001</v>
      </c>
      <c r="G11" s="458">
        <v>48.196902000000001</v>
      </c>
      <c r="H11" s="458">
        <v>48.081117999999996</v>
      </c>
      <c r="I11" s="458">
        <v>48.024692999999999</v>
      </c>
      <c r="J11" s="458">
        <v>50.702511999999999</v>
      </c>
      <c r="K11" s="458">
        <v>51.791029999999999</v>
      </c>
      <c r="L11" s="458">
        <v>52.403632999999999</v>
      </c>
      <c r="M11" s="458">
        <v>53.855514999999997</v>
      </c>
      <c r="N11" s="458">
        <v>53.189273</v>
      </c>
      <c r="O11" s="458">
        <v>50.573543999999998</v>
      </c>
      <c r="P11" s="458">
        <v>52.646222999999999</v>
      </c>
      <c r="Q11" s="458">
        <v>56.276006000000002</v>
      </c>
      <c r="R11" s="458">
        <v>57.260903999999996</v>
      </c>
      <c r="S11" s="458">
        <v>57.877988000000002</v>
      </c>
      <c r="T11" s="457">
        <f t="shared" si="0"/>
        <v>1.0776707262602798</v>
      </c>
    </row>
    <row r="12" spans="1:20" ht="12.75" customHeight="1" x14ac:dyDescent="0.2">
      <c r="A12" s="19"/>
      <c r="B12" s="266">
        <v>4</v>
      </c>
      <c r="C12" s="367"/>
      <c r="D12" s="366" t="s">
        <v>33</v>
      </c>
      <c r="E12" s="369" t="s">
        <v>197</v>
      </c>
      <c r="F12" s="265">
        <v>39.269545999999998</v>
      </c>
      <c r="G12" s="265">
        <v>39.309441</v>
      </c>
      <c r="H12" s="265">
        <v>40.587561999999998</v>
      </c>
      <c r="I12" s="265">
        <v>39.807305999999997</v>
      </c>
      <c r="J12" s="265">
        <v>42.424660000000003</v>
      </c>
      <c r="K12" s="265">
        <v>44.076594999999998</v>
      </c>
      <c r="L12" s="265">
        <v>45.997954999999997</v>
      </c>
      <c r="M12" s="265">
        <v>47.756988</v>
      </c>
      <c r="N12" s="265">
        <v>47.404170999999998</v>
      </c>
      <c r="O12" s="265">
        <v>43.531964000000002</v>
      </c>
      <c r="P12" s="265">
        <v>45.146033000000003</v>
      </c>
      <c r="Q12" s="265">
        <v>49.690392000000003</v>
      </c>
      <c r="R12" s="265">
        <v>50.988292999999999</v>
      </c>
      <c r="S12" s="265">
        <v>52.543411999999996</v>
      </c>
      <c r="T12" s="369">
        <f t="shared" si="0"/>
        <v>3.0499530549100768</v>
      </c>
    </row>
    <row r="13" spans="1:20" ht="12.75" customHeight="1" x14ac:dyDescent="0.2">
      <c r="A13" s="19"/>
      <c r="B13" s="266">
        <v>5</v>
      </c>
      <c r="C13" s="455"/>
      <c r="D13" s="456" t="s">
        <v>32</v>
      </c>
      <c r="E13" s="457" t="s">
        <v>201</v>
      </c>
      <c r="F13" s="458">
        <v>32.712758999999998</v>
      </c>
      <c r="G13" s="458">
        <v>33.870412999999999</v>
      </c>
      <c r="H13" s="458">
        <v>33.696258</v>
      </c>
      <c r="I13" s="458">
        <v>35.369822999999997</v>
      </c>
      <c r="J13" s="458">
        <v>38.154969999999999</v>
      </c>
      <c r="K13" s="458">
        <v>41.724868000000001</v>
      </c>
      <c r="L13" s="458">
        <v>45.063929999999999</v>
      </c>
      <c r="M13" s="458">
        <v>51.208323</v>
      </c>
      <c r="N13" s="458">
        <v>50.365595999999996</v>
      </c>
      <c r="O13" s="458">
        <v>47.943506999999997</v>
      </c>
      <c r="P13" s="458">
        <v>49.797635</v>
      </c>
      <c r="Q13" s="458">
        <v>49.531686999999998</v>
      </c>
      <c r="R13" s="458">
        <v>45.124079000000002</v>
      </c>
      <c r="S13" s="458">
        <v>39.661397999999998</v>
      </c>
      <c r="T13" s="457">
        <f t="shared" si="0"/>
        <v>-12.105911347243236</v>
      </c>
    </row>
    <row r="14" spans="1:20" ht="12.75" customHeight="1" x14ac:dyDescent="0.2">
      <c r="A14" s="19"/>
      <c r="B14" s="266">
        <v>6</v>
      </c>
      <c r="C14" s="367"/>
      <c r="D14" s="366" t="s">
        <v>34</v>
      </c>
      <c r="E14" s="369" t="s">
        <v>200</v>
      </c>
      <c r="F14" s="265">
        <v>22.869447000000001</v>
      </c>
      <c r="G14" s="265">
        <v>23.413775999999999</v>
      </c>
      <c r="H14" s="265">
        <v>22.878900999999999</v>
      </c>
      <c r="I14" s="265">
        <v>23.954687</v>
      </c>
      <c r="J14" s="265">
        <v>26.602775999999999</v>
      </c>
      <c r="K14" s="265">
        <v>28.451021999999998</v>
      </c>
      <c r="L14" s="265">
        <v>30.608975999999998</v>
      </c>
      <c r="M14" s="265">
        <v>33.815514</v>
      </c>
      <c r="N14" s="265">
        <v>34.402130999999997</v>
      </c>
      <c r="O14" s="265">
        <v>32.561196000000002</v>
      </c>
      <c r="P14" s="265">
        <v>34.518695999999998</v>
      </c>
      <c r="Q14" s="265">
        <v>37.593828999999999</v>
      </c>
      <c r="R14" s="265">
        <v>38.187454000000002</v>
      </c>
      <c r="S14" s="265">
        <v>38.517814000000001</v>
      </c>
      <c r="T14" s="369">
        <f t="shared" si="0"/>
        <v>0.86510087841938343</v>
      </c>
    </row>
    <row r="15" spans="1:20" ht="12.75" customHeight="1" x14ac:dyDescent="0.2">
      <c r="A15" s="19"/>
      <c r="B15" s="266">
        <v>7</v>
      </c>
      <c r="C15" s="455"/>
      <c r="D15" s="456" t="s">
        <v>35</v>
      </c>
      <c r="E15" s="457" t="s">
        <v>204</v>
      </c>
      <c r="F15" s="459">
        <v>25.94</v>
      </c>
      <c r="G15" s="458">
        <v>24.334436</v>
      </c>
      <c r="H15" s="458">
        <v>24.204778000000001</v>
      </c>
      <c r="I15" s="458">
        <v>25.473178000000001</v>
      </c>
      <c r="J15" s="458">
        <v>27.160143000000001</v>
      </c>
      <c r="K15" s="458">
        <v>27.782292999999999</v>
      </c>
      <c r="L15" s="458">
        <v>28.949569</v>
      </c>
      <c r="M15" s="458">
        <v>32.404476000000003</v>
      </c>
      <c r="N15" s="458">
        <v>34.814929999999997</v>
      </c>
      <c r="O15" s="458">
        <v>33.415559000000002</v>
      </c>
      <c r="P15" s="458">
        <v>35.954489000000002</v>
      </c>
      <c r="Q15" s="458">
        <v>37.404513000000001</v>
      </c>
      <c r="R15" s="458">
        <v>36.741157999999999</v>
      </c>
      <c r="S15" s="458">
        <v>35.938018999999997</v>
      </c>
      <c r="T15" s="457">
        <f t="shared" si="0"/>
        <v>-2.1859381786496783</v>
      </c>
    </row>
    <row r="16" spans="1:20" ht="12.75" customHeight="1" x14ac:dyDescent="0.2">
      <c r="A16" s="19"/>
      <c r="B16" s="266">
        <v>8</v>
      </c>
      <c r="C16" s="367"/>
      <c r="D16" s="366" t="s">
        <v>36</v>
      </c>
      <c r="E16" s="369" t="s">
        <v>198</v>
      </c>
      <c r="F16" s="265">
        <v>31.952048000000001</v>
      </c>
      <c r="G16" s="265">
        <v>31.099140999999999</v>
      </c>
      <c r="H16" s="265">
        <v>29.509920999999999</v>
      </c>
      <c r="I16" s="265">
        <v>29.893186</v>
      </c>
      <c r="J16" s="265">
        <v>31.391697000000001</v>
      </c>
      <c r="K16" s="265">
        <v>32.693092</v>
      </c>
      <c r="L16" s="265">
        <v>34.080137000000001</v>
      </c>
      <c r="M16" s="265">
        <v>35.165529999999997</v>
      </c>
      <c r="N16" s="265">
        <v>34.162013999999999</v>
      </c>
      <c r="O16" s="265">
        <v>32.360408</v>
      </c>
      <c r="P16" s="265">
        <v>31.341366000000001</v>
      </c>
      <c r="Q16" s="265">
        <v>33.638323</v>
      </c>
      <c r="R16" s="265">
        <v>34.213203</v>
      </c>
      <c r="S16" s="265">
        <v>35.427200999999997</v>
      </c>
      <c r="T16" s="369">
        <f t="shared" si="0"/>
        <v>3.5483319115137988</v>
      </c>
    </row>
    <row r="17" spans="1:20" ht="12.75" customHeight="1" x14ac:dyDescent="0.2">
      <c r="A17" s="19"/>
      <c r="B17" s="266">
        <v>9</v>
      </c>
      <c r="C17" s="455"/>
      <c r="D17" s="456" t="s">
        <v>356</v>
      </c>
      <c r="E17" s="457" t="s">
        <v>201</v>
      </c>
      <c r="F17" s="458">
        <v>19.444330000000001</v>
      </c>
      <c r="G17" s="458">
        <v>20.541753</v>
      </c>
      <c r="H17" s="458">
        <v>21.164324000000001</v>
      </c>
      <c r="I17" s="458">
        <v>22.492000999999998</v>
      </c>
      <c r="J17" s="458">
        <v>24.354275000000001</v>
      </c>
      <c r="K17" s="458">
        <v>27.017406999999999</v>
      </c>
      <c r="L17" s="458">
        <v>29.895309999999998</v>
      </c>
      <c r="M17" s="458">
        <v>32.742865999999999</v>
      </c>
      <c r="N17" s="458">
        <v>30.364331</v>
      </c>
      <c r="O17" s="458">
        <v>27.287597000000002</v>
      </c>
      <c r="P17" s="458">
        <v>29.180910000000001</v>
      </c>
      <c r="Q17" s="458">
        <v>34.314376000000003</v>
      </c>
      <c r="R17" s="458">
        <v>35.071311999999999</v>
      </c>
      <c r="S17" s="458">
        <v>35.176521999999999</v>
      </c>
      <c r="T17" s="457">
        <f t="shared" si="0"/>
        <v>0.29998877715212302</v>
      </c>
    </row>
    <row r="18" spans="1:20" ht="12.75" customHeight="1" x14ac:dyDescent="0.2">
      <c r="A18" s="19"/>
      <c r="B18" s="266">
        <v>10</v>
      </c>
      <c r="C18" s="367"/>
      <c r="D18" s="366" t="s">
        <v>41</v>
      </c>
      <c r="E18" s="369" t="s">
        <v>202</v>
      </c>
      <c r="F18" s="365">
        <v>23.83</v>
      </c>
      <c r="G18" s="265">
        <v>22.991242</v>
      </c>
      <c r="H18" s="265">
        <v>23.143632</v>
      </c>
      <c r="I18" s="265">
        <v>22.448820000000001</v>
      </c>
      <c r="J18" s="265">
        <v>24.049423999999998</v>
      </c>
      <c r="K18" s="265">
        <v>24.850325999999999</v>
      </c>
      <c r="L18" s="265">
        <v>25.603532000000001</v>
      </c>
      <c r="M18" s="265">
        <v>26.415520000000001</v>
      </c>
      <c r="N18" s="265">
        <v>26.187660000000001</v>
      </c>
      <c r="O18" s="265">
        <v>25.087342</v>
      </c>
      <c r="P18" s="265">
        <v>25.158349999999999</v>
      </c>
      <c r="Q18" s="265">
        <v>27.099900999999999</v>
      </c>
      <c r="R18" s="265">
        <v>27.193021999999999</v>
      </c>
      <c r="S18" s="265">
        <v>28.249193000000002</v>
      </c>
      <c r="T18" s="369">
        <f t="shared" si="0"/>
        <v>3.8839780293635755</v>
      </c>
    </row>
    <row r="19" spans="1:20" ht="12.75" customHeight="1" x14ac:dyDescent="0.2">
      <c r="A19" s="19"/>
      <c r="B19" s="264">
        <v>11</v>
      </c>
      <c r="C19" s="455"/>
      <c r="D19" s="456" t="s">
        <v>39</v>
      </c>
      <c r="E19" s="457" t="s">
        <v>195</v>
      </c>
      <c r="F19" s="458">
        <v>18.11</v>
      </c>
      <c r="G19" s="458">
        <v>18.03</v>
      </c>
      <c r="H19" s="458">
        <v>18.190000000000001</v>
      </c>
      <c r="I19" s="458">
        <v>17.68</v>
      </c>
      <c r="J19" s="458">
        <v>18.889472999999999</v>
      </c>
      <c r="K19" s="458">
        <v>19.822281</v>
      </c>
      <c r="L19" s="458">
        <v>20.694178999999998</v>
      </c>
      <c r="M19" s="458">
        <v>21.293465000000001</v>
      </c>
      <c r="N19" s="458">
        <v>21.686845999999999</v>
      </c>
      <c r="O19" s="458">
        <v>19.604528999999999</v>
      </c>
      <c r="P19" s="458">
        <v>21.385918</v>
      </c>
      <c r="Q19" s="458">
        <v>22.606904</v>
      </c>
      <c r="R19" s="458">
        <v>23.221872999999999</v>
      </c>
      <c r="S19" s="458">
        <v>23.970224000000002</v>
      </c>
      <c r="T19" s="457">
        <f t="shared" si="0"/>
        <v>3.2226125773747896</v>
      </c>
    </row>
    <row r="20" spans="1:20" ht="12.75" customHeight="1" x14ac:dyDescent="0.2">
      <c r="A20" s="19"/>
      <c r="B20" s="266">
        <v>12</v>
      </c>
      <c r="C20" s="367"/>
      <c r="D20" s="366" t="s">
        <v>430</v>
      </c>
      <c r="E20" s="369" t="s">
        <v>201</v>
      </c>
      <c r="F20" s="265">
        <v>19.254577000000001</v>
      </c>
      <c r="G20" s="265">
        <v>19.123083999999999</v>
      </c>
      <c r="H20" s="265">
        <v>17.758972</v>
      </c>
      <c r="I20" s="365">
        <v>19.114792999999999</v>
      </c>
      <c r="J20" s="265">
        <v>20.362628000000001</v>
      </c>
      <c r="K20" s="265">
        <v>21.215385000000001</v>
      </c>
      <c r="L20" s="265">
        <v>22.396944000000001</v>
      </c>
      <c r="M20" s="265">
        <v>23.166658000000002</v>
      </c>
      <c r="N20" s="265">
        <v>22.806550999999999</v>
      </c>
      <c r="O20" s="265">
        <v>21.173036</v>
      </c>
      <c r="P20" s="265">
        <v>21.079371999999999</v>
      </c>
      <c r="Q20" s="265">
        <v>22.702798999999999</v>
      </c>
      <c r="R20" s="265">
        <v>22.610292000000001</v>
      </c>
      <c r="S20" s="265">
        <v>22.741201</v>
      </c>
      <c r="T20" s="369">
        <f t="shared" si="0"/>
        <v>0.5789796965027989</v>
      </c>
    </row>
    <row r="21" spans="1:20" ht="12.75" customHeight="1" x14ac:dyDescent="0.2">
      <c r="A21" s="19"/>
      <c r="B21" s="266">
        <v>13</v>
      </c>
      <c r="C21" s="455"/>
      <c r="D21" s="456" t="s">
        <v>38</v>
      </c>
      <c r="E21" s="457" t="s">
        <v>206</v>
      </c>
      <c r="F21" s="458">
        <v>11.924514</v>
      </c>
      <c r="G21" s="458">
        <v>11.836404</v>
      </c>
      <c r="H21" s="458">
        <v>11.967674000000001</v>
      </c>
      <c r="I21" s="458">
        <v>12.768355</v>
      </c>
      <c r="J21" s="458">
        <v>14.771865</v>
      </c>
      <c r="K21" s="458">
        <v>15.846897999999999</v>
      </c>
      <c r="L21" s="458">
        <v>16.842531999999999</v>
      </c>
      <c r="M21" s="458">
        <v>18.754702000000002</v>
      </c>
      <c r="N21" s="458">
        <v>19.734635000000001</v>
      </c>
      <c r="O21" s="458">
        <v>18.101828999999999</v>
      </c>
      <c r="P21" s="458">
        <v>19.682590000000001</v>
      </c>
      <c r="Q21" s="458">
        <v>21.106425999999999</v>
      </c>
      <c r="R21" s="458">
        <v>22.198429000000001</v>
      </c>
      <c r="S21" s="458">
        <v>22.041898</v>
      </c>
      <c r="T21" s="457">
        <f t="shared" si="0"/>
        <v>-0.70514449468474538</v>
      </c>
    </row>
    <row r="22" spans="1:20" ht="12.75" customHeight="1" x14ac:dyDescent="0.2">
      <c r="A22" s="19"/>
      <c r="B22" s="266">
        <v>14</v>
      </c>
      <c r="C22" s="367"/>
      <c r="D22" s="366" t="s">
        <v>42</v>
      </c>
      <c r="E22" s="369" t="s">
        <v>200</v>
      </c>
      <c r="F22" s="365">
        <v>15.911464</v>
      </c>
      <c r="G22" s="365">
        <v>15.294392999999999</v>
      </c>
      <c r="H22" s="365">
        <v>14.589302999999999</v>
      </c>
      <c r="I22" s="365">
        <v>14.125444</v>
      </c>
      <c r="J22" s="265">
        <v>15.093401999999999</v>
      </c>
      <c r="K22" s="265">
        <v>15.392702</v>
      </c>
      <c r="L22" s="265">
        <v>16.510892999999999</v>
      </c>
      <c r="M22" s="265">
        <v>17.782173</v>
      </c>
      <c r="N22" s="265">
        <v>18.104388</v>
      </c>
      <c r="O22" s="265">
        <v>17.726140999999998</v>
      </c>
      <c r="P22" s="265">
        <v>18.909703</v>
      </c>
      <c r="Q22" s="265">
        <v>20.298970000000001</v>
      </c>
      <c r="R22" s="265">
        <v>20.800063999999999</v>
      </c>
      <c r="S22" s="265">
        <v>21.196361</v>
      </c>
      <c r="T22" s="369">
        <f t="shared" si="0"/>
        <v>1.905268176097934</v>
      </c>
    </row>
    <row r="23" spans="1:20" ht="12.75" customHeight="1" x14ac:dyDescent="0.2">
      <c r="A23" s="19"/>
      <c r="B23" s="266">
        <v>15</v>
      </c>
      <c r="C23" s="455"/>
      <c r="D23" s="456" t="s">
        <v>43</v>
      </c>
      <c r="E23" s="457" t="s">
        <v>198</v>
      </c>
      <c r="F23" s="459">
        <v>18.319389999999999</v>
      </c>
      <c r="G23" s="458">
        <v>19.068905999999998</v>
      </c>
      <c r="H23" s="458">
        <v>18.605651000000002</v>
      </c>
      <c r="I23" s="458">
        <v>19.519563000000002</v>
      </c>
      <c r="J23" s="458">
        <v>20.970074</v>
      </c>
      <c r="K23" s="458">
        <v>22.083008</v>
      </c>
      <c r="L23" s="458">
        <v>22.123761999999999</v>
      </c>
      <c r="M23" s="458">
        <v>21.891306</v>
      </c>
      <c r="N23" s="458">
        <v>21.062483</v>
      </c>
      <c r="O23" s="458">
        <v>18.630348999999999</v>
      </c>
      <c r="P23" s="458">
        <v>17.662428999999999</v>
      </c>
      <c r="Q23" s="458">
        <v>18.803819000000001</v>
      </c>
      <c r="R23" s="458">
        <v>19.654320999999999</v>
      </c>
      <c r="S23" s="458">
        <v>20.680467</v>
      </c>
      <c r="T23" s="457">
        <f t="shared" si="0"/>
        <v>5.2209689665697425</v>
      </c>
    </row>
    <row r="24" spans="1:20" ht="12.75" customHeight="1" x14ac:dyDescent="0.2">
      <c r="A24" s="19"/>
      <c r="B24" s="266">
        <v>16</v>
      </c>
      <c r="C24" s="367"/>
      <c r="D24" s="366" t="s">
        <v>44</v>
      </c>
      <c r="E24" s="369" t="s">
        <v>209</v>
      </c>
      <c r="F24" s="365">
        <v>18.61</v>
      </c>
      <c r="G24" s="365">
        <v>18.489999999999998</v>
      </c>
      <c r="H24" s="365">
        <v>16.64</v>
      </c>
      <c r="I24" s="265">
        <v>15.29</v>
      </c>
      <c r="J24" s="265">
        <v>16.245984</v>
      </c>
      <c r="K24" s="265">
        <v>17.158646000000001</v>
      </c>
      <c r="L24" s="265">
        <v>17.539342999999999</v>
      </c>
      <c r="M24" s="265">
        <v>17.904163</v>
      </c>
      <c r="N24" s="265">
        <v>18.126414</v>
      </c>
      <c r="O24" s="265">
        <v>16.058019000000002</v>
      </c>
      <c r="P24" s="265">
        <v>16.956713000000001</v>
      </c>
      <c r="Q24" s="265">
        <v>19.058651000000001</v>
      </c>
      <c r="R24" s="265">
        <v>19.685932999999999</v>
      </c>
      <c r="S24" s="265">
        <v>20.674548000000001</v>
      </c>
      <c r="T24" s="369">
        <f t="shared" si="0"/>
        <v>5.021936222174503</v>
      </c>
    </row>
    <row r="25" spans="1:20" ht="12.75" customHeight="1" x14ac:dyDescent="0.2">
      <c r="A25" s="44"/>
      <c r="B25" s="266">
        <v>17</v>
      </c>
      <c r="C25" s="455"/>
      <c r="D25" s="456" t="s">
        <v>357</v>
      </c>
      <c r="E25" s="457" t="s">
        <v>203</v>
      </c>
      <c r="F25" s="458">
        <v>13.656344000000001</v>
      </c>
      <c r="G25" s="458">
        <v>14.128835</v>
      </c>
      <c r="H25" s="458">
        <v>14.838698000000001</v>
      </c>
      <c r="I25" s="458">
        <v>15.92</v>
      </c>
      <c r="J25" s="458">
        <v>17.032388000000001</v>
      </c>
      <c r="K25" s="458">
        <v>18.325980999999999</v>
      </c>
      <c r="L25" s="458">
        <v>21.062514</v>
      </c>
      <c r="M25" s="458">
        <v>23.204324</v>
      </c>
      <c r="N25" s="458">
        <v>23.379477000000001</v>
      </c>
      <c r="O25" s="458">
        <v>20.469488999999999</v>
      </c>
      <c r="P25" s="458">
        <v>18.408087999999999</v>
      </c>
      <c r="Q25" s="458">
        <v>18.719711</v>
      </c>
      <c r="R25" s="458">
        <v>19.077659000000001</v>
      </c>
      <c r="S25" s="458">
        <v>20.135843999999999</v>
      </c>
      <c r="T25" s="457">
        <f t="shared" si="0"/>
        <v>5.546723526193631</v>
      </c>
    </row>
    <row r="26" spans="1:20" ht="12.75" customHeight="1" x14ac:dyDescent="0.2">
      <c r="A26" s="19"/>
      <c r="B26" s="266">
        <v>18</v>
      </c>
      <c r="C26" s="367"/>
      <c r="D26" s="366" t="s">
        <v>50</v>
      </c>
      <c r="E26" s="369" t="s">
        <v>200</v>
      </c>
      <c r="F26" s="265">
        <v>10.238</v>
      </c>
      <c r="G26" s="265">
        <v>9.8344919999999991</v>
      </c>
      <c r="H26" s="265">
        <v>9.7995420000000006</v>
      </c>
      <c r="I26" s="265">
        <v>11.026949999999999</v>
      </c>
      <c r="J26" s="265">
        <v>10.975885999999999</v>
      </c>
      <c r="K26" s="265">
        <v>11.474686999999999</v>
      </c>
      <c r="L26" s="265">
        <v>11.768513</v>
      </c>
      <c r="M26" s="265">
        <v>13.331182</v>
      </c>
      <c r="N26" s="265">
        <v>14.454014000000001</v>
      </c>
      <c r="O26" s="265">
        <v>14.133482000000001</v>
      </c>
      <c r="P26" s="265">
        <v>14.966099</v>
      </c>
      <c r="Q26" s="265">
        <v>16.892423999999998</v>
      </c>
      <c r="R26" s="265">
        <v>18.148766999999999</v>
      </c>
      <c r="S26" s="265">
        <v>19.576464999999999</v>
      </c>
      <c r="T26" s="369">
        <f t="shared" si="0"/>
        <v>7.8666390945456612</v>
      </c>
    </row>
    <row r="27" spans="1:20" ht="12.75" customHeight="1" x14ac:dyDescent="0.2">
      <c r="A27" s="19"/>
      <c r="B27" s="267">
        <v>19</v>
      </c>
      <c r="C27" s="455"/>
      <c r="D27" s="456" t="s">
        <v>40</v>
      </c>
      <c r="E27" s="457" t="s">
        <v>199</v>
      </c>
      <c r="F27" s="458">
        <v>21.596747000000001</v>
      </c>
      <c r="G27" s="459">
        <v>19.79</v>
      </c>
      <c r="H27" s="458">
        <v>13.553763999999999</v>
      </c>
      <c r="I27" s="458">
        <v>15.095879</v>
      </c>
      <c r="J27" s="458">
        <v>15.445213000000001</v>
      </c>
      <c r="K27" s="458">
        <v>15.950856999999999</v>
      </c>
      <c r="L27" s="458">
        <v>16.592518999999999</v>
      </c>
      <c r="M27" s="458">
        <v>17.744942999999999</v>
      </c>
      <c r="N27" s="458">
        <v>18.368539999999999</v>
      </c>
      <c r="O27" s="458">
        <v>16.785139999999998</v>
      </c>
      <c r="P27" s="458">
        <v>16.980274000000001</v>
      </c>
      <c r="Q27" s="458">
        <v>18.613385999999998</v>
      </c>
      <c r="R27" s="458">
        <v>18.815367999999999</v>
      </c>
      <c r="S27" s="458">
        <v>18.984862</v>
      </c>
      <c r="T27" s="457">
        <f t="shared" si="0"/>
        <v>0.90082745126218811</v>
      </c>
    </row>
    <row r="28" spans="1:20" ht="12.75" customHeight="1" x14ac:dyDescent="0.2">
      <c r="A28" s="19"/>
      <c r="B28" s="266">
        <v>20</v>
      </c>
      <c r="C28" s="367"/>
      <c r="D28" s="366" t="s">
        <v>46</v>
      </c>
      <c r="E28" s="369" t="s">
        <v>198</v>
      </c>
      <c r="F28" s="365">
        <v>11.855752000000001</v>
      </c>
      <c r="G28" s="365">
        <v>13.654264</v>
      </c>
      <c r="H28" s="265">
        <v>16.044864</v>
      </c>
      <c r="I28" s="265">
        <v>18.714186000000002</v>
      </c>
      <c r="J28" s="265">
        <v>20.908783</v>
      </c>
      <c r="K28" s="265">
        <v>21.993009000000001</v>
      </c>
      <c r="L28" s="265">
        <v>23.679209</v>
      </c>
      <c r="M28" s="265">
        <v>23.759156999999998</v>
      </c>
      <c r="N28" s="265">
        <v>22.338450999999999</v>
      </c>
      <c r="O28" s="265">
        <v>19.949354</v>
      </c>
      <c r="P28" s="265">
        <v>18.562805999999998</v>
      </c>
      <c r="Q28" s="265">
        <v>18.043406999999998</v>
      </c>
      <c r="R28" s="265">
        <v>17.460567000000001</v>
      </c>
      <c r="S28" s="265">
        <v>17.844342000000001</v>
      </c>
      <c r="T28" s="369">
        <f t="shared" si="0"/>
        <v>2.1979526781690453</v>
      </c>
    </row>
    <row r="29" spans="1:20" ht="12.75" customHeight="1" x14ac:dyDescent="0.2">
      <c r="A29" s="19"/>
      <c r="B29" s="264">
        <v>21</v>
      </c>
      <c r="C29" s="455"/>
      <c r="D29" s="456" t="s">
        <v>37</v>
      </c>
      <c r="E29" s="457" t="s">
        <v>204</v>
      </c>
      <c r="F29" s="458">
        <v>20.55</v>
      </c>
      <c r="G29" s="458">
        <v>18.457115000000002</v>
      </c>
      <c r="H29" s="458">
        <v>17.330079999999999</v>
      </c>
      <c r="I29" s="458">
        <v>17.483346999999998</v>
      </c>
      <c r="J29" s="458">
        <v>18.418892</v>
      </c>
      <c r="K29" s="458">
        <v>19.485333000000001</v>
      </c>
      <c r="L29" s="458">
        <v>21.619523999999998</v>
      </c>
      <c r="M29" s="458">
        <v>23.631886000000002</v>
      </c>
      <c r="N29" s="458">
        <v>19.012378999999999</v>
      </c>
      <c r="O29" s="458">
        <v>17.348392</v>
      </c>
      <c r="P29" s="458">
        <v>18.712893999999999</v>
      </c>
      <c r="Q29" s="458">
        <v>19.086905000000002</v>
      </c>
      <c r="R29" s="458">
        <v>18.329205000000002</v>
      </c>
      <c r="S29" s="458">
        <v>17.781144000000001</v>
      </c>
      <c r="T29" s="457">
        <f t="shared" si="0"/>
        <v>-2.9900969518317879</v>
      </c>
    </row>
    <row r="30" spans="1:20" ht="12.75" customHeight="1" x14ac:dyDescent="0.2">
      <c r="A30" s="19"/>
      <c r="B30" s="266">
        <v>22</v>
      </c>
      <c r="C30" s="367"/>
      <c r="D30" s="366" t="s">
        <v>177</v>
      </c>
      <c r="E30" s="369" t="s">
        <v>207</v>
      </c>
      <c r="F30" s="265">
        <v>9.2131450000000008</v>
      </c>
      <c r="G30" s="265">
        <v>9.2119540000000004</v>
      </c>
      <c r="H30" s="265">
        <v>9.2702259999999992</v>
      </c>
      <c r="I30" s="265">
        <v>9.5019200000000001</v>
      </c>
      <c r="J30" s="265">
        <v>10.393649999999999</v>
      </c>
      <c r="K30" s="265">
        <v>11.236476</v>
      </c>
      <c r="L30" s="265">
        <v>12.280563000000001</v>
      </c>
      <c r="M30" s="265">
        <v>13.393181999999999</v>
      </c>
      <c r="N30" s="265">
        <v>13.603616000000001</v>
      </c>
      <c r="O30" s="265">
        <v>13.265268000000001</v>
      </c>
      <c r="P30" s="265">
        <v>14.049808000000001</v>
      </c>
      <c r="Q30" s="265">
        <v>14.806537000000001</v>
      </c>
      <c r="R30" s="265">
        <v>15.3148</v>
      </c>
      <c r="S30" s="265">
        <v>16.025510000000001</v>
      </c>
      <c r="T30" s="369">
        <f t="shared" si="0"/>
        <v>4.6406743803379698</v>
      </c>
    </row>
    <row r="31" spans="1:20" ht="12.75" customHeight="1" x14ac:dyDescent="0.2">
      <c r="A31" s="19"/>
      <c r="B31" s="266">
        <v>23</v>
      </c>
      <c r="C31" s="455"/>
      <c r="D31" s="456" t="s">
        <v>47</v>
      </c>
      <c r="E31" s="457" t="s">
        <v>208</v>
      </c>
      <c r="F31" s="458">
        <v>10.003007</v>
      </c>
      <c r="G31" s="458">
        <v>10.024666</v>
      </c>
      <c r="H31" s="458">
        <v>9.6057109999999994</v>
      </c>
      <c r="I31" s="458">
        <v>9.7072749999999992</v>
      </c>
      <c r="J31" s="458">
        <v>10.729376999999999</v>
      </c>
      <c r="K31" s="458">
        <v>11.128731</v>
      </c>
      <c r="L31" s="458">
        <v>12.142226000000001</v>
      </c>
      <c r="M31" s="458">
        <v>13.145027000000001</v>
      </c>
      <c r="N31" s="458">
        <v>13.434694</v>
      </c>
      <c r="O31" s="458">
        <v>12.601887</v>
      </c>
      <c r="P31" s="458">
        <v>12.860904</v>
      </c>
      <c r="Q31" s="458">
        <v>14.871299</v>
      </c>
      <c r="R31" s="458">
        <v>14.850815000000001</v>
      </c>
      <c r="S31" s="458">
        <v>15.271303</v>
      </c>
      <c r="T31" s="457">
        <f t="shared" si="0"/>
        <v>2.8314136294876704</v>
      </c>
    </row>
    <row r="32" spans="1:20" ht="12.75" customHeight="1" x14ac:dyDescent="0.2">
      <c r="A32" s="19"/>
      <c r="B32" s="266">
        <v>24</v>
      </c>
      <c r="C32" s="367"/>
      <c r="D32" s="366" t="s">
        <v>359</v>
      </c>
      <c r="E32" s="369" t="s">
        <v>200</v>
      </c>
      <c r="F32" s="265">
        <v>9.8249790000000008</v>
      </c>
      <c r="G32" s="265">
        <v>9.3711099999999998</v>
      </c>
      <c r="H32" s="265">
        <v>8.7897200000000009</v>
      </c>
      <c r="I32" s="265">
        <v>9.3659839999999992</v>
      </c>
      <c r="J32" s="265">
        <v>9.7645269999999993</v>
      </c>
      <c r="K32" s="265">
        <v>10.574553999999999</v>
      </c>
      <c r="L32" s="265">
        <v>11.874542</v>
      </c>
      <c r="M32" s="265">
        <v>12.690113999999999</v>
      </c>
      <c r="N32" s="265">
        <v>12.782351999999999</v>
      </c>
      <c r="O32" s="265">
        <v>12.178559</v>
      </c>
      <c r="P32" s="265">
        <v>12.884169999999999</v>
      </c>
      <c r="Q32" s="265">
        <v>13.528395</v>
      </c>
      <c r="R32" s="265">
        <v>13.675318000000001</v>
      </c>
      <c r="S32" s="265">
        <v>13.482676</v>
      </c>
      <c r="T32" s="369">
        <f t="shared" si="0"/>
        <v>-1.4086838785028704</v>
      </c>
    </row>
    <row r="33" spans="1:20" ht="12.75" customHeight="1" x14ac:dyDescent="0.2">
      <c r="A33" s="19"/>
      <c r="B33" s="264">
        <v>25</v>
      </c>
      <c r="C33" s="455"/>
      <c r="D33" s="456" t="s">
        <v>54</v>
      </c>
      <c r="E33" s="457" t="s">
        <v>201</v>
      </c>
      <c r="F33" s="459">
        <v>9.3648199999999999</v>
      </c>
      <c r="G33" s="459">
        <v>9.8253140000000005</v>
      </c>
      <c r="H33" s="458">
        <v>10.300188</v>
      </c>
      <c r="I33" s="458">
        <v>11.409941999999999</v>
      </c>
      <c r="J33" s="458">
        <v>11.929639999999999</v>
      </c>
      <c r="K33" s="458">
        <v>12.606623000000001</v>
      </c>
      <c r="L33" s="458">
        <v>13.035622</v>
      </c>
      <c r="M33" s="458">
        <v>13.568619999999999</v>
      </c>
      <c r="N33" s="458">
        <v>12.753603999999999</v>
      </c>
      <c r="O33" s="458">
        <v>11.600675000000001</v>
      </c>
      <c r="P33" s="458">
        <v>12.022663</v>
      </c>
      <c r="Q33" s="458">
        <v>12.759548000000001</v>
      </c>
      <c r="R33" s="458">
        <v>12.522551</v>
      </c>
      <c r="S33" s="458">
        <v>12.871054000000001</v>
      </c>
      <c r="T33" s="457">
        <f t="shared" si="0"/>
        <v>2.783003239515665</v>
      </c>
    </row>
    <row r="34" spans="1:20" ht="12.75" customHeight="1" x14ac:dyDescent="0.2">
      <c r="A34" s="19"/>
      <c r="B34" s="266">
        <v>26</v>
      </c>
      <c r="C34" s="367"/>
      <c r="D34" s="366" t="s">
        <v>45</v>
      </c>
      <c r="E34" s="369" t="s">
        <v>196</v>
      </c>
      <c r="F34" s="365">
        <v>13.345670999999999</v>
      </c>
      <c r="G34" s="365">
        <v>12.7</v>
      </c>
      <c r="H34" s="365">
        <v>11.83</v>
      </c>
      <c r="I34" s="265">
        <v>12.226718999999999</v>
      </c>
      <c r="J34" s="265">
        <v>13.658899</v>
      </c>
      <c r="K34" s="265">
        <v>14.270557999999999</v>
      </c>
      <c r="L34" s="265">
        <v>15.073202</v>
      </c>
      <c r="M34" s="265">
        <v>16.525385</v>
      </c>
      <c r="N34" s="265">
        <v>16.361877</v>
      </c>
      <c r="O34" s="265">
        <v>16.138376999999998</v>
      </c>
      <c r="P34" s="265">
        <v>15.303127</v>
      </c>
      <c r="Q34" s="265">
        <v>14.325505</v>
      </c>
      <c r="R34" s="265">
        <v>12.864876000000001</v>
      </c>
      <c r="S34" s="265">
        <v>12.470157</v>
      </c>
      <c r="T34" s="369">
        <f t="shared" si="0"/>
        <v>-3.0681912519016805</v>
      </c>
    </row>
    <row r="35" spans="1:20" ht="12.75" customHeight="1" x14ac:dyDescent="0.2">
      <c r="A35" s="19"/>
      <c r="B35" s="266">
        <v>27</v>
      </c>
      <c r="C35" s="455"/>
      <c r="D35" s="456" t="s">
        <v>431</v>
      </c>
      <c r="E35" s="457" t="s">
        <v>202</v>
      </c>
      <c r="F35" s="458">
        <v>9.3349419999999999</v>
      </c>
      <c r="G35" s="458">
        <v>8.9493510000000001</v>
      </c>
      <c r="H35" s="458">
        <v>9.1831759999999996</v>
      </c>
      <c r="I35" s="458">
        <v>9.1240140000000007</v>
      </c>
      <c r="J35" s="458">
        <v>9.3269110000000008</v>
      </c>
      <c r="K35" s="458">
        <v>9.7407380000000003</v>
      </c>
      <c r="L35" s="458">
        <v>9.9262519999999999</v>
      </c>
      <c r="M35" s="458">
        <v>10.381225000000001</v>
      </c>
      <c r="N35" s="458">
        <v>10.364736000000001</v>
      </c>
      <c r="O35" s="458">
        <v>9.8130880000000005</v>
      </c>
      <c r="P35" s="458">
        <v>9.5881910000000001</v>
      </c>
      <c r="Q35" s="458">
        <v>10.40321</v>
      </c>
      <c r="R35" s="458">
        <v>11.178378</v>
      </c>
      <c r="S35" s="458">
        <v>11.540175</v>
      </c>
      <c r="T35" s="457">
        <f t="shared" si="0"/>
        <v>3.2365786878919067</v>
      </c>
    </row>
    <row r="36" spans="1:20" ht="12.75" customHeight="1" x14ac:dyDescent="0.2">
      <c r="A36" s="19"/>
      <c r="B36" s="267">
        <v>28</v>
      </c>
      <c r="C36" s="367"/>
      <c r="D36" s="366" t="s">
        <v>48</v>
      </c>
      <c r="E36" s="369" t="s">
        <v>184</v>
      </c>
      <c r="F36" s="265">
        <v>5.55</v>
      </c>
      <c r="G36" s="265">
        <v>6.08</v>
      </c>
      <c r="H36" s="265">
        <v>6.2909459999999999</v>
      </c>
      <c r="I36" s="265">
        <v>7.4317289999999998</v>
      </c>
      <c r="J36" s="265">
        <v>9.573385</v>
      </c>
      <c r="K36" s="265">
        <v>10.721313</v>
      </c>
      <c r="L36" s="265">
        <v>11.513002999999999</v>
      </c>
      <c r="M36" s="265">
        <v>12.359044000000001</v>
      </c>
      <c r="N36" s="265">
        <v>12.586897</v>
      </c>
      <c r="O36" s="265">
        <v>11.601652</v>
      </c>
      <c r="P36" s="265">
        <v>11.514436</v>
      </c>
      <c r="Q36" s="265">
        <v>11.724178999999999</v>
      </c>
      <c r="R36" s="265">
        <v>10.774119000000001</v>
      </c>
      <c r="S36" s="265">
        <v>10.950044999999999</v>
      </c>
      <c r="T36" s="369">
        <f t="shared" si="0"/>
        <v>1.6328574057887977</v>
      </c>
    </row>
    <row r="37" spans="1:20" ht="12.75" customHeight="1" x14ac:dyDescent="0.2">
      <c r="A37" s="19"/>
      <c r="B37" s="266">
        <v>29</v>
      </c>
      <c r="C37" s="455"/>
      <c r="D37" s="456" t="s">
        <v>49</v>
      </c>
      <c r="E37" s="457" t="s">
        <v>190</v>
      </c>
      <c r="F37" s="458">
        <v>4.33</v>
      </c>
      <c r="G37" s="458">
        <v>4.71</v>
      </c>
      <c r="H37" s="458">
        <v>4.9400000000000004</v>
      </c>
      <c r="I37" s="458">
        <v>5.17</v>
      </c>
      <c r="J37" s="458">
        <v>6.0918859999999997</v>
      </c>
      <c r="K37" s="458">
        <v>7.0803250000000002</v>
      </c>
      <c r="L37" s="458">
        <v>8.1168759999999995</v>
      </c>
      <c r="M37" s="458">
        <v>9.2287960000000009</v>
      </c>
      <c r="N37" s="458">
        <v>9.4826090000000001</v>
      </c>
      <c r="O37" s="458">
        <v>8.3333759999999995</v>
      </c>
      <c r="P37" s="458">
        <v>8.7278420000000008</v>
      </c>
      <c r="Q37" s="458">
        <v>9.3529789999999995</v>
      </c>
      <c r="R37" s="458">
        <v>9.605537</v>
      </c>
      <c r="S37" s="458">
        <v>10.695554</v>
      </c>
      <c r="T37" s="457">
        <f t="shared" si="0"/>
        <v>11.347798670704194</v>
      </c>
    </row>
    <row r="38" spans="1:20" ht="12.75" customHeight="1" x14ac:dyDescent="0.2">
      <c r="A38" s="19"/>
      <c r="B38" s="264">
        <v>30</v>
      </c>
      <c r="C38" s="367"/>
      <c r="D38" s="366" t="s">
        <v>55</v>
      </c>
      <c r="E38" s="369" t="s">
        <v>198</v>
      </c>
      <c r="F38" s="265">
        <v>5.3670780000000002</v>
      </c>
      <c r="G38" s="265">
        <v>6.0349750000000002</v>
      </c>
      <c r="H38" s="265">
        <v>6.9119060000000001</v>
      </c>
      <c r="I38" s="265">
        <v>7.4763450000000002</v>
      </c>
      <c r="J38" s="265">
        <v>7.9924600000000003</v>
      </c>
      <c r="K38" s="265">
        <v>8.4486059999999998</v>
      </c>
      <c r="L38" s="265">
        <v>8.6066389999999995</v>
      </c>
      <c r="M38" s="265">
        <v>9.0368089999999999</v>
      </c>
      <c r="N38" s="265">
        <v>8.9910599999999992</v>
      </c>
      <c r="O38" s="265">
        <v>9.0418640000000003</v>
      </c>
      <c r="P38" s="265">
        <v>8.5936660000000007</v>
      </c>
      <c r="Q38" s="265">
        <v>9.3832419999999992</v>
      </c>
      <c r="R38" s="265">
        <v>9.1938399999999998</v>
      </c>
      <c r="S38" s="265">
        <v>9.7746359999999992</v>
      </c>
      <c r="T38" s="369">
        <f t="shared" si="0"/>
        <v>6.3172297973425771</v>
      </c>
    </row>
    <row r="39" spans="1:20" ht="12.75" customHeight="1" x14ac:dyDescent="0.2">
      <c r="A39" s="19"/>
      <c r="B39" s="266">
        <v>31</v>
      </c>
      <c r="C39" s="455"/>
      <c r="D39" s="456" t="s">
        <v>65</v>
      </c>
      <c r="E39" s="457" t="s">
        <v>198</v>
      </c>
      <c r="F39" s="458">
        <v>6.1639010000000001</v>
      </c>
      <c r="G39" s="458">
        <v>6.5382030000000002</v>
      </c>
      <c r="H39" s="458">
        <v>6.4735649999999998</v>
      </c>
      <c r="I39" s="458">
        <v>6.7856399999999999</v>
      </c>
      <c r="J39" s="458">
        <v>7.5204639999999996</v>
      </c>
      <c r="K39" s="458">
        <v>9.1346900000000009</v>
      </c>
      <c r="L39" s="458">
        <v>9.4148200000000006</v>
      </c>
      <c r="M39" s="458">
        <v>9.9193610000000003</v>
      </c>
      <c r="N39" s="458">
        <v>10.173902</v>
      </c>
      <c r="O39" s="458">
        <v>9.115138</v>
      </c>
      <c r="P39" s="458">
        <v>8.7330799999999993</v>
      </c>
      <c r="Q39" s="458">
        <v>9.5099110000000007</v>
      </c>
      <c r="R39" s="458">
        <v>9.6139119999999991</v>
      </c>
      <c r="S39" s="458">
        <v>9.6933600000000002</v>
      </c>
      <c r="T39" s="457">
        <f t="shared" si="0"/>
        <v>0.82638576263232721</v>
      </c>
    </row>
    <row r="40" spans="1:20" ht="12.75" customHeight="1" x14ac:dyDescent="0.2">
      <c r="A40" s="19"/>
      <c r="B40" s="266">
        <v>32</v>
      </c>
      <c r="C40" s="367"/>
      <c r="D40" s="366" t="s">
        <v>312</v>
      </c>
      <c r="E40" s="369" t="s">
        <v>201</v>
      </c>
      <c r="F40" s="265">
        <v>5.9816070000000003</v>
      </c>
      <c r="G40" s="265">
        <v>6.5075690000000002</v>
      </c>
      <c r="H40" s="265">
        <v>6.9718840000000002</v>
      </c>
      <c r="I40" s="265">
        <v>8.1566580000000002</v>
      </c>
      <c r="J40" s="265">
        <v>8.5320540000000005</v>
      </c>
      <c r="K40" s="265">
        <v>8.9312950000000004</v>
      </c>
      <c r="L40" s="265">
        <v>8.860913</v>
      </c>
      <c r="M40" s="265">
        <v>9.0852240000000002</v>
      </c>
      <c r="N40" s="265">
        <v>9.5561159999999994</v>
      </c>
      <c r="O40" s="265">
        <v>9.1085790000000006</v>
      </c>
      <c r="P40" s="265">
        <v>9.3679830000000006</v>
      </c>
      <c r="Q40" s="265">
        <v>9.8923020000000008</v>
      </c>
      <c r="R40" s="265">
        <v>8.8362390000000008</v>
      </c>
      <c r="S40" s="265">
        <v>9.6199770000000004</v>
      </c>
      <c r="T40" s="369">
        <f t="shared" si="0"/>
        <v>8.8695880679551493</v>
      </c>
    </row>
    <row r="41" spans="1:20" ht="12.75" customHeight="1" x14ac:dyDescent="0.2">
      <c r="A41" s="44"/>
      <c r="B41" s="266">
        <v>33</v>
      </c>
      <c r="C41" s="455"/>
      <c r="D41" s="456" t="s">
        <v>51</v>
      </c>
      <c r="E41" s="457" t="s">
        <v>200</v>
      </c>
      <c r="F41" s="458">
        <v>7.9776509999999998</v>
      </c>
      <c r="G41" s="458">
        <v>7.5217000000000001</v>
      </c>
      <c r="H41" s="458">
        <v>7.0959789999999998</v>
      </c>
      <c r="I41" s="458">
        <v>7.4179510000000004</v>
      </c>
      <c r="J41" s="458">
        <v>8.6511499999999995</v>
      </c>
      <c r="K41" s="458">
        <v>9.2484850000000005</v>
      </c>
      <c r="L41" s="458">
        <v>10.020611000000001</v>
      </c>
      <c r="M41" s="458">
        <v>10.270885</v>
      </c>
      <c r="N41" s="458">
        <v>9.8767040000000001</v>
      </c>
      <c r="O41" s="458">
        <v>8.8787149999999997</v>
      </c>
      <c r="P41" s="458">
        <v>9.1380649999999992</v>
      </c>
      <c r="Q41" s="458">
        <v>9.5359999999999996</v>
      </c>
      <c r="R41" s="458">
        <v>9.6781120000000005</v>
      </c>
      <c r="S41" s="458">
        <v>9.5459270000000007</v>
      </c>
      <c r="T41" s="457">
        <f t="shared" si="0"/>
        <v>-1.3658139108123493</v>
      </c>
    </row>
    <row r="42" spans="1:20" ht="12.75" customHeight="1" x14ac:dyDescent="0.2">
      <c r="A42" s="19"/>
      <c r="B42" s="266">
        <v>34</v>
      </c>
      <c r="C42" s="367"/>
      <c r="D42" s="366" t="s">
        <v>59</v>
      </c>
      <c r="E42" s="369" t="s">
        <v>201</v>
      </c>
      <c r="F42" s="265">
        <v>9.1167990000000003</v>
      </c>
      <c r="G42" s="265">
        <v>9.0913679999999992</v>
      </c>
      <c r="H42" s="265">
        <v>8.7724240000000009</v>
      </c>
      <c r="I42" s="265">
        <v>8.9378980000000006</v>
      </c>
      <c r="J42" s="265">
        <v>9.2180339999999994</v>
      </c>
      <c r="K42" s="265">
        <v>9.6851730000000007</v>
      </c>
      <c r="L42" s="265">
        <v>9.9672269999999994</v>
      </c>
      <c r="M42" s="265">
        <v>10.042597000000001</v>
      </c>
      <c r="N42" s="265">
        <v>9.9789390000000004</v>
      </c>
      <c r="O42" s="265">
        <v>8.9266860000000001</v>
      </c>
      <c r="P42" s="265">
        <v>9.2808879999999991</v>
      </c>
      <c r="Q42" s="265">
        <v>10.339466</v>
      </c>
      <c r="R42" s="265">
        <v>9.6607719999999997</v>
      </c>
      <c r="S42" s="265">
        <v>9.5354539999999997</v>
      </c>
      <c r="T42" s="369">
        <f t="shared" si="0"/>
        <v>-1.2971841173769576</v>
      </c>
    </row>
    <row r="43" spans="1:20" ht="12.75" customHeight="1" x14ac:dyDescent="0.2">
      <c r="A43" s="19"/>
      <c r="B43" s="266">
        <v>35</v>
      </c>
      <c r="C43" s="455"/>
      <c r="D43" s="456" t="s">
        <v>57</v>
      </c>
      <c r="E43" s="457" t="s">
        <v>198</v>
      </c>
      <c r="F43" s="459">
        <v>7.4889169999999998</v>
      </c>
      <c r="G43" s="459">
        <v>7.7063730000000001</v>
      </c>
      <c r="H43" s="459">
        <v>7.9178860000000002</v>
      </c>
      <c r="I43" s="458">
        <v>8.9236140000000006</v>
      </c>
      <c r="J43" s="458">
        <v>8.7967130000000004</v>
      </c>
      <c r="K43" s="458">
        <v>9.3114030000000003</v>
      </c>
      <c r="L43" s="458">
        <v>9.0559539999999998</v>
      </c>
      <c r="M43" s="458">
        <v>9.133991</v>
      </c>
      <c r="N43" s="458">
        <v>9.5761939999999992</v>
      </c>
      <c r="O43" s="458">
        <v>9.0917910000000006</v>
      </c>
      <c r="P43" s="458">
        <v>8.5625859999999996</v>
      </c>
      <c r="Q43" s="458">
        <v>8.6064969999999992</v>
      </c>
      <c r="R43" s="458">
        <v>8.9160939999999993</v>
      </c>
      <c r="S43" s="458">
        <v>9.1142260000000004</v>
      </c>
      <c r="T43" s="457">
        <f t="shared" si="0"/>
        <v>2.2221838396948357</v>
      </c>
    </row>
    <row r="44" spans="1:20" ht="12.75" customHeight="1" x14ac:dyDescent="0.2">
      <c r="A44" s="19"/>
      <c r="B44" s="266">
        <v>36</v>
      </c>
      <c r="C44" s="367"/>
      <c r="D44" s="366" t="s">
        <v>77</v>
      </c>
      <c r="E44" s="369" t="s">
        <v>200</v>
      </c>
      <c r="F44" s="265">
        <v>6.192399</v>
      </c>
      <c r="G44" s="265">
        <v>5.6310609999999999</v>
      </c>
      <c r="H44" s="265">
        <v>5.2909699999999997</v>
      </c>
      <c r="I44" s="265">
        <v>7.6754179999999996</v>
      </c>
      <c r="J44" s="265">
        <v>8.2519449999999992</v>
      </c>
      <c r="K44" s="265">
        <v>9.3873560000000005</v>
      </c>
      <c r="L44" s="265">
        <v>9.8128150000000005</v>
      </c>
      <c r="M44" s="265">
        <v>10.404465999999999</v>
      </c>
      <c r="N44" s="265">
        <v>10.297756</v>
      </c>
      <c r="O44" s="265">
        <v>9.6965939999999993</v>
      </c>
      <c r="P44" s="265">
        <v>9.7874189999999999</v>
      </c>
      <c r="Q44" s="265">
        <v>9.5999759999999998</v>
      </c>
      <c r="R44" s="265">
        <v>9.2577420000000004</v>
      </c>
      <c r="S44" s="265">
        <v>9.0513119999999994</v>
      </c>
      <c r="T44" s="369">
        <f t="shared" si="0"/>
        <v>-2.2298093854851544</v>
      </c>
    </row>
    <row r="45" spans="1:20" ht="12.75" customHeight="1" x14ac:dyDescent="0.2">
      <c r="A45" s="19"/>
      <c r="B45" s="264">
        <v>37</v>
      </c>
      <c r="C45" s="455"/>
      <c r="D45" s="456" t="s">
        <v>60</v>
      </c>
      <c r="E45" s="457" t="s">
        <v>204</v>
      </c>
      <c r="F45" s="459">
        <v>6.02</v>
      </c>
      <c r="G45" s="458">
        <v>7.1316040000000003</v>
      </c>
      <c r="H45" s="458">
        <v>7.79366</v>
      </c>
      <c r="I45" s="458">
        <v>8.7304379999999995</v>
      </c>
      <c r="J45" s="458">
        <v>8.9448799999999995</v>
      </c>
      <c r="K45" s="458">
        <v>9.0854520000000001</v>
      </c>
      <c r="L45" s="458">
        <v>9.6926520000000007</v>
      </c>
      <c r="M45" s="458">
        <v>9.9123380000000001</v>
      </c>
      <c r="N45" s="458">
        <v>9.2640560000000001</v>
      </c>
      <c r="O45" s="458">
        <v>8.2932780000000008</v>
      </c>
      <c r="P45" s="458">
        <v>8.2953749999999999</v>
      </c>
      <c r="Q45" s="458">
        <v>9.0615400000000008</v>
      </c>
      <c r="R45" s="458">
        <v>9.1756189999999993</v>
      </c>
      <c r="S45" s="458">
        <v>8.9836939999999998</v>
      </c>
      <c r="T45" s="457">
        <f t="shared" si="0"/>
        <v>-2.0916844956182246</v>
      </c>
    </row>
    <row r="46" spans="1:20" ht="12.75" customHeight="1" x14ac:dyDescent="0.2">
      <c r="A46" s="19"/>
      <c r="B46" s="267">
        <v>38</v>
      </c>
      <c r="C46" s="367"/>
      <c r="D46" s="366" t="s">
        <v>432</v>
      </c>
      <c r="E46" s="369" t="s">
        <v>204</v>
      </c>
      <c r="F46" s="288">
        <v>1.24</v>
      </c>
      <c r="G46" s="288">
        <v>1.1299999999999999</v>
      </c>
      <c r="H46" s="288">
        <v>1.233036</v>
      </c>
      <c r="I46" s="288">
        <v>2.8040120000000002</v>
      </c>
      <c r="J46" s="288">
        <v>3.2883559999999998</v>
      </c>
      <c r="K46" s="288">
        <v>4.2912879999999998</v>
      </c>
      <c r="L46" s="288">
        <v>5.181864</v>
      </c>
      <c r="M46" s="288">
        <v>5.6970020000000003</v>
      </c>
      <c r="N46" s="288">
        <v>6.4096140000000004</v>
      </c>
      <c r="O46" s="288">
        <v>7.1442490000000003</v>
      </c>
      <c r="P46" s="288">
        <v>7.6604770000000002</v>
      </c>
      <c r="Q46" s="288">
        <v>8.4106839999999998</v>
      </c>
      <c r="R46" s="265">
        <v>8.8765540000000005</v>
      </c>
      <c r="S46" s="265">
        <v>8.9532530000000001</v>
      </c>
      <c r="T46" s="369">
        <f t="shared" si="0"/>
        <v>0.86406278832980377</v>
      </c>
    </row>
    <row r="47" spans="1:20" ht="12.75" customHeight="1" x14ac:dyDescent="0.2">
      <c r="A47" s="19"/>
      <c r="B47" s="266">
        <v>39</v>
      </c>
      <c r="C47" s="455"/>
      <c r="D47" s="456" t="s">
        <v>73</v>
      </c>
      <c r="E47" s="457" t="s">
        <v>201</v>
      </c>
      <c r="F47" s="460">
        <v>8.7206279999999996</v>
      </c>
      <c r="G47" s="460">
        <v>8.9875629999999997</v>
      </c>
      <c r="H47" s="460">
        <v>8.8053120000000007</v>
      </c>
      <c r="I47" s="460">
        <v>8.6572580000000006</v>
      </c>
      <c r="J47" s="460">
        <v>8.3704789999999996</v>
      </c>
      <c r="K47" s="460">
        <v>8.7833760000000005</v>
      </c>
      <c r="L47" s="460">
        <v>8.5266459999999995</v>
      </c>
      <c r="M47" s="460">
        <v>8.3250109999999999</v>
      </c>
      <c r="N47" s="460">
        <v>8.0524280000000008</v>
      </c>
      <c r="O47" s="460">
        <v>6.940588</v>
      </c>
      <c r="P47" s="460">
        <v>7.1918069999999998</v>
      </c>
      <c r="Q47" s="460">
        <v>8.5072600000000005</v>
      </c>
      <c r="R47" s="458">
        <v>8.3840760000000003</v>
      </c>
      <c r="S47" s="458">
        <v>8.5656149999999993</v>
      </c>
      <c r="T47" s="457">
        <f t="shared" si="0"/>
        <v>2.165283329969796</v>
      </c>
    </row>
    <row r="48" spans="1:20" ht="12.75" customHeight="1" x14ac:dyDescent="0.2">
      <c r="A48" s="19"/>
      <c r="B48" s="266">
        <v>40</v>
      </c>
      <c r="C48" s="367"/>
      <c r="D48" s="366" t="s">
        <v>104</v>
      </c>
      <c r="E48" s="369" t="s">
        <v>202</v>
      </c>
      <c r="F48" s="288">
        <v>5.9151769999999999</v>
      </c>
      <c r="G48" s="288">
        <v>6.0470649999999999</v>
      </c>
      <c r="H48" s="288">
        <v>5.7245670000000004</v>
      </c>
      <c r="I48" s="288">
        <v>5.8584639999999997</v>
      </c>
      <c r="J48" s="288">
        <v>6.1247930000000004</v>
      </c>
      <c r="K48" s="288">
        <v>6.4625130000000004</v>
      </c>
      <c r="L48" s="288">
        <v>6.6611820000000002</v>
      </c>
      <c r="M48" s="288">
        <v>7.1925860000000004</v>
      </c>
      <c r="N48" s="288">
        <v>7.7967440000000003</v>
      </c>
      <c r="O48" s="288">
        <v>7.5728330000000001</v>
      </c>
      <c r="P48" s="288">
        <v>7.7934369999999999</v>
      </c>
      <c r="Q48" s="288">
        <v>8.3181429999999992</v>
      </c>
      <c r="R48" s="265">
        <v>8.3665029999999998</v>
      </c>
      <c r="S48" s="265">
        <v>8.5009370000000004</v>
      </c>
      <c r="T48" s="369">
        <f t="shared" si="0"/>
        <v>1.6068123085594976</v>
      </c>
    </row>
    <row r="49" spans="1:22" s="7" customFormat="1" ht="12.75" customHeight="1" x14ac:dyDescent="0.2">
      <c r="A49" s="19"/>
      <c r="B49" s="266">
        <v>41</v>
      </c>
      <c r="C49" s="455"/>
      <c r="D49" s="456" t="s">
        <v>56</v>
      </c>
      <c r="E49" s="457" t="s">
        <v>186</v>
      </c>
      <c r="F49" s="459">
        <v>4.68</v>
      </c>
      <c r="G49" s="459">
        <v>4.58</v>
      </c>
      <c r="H49" s="458">
        <v>4.4688210000000002</v>
      </c>
      <c r="I49" s="458">
        <v>5.0103970000000002</v>
      </c>
      <c r="J49" s="458">
        <v>6.3803720000000004</v>
      </c>
      <c r="K49" s="458">
        <v>7.9180830000000002</v>
      </c>
      <c r="L49" s="458">
        <v>8.2459199999999999</v>
      </c>
      <c r="M49" s="458">
        <v>8.5802610000000001</v>
      </c>
      <c r="N49" s="458">
        <v>8.4290819999999993</v>
      </c>
      <c r="O49" s="458">
        <v>8.0810670000000009</v>
      </c>
      <c r="P49" s="458">
        <v>8.1745099999999997</v>
      </c>
      <c r="Q49" s="458">
        <v>8.8848369999999992</v>
      </c>
      <c r="R49" s="458">
        <v>8.429843</v>
      </c>
      <c r="S49" s="458">
        <v>8.441319</v>
      </c>
      <c r="T49" s="457">
        <f t="shared" si="0"/>
        <v>0.13613539421790222</v>
      </c>
    </row>
    <row r="50" spans="1:22" s="7" customFormat="1" ht="12.75" customHeight="1" x14ac:dyDescent="0.2">
      <c r="A50" s="19"/>
      <c r="B50" s="266">
        <v>42</v>
      </c>
      <c r="C50" s="367"/>
      <c r="D50" s="366" t="s">
        <v>64</v>
      </c>
      <c r="E50" s="369" t="s">
        <v>204</v>
      </c>
      <c r="F50" s="265">
        <v>4.12</v>
      </c>
      <c r="G50" s="265">
        <v>4.1173060000000001</v>
      </c>
      <c r="H50" s="265">
        <v>4.1567889999999998</v>
      </c>
      <c r="I50" s="265">
        <v>5.243913</v>
      </c>
      <c r="J50" s="265">
        <v>5.7951740000000003</v>
      </c>
      <c r="K50" s="265">
        <v>5.7562530000000001</v>
      </c>
      <c r="L50" s="265">
        <v>6.2682799999999999</v>
      </c>
      <c r="M50" s="265">
        <v>7.0068010000000003</v>
      </c>
      <c r="N50" s="265">
        <v>6.8206559999999996</v>
      </c>
      <c r="O50" s="265">
        <v>6.6890650000000003</v>
      </c>
      <c r="P50" s="265">
        <v>6.8392350000000004</v>
      </c>
      <c r="Q50" s="265">
        <v>8.5537749999999999</v>
      </c>
      <c r="R50" s="265">
        <v>8.1586820000000007</v>
      </c>
      <c r="S50" s="265">
        <v>8.3758649999999992</v>
      </c>
      <c r="T50" s="369">
        <f t="shared" si="0"/>
        <v>2.6619863355380033</v>
      </c>
    </row>
    <row r="51" spans="1:22" s="7" customFormat="1" ht="12.75" customHeight="1" x14ac:dyDescent="0.2">
      <c r="A51" s="19"/>
      <c r="B51" s="264">
        <v>43</v>
      </c>
      <c r="C51" s="455"/>
      <c r="D51" s="456" t="s">
        <v>61</v>
      </c>
      <c r="E51" s="457" t="s">
        <v>202</v>
      </c>
      <c r="F51" s="467">
        <v>6.329034</v>
      </c>
      <c r="G51" s="467">
        <v>5.8318089999999998</v>
      </c>
      <c r="H51" s="460">
        <v>5.3605479999999996</v>
      </c>
      <c r="I51" s="460">
        <v>5.2341119999999997</v>
      </c>
      <c r="J51" s="460">
        <v>5.6049810000000004</v>
      </c>
      <c r="K51" s="460">
        <v>5.6999139999999997</v>
      </c>
      <c r="L51" s="460">
        <v>5.9581710000000001</v>
      </c>
      <c r="M51" s="460">
        <v>6.8041309999999999</v>
      </c>
      <c r="N51" s="460">
        <v>6.8100240000000003</v>
      </c>
      <c r="O51" s="460">
        <v>7.1348649999999996</v>
      </c>
      <c r="P51" s="460">
        <v>7.3374920000000001</v>
      </c>
      <c r="Q51" s="460">
        <v>7.2226980000000003</v>
      </c>
      <c r="R51" s="458">
        <v>8.1722070000000002</v>
      </c>
      <c r="S51" s="458">
        <v>8.2124269999999999</v>
      </c>
      <c r="T51" s="457">
        <f t="shared" si="0"/>
        <v>0.49215591332915665</v>
      </c>
    </row>
    <row r="52" spans="1:22" s="7" customFormat="1" ht="12.75" customHeight="1" x14ac:dyDescent="0.2">
      <c r="A52" s="19"/>
      <c r="B52" s="266">
        <v>44</v>
      </c>
      <c r="C52" s="367"/>
      <c r="D52" s="366" t="s">
        <v>539</v>
      </c>
      <c r="E52" s="369" t="s">
        <v>191</v>
      </c>
      <c r="F52" s="288"/>
      <c r="G52" s="288">
        <v>1.945956</v>
      </c>
      <c r="H52" s="288">
        <v>2.0291009999999998</v>
      </c>
      <c r="I52" s="288">
        <v>2.2460170000000002</v>
      </c>
      <c r="J52" s="288">
        <v>2.6004070000000001</v>
      </c>
      <c r="K52" s="288">
        <v>2.9770660000000002</v>
      </c>
      <c r="L52" s="288">
        <v>3.4983499999999998</v>
      </c>
      <c r="M52" s="288">
        <v>4.9377570000000004</v>
      </c>
      <c r="N52" s="288">
        <v>5.0633080000000001</v>
      </c>
      <c r="O52" s="288">
        <v>4.480734</v>
      </c>
      <c r="P52" s="288">
        <v>4.9169559999999999</v>
      </c>
      <c r="Q52" s="288">
        <v>5.0282010000000001</v>
      </c>
      <c r="R52" s="265">
        <v>7.0885150000000001</v>
      </c>
      <c r="S52" s="265">
        <v>7.6073440000000003</v>
      </c>
      <c r="T52" s="369">
        <f t="shared" si="0"/>
        <v>7.3192904296598158</v>
      </c>
    </row>
    <row r="53" spans="1:22" s="7" customFormat="1" ht="12.75" customHeight="1" x14ac:dyDescent="0.2">
      <c r="A53" s="19"/>
      <c r="B53" s="266">
        <v>45</v>
      </c>
      <c r="C53" s="461"/>
      <c r="D53" s="462" t="s">
        <v>63</v>
      </c>
      <c r="E53" s="463" t="s">
        <v>202</v>
      </c>
      <c r="F53" s="468">
        <v>5.2296750000000003</v>
      </c>
      <c r="G53" s="468">
        <v>5.1734960000000001</v>
      </c>
      <c r="H53" s="468">
        <v>5.2885030000000004</v>
      </c>
      <c r="I53" s="468">
        <v>5.2579089999999997</v>
      </c>
      <c r="J53" s="468">
        <v>5.5630899999999999</v>
      </c>
      <c r="K53" s="468">
        <v>5.7474150000000002</v>
      </c>
      <c r="L53" s="468">
        <v>5.89907</v>
      </c>
      <c r="M53" s="468">
        <v>6.1112010000000003</v>
      </c>
      <c r="N53" s="468">
        <v>6.2935480000000004</v>
      </c>
      <c r="O53" s="468">
        <v>6.2275710000000002</v>
      </c>
      <c r="P53" s="468">
        <v>6.3221689999999997</v>
      </c>
      <c r="Q53" s="468">
        <v>6.9362550000000001</v>
      </c>
      <c r="R53" s="464">
        <v>7.5165940000000004</v>
      </c>
      <c r="S53" s="465">
        <v>7.5320520000000002</v>
      </c>
      <c r="T53" s="463">
        <f t="shared" si="0"/>
        <v>0.2056516555237522</v>
      </c>
    </row>
    <row r="54" spans="1:22" s="7" customFormat="1" ht="12.75" customHeight="1" x14ac:dyDescent="0.2">
      <c r="A54" s="19"/>
      <c r="B54" s="266">
        <v>46</v>
      </c>
      <c r="C54" s="368"/>
      <c r="D54" s="366" t="s">
        <v>62</v>
      </c>
      <c r="E54" s="370" t="s">
        <v>198</v>
      </c>
      <c r="F54" s="713">
        <v>6.8053629999999998</v>
      </c>
      <c r="G54" s="712">
        <v>7.2427159999999997</v>
      </c>
      <c r="H54" s="712">
        <v>7.7672889999999999</v>
      </c>
      <c r="I54" s="712">
        <v>8.1153169999999992</v>
      </c>
      <c r="J54" s="712">
        <v>8.5572900000000001</v>
      </c>
      <c r="K54" s="712">
        <v>8.7754150000000006</v>
      </c>
      <c r="L54" s="712">
        <v>8.8204569999999993</v>
      </c>
      <c r="M54" s="712">
        <v>8.7259060000000002</v>
      </c>
      <c r="N54" s="712">
        <v>8.1351859999999991</v>
      </c>
      <c r="O54" s="712">
        <v>7.2133599999999998</v>
      </c>
      <c r="P54" s="712">
        <v>6.5217580000000002</v>
      </c>
      <c r="Q54" s="712">
        <v>6.8582640000000001</v>
      </c>
      <c r="R54" s="265">
        <v>7.1500339999999998</v>
      </c>
      <c r="S54" s="265">
        <v>7.3580880000000004</v>
      </c>
      <c r="T54" s="370">
        <f t="shared" si="0"/>
        <v>2.9098323168812925</v>
      </c>
    </row>
    <row r="55" spans="1:22" s="7" customFormat="1" ht="12.75" customHeight="1" x14ac:dyDescent="0.2">
      <c r="A55" s="19"/>
      <c r="B55" s="264">
        <v>47</v>
      </c>
      <c r="C55" s="455"/>
      <c r="D55" s="456" t="s">
        <v>538</v>
      </c>
      <c r="E55" s="457" t="s">
        <v>199</v>
      </c>
      <c r="F55" s="458"/>
      <c r="G55" s="458"/>
      <c r="H55" s="458"/>
      <c r="I55" s="458"/>
      <c r="J55" s="458">
        <v>2.0232899999999998</v>
      </c>
      <c r="K55" s="458">
        <v>1.863086</v>
      </c>
      <c r="L55" s="458">
        <v>2.1545830000000001</v>
      </c>
      <c r="M55" s="458">
        <v>2.443184</v>
      </c>
      <c r="N55" s="458">
        <v>2.9419590000000002</v>
      </c>
      <c r="O55" s="458">
        <v>3.9188969999999999</v>
      </c>
      <c r="P55" s="458">
        <v>5.1808199999999998</v>
      </c>
      <c r="Q55" s="458">
        <v>5.8831730000000002</v>
      </c>
      <c r="R55" s="458">
        <v>6.505668</v>
      </c>
      <c r="S55" s="458">
        <v>6.776014</v>
      </c>
      <c r="T55" s="457">
        <f t="shared" si="0"/>
        <v>4.1555455950103948</v>
      </c>
    </row>
    <row r="56" spans="1:22" s="7" customFormat="1" ht="12.75" customHeight="1" x14ac:dyDescent="0.2">
      <c r="A56" s="19"/>
      <c r="B56" s="266">
        <v>48</v>
      </c>
      <c r="C56" s="367"/>
      <c r="D56" s="366" t="s">
        <v>74</v>
      </c>
      <c r="E56" s="369" t="s">
        <v>200</v>
      </c>
      <c r="F56" s="288">
        <v>2.0906440000000002</v>
      </c>
      <c r="G56" s="288">
        <v>1.7821199999999999</v>
      </c>
      <c r="H56" s="288">
        <v>1.579812</v>
      </c>
      <c r="I56" s="288">
        <v>1.648393</v>
      </c>
      <c r="J56" s="288">
        <v>3.294082</v>
      </c>
      <c r="K56" s="288">
        <v>5.0029979999999998</v>
      </c>
      <c r="L56" s="288">
        <v>6.0131860000000001</v>
      </c>
      <c r="M56" s="288">
        <v>6.3063529999999997</v>
      </c>
      <c r="N56" s="288">
        <v>6.6157510000000004</v>
      </c>
      <c r="O56" s="288">
        <v>6.767703</v>
      </c>
      <c r="P56" s="288">
        <v>7.2548979999999998</v>
      </c>
      <c r="Q56" s="288">
        <v>7.0988420000000003</v>
      </c>
      <c r="R56" s="265">
        <v>7.0829279999999999</v>
      </c>
      <c r="S56" s="265">
        <v>6.7137229999999999</v>
      </c>
      <c r="T56" s="369">
        <f t="shared" si="0"/>
        <v>-5.2126041659607409</v>
      </c>
    </row>
    <row r="57" spans="1:22" s="7" customFormat="1" ht="12.75" customHeight="1" x14ac:dyDescent="0.2">
      <c r="A57" s="44"/>
      <c r="B57" s="266">
        <v>49</v>
      </c>
      <c r="C57" s="455"/>
      <c r="D57" s="456" t="s">
        <v>75</v>
      </c>
      <c r="E57" s="457" t="s">
        <v>207</v>
      </c>
      <c r="F57" s="458">
        <v>2.7316370000000001</v>
      </c>
      <c r="G57" s="458">
        <v>2.6825109999999999</v>
      </c>
      <c r="H57" s="458">
        <v>2.5737990000000002</v>
      </c>
      <c r="I57" s="458">
        <v>2.6059459999999999</v>
      </c>
      <c r="J57" s="458">
        <v>2.7020460000000002</v>
      </c>
      <c r="K57" s="458">
        <v>3.1082709999999998</v>
      </c>
      <c r="L57" s="458">
        <v>3.4027430000000001</v>
      </c>
      <c r="M57" s="458">
        <v>3.9868600000000001</v>
      </c>
      <c r="N57" s="458">
        <v>4.5348290000000002</v>
      </c>
      <c r="O57" s="458">
        <v>4.5085329999999999</v>
      </c>
      <c r="P57" s="458">
        <v>5.2797159999999996</v>
      </c>
      <c r="Q57" s="458">
        <v>6.0045000000000002</v>
      </c>
      <c r="R57" s="458">
        <v>6.0510809999999999</v>
      </c>
      <c r="S57" s="458">
        <v>6.3740449999999997</v>
      </c>
      <c r="T57" s="457">
        <f t="shared" si="0"/>
        <v>5.3372942784933883</v>
      </c>
    </row>
    <row r="58" spans="1:22" s="7" customFormat="1" ht="12.75" customHeight="1" x14ac:dyDescent="0.2">
      <c r="A58" s="19"/>
      <c r="B58" s="266">
        <v>50</v>
      </c>
      <c r="C58" s="367"/>
      <c r="D58" s="366" t="s">
        <v>72</v>
      </c>
      <c r="E58" s="369" t="s">
        <v>204</v>
      </c>
      <c r="F58" s="365">
        <v>3.97</v>
      </c>
      <c r="G58" s="265">
        <v>3.9050440000000002</v>
      </c>
      <c r="H58" s="265">
        <v>4.0605510000000002</v>
      </c>
      <c r="I58" s="265">
        <v>4.7776230000000002</v>
      </c>
      <c r="J58" s="265">
        <v>5.0714329999999999</v>
      </c>
      <c r="K58" s="265">
        <v>5.1699169999999999</v>
      </c>
      <c r="L58" s="265">
        <v>5.3701119999999998</v>
      </c>
      <c r="M58" s="265">
        <v>6.0518710000000002</v>
      </c>
      <c r="N58" s="265">
        <v>6.0177670000000001</v>
      </c>
      <c r="O58" s="265">
        <v>5.9023060000000003</v>
      </c>
      <c r="P58" s="265">
        <v>6.2989660000000001</v>
      </c>
      <c r="Q58" s="265">
        <v>6.7712380000000003</v>
      </c>
      <c r="R58" s="265">
        <v>6.1435310000000003</v>
      </c>
      <c r="S58" s="265">
        <v>6.3674929999999996</v>
      </c>
      <c r="T58" s="369">
        <f t="shared" si="0"/>
        <v>3.6454931211383155</v>
      </c>
    </row>
    <row r="59" spans="1:22" s="7" customFormat="1" ht="12.75" customHeight="1" x14ac:dyDescent="0.2">
      <c r="A59" s="19"/>
      <c r="B59" s="266">
        <v>51</v>
      </c>
      <c r="C59" s="466"/>
      <c r="D59" s="456" t="s">
        <v>453</v>
      </c>
      <c r="E59" s="457" t="s">
        <v>204</v>
      </c>
      <c r="F59" s="458"/>
      <c r="G59" s="458"/>
      <c r="H59" s="458">
        <v>3.3843139999999998</v>
      </c>
      <c r="I59" s="458">
        <v>3.527428</v>
      </c>
      <c r="J59" s="458">
        <v>2.8631069999999998</v>
      </c>
      <c r="K59" s="458">
        <v>3.6347119999999999</v>
      </c>
      <c r="L59" s="458">
        <v>3.954094</v>
      </c>
      <c r="M59" s="458">
        <v>4.240551</v>
      </c>
      <c r="N59" s="458">
        <v>4.3422510000000001</v>
      </c>
      <c r="O59" s="458">
        <v>4.7649220000000003</v>
      </c>
      <c r="P59" s="458">
        <v>5.454949</v>
      </c>
      <c r="Q59" s="458">
        <v>5.8208130000000002</v>
      </c>
      <c r="R59" s="458">
        <v>5.8798000000000004</v>
      </c>
      <c r="S59" s="458">
        <v>6.1272209999999996</v>
      </c>
      <c r="T59" s="457">
        <f t="shared" si="0"/>
        <v>4.2079832647368818</v>
      </c>
    </row>
    <row r="60" spans="1:22" s="7" customFormat="1" ht="12.75" customHeight="1" x14ac:dyDescent="0.2">
      <c r="A60" s="19"/>
      <c r="B60" s="266">
        <v>52</v>
      </c>
      <c r="C60" s="367"/>
      <c r="D60" s="366" t="s">
        <v>71</v>
      </c>
      <c r="E60" s="369" t="s">
        <v>198</v>
      </c>
      <c r="F60" s="265">
        <v>2.1240779999999999</v>
      </c>
      <c r="G60" s="265">
        <v>2.684215</v>
      </c>
      <c r="H60" s="265">
        <v>3.42374</v>
      </c>
      <c r="I60" s="265">
        <v>3.89377</v>
      </c>
      <c r="J60" s="265">
        <v>4.646477</v>
      </c>
      <c r="K60" s="265">
        <v>5.221406</v>
      </c>
      <c r="L60" s="265">
        <v>5.7102219999999999</v>
      </c>
      <c r="M60" s="265">
        <v>5.8838549999999996</v>
      </c>
      <c r="N60" s="265">
        <v>6.2286029999999997</v>
      </c>
      <c r="O60" s="265">
        <v>5.6151999999999997</v>
      </c>
      <c r="P60" s="265">
        <v>5.7232339999999997</v>
      </c>
      <c r="Q60" s="265">
        <v>5.7676280000000002</v>
      </c>
      <c r="R60" s="265">
        <v>5.9162540000000003</v>
      </c>
      <c r="S60" s="265">
        <v>6.1251490000000004</v>
      </c>
      <c r="T60" s="369">
        <f t="shared" si="0"/>
        <v>3.5308659837796057</v>
      </c>
    </row>
    <row r="61" spans="1:22" s="7" customFormat="1" ht="12.75" customHeight="1" x14ac:dyDescent="0.2">
      <c r="A61" s="19"/>
      <c r="B61" s="268">
        <v>53</v>
      </c>
      <c r="C61" s="455"/>
      <c r="D61" s="456" t="s">
        <v>105</v>
      </c>
      <c r="E61" s="457" t="s">
        <v>207</v>
      </c>
      <c r="F61" s="460">
        <v>4.5688969999999998</v>
      </c>
      <c r="G61" s="460">
        <v>4.5794889999999997</v>
      </c>
      <c r="H61" s="460">
        <v>4.6360580000000002</v>
      </c>
      <c r="I61" s="460">
        <v>4.6351360000000001</v>
      </c>
      <c r="J61" s="460">
        <v>4.4672549999999998</v>
      </c>
      <c r="K61" s="460">
        <v>4.7545080000000004</v>
      </c>
      <c r="L61" s="460">
        <v>5.0750890000000002</v>
      </c>
      <c r="M61" s="460">
        <v>5.4707119999999998</v>
      </c>
      <c r="N61" s="460">
        <v>5.4471999999999996</v>
      </c>
      <c r="O61" s="460">
        <v>5.062214</v>
      </c>
      <c r="P61" s="460">
        <v>5.337542</v>
      </c>
      <c r="Q61" s="460">
        <v>5.6176880000000002</v>
      </c>
      <c r="R61" s="458">
        <v>5.6742210000000002</v>
      </c>
      <c r="S61" s="458">
        <v>5.9829499999999998</v>
      </c>
      <c r="T61" s="457">
        <f t="shared" si="0"/>
        <v>5.4409054564494426</v>
      </c>
      <c r="U61" s="269"/>
      <c r="V61" s="269"/>
    </row>
    <row r="62" spans="1:22" s="7" customFormat="1" ht="12.75" customHeight="1" x14ac:dyDescent="0.2">
      <c r="A62" s="19"/>
      <c r="B62" s="268">
        <v>54</v>
      </c>
      <c r="C62" s="367"/>
      <c r="D62" s="366" t="s">
        <v>670</v>
      </c>
      <c r="E62" s="369" t="s">
        <v>196</v>
      </c>
      <c r="F62" s="288">
        <v>5.1506369999999997</v>
      </c>
      <c r="G62" s="288"/>
      <c r="H62" s="288"/>
      <c r="I62" s="288">
        <v>4.833507</v>
      </c>
      <c r="J62" s="288">
        <v>4.7125079999999997</v>
      </c>
      <c r="K62" s="288">
        <v>4.9329109999999998</v>
      </c>
      <c r="L62" s="288">
        <v>5.3456520000000003</v>
      </c>
      <c r="M62" s="288">
        <v>5.4383689999999998</v>
      </c>
      <c r="N62" s="288">
        <v>5.437068</v>
      </c>
      <c r="O62" s="288">
        <v>5.0528399999999998</v>
      </c>
      <c r="P62" s="288">
        <v>4.9073370000000001</v>
      </c>
      <c r="Q62" s="288">
        <v>5.247007</v>
      </c>
      <c r="R62" s="265">
        <v>5.0520430000000003</v>
      </c>
      <c r="S62" s="265">
        <v>5.786664</v>
      </c>
      <c r="T62" s="369">
        <f t="shared" si="0"/>
        <v>14.541067841267392</v>
      </c>
      <c r="U62" s="269"/>
      <c r="V62" s="269"/>
    </row>
    <row r="63" spans="1:22" s="7" customFormat="1" ht="12.75" customHeight="1" x14ac:dyDescent="0.2">
      <c r="A63" s="19"/>
      <c r="B63" s="268">
        <v>55</v>
      </c>
      <c r="C63" s="461"/>
      <c r="D63" s="462" t="s">
        <v>454</v>
      </c>
      <c r="E63" s="463" t="s">
        <v>201</v>
      </c>
      <c r="F63" s="468">
        <v>4.4376379999999997</v>
      </c>
      <c r="G63" s="468">
        <v>4.3879349999999997</v>
      </c>
      <c r="H63" s="468">
        <v>4.0422710000000004</v>
      </c>
      <c r="I63" s="468">
        <v>4.1003629999999998</v>
      </c>
      <c r="J63" s="468">
        <v>4.1129509999999998</v>
      </c>
      <c r="K63" s="468">
        <v>4.4156849999999999</v>
      </c>
      <c r="L63" s="468">
        <v>4.3875890000000002</v>
      </c>
      <c r="M63" s="468">
        <v>4.7185350000000001</v>
      </c>
      <c r="N63" s="468">
        <v>4.6159140000000001</v>
      </c>
      <c r="O63" s="468">
        <v>4.5416460000000001</v>
      </c>
      <c r="P63" s="468">
        <v>5.009233</v>
      </c>
      <c r="Q63" s="468">
        <v>5.6129129999999998</v>
      </c>
      <c r="R63" s="464">
        <v>5.5224669999999998</v>
      </c>
      <c r="S63" s="464">
        <v>5.7032420000000004</v>
      </c>
      <c r="T63" s="463">
        <f t="shared" si="0"/>
        <v>3.2734464506533101</v>
      </c>
      <c r="U63" s="116"/>
      <c r="V63" s="116"/>
    </row>
    <row r="64" spans="1:22" s="7" customFormat="1" ht="12.75" customHeight="1" x14ac:dyDescent="0.2">
      <c r="A64" s="19"/>
      <c r="C64" s="19"/>
      <c r="D64" s="152" t="s">
        <v>293</v>
      </c>
      <c r="E64" s="152"/>
      <c r="F64" s="152"/>
      <c r="G64" s="152"/>
      <c r="H64" s="152"/>
      <c r="I64" s="152"/>
      <c r="J64" s="92"/>
      <c r="K64" s="92"/>
      <c r="L64" s="92"/>
      <c r="M64" s="92"/>
      <c r="N64" s="92"/>
      <c r="O64" s="92"/>
      <c r="P64" s="357"/>
      <c r="Q64" s="443"/>
      <c r="R64" s="92"/>
      <c r="S64" s="707"/>
      <c r="T64" s="92"/>
      <c r="U64" s="116"/>
      <c r="V64" s="116"/>
    </row>
    <row r="65" spans="1:22" s="7" customFormat="1" ht="22.5" customHeight="1" x14ac:dyDescent="0.2">
      <c r="A65" s="19"/>
      <c r="D65" s="931" t="s">
        <v>668</v>
      </c>
      <c r="E65" s="931"/>
      <c r="F65" s="931"/>
      <c r="G65" s="931"/>
      <c r="H65" s="931"/>
      <c r="I65" s="931"/>
      <c r="J65" s="931"/>
      <c r="K65" s="931"/>
      <c r="L65" s="931"/>
      <c r="M65" s="931"/>
      <c r="N65" s="931"/>
      <c r="O65" s="931"/>
      <c r="P65" s="931"/>
      <c r="Q65" s="931"/>
      <c r="R65" s="931"/>
      <c r="S65" s="931"/>
      <c r="T65" s="931"/>
      <c r="U65" s="116"/>
      <c r="V65" s="116"/>
    </row>
    <row r="66" spans="1:22" ht="17.25" customHeight="1" x14ac:dyDescent="0.2">
      <c r="A66" s="19"/>
      <c r="B66" s="19"/>
      <c r="D66" s="19"/>
      <c r="E66" s="19"/>
      <c r="F66" s="19"/>
      <c r="G66" s="19"/>
      <c r="H66" s="19"/>
      <c r="I66" s="19"/>
      <c r="J66" s="19"/>
      <c r="K66" s="19"/>
      <c r="L66" s="19"/>
      <c r="M66" s="19"/>
      <c r="N66" s="19"/>
      <c r="O66" s="19"/>
      <c r="P66" s="19"/>
      <c r="Q66" s="19"/>
      <c r="R66" s="19"/>
      <c r="S66" s="19"/>
      <c r="T66" s="19"/>
    </row>
    <row r="67" spans="1:22" ht="24" customHeight="1" x14ac:dyDescent="0.2">
      <c r="A67" s="19"/>
      <c r="B67" s="19"/>
      <c r="D67" s="7"/>
      <c r="E67" s="7"/>
      <c r="F67" s="7"/>
      <c r="G67" s="7"/>
      <c r="H67" s="7"/>
      <c r="I67" s="7"/>
      <c r="J67" s="7"/>
      <c r="K67" s="7"/>
      <c r="L67" s="7"/>
      <c r="M67" s="7"/>
      <c r="N67" s="7"/>
      <c r="O67" s="7"/>
      <c r="P67" s="7"/>
      <c r="Q67" s="7"/>
      <c r="R67" s="7"/>
      <c r="S67" s="7"/>
    </row>
    <row r="68" spans="1:22" x14ac:dyDescent="0.2">
      <c r="B68" s="19"/>
    </row>
    <row r="69" spans="1:22" x14ac:dyDescent="0.2">
      <c r="B69" s="19"/>
      <c r="D69" s="210"/>
    </row>
    <row r="70" spans="1:22" x14ac:dyDescent="0.2">
      <c r="B70" s="19"/>
    </row>
    <row r="71" spans="1:22" x14ac:dyDescent="0.2">
      <c r="B71" s="19"/>
    </row>
    <row r="72" spans="1:22" x14ac:dyDescent="0.2">
      <c r="B72" s="19"/>
    </row>
    <row r="73" spans="1:22" x14ac:dyDescent="0.2">
      <c r="B73" s="44"/>
    </row>
    <row r="75" spans="1:22" x14ac:dyDescent="0.2">
      <c r="D75" s="363" t="s">
        <v>561</v>
      </c>
      <c r="E75" s="709"/>
      <c r="F75" s="709"/>
      <c r="G75" s="709"/>
      <c r="H75" s="709"/>
      <c r="I75" s="709"/>
      <c r="J75" s="709"/>
      <c r="K75" s="709"/>
      <c r="L75" s="709"/>
      <c r="M75" s="709"/>
      <c r="N75" s="709"/>
      <c r="O75" s="709"/>
      <c r="P75" s="709"/>
      <c r="Q75" s="709"/>
      <c r="R75" s="709"/>
    </row>
    <row r="76" spans="1:22" x14ac:dyDescent="0.2">
      <c r="D76" s="709"/>
      <c r="E76" s="709"/>
      <c r="F76" s="709"/>
      <c r="G76" s="709"/>
      <c r="H76" s="709"/>
      <c r="I76" s="709"/>
      <c r="J76" s="709"/>
      <c r="K76" s="709"/>
      <c r="L76" s="709"/>
      <c r="M76" s="709"/>
      <c r="N76" s="709"/>
      <c r="O76" s="709"/>
      <c r="P76" s="709"/>
      <c r="Q76" s="709"/>
      <c r="R76" s="709"/>
    </row>
    <row r="77" spans="1:22" x14ac:dyDescent="0.2">
      <c r="D77" s="363" t="s">
        <v>562</v>
      </c>
      <c r="E77" s="364">
        <v>41971.672951388886</v>
      </c>
      <c r="F77" s="709"/>
      <c r="G77" s="709"/>
      <c r="H77" s="709"/>
      <c r="I77" s="709"/>
      <c r="J77" s="709"/>
      <c r="K77" s="709"/>
      <c r="L77" s="709"/>
      <c r="M77" s="709"/>
      <c r="N77" s="709"/>
      <c r="O77" s="709"/>
      <c r="P77" s="709"/>
      <c r="Q77" s="709"/>
      <c r="R77" s="709"/>
    </row>
    <row r="78" spans="1:22" x14ac:dyDescent="0.2">
      <c r="D78" s="363" t="s">
        <v>563</v>
      </c>
      <c r="E78" s="364">
        <v>42109.521850983801</v>
      </c>
      <c r="F78" s="709"/>
      <c r="G78" s="709"/>
      <c r="H78" s="709"/>
      <c r="I78" s="709"/>
      <c r="J78" s="709"/>
      <c r="K78" s="709"/>
      <c r="L78" s="709"/>
      <c r="M78" s="709"/>
      <c r="N78" s="709"/>
      <c r="O78" s="709"/>
      <c r="P78" s="709"/>
      <c r="Q78" s="709"/>
      <c r="R78" s="709"/>
    </row>
    <row r="79" spans="1:22" x14ac:dyDescent="0.2">
      <c r="D79" s="363" t="s">
        <v>594</v>
      </c>
      <c r="E79" s="363" t="s">
        <v>564</v>
      </c>
      <c r="F79" s="709"/>
      <c r="G79" s="709"/>
      <c r="H79" s="709"/>
      <c r="I79" s="709"/>
      <c r="J79" s="709"/>
      <c r="K79" s="709"/>
      <c r="L79" s="709"/>
      <c r="M79" s="709"/>
      <c r="N79" s="709"/>
      <c r="O79" s="709"/>
      <c r="P79" s="709"/>
      <c r="Q79" s="709"/>
      <c r="R79" s="709"/>
    </row>
    <row r="80" spans="1:22" x14ac:dyDescent="0.2">
      <c r="D80" s="709"/>
      <c r="E80" s="709"/>
      <c r="F80" s="709"/>
      <c r="G80" s="709"/>
      <c r="H80" s="709"/>
      <c r="I80" s="709"/>
      <c r="J80" s="709"/>
      <c r="K80" s="709"/>
      <c r="L80" s="709"/>
      <c r="M80" s="709"/>
      <c r="N80" s="709"/>
      <c r="O80" s="709"/>
      <c r="P80" s="709"/>
      <c r="Q80" s="709"/>
      <c r="R80" s="709"/>
    </row>
    <row r="81" spans="4:18" x14ac:dyDescent="0.2">
      <c r="D81" s="363" t="s">
        <v>555</v>
      </c>
      <c r="E81" s="363" t="s">
        <v>556</v>
      </c>
      <c r="F81" s="709"/>
      <c r="G81" s="709"/>
      <c r="H81" s="709"/>
      <c r="I81" s="709"/>
      <c r="J81" s="709"/>
      <c r="K81" s="709"/>
      <c r="L81" s="709"/>
      <c r="M81" s="709"/>
      <c r="N81" s="709">
        <v>1000000</v>
      </c>
      <c r="O81" s="709"/>
      <c r="P81" s="709"/>
      <c r="Q81" s="709"/>
      <c r="R81" s="709"/>
    </row>
    <row r="82" spans="4:18" x14ac:dyDescent="0.2">
      <c r="D82" s="363" t="s">
        <v>557</v>
      </c>
      <c r="E82" s="363" t="s">
        <v>558</v>
      </c>
      <c r="F82" s="709"/>
      <c r="G82" s="709"/>
      <c r="H82" s="709"/>
      <c r="I82" s="709"/>
      <c r="J82" s="709"/>
      <c r="K82" s="709"/>
      <c r="L82" s="709"/>
      <c r="M82" s="709"/>
      <c r="N82" s="709"/>
      <c r="O82" s="709"/>
      <c r="P82" s="709"/>
      <c r="Q82" s="709"/>
      <c r="R82" s="709"/>
    </row>
    <row r="83" spans="4:18" x14ac:dyDescent="0.2">
      <c r="D83" s="363" t="s">
        <v>565</v>
      </c>
      <c r="E83" s="363" t="s">
        <v>228</v>
      </c>
      <c r="F83" s="709"/>
      <c r="G83" s="709"/>
      <c r="H83" s="709"/>
      <c r="I83" s="709"/>
      <c r="J83" s="709"/>
      <c r="K83" s="709"/>
      <c r="L83" s="709"/>
      <c r="M83" s="709"/>
      <c r="N83" s="709"/>
      <c r="O83" s="709"/>
      <c r="P83" s="709"/>
      <c r="Q83" s="709"/>
      <c r="R83" s="709"/>
    </row>
    <row r="84" spans="4:18" x14ac:dyDescent="0.2">
      <c r="D84" s="363" t="s">
        <v>569</v>
      </c>
      <c r="E84" s="363" t="s">
        <v>566</v>
      </c>
      <c r="F84" s="709"/>
      <c r="G84" s="709"/>
      <c r="H84" s="709"/>
      <c r="I84" s="709"/>
      <c r="J84" s="709"/>
      <c r="K84" s="709"/>
      <c r="L84" s="709"/>
      <c r="M84" s="709"/>
      <c r="N84" s="709"/>
      <c r="O84" s="709"/>
      <c r="P84" s="709"/>
      <c r="Q84" s="709"/>
      <c r="R84" s="709"/>
    </row>
    <row r="85" spans="4:18" x14ac:dyDescent="0.2">
      <c r="D85" s="709"/>
      <c r="E85" s="709"/>
      <c r="F85" s="709"/>
      <c r="G85" s="709"/>
      <c r="H85" s="709"/>
      <c r="I85" s="709"/>
      <c r="J85" s="709"/>
      <c r="K85" s="709"/>
      <c r="L85" s="709"/>
      <c r="M85" s="709"/>
      <c r="N85" s="709"/>
      <c r="O85" s="709"/>
      <c r="P85" s="709"/>
      <c r="Q85" s="709"/>
      <c r="R85" s="709"/>
    </row>
    <row r="86" spans="4:18" x14ac:dyDescent="0.2">
      <c r="D86" s="345" t="s">
        <v>570</v>
      </c>
      <c r="E86" s="345" t="s">
        <v>541</v>
      </c>
      <c r="F86" s="345" t="s">
        <v>542</v>
      </c>
      <c r="G86" s="345" t="s">
        <v>543</v>
      </c>
      <c r="H86" s="345" t="s">
        <v>544</v>
      </c>
      <c r="I86" s="345" t="s">
        <v>545</v>
      </c>
      <c r="J86" s="345" t="s">
        <v>546</v>
      </c>
      <c r="K86" s="345" t="s">
        <v>547</v>
      </c>
      <c r="L86" s="345" t="s">
        <v>548</v>
      </c>
      <c r="M86" s="345" t="s">
        <v>549</v>
      </c>
      <c r="N86" s="345" t="s">
        <v>550</v>
      </c>
      <c r="O86" s="345" t="s">
        <v>551</v>
      </c>
      <c r="P86" s="345" t="s">
        <v>559</v>
      </c>
      <c r="Q86" s="345" t="s">
        <v>603</v>
      </c>
      <c r="R86" s="345" t="s">
        <v>615</v>
      </c>
    </row>
    <row r="87" spans="4:18" x14ac:dyDescent="0.2">
      <c r="D87" s="345" t="s">
        <v>604</v>
      </c>
      <c r="E87" s="346">
        <v>5.1506369999999997</v>
      </c>
      <c r="F87" s="347" t="s">
        <v>540</v>
      </c>
      <c r="G87" s="347" t="s">
        <v>540</v>
      </c>
      <c r="H87" s="346">
        <v>4.833507</v>
      </c>
      <c r="I87" s="346">
        <v>4.7125079999999997</v>
      </c>
      <c r="J87" s="346">
        <v>4.9329109999999998</v>
      </c>
      <c r="K87" s="346">
        <v>5.3456520000000003</v>
      </c>
      <c r="L87" s="346">
        <v>5.4383689999999998</v>
      </c>
      <c r="M87" s="346">
        <v>5.437068</v>
      </c>
      <c r="N87" s="346">
        <v>5.0528399999999998</v>
      </c>
      <c r="O87" s="346">
        <v>4.9073370000000001</v>
      </c>
      <c r="P87" s="346">
        <v>5.247007</v>
      </c>
      <c r="Q87" s="346">
        <v>5.0520430000000003</v>
      </c>
      <c r="R87" s="346">
        <v>5.786664</v>
      </c>
    </row>
    <row r="88" spans="4:18" x14ac:dyDescent="0.2">
      <c r="D88" s="709"/>
      <c r="E88" s="709"/>
      <c r="F88" s="709"/>
      <c r="G88" s="709"/>
      <c r="H88" s="709"/>
      <c r="I88" s="709"/>
      <c r="J88" s="709"/>
      <c r="K88" s="709"/>
      <c r="L88" s="709"/>
      <c r="M88" s="709"/>
      <c r="N88" s="709"/>
      <c r="O88" s="709"/>
      <c r="P88" s="709"/>
      <c r="Q88" s="709"/>
      <c r="R88" s="709"/>
    </row>
    <row r="89" spans="4:18" x14ac:dyDescent="0.2">
      <c r="D89" s="363" t="s">
        <v>596</v>
      </c>
      <c r="E89" s="709"/>
      <c r="F89" s="709"/>
      <c r="G89" s="709"/>
      <c r="H89" s="709"/>
      <c r="I89" s="709"/>
      <c r="J89" s="709"/>
      <c r="K89" s="709"/>
      <c r="L89" s="709"/>
      <c r="M89" s="709"/>
      <c r="N89" s="709"/>
      <c r="O89" s="709"/>
      <c r="P89" s="709"/>
      <c r="Q89" s="709"/>
      <c r="R89" s="709"/>
    </row>
    <row r="90" spans="4:18" x14ac:dyDescent="0.2">
      <c r="D90" s="363" t="s">
        <v>540</v>
      </c>
      <c r="E90" s="363" t="s">
        <v>554</v>
      </c>
      <c r="F90" s="709"/>
      <c r="G90" s="709"/>
      <c r="H90" s="709"/>
      <c r="I90" s="709"/>
      <c r="J90" s="709"/>
      <c r="K90" s="709"/>
      <c r="L90" s="709"/>
      <c r="M90" s="709"/>
      <c r="N90" s="709"/>
      <c r="O90" s="709"/>
      <c r="P90" s="709"/>
      <c r="Q90" s="709"/>
      <c r="R90" s="709"/>
    </row>
    <row r="91" spans="4:18" x14ac:dyDescent="0.2">
      <c r="D91" s="709"/>
      <c r="E91" s="709"/>
      <c r="F91" s="709"/>
      <c r="G91" s="709"/>
      <c r="H91" s="709"/>
      <c r="I91" s="709"/>
      <c r="J91" s="709"/>
      <c r="K91" s="709"/>
      <c r="L91" s="709"/>
      <c r="M91" s="709"/>
      <c r="N91" s="709"/>
      <c r="O91" s="709"/>
      <c r="P91" s="709"/>
      <c r="Q91" s="709"/>
      <c r="R91" s="709"/>
    </row>
  </sheetData>
  <sortState ref="D9:S63">
    <sortCondition descending="1" ref="S9:S63"/>
  </sortState>
  <mergeCells count="6">
    <mergeCell ref="D65:T65"/>
    <mergeCell ref="B6:B8"/>
    <mergeCell ref="C1:D1"/>
    <mergeCell ref="C2:T2"/>
    <mergeCell ref="C3:T3"/>
    <mergeCell ref="C4:T4"/>
  </mergeCells>
  <phoneticPr fontId="5" type="noConversion"/>
  <printOptions horizontalCentered="1"/>
  <pageMargins left="0.6692913385826772" right="0.6692913385826772" top="0.51181102362204722" bottom="0.27559055118110237" header="0" footer="0"/>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9"/>
  <sheetViews>
    <sheetView workbookViewId="0">
      <selection activeCell="L6" sqref="L6"/>
    </sheetView>
  </sheetViews>
  <sheetFormatPr defaultRowHeight="12.75" x14ac:dyDescent="0.2"/>
  <cols>
    <col min="1" max="1" width="9.140625" style="817"/>
    <col min="2" max="2" width="2" style="817" customWidth="1"/>
    <col min="3" max="3" width="37.42578125" style="817" customWidth="1"/>
    <col min="4" max="12" width="9.140625" style="817"/>
    <col min="13" max="13" width="1.7109375" style="817" customWidth="1"/>
    <col min="14" max="15" width="9.140625" style="817"/>
  </cols>
  <sheetData>
    <row r="1" spans="1:15" ht="14.25" customHeight="1" x14ac:dyDescent="0.2">
      <c r="A1" s="3"/>
      <c r="B1" s="3"/>
      <c r="N1" s="50" t="s">
        <v>436</v>
      </c>
      <c r="O1" s="210"/>
    </row>
    <row r="2" spans="1:15" ht="30" customHeight="1" x14ac:dyDescent="0.2">
      <c r="A2" s="3"/>
      <c r="B2" s="3"/>
      <c r="C2" s="937" t="s">
        <v>495</v>
      </c>
      <c r="D2" s="937"/>
      <c r="E2" s="937"/>
      <c r="F2" s="937"/>
      <c r="G2" s="937"/>
      <c r="H2" s="937"/>
      <c r="I2" s="937"/>
      <c r="J2" s="937"/>
      <c r="K2" s="937"/>
      <c r="L2" s="814"/>
      <c r="M2" s="814"/>
      <c r="N2" s="814"/>
      <c r="O2" s="814"/>
    </row>
    <row r="3" spans="1:15" ht="31.5" customHeight="1" x14ac:dyDescent="0.2">
      <c r="A3" s="3"/>
      <c r="B3" s="3"/>
      <c r="C3" s="937" t="s">
        <v>235</v>
      </c>
      <c r="D3" s="937"/>
      <c r="E3" s="937"/>
      <c r="F3" s="937"/>
      <c r="G3" s="937"/>
      <c r="H3" s="937"/>
      <c r="I3" s="937"/>
      <c r="J3" s="937"/>
      <c r="K3" s="937"/>
      <c r="L3" s="814"/>
      <c r="M3" s="814"/>
      <c r="N3" s="814"/>
      <c r="O3" s="814"/>
    </row>
    <row r="4" spans="1:15" ht="12" customHeight="1" x14ac:dyDescent="0.2">
      <c r="A4" s="936" t="s">
        <v>287</v>
      </c>
      <c r="B4" s="312"/>
      <c r="C4" s="210"/>
      <c r="D4" s="210"/>
      <c r="E4" s="210"/>
      <c r="F4" s="210"/>
      <c r="G4" s="210"/>
      <c r="H4" s="938">
        <v>1000</v>
      </c>
      <c r="I4" s="938"/>
      <c r="J4" s="938"/>
      <c r="K4" s="938"/>
      <c r="L4" s="938"/>
      <c r="M4" s="938"/>
      <c r="O4" s="210"/>
    </row>
    <row r="5" spans="1:15" ht="25.5" customHeight="1" x14ac:dyDescent="0.2">
      <c r="A5" s="936"/>
      <c r="B5" s="425"/>
      <c r="C5" s="426"/>
      <c r="D5" s="427">
        <v>2005</v>
      </c>
      <c r="E5" s="427">
        <v>2006</v>
      </c>
      <c r="F5" s="427">
        <v>2007</v>
      </c>
      <c r="G5" s="427">
        <v>2008</v>
      </c>
      <c r="H5" s="427">
        <v>2009</v>
      </c>
      <c r="I5" s="427">
        <v>2010</v>
      </c>
      <c r="J5" s="427">
        <v>2011</v>
      </c>
      <c r="K5" s="427">
        <v>2012</v>
      </c>
      <c r="L5" s="427">
        <v>2013</v>
      </c>
      <c r="M5" s="426"/>
      <c r="N5" s="428" t="s">
        <v>692</v>
      </c>
      <c r="O5" s="210"/>
    </row>
    <row r="6" spans="1:15" ht="15.75" customHeight="1" x14ac:dyDescent="0.2">
      <c r="A6" s="429">
        <v>1</v>
      </c>
      <c r="B6" s="290"/>
      <c r="C6" s="878" t="s">
        <v>456</v>
      </c>
      <c r="D6" s="879">
        <v>2327.1219999999998</v>
      </c>
      <c r="E6" s="879">
        <v>2350.5030000000002</v>
      </c>
      <c r="F6" s="879">
        <v>2327.0709999999999</v>
      </c>
      <c r="G6" s="880">
        <v>2325.3090000000002</v>
      </c>
      <c r="H6" s="880">
        <v>2304.7660000000001</v>
      </c>
      <c r="I6" s="880">
        <v>2193.6750000000002</v>
      </c>
      <c r="J6" s="880">
        <v>2322.299</v>
      </c>
      <c r="K6" s="880">
        <v>2330.038</v>
      </c>
      <c r="L6" s="568">
        <v>2379.1080000000002</v>
      </c>
      <c r="M6" s="432"/>
      <c r="N6" s="881">
        <f>(L6/K6)-1</f>
        <v>2.1059742373300328E-2</v>
      </c>
      <c r="O6" s="210"/>
    </row>
    <row r="7" spans="1:15" ht="15.75" customHeight="1" x14ac:dyDescent="0.2">
      <c r="A7" s="429">
        <v>2</v>
      </c>
      <c r="B7" s="111"/>
      <c r="C7" s="188" t="s">
        <v>455</v>
      </c>
      <c r="D7" s="569">
        <v>4301.0169999999998</v>
      </c>
      <c r="E7" s="569">
        <v>4442.3999999999996</v>
      </c>
      <c r="F7" s="569">
        <v>4627.3869999999997</v>
      </c>
      <c r="G7" s="570">
        <v>3497.6959999999999</v>
      </c>
      <c r="H7" s="570">
        <v>2942.4059999999999</v>
      </c>
      <c r="I7" s="570">
        <v>3083.8290000000002</v>
      </c>
      <c r="J7" s="570">
        <v>3102.4360000000001</v>
      </c>
      <c r="K7" s="570">
        <v>2550.1930000000002</v>
      </c>
      <c r="L7" s="570">
        <v>2213.194</v>
      </c>
      <c r="M7" s="313"/>
      <c r="N7" s="315">
        <f t="shared" ref="N7:N55" si="0">(L7/K7)-1</f>
        <v>-0.13214646891431359</v>
      </c>
      <c r="O7" s="210"/>
    </row>
    <row r="8" spans="1:15" ht="12.75" customHeight="1" x14ac:dyDescent="0.2">
      <c r="A8" s="429">
        <v>3</v>
      </c>
      <c r="B8" s="290"/>
      <c r="C8" s="533" t="s">
        <v>457</v>
      </c>
      <c r="D8" s="567">
        <v>2262.9450000000002</v>
      </c>
      <c r="E8" s="567">
        <v>2318.9349999999999</v>
      </c>
      <c r="F8" s="567">
        <v>2311.8510000000001</v>
      </c>
      <c r="G8" s="568">
        <v>2280.46</v>
      </c>
      <c r="H8" s="568">
        <v>2139.3820000000001</v>
      </c>
      <c r="I8" s="568">
        <v>2104.6190000000001</v>
      </c>
      <c r="J8" s="568">
        <v>2235.7570000000001</v>
      </c>
      <c r="K8" s="568">
        <v>2175.0010000000002</v>
      </c>
      <c r="L8" s="568">
        <v>2160.2849999999999</v>
      </c>
      <c r="M8" s="432"/>
      <c r="N8" s="433">
        <f t="shared" si="0"/>
        <v>-6.7659739007017716E-3</v>
      </c>
      <c r="O8" s="210"/>
    </row>
    <row r="9" spans="1:15" ht="15.75" customHeight="1" x14ac:dyDescent="0.2">
      <c r="A9" s="429">
        <v>4</v>
      </c>
      <c r="B9" s="111"/>
      <c r="C9" s="188" t="s">
        <v>463</v>
      </c>
      <c r="D9" s="569">
        <v>1545.577</v>
      </c>
      <c r="E9" s="569">
        <v>1541.06</v>
      </c>
      <c r="F9" s="569">
        <v>1647.9459999999999</v>
      </c>
      <c r="G9" s="570">
        <v>1600.771</v>
      </c>
      <c r="H9" s="570">
        <v>1551.9949999999999</v>
      </c>
      <c r="I9" s="570">
        <v>1609.4159999999999</v>
      </c>
      <c r="J9" s="570">
        <v>1792.655</v>
      </c>
      <c r="K9" s="570">
        <v>1813.0630000000001</v>
      </c>
      <c r="L9" s="570">
        <v>1845.569</v>
      </c>
      <c r="M9" s="313"/>
      <c r="N9" s="315">
        <f t="shared" si="0"/>
        <v>1.7928775778889072E-2</v>
      </c>
      <c r="O9" s="210"/>
    </row>
    <row r="10" spans="1:15" x14ac:dyDescent="0.2">
      <c r="A10" s="429">
        <v>5</v>
      </c>
      <c r="B10" s="290"/>
      <c r="C10" s="533" t="s">
        <v>465</v>
      </c>
      <c r="D10" s="567">
        <v>1419.2260000000001</v>
      </c>
      <c r="E10" s="567">
        <v>1424.69</v>
      </c>
      <c r="F10" s="567">
        <v>1509.934</v>
      </c>
      <c r="G10" s="568">
        <v>1550.847</v>
      </c>
      <c r="H10" s="568">
        <v>1518.5509999999999</v>
      </c>
      <c r="I10" s="568">
        <v>1579.9929999999999</v>
      </c>
      <c r="J10" s="568">
        <v>1667.4079999999999</v>
      </c>
      <c r="K10" s="568">
        <v>1731.145</v>
      </c>
      <c r="L10" s="568">
        <v>1831.7080000000001</v>
      </c>
      <c r="M10" s="432"/>
      <c r="N10" s="433">
        <f t="shared" si="0"/>
        <v>5.809045458352724E-2</v>
      </c>
      <c r="O10" s="210"/>
    </row>
    <row r="11" spans="1:15" x14ac:dyDescent="0.2">
      <c r="A11" s="429">
        <v>6</v>
      </c>
      <c r="B11" s="111"/>
      <c r="C11" s="188" t="s">
        <v>461</v>
      </c>
      <c r="D11" s="569">
        <v>1450.5319999999999</v>
      </c>
      <c r="E11" s="569">
        <v>1582.9159999999999</v>
      </c>
      <c r="F11" s="569">
        <v>1756.9359999999999</v>
      </c>
      <c r="G11" s="570">
        <v>1704.752</v>
      </c>
      <c r="H11" s="570">
        <v>1628.365</v>
      </c>
      <c r="I11" s="570">
        <v>1653.0440000000001</v>
      </c>
      <c r="J11" s="570">
        <v>1716.68</v>
      </c>
      <c r="K11" s="570">
        <v>1719.181</v>
      </c>
      <c r="L11" s="570">
        <v>1713.2149999999999</v>
      </c>
      <c r="M11" s="313"/>
      <c r="N11" s="315">
        <f t="shared" si="0"/>
        <v>-3.4702570584482784E-3</v>
      </c>
      <c r="O11" s="210"/>
    </row>
    <row r="12" spans="1:15" x14ac:dyDescent="0.2">
      <c r="A12" s="429">
        <v>7</v>
      </c>
      <c r="B12" s="290"/>
      <c r="C12" s="533" t="s">
        <v>462</v>
      </c>
      <c r="D12" s="567">
        <v>2089.402</v>
      </c>
      <c r="E12" s="567">
        <v>1991.1179999999999</v>
      </c>
      <c r="F12" s="567">
        <v>1974.385</v>
      </c>
      <c r="G12" s="568">
        <v>1811.4749999999999</v>
      </c>
      <c r="H12" s="568">
        <v>1620.0409999999999</v>
      </c>
      <c r="I12" s="568">
        <v>1493.0519999999999</v>
      </c>
      <c r="J12" s="568">
        <v>1556.1110000000001</v>
      </c>
      <c r="K12" s="568">
        <v>1577.6489999999999</v>
      </c>
      <c r="L12" s="568">
        <v>1663.8610000000001</v>
      </c>
      <c r="M12" s="432"/>
      <c r="N12" s="433">
        <f t="shared" si="0"/>
        <v>5.4645868631108874E-2</v>
      </c>
      <c r="O12" s="210"/>
    </row>
    <row r="13" spans="1:15" x14ac:dyDescent="0.2">
      <c r="A13" s="429">
        <v>8</v>
      </c>
      <c r="B13" s="111"/>
      <c r="C13" s="188" t="s">
        <v>460</v>
      </c>
      <c r="D13" s="569">
        <v>1368.6510000000001</v>
      </c>
      <c r="E13" s="569">
        <v>1371.6279999999999</v>
      </c>
      <c r="F13" s="569">
        <v>1534.183</v>
      </c>
      <c r="G13" s="570">
        <v>1668.671</v>
      </c>
      <c r="H13" s="570">
        <v>1635.6610000000001</v>
      </c>
      <c r="I13" s="570">
        <v>1717.7929999999999</v>
      </c>
      <c r="J13" s="570">
        <v>1841.5509999999999</v>
      </c>
      <c r="K13" s="570">
        <v>1694.4490000000001</v>
      </c>
      <c r="L13" s="570">
        <v>1566.8330000000001</v>
      </c>
      <c r="M13" s="313"/>
      <c r="N13" s="315">
        <f t="shared" si="0"/>
        <v>-7.531415817177145E-2</v>
      </c>
      <c r="O13" s="210"/>
    </row>
    <row r="14" spans="1:15" x14ac:dyDescent="0.2">
      <c r="A14" s="429">
        <v>9</v>
      </c>
      <c r="B14" s="290"/>
      <c r="C14" s="533" t="s">
        <v>468</v>
      </c>
      <c r="D14" s="567">
        <v>1381.502</v>
      </c>
      <c r="E14" s="567">
        <v>1362.2170000000001</v>
      </c>
      <c r="F14" s="567">
        <v>1528.874</v>
      </c>
      <c r="G14" s="568">
        <v>1562.5029999999999</v>
      </c>
      <c r="H14" s="568">
        <v>1480.4870000000001</v>
      </c>
      <c r="I14" s="568">
        <v>1533.414</v>
      </c>
      <c r="J14" s="568">
        <v>1569.364</v>
      </c>
      <c r="K14" s="568">
        <v>1553.3610000000001</v>
      </c>
      <c r="L14" s="568">
        <v>1558.2460000000001</v>
      </c>
      <c r="M14" s="432"/>
      <c r="N14" s="433">
        <f t="shared" si="0"/>
        <v>3.1447937729864872E-3</v>
      </c>
      <c r="O14" s="210"/>
    </row>
    <row r="15" spans="1:15" x14ac:dyDescent="0.2">
      <c r="A15" s="429">
        <v>10</v>
      </c>
      <c r="B15" s="111"/>
      <c r="C15" s="188" t="s">
        <v>475</v>
      </c>
      <c r="D15" s="569">
        <v>1522.5340000000001</v>
      </c>
      <c r="E15" s="569">
        <v>1505.2470000000001</v>
      </c>
      <c r="F15" s="569">
        <v>1441.9349999999999</v>
      </c>
      <c r="G15" s="570">
        <v>1264.066</v>
      </c>
      <c r="H15" s="570">
        <v>1194.8399999999999</v>
      </c>
      <c r="I15" s="570">
        <v>1259.8330000000001</v>
      </c>
      <c r="J15" s="570">
        <v>1462.451</v>
      </c>
      <c r="K15" s="570">
        <v>1474.5129999999999</v>
      </c>
      <c r="L15" s="570">
        <v>1488.6210000000001</v>
      </c>
      <c r="M15" s="313"/>
      <c r="N15" s="315">
        <f t="shared" si="0"/>
        <v>9.5679047929724259E-3</v>
      </c>
      <c r="O15" s="210"/>
    </row>
    <row r="16" spans="1:15" x14ac:dyDescent="0.2">
      <c r="A16" s="429">
        <v>11</v>
      </c>
      <c r="B16" s="290"/>
      <c r="C16" s="533" t="s">
        <v>467</v>
      </c>
      <c r="D16" s="567">
        <v>1894.9860000000001</v>
      </c>
      <c r="E16" s="567">
        <v>1846.414</v>
      </c>
      <c r="F16" s="567">
        <v>1799.124</v>
      </c>
      <c r="G16" s="568">
        <v>1709.424</v>
      </c>
      <c r="H16" s="568">
        <v>1509.8240000000001</v>
      </c>
      <c r="I16" s="568">
        <v>1332.88</v>
      </c>
      <c r="J16" s="568">
        <v>1407.1980000000001</v>
      </c>
      <c r="K16" s="568">
        <v>1429.797</v>
      </c>
      <c r="L16" s="568">
        <v>1443.422</v>
      </c>
      <c r="M16" s="432"/>
      <c r="N16" s="433">
        <f t="shared" si="0"/>
        <v>9.5293247922607627E-3</v>
      </c>
      <c r="O16" s="210"/>
    </row>
    <row r="17" spans="1:15" x14ac:dyDescent="0.2">
      <c r="A17" s="429">
        <v>12</v>
      </c>
      <c r="B17" s="111"/>
      <c r="C17" s="188" t="s">
        <v>459</v>
      </c>
      <c r="D17" s="569">
        <v>2414.5830000000001</v>
      </c>
      <c r="E17" s="569">
        <v>2387.049</v>
      </c>
      <c r="F17" s="569">
        <v>2510.1350000000002</v>
      </c>
      <c r="G17" s="570">
        <v>2476.181</v>
      </c>
      <c r="H17" s="570">
        <v>1720.5640000000001</v>
      </c>
      <c r="I17" s="570">
        <v>1522.817</v>
      </c>
      <c r="J17" s="570">
        <v>1522.7360000000001</v>
      </c>
      <c r="K17" s="570">
        <v>1378.846</v>
      </c>
      <c r="L17" s="570">
        <v>1416.1189999999999</v>
      </c>
      <c r="M17" s="313"/>
      <c r="N17" s="315">
        <f t="shared" si="0"/>
        <v>2.7032025331327647E-2</v>
      </c>
      <c r="O17" s="210"/>
    </row>
    <row r="18" spans="1:15" x14ac:dyDescent="0.2">
      <c r="A18" s="429">
        <v>13</v>
      </c>
      <c r="B18" s="290"/>
      <c r="C18" s="533" t="s">
        <v>466</v>
      </c>
      <c r="D18" s="567">
        <v>1684.029</v>
      </c>
      <c r="E18" s="567">
        <v>1740.3150000000001</v>
      </c>
      <c r="F18" s="567">
        <v>1784.896</v>
      </c>
      <c r="G18" s="568">
        <v>1585.894</v>
      </c>
      <c r="H18" s="568">
        <v>1513.617</v>
      </c>
      <c r="I18" s="568">
        <v>1532.5409999999999</v>
      </c>
      <c r="J18" s="568">
        <v>1639.425</v>
      </c>
      <c r="K18" s="568">
        <v>1460.106</v>
      </c>
      <c r="L18" s="568">
        <v>1388.854</v>
      </c>
      <c r="M18" s="432"/>
      <c r="N18" s="433">
        <f t="shared" si="0"/>
        <v>-4.879919677064537E-2</v>
      </c>
      <c r="O18" s="210"/>
    </row>
    <row r="19" spans="1:15" x14ac:dyDescent="0.2">
      <c r="A19" s="429">
        <v>14</v>
      </c>
      <c r="B19" s="111"/>
      <c r="C19" s="188" t="s">
        <v>474</v>
      </c>
      <c r="D19" s="569">
        <v>1288.289</v>
      </c>
      <c r="E19" s="569">
        <v>1289.692</v>
      </c>
      <c r="F19" s="569">
        <v>1297.441</v>
      </c>
      <c r="G19" s="570">
        <v>1254.222</v>
      </c>
      <c r="H19" s="570">
        <v>1202.7149999999999</v>
      </c>
      <c r="I19" s="570">
        <v>1480.6179999999999</v>
      </c>
      <c r="J19" s="570">
        <v>1587.5930000000001</v>
      </c>
      <c r="K19" s="570">
        <v>1385.867</v>
      </c>
      <c r="L19" s="570">
        <v>1362.355</v>
      </c>
      <c r="M19" s="313"/>
      <c r="N19" s="315">
        <f t="shared" si="0"/>
        <v>-1.6965552971533349E-2</v>
      </c>
      <c r="O19" s="210"/>
    </row>
    <row r="20" spans="1:15" x14ac:dyDescent="0.2">
      <c r="A20" s="429">
        <v>15</v>
      </c>
      <c r="B20" s="290"/>
      <c r="C20" s="533" t="s">
        <v>473</v>
      </c>
      <c r="D20" s="567">
        <v>1659.942</v>
      </c>
      <c r="E20" s="567">
        <v>1494.972</v>
      </c>
      <c r="F20" s="567">
        <v>1436.5219999999999</v>
      </c>
      <c r="G20" s="568">
        <v>1318.9269999999999</v>
      </c>
      <c r="H20" s="568">
        <v>1306.087</v>
      </c>
      <c r="I20" s="568">
        <v>1244.441</v>
      </c>
      <c r="J20" s="568">
        <v>1271.4770000000001</v>
      </c>
      <c r="K20" s="568">
        <v>1254.8150000000001</v>
      </c>
      <c r="L20" s="568">
        <v>1355.6679999999999</v>
      </c>
      <c r="M20" s="432"/>
      <c r="N20" s="433">
        <f t="shared" si="0"/>
        <v>8.0372803959149142E-2</v>
      </c>
      <c r="O20" s="210"/>
    </row>
    <row r="21" spans="1:15" x14ac:dyDescent="0.2">
      <c r="A21" s="429">
        <v>16</v>
      </c>
      <c r="B21" s="111"/>
      <c r="C21" s="188" t="s">
        <v>483</v>
      </c>
      <c r="D21" s="569">
        <v>1194.1120000000001</v>
      </c>
      <c r="E21" s="569">
        <v>1153.9580000000001</v>
      </c>
      <c r="F21" s="569">
        <v>1185.3109999999999</v>
      </c>
      <c r="G21" s="570">
        <v>1202.94</v>
      </c>
      <c r="H21" s="570">
        <v>1076.3620000000001</v>
      </c>
      <c r="I21" s="570">
        <v>1165.9770000000001</v>
      </c>
      <c r="J21" s="570">
        <v>1229.0309999999999</v>
      </c>
      <c r="K21" s="570">
        <v>1269.22</v>
      </c>
      <c r="L21" s="570">
        <v>1325.6790000000001</v>
      </c>
      <c r="M21" s="313"/>
      <c r="N21" s="315">
        <f t="shared" si="0"/>
        <v>4.4483225918280578E-2</v>
      </c>
      <c r="O21" s="210"/>
    </row>
    <row r="22" spans="1:15" x14ac:dyDescent="0.2">
      <c r="A22" s="429">
        <v>17</v>
      </c>
      <c r="B22" s="290"/>
      <c r="C22" s="533" t="s">
        <v>512</v>
      </c>
      <c r="D22" s="567">
        <v>676.22900000000004</v>
      </c>
      <c r="E22" s="567">
        <v>718.84500000000003</v>
      </c>
      <c r="F22" s="567">
        <v>858.77800000000002</v>
      </c>
      <c r="G22" s="568">
        <v>879.89599999999996</v>
      </c>
      <c r="H22" s="568">
        <v>878.42200000000003</v>
      </c>
      <c r="I22" s="568">
        <v>952.43700000000001</v>
      </c>
      <c r="J22" s="568">
        <v>1066.6320000000001</v>
      </c>
      <c r="K22" s="568">
        <v>1182.2139999999999</v>
      </c>
      <c r="L22" s="568">
        <v>1307.8679999999999</v>
      </c>
      <c r="M22" s="432"/>
      <c r="N22" s="433">
        <f t="shared" si="0"/>
        <v>0.10628701740970747</v>
      </c>
      <c r="O22" s="210"/>
    </row>
    <row r="23" spans="1:15" x14ac:dyDescent="0.2">
      <c r="A23" s="429">
        <v>18</v>
      </c>
      <c r="B23" s="111"/>
      <c r="C23" s="188" t="s">
        <v>481</v>
      </c>
      <c r="D23" s="569">
        <v>916.61699999999996</v>
      </c>
      <c r="E23" s="569">
        <v>839.58</v>
      </c>
      <c r="F23" s="569">
        <v>1142.8620000000001</v>
      </c>
      <c r="G23" s="570">
        <v>1148.691</v>
      </c>
      <c r="H23" s="570">
        <v>1114.329</v>
      </c>
      <c r="I23" s="570">
        <v>1026.8900000000001</v>
      </c>
      <c r="J23" s="570">
        <v>1047.963</v>
      </c>
      <c r="K23" s="570">
        <v>1088.653</v>
      </c>
      <c r="L23" s="570">
        <v>1288.213</v>
      </c>
      <c r="M23" s="313"/>
      <c r="N23" s="315">
        <f t="shared" si="0"/>
        <v>0.1833090984914385</v>
      </c>
      <c r="O23" s="210"/>
    </row>
    <row r="24" spans="1:15" x14ac:dyDescent="0.2">
      <c r="A24" s="429">
        <v>19</v>
      </c>
      <c r="B24" s="290"/>
      <c r="C24" s="533" t="s">
        <v>479</v>
      </c>
      <c r="D24" s="567">
        <v>1118.874</v>
      </c>
      <c r="E24" s="567">
        <v>1120.4269999999999</v>
      </c>
      <c r="F24" s="567">
        <v>1180.3030000000001</v>
      </c>
      <c r="G24" s="568">
        <v>1151.93</v>
      </c>
      <c r="H24" s="568">
        <v>1127.202</v>
      </c>
      <c r="I24" s="568">
        <v>1093.42</v>
      </c>
      <c r="J24" s="568">
        <v>1191.17</v>
      </c>
      <c r="K24" s="568">
        <v>1197.6669999999999</v>
      </c>
      <c r="L24" s="568">
        <v>1264.8209999999999</v>
      </c>
      <c r="M24" s="432"/>
      <c r="N24" s="433">
        <f t="shared" si="0"/>
        <v>5.6070677408662117E-2</v>
      </c>
      <c r="O24" s="210"/>
    </row>
    <row r="25" spans="1:15" x14ac:dyDescent="0.2">
      <c r="A25" s="429">
        <v>20</v>
      </c>
      <c r="B25" s="111"/>
      <c r="C25" s="188" t="s">
        <v>469</v>
      </c>
      <c r="D25" s="569">
        <v>1106.6959999999999</v>
      </c>
      <c r="E25" s="569">
        <v>1173.739</v>
      </c>
      <c r="F25" s="569">
        <v>1226.558</v>
      </c>
      <c r="G25" s="570">
        <v>1255.3979999999999</v>
      </c>
      <c r="H25" s="570">
        <v>1372.277</v>
      </c>
      <c r="I25" s="570">
        <v>1406.8</v>
      </c>
      <c r="J25" s="570">
        <v>1492.0440000000001</v>
      </c>
      <c r="K25" s="570">
        <v>1360.374</v>
      </c>
      <c r="L25" s="570">
        <v>1264.106</v>
      </c>
      <c r="M25" s="313"/>
      <c r="N25" s="315">
        <f t="shared" si="0"/>
        <v>-7.0765833513430909E-2</v>
      </c>
      <c r="O25" s="210"/>
    </row>
    <row r="26" spans="1:15" x14ac:dyDescent="0.2">
      <c r="A26" s="429">
        <v>21</v>
      </c>
      <c r="B26" s="290"/>
      <c r="C26" s="533" t="s">
        <v>458</v>
      </c>
      <c r="D26" s="567">
        <v>1639.9749999999999</v>
      </c>
      <c r="E26" s="567">
        <v>1757.29</v>
      </c>
      <c r="F26" s="567">
        <v>1757.9639999999999</v>
      </c>
      <c r="G26" s="568">
        <v>1707.74</v>
      </c>
      <c r="H26" s="568">
        <v>1764.2570000000001</v>
      </c>
      <c r="I26" s="568">
        <v>1698.8979999999999</v>
      </c>
      <c r="J26" s="568">
        <v>1605.182</v>
      </c>
      <c r="K26" s="568">
        <v>1442.4960000000001</v>
      </c>
      <c r="L26" s="568">
        <v>1224.653</v>
      </c>
      <c r="M26" s="432"/>
      <c r="N26" s="433">
        <f t="shared" si="0"/>
        <v>-0.15101809641066599</v>
      </c>
      <c r="O26" s="210"/>
    </row>
    <row r="27" spans="1:15" x14ac:dyDescent="0.2">
      <c r="A27" s="429">
        <v>22</v>
      </c>
      <c r="B27" s="111"/>
      <c r="C27" s="188" t="s">
        <v>471</v>
      </c>
      <c r="D27" s="569">
        <v>2011.0909999999999</v>
      </c>
      <c r="E27" s="569">
        <v>1970.7629999999999</v>
      </c>
      <c r="F27" s="569">
        <v>1789.961</v>
      </c>
      <c r="G27" s="570">
        <v>1489.4760000000001</v>
      </c>
      <c r="H27" s="570">
        <v>1338.7170000000001</v>
      </c>
      <c r="I27" s="570">
        <v>1300.0619999999999</v>
      </c>
      <c r="J27" s="570">
        <v>1272.6400000000001</v>
      </c>
      <c r="K27" s="570">
        <v>1168.405</v>
      </c>
      <c r="L27" s="570">
        <v>1209.914</v>
      </c>
      <c r="M27" s="313"/>
      <c r="N27" s="315">
        <f t="shared" si="0"/>
        <v>3.5526208806021975E-2</v>
      </c>
      <c r="O27" s="210"/>
    </row>
    <row r="28" spans="1:15" x14ac:dyDescent="0.2">
      <c r="A28" s="429">
        <v>23</v>
      </c>
      <c r="B28" s="290"/>
      <c r="C28" s="533" t="s">
        <v>482</v>
      </c>
      <c r="D28" s="567">
        <v>1103.9359999999999</v>
      </c>
      <c r="E28" s="567">
        <v>1235.221</v>
      </c>
      <c r="F28" s="567">
        <v>1271.723</v>
      </c>
      <c r="G28" s="568">
        <v>1230.0170000000001</v>
      </c>
      <c r="H28" s="568">
        <v>1085.249</v>
      </c>
      <c r="I28" s="568">
        <v>1066.8920000000001</v>
      </c>
      <c r="J28" s="568">
        <v>1321.789</v>
      </c>
      <c r="K28" s="568">
        <v>1250.2239999999999</v>
      </c>
      <c r="L28" s="568">
        <v>1186.7819999999999</v>
      </c>
      <c r="M28" s="432"/>
      <c r="N28" s="433">
        <f t="shared" si="0"/>
        <v>-5.074450658442009E-2</v>
      </c>
      <c r="O28" s="210"/>
    </row>
    <row r="29" spans="1:15" x14ac:dyDescent="0.2">
      <c r="A29" s="429">
        <v>24</v>
      </c>
      <c r="B29" s="111"/>
      <c r="C29" s="188" t="s">
        <v>493</v>
      </c>
      <c r="D29" s="569">
        <v>913.68499999999995</v>
      </c>
      <c r="E29" s="569">
        <v>1022.246</v>
      </c>
      <c r="F29" s="569">
        <v>1062.1020000000001</v>
      </c>
      <c r="G29" s="570">
        <v>977.19299999999998</v>
      </c>
      <c r="H29" s="570">
        <v>902.43700000000001</v>
      </c>
      <c r="I29" s="570">
        <v>970.36800000000005</v>
      </c>
      <c r="J29" s="570">
        <v>1084.4559999999999</v>
      </c>
      <c r="K29" s="570">
        <v>1104.3330000000001</v>
      </c>
      <c r="L29" s="570">
        <v>1156.624</v>
      </c>
      <c r="M29" s="313"/>
      <c r="N29" s="315">
        <f t="shared" si="0"/>
        <v>4.7350753803427015E-2</v>
      </c>
      <c r="O29" s="210"/>
    </row>
    <row r="30" spans="1:15" x14ac:dyDescent="0.2">
      <c r="A30" s="429">
        <v>25</v>
      </c>
      <c r="B30" s="290"/>
      <c r="C30" s="533" t="s">
        <v>464</v>
      </c>
      <c r="D30" s="567">
        <v>1388.136</v>
      </c>
      <c r="E30" s="567">
        <v>1434.3630000000001</v>
      </c>
      <c r="F30" s="567">
        <v>1541.2809999999999</v>
      </c>
      <c r="G30" s="568">
        <v>1596.703</v>
      </c>
      <c r="H30" s="568">
        <v>1548.4639999999999</v>
      </c>
      <c r="I30" s="568">
        <v>1553.6849999999999</v>
      </c>
      <c r="J30" s="568">
        <v>1438.377</v>
      </c>
      <c r="K30" s="568">
        <v>1301.539</v>
      </c>
      <c r="L30" s="568">
        <v>1152.884</v>
      </c>
      <c r="M30" s="432"/>
      <c r="N30" s="433">
        <f t="shared" si="0"/>
        <v>-0.11421478726338585</v>
      </c>
      <c r="O30" s="210"/>
    </row>
    <row r="31" spans="1:15" x14ac:dyDescent="0.2">
      <c r="A31" s="429">
        <v>26</v>
      </c>
      <c r="B31" s="111"/>
      <c r="C31" s="188" t="s">
        <v>485</v>
      </c>
      <c r="D31" s="569">
        <v>1038.692</v>
      </c>
      <c r="E31" s="569">
        <v>1036.4929999999999</v>
      </c>
      <c r="F31" s="569">
        <v>1144.8</v>
      </c>
      <c r="G31" s="570">
        <v>1103.058</v>
      </c>
      <c r="H31" s="570">
        <v>1054.8140000000001</v>
      </c>
      <c r="I31" s="570">
        <v>990.16</v>
      </c>
      <c r="J31" s="570">
        <v>1050.9010000000001</v>
      </c>
      <c r="K31" s="570">
        <v>1124.2950000000001</v>
      </c>
      <c r="L31" s="570">
        <v>1126.6869999999999</v>
      </c>
      <c r="M31" s="313"/>
      <c r="N31" s="315">
        <f t="shared" si="0"/>
        <v>2.1275554903292804E-3</v>
      </c>
      <c r="O31" s="210"/>
    </row>
    <row r="32" spans="1:15" x14ac:dyDescent="0.2">
      <c r="A32" s="429">
        <v>27</v>
      </c>
      <c r="B32" s="290"/>
      <c r="C32" s="533" t="s">
        <v>693</v>
      </c>
      <c r="D32" s="568">
        <v>558.10199999999998</v>
      </c>
      <c r="E32" s="568">
        <v>561.60500000000002</v>
      </c>
      <c r="F32" s="568">
        <v>542.60699999999997</v>
      </c>
      <c r="G32" s="568">
        <v>542.23</v>
      </c>
      <c r="H32" s="568">
        <v>463.24400000000003</v>
      </c>
      <c r="I32" s="568">
        <v>375.94400000000002</v>
      </c>
      <c r="J32" s="568">
        <v>517.77300000000002</v>
      </c>
      <c r="K32" s="568">
        <v>743.976</v>
      </c>
      <c r="L32" s="568">
        <v>1126.33</v>
      </c>
      <c r="M32" s="432"/>
      <c r="N32" s="433">
        <f t="shared" si="0"/>
        <v>0.51393324515844596</v>
      </c>
      <c r="O32" s="210"/>
    </row>
    <row r="33" spans="1:15" x14ac:dyDescent="0.2">
      <c r="A33" s="429">
        <v>28</v>
      </c>
      <c r="B33" s="111"/>
      <c r="C33" s="188" t="s">
        <v>487</v>
      </c>
      <c r="D33" s="569">
        <v>983.26099999999997</v>
      </c>
      <c r="E33" s="569">
        <v>1028.441</v>
      </c>
      <c r="F33" s="569">
        <v>1093.04</v>
      </c>
      <c r="G33" s="570">
        <v>1097.047</v>
      </c>
      <c r="H33" s="570">
        <v>990.72500000000002</v>
      </c>
      <c r="I33" s="570">
        <v>1036.0319999999999</v>
      </c>
      <c r="J33" s="570">
        <v>1102.309</v>
      </c>
      <c r="K33" s="570">
        <v>1073.153</v>
      </c>
      <c r="L33" s="570">
        <v>1111.7619999999999</v>
      </c>
      <c r="M33" s="313"/>
      <c r="N33" s="315">
        <f t="shared" si="0"/>
        <v>3.5977162622664149E-2</v>
      </c>
      <c r="O33" s="210"/>
    </row>
    <row r="34" spans="1:15" x14ac:dyDescent="0.2">
      <c r="A34" s="429">
        <v>29</v>
      </c>
      <c r="B34" s="290"/>
      <c r="C34" s="533" t="s">
        <v>472</v>
      </c>
      <c r="D34" s="567">
        <v>1238.4159999999999</v>
      </c>
      <c r="E34" s="567">
        <v>1269.634</v>
      </c>
      <c r="F34" s="567">
        <v>1336.615</v>
      </c>
      <c r="G34" s="568">
        <v>1439.58</v>
      </c>
      <c r="H34" s="568">
        <v>1322.09</v>
      </c>
      <c r="I34" s="568">
        <v>1191.2149999999999</v>
      </c>
      <c r="J34" s="568">
        <v>1210.93</v>
      </c>
      <c r="K34" s="568">
        <v>1192.809</v>
      </c>
      <c r="L34" s="568">
        <v>1104.375</v>
      </c>
      <c r="M34" s="432"/>
      <c r="N34" s="433">
        <f t="shared" si="0"/>
        <v>-7.4139279633201993E-2</v>
      </c>
      <c r="O34" s="210"/>
    </row>
    <row r="35" spans="1:15" x14ac:dyDescent="0.2">
      <c r="A35" s="429">
        <v>30</v>
      </c>
      <c r="B35" s="111"/>
      <c r="C35" s="188" t="s">
        <v>470</v>
      </c>
      <c r="D35" s="569">
        <v>1359.373</v>
      </c>
      <c r="E35" s="569">
        <v>1170.1469999999999</v>
      </c>
      <c r="F35" s="569">
        <v>1191.002</v>
      </c>
      <c r="G35" s="570">
        <v>1333.5070000000001</v>
      </c>
      <c r="H35" s="570">
        <v>1342.6120000000001</v>
      </c>
      <c r="I35" s="570">
        <v>1319.681</v>
      </c>
      <c r="J35" s="570">
        <v>1337.05</v>
      </c>
      <c r="K35" s="570">
        <v>1167.731</v>
      </c>
      <c r="L35" s="570">
        <v>1102.701</v>
      </c>
      <c r="M35" s="313"/>
      <c r="N35" s="315">
        <f t="shared" si="0"/>
        <v>-5.5689195542466541E-2</v>
      </c>
      <c r="O35" s="210"/>
    </row>
    <row r="36" spans="1:15" x14ac:dyDescent="0.2">
      <c r="A36" s="429">
        <v>31</v>
      </c>
      <c r="B36" s="290"/>
      <c r="C36" s="533" t="s">
        <v>488</v>
      </c>
      <c r="D36" s="567">
        <v>1303.146</v>
      </c>
      <c r="E36" s="567">
        <v>1277.9739999999999</v>
      </c>
      <c r="F36" s="567">
        <v>1217.7850000000001</v>
      </c>
      <c r="G36" s="568">
        <v>1130.7639999999999</v>
      </c>
      <c r="H36" s="568">
        <v>978.03700000000003</v>
      </c>
      <c r="I36" s="568">
        <v>958.39300000000003</v>
      </c>
      <c r="J36" s="568">
        <v>1080.287</v>
      </c>
      <c r="K36" s="568">
        <v>1068.9290000000001</v>
      </c>
      <c r="L36" s="568">
        <v>1099.8820000000001</v>
      </c>
      <c r="M36" s="432"/>
      <c r="N36" s="433">
        <f t="shared" si="0"/>
        <v>2.895702146728163E-2</v>
      </c>
      <c r="O36" s="210"/>
    </row>
    <row r="37" spans="1:15" x14ac:dyDescent="0.2">
      <c r="A37" s="429">
        <v>32</v>
      </c>
      <c r="B37" s="111"/>
      <c r="C37" s="188" t="s">
        <v>513</v>
      </c>
      <c r="D37" s="569">
        <v>968.61800000000005</v>
      </c>
      <c r="E37" s="569">
        <v>1019.379</v>
      </c>
      <c r="F37" s="569">
        <v>982.31200000000001</v>
      </c>
      <c r="G37" s="570">
        <v>917.31500000000005</v>
      </c>
      <c r="H37" s="570">
        <v>891.12900000000002</v>
      </c>
      <c r="I37" s="570">
        <v>900.11500000000001</v>
      </c>
      <c r="J37" s="570">
        <v>944.28099999999995</v>
      </c>
      <c r="K37" s="570">
        <v>985.51199999999994</v>
      </c>
      <c r="L37" s="570">
        <v>1089.7760000000001</v>
      </c>
      <c r="M37" s="313"/>
      <c r="N37" s="315">
        <f t="shared" si="0"/>
        <v>0.1057967838037488</v>
      </c>
      <c r="O37" s="210"/>
    </row>
    <row r="38" spans="1:15" x14ac:dyDescent="0.2">
      <c r="A38" s="429">
        <v>33</v>
      </c>
      <c r="B38" s="290"/>
      <c r="C38" s="533" t="s">
        <v>492</v>
      </c>
      <c r="D38" s="567">
        <v>657.84799999999996</v>
      </c>
      <c r="E38" s="567">
        <v>684.71400000000006</v>
      </c>
      <c r="F38" s="567">
        <v>783.76599999999996</v>
      </c>
      <c r="G38" s="568">
        <v>919.66800000000001</v>
      </c>
      <c r="H38" s="568">
        <v>905.76700000000005</v>
      </c>
      <c r="I38" s="568">
        <v>930.19399999999996</v>
      </c>
      <c r="J38" s="568">
        <v>1003.7089999999999</v>
      </c>
      <c r="K38" s="568">
        <v>1012.001</v>
      </c>
      <c r="L38" s="568">
        <v>1082.664</v>
      </c>
      <c r="M38" s="432"/>
      <c r="N38" s="433">
        <f t="shared" si="0"/>
        <v>6.9825029817164319E-2</v>
      </c>
      <c r="O38" s="210"/>
    </row>
    <row r="39" spans="1:15" x14ac:dyDescent="0.2">
      <c r="A39" s="429">
        <v>34</v>
      </c>
      <c r="B39" s="111"/>
      <c r="C39" s="188" t="s">
        <v>491</v>
      </c>
      <c r="D39" s="569">
        <v>961.74300000000005</v>
      </c>
      <c r="E39" s="569">
        <v>979.23800000000006</v>
      </c>
      <c r="F39" s="569">
        <v>1063.527</v>
      </c>
      <c r="G39" s="570">
        <v>1018.731</v>
      </c>
      <c r="H39" s="570">
        <v>914.87699999999995</v>
      </c>
      <c r="I39" s="570">
        <v>928.75199999999995</v>
      </c>
      <c r="J39" s="570">
        <v>1060.2059999999999</v>
      </c>
      <c r="K39" s="570">
        <v>1107.7329999999999</v>
      </c>
      <c r="L39" s="570">
        <v>1039.5409999999999</v>
      </c>
      <c r="M39" s="313"/>
      <c r="N39" s="315">
        <f t="shared" si="0"/>
        <v>-6.1559960748664211E-2</v>
      </c>
      <c r="O39" s="210"/>
    </row>
    <row r="40" spans="1:15" x14ac:dyDescent="0.2">
      <c r="A40" s="429">
        <v>35</v>
      </c>
      <c r="B40" s="290"/>
      <c r="C40" s="533" t="s">
        <v>477</v>
      </c>
      <c r="D40" s="567">
        <v>929.7</v>
      </c>
      <c r="E40" s="567">
        <v>1093.979</v>
      </c>
      <c r="F40" s="567">
        <v>1233.1289999999999</v>
      </c>
      <c r="G40" s="568">
        <v>1179.6400000000001</v>
      </c>
      <c r="H40" s="568">
        <v>1138.7080000000001</v>
      </c>
      <c r="I40" s="568">
        <v>1268.463</v>
      </c>
      <c r="J40" s="568">
        <v>1281.8</v>
      </c>
      <c r="K40" s="568">
        <v>1129.2840000000001</v>
      </c>
      <c r="L40" s="568">
        <v>1012.253</v>
      </c>
      <c r="M40" s="432"/>
      <c r="N40" s="433">
        <f t="shared" si="0"/>
        <v>-0.10363292139089908</v>
      </c>
      <c r="O40" s="210"/>
    </row>
    <row r="41" spans="1:15" x14ac:dyDescent="0.2">
      <c r="A41" s="429">
        <v>36</v>
      </c>
      <c r="B41" s="111"/>
      <c r="C41" s="188" t="s">
        <v>480</v>
      </c>
      <c r="D41" s="569">
        <v>982.63900000000001</v>
      </c>
      <c r="E41" s="569">
        <v>944.89300000000003</v>
      </c>
      <c r="F41" s="569">
        <v>966.47400000000005</v>
      </c>
      <c r="G41" s="570">
        <v>1081.3389999999999</v>
      </c>
      <c r="H41" s="570">
        <v>1116.43</v>
      </c>
      <c r="I41" s="570">
        <v>909.221</v>
      </c>
      <c r="J41" s="570">
        <v>1125.3330000000001</v>
      </c>
      <c r="K41" s="570">
        <v>979.03300000000002</v>
      </c>
      <c r="L41" s="570">
        <v>1007.182</v>
      </c>
      <c r="M41" s="313"/>
      <c r="N41" s="315">
        <f t="shared" si="0"/>
        <v>2.8751839825623904E-2</v>
      </c>
      <c r="O41" s="210"/>
    </row>
    <row r="42" spans="1:15" x14ac:dyDescent="0.2">
      <c r="A42" s="429">
        <v>37</v>
      </c>
      <c r="B42" s="290"/>
      <c r="C42" s="533" t="s">
        <v>597</v>
      </c>
      <c r="D42" s="567">
        <v>876.30399999999997</v>
      </c>
      <c r="E42" s="567">
        <v>1004.343</v>
      </c>
      <c r="F42" s="567">
        <v>1095.7860000000001</v>
      </c>
      <c r="G42" s="568">
        <v>1154.942</v>
      </c>
      <c r="H42" s="568">
        <v>1053.922</v>
      </c>
      <c r="I42" s="568">
        <v>860.84400000000005</v>
      </c>
      <c r="J42" s="568">
        <v>977.48199999999997</v>
      </c>
      <c r="K42" s="568">
        <v>1028.009</v>
      </c>
      <c r="L42" s="568">
        <v>1006.802</v>
      </c>
      <c r="M42" s="432"/>
      <c r="N42" s="433">
        <f t="shared" si="0"/>
        <v>-2.0629196826097873E-2</v>
      </c>
      <c r="O42" s="210"/>
    </row>
    <row r="43" spans="1:15" ht="18" customHeight="1" x14ac:dyDescent="0.2">
      <c r="A43" s="268">
        <v>38</v>
      </c>
      <c r="B43" s="111"/>
      <c r="C43" s="188" t="s">
        <v>478</v>
      </c>
      <c r="D43" s="569">
        <v>964.28899999999999</v>
      </c>
      <c r="E43" s="569">
        <v>1015.552</v>
      </c>
      <c r="F43" s="569">
        <v>1078.923</v>
      </c>
      <c r="G43" s="570">
        <v>1101.0039999999999</v>
      </c>
      <c r="H43" s="570">
        <v>1136.4780000000001</v>
      </c>
      <c r="I43" s="570">
        <v>1105.8510000000001</v>
      </c>
      <c r="J43" s="570">
        <v>1182.704</v>
      </c>
      <c r="K43" s="570">
        <v>1127.2950000000001</v>
      </c>
      <c r="L43" s="570">
        <v>990.70799999999997</v>
      </c>
      <c r="M43" s="313"/>
      <c r="N43" s="315">
        <f t="shared" si="0"/>
        <v>-0.12116349314065977</v>
      </c>
      <c r="O43" s="210"/>
    </row>
    <row r="44" spans="1:15" ht="13.5" customHeight="1" x14ac:dyDescent="0.2">
      <c r="A44" s="268">
        <v>39</v>
      </c>
      <c r="B44" s="290"/>
      <c r="C44" s="533" t="s">
        <v>649</v>
      </c>
      <c r="D44" s="568" t="s">
        <v>540</v>
      </c>
      <c r="E44" s="567">
        <v>817.60900000000004</v>
      </c>
      <c r="F44" s="567">
        <v>820.35299999999995</v>
      </c>
      <c r="G44" s="568">
        <v>890.52700000000004</v>
      </c>
      <c r="H44" s="568">
        <v>843.90200000000004</v>
      </c>
      <c r="I44" s="568">
        <v>850.096</v>
      </c>
      <c r="J44" s="568">
        <v>930.25099999999998</v>
      </c>
      <c r="K44" s="568">
        <v>976.71799999999996</v>
      </c>
      <c r="L44" s="568">
        <v>988.17700000000002</v>
      </c>
      <c r="M44" s="432"/>
      <c r="N44" s="433">
        <f t="shared" si="0"/>
        <v>1.1732147866631015E-2</v>
      </c>
      <c r="O44" s="210"/>
    </row>
    <row r="45" spans="1:15" x14ac:dyDescent="0.2">
      <c r="A45" s="268">
        <v>40</v>
      </c>
      <c r="B45" s="111"/>
      <c r="C45" s="188" t="s">
        <v>490</v>
      </c>
      <c r="D45" s="569">
        <v>972.577</v>
      </c>
      <c r="E45" s="569">
        <v>954.63300000000004</v>
      </c>
      <c r="F45" s="569">
        <v>984.32399999999996</v>
      </c>
      <c r="G45" s="570">
        <v>955.38699999999994</v>
      </c>
      <c r="H45" s="570">
        <v>945.22900000000004</v>
      </c>
      <c r="I45" s="570">
        <v>1033.0930000000001</v>
      </c>
      <c r="J45" s="570">
        <v>1052.9380000000001</v>
      </c>
      <c r="K45" s="570">
        <v>1037.373</v>
      </c>
      <c r="L45" s="570">
        <v>980.1</v>
      </c>
      <c r="M45" s="313"/>
      <c r="N45" s="315">
        <f t="shared" si="0"/>
        <v>-5.5209649759536905E-2</v>
      </c>
      <c r="O45" s="210"/>
    </row>
    <row r="46" spans="1:15" ht="12.75" customHeight="1" x14ac:dyDescent="0.2">
      <c r="A46" s="268">
        <v>41</v>
      </c>
      <c r="B46" s="290"/>
      <c r="C46" s="533" t="s">
        <v>694</v>
      </c>
      <c r="D46" s="568">
        <v>626.21199999999999</v>
      </c>
      <c r="E46" s="568">
        <v>744.99199999999996</v>
      </c>
      <c r="F46" s="568">
        <v>882.50699999999995</v>
      </c>
      <c r="G46" s="568">
        <v>1076.1969999999999</v>
      </c>
      <c r="H46" s="568">
        <v>1058.002</v>
      </c>
      <c r="I46" s="568">
        <v>842.25800000000004</v>
      </c>
      <c r="J46" s="568">
        <v>922.06799999999998</v>
      </c>
      <c r="K46" s="568">
        <v>936.55200000000002</v>
      </c>
      <c r="L46" s="568">
        <v>976.09199999999998</v>
      </c>
      <c r="M46" s="432"/>
      <c r="N46" s="433">
        <f t="shared" si="0"/>
        <v>4.22186915408862E-2</v>
      </c>
      <c r="O46" s="210"/>
    </row>
    <row r="47" spans="1:15" ht="12.75" customHeight="1" x14ac:dyDescent="0.2">
      <c r="A47" s="268">
        <v>42</v>
      </c>
      <c r="B47" s="111"/>
      <c r="C47" s="188" t="s">
        <v>651</v>
      </c>
      <c r="D47" s="569">
        <v>933.21799999999996</v>
      </c>
      <c r="E47" s="569">
        <v>977.745</v>
      </c>
      <c r="F47" s="569">
        <v>1011.4690000000001</v>
      </c>
      <c r="G47" s="570">
        <v>964.33199999999999</v>
      </c>
      <c r="H47" s="570">
        <v>942.74</v>
      </c>
      <c r="I47" s="570">
        <v>953.73199999999997</v>
      </c>
      <c r="J47" s="570">
        <v>1004.596</v>
      </c>
      <c r="K47" s="570">
        <v>950.10500000000002</v>
      </c>
      <c r="L47" s="570">
        <v>974.72500000000002</v>
      </c>
      <c r="M47" s="313"/>
      <c r="N47" s="315">
        <f t="shared" si="0"/>
        <v>2.5912925413506871E-2</v>
      </c>
      <c r="O47" s="210"/>
    </row>
    <row r="48" spans="1:15" ht="12.75" customHeight="1" x14ac:dyDescent="0.2">
      <c r="A48" s="429">
        <v>43</v>
      </c>
      <c r="B48" s="290"/>
      <c r="C48" s="533" t="s">
        <v>650</v>
      </c>
      <c r="D48" s="567">
        <v>833.38199999999995</v>
      </c>
      <c r="E48" s="567">
        <v>865.43299999999999</v>
      </c>
      <c r="F48" s="567">
        <v>846.37400000000002</v>
      </c>
      <c r="G48" s="568">
        <v>827.70500000000004</v>
      </c>
      <c r="H48" s="568">
        <v>737.62800000000004</v>
      </c>
      <c r="I48" s="568">
        <v>805.702</v>
      </c>
      <c r="J48" s="568">
        <v>908.255</v>
      </c>
      <c r="K48" s="568">
        <v>954.60599999999999</v>
      </c>
      <c r="L48" s="568">
        <v>974.21</v>
      </c>
      <c r="M48" s="432"/>
      <c r="N48" s="433">
        <f t="shared" si="0"/>
        <v>2.0536221226348905E-2</v>
      </c>
      <c r="O48" s="210"/>
    </row>
    <row r="49" spans="1:15" ht="12.75" customHeight="1" x14ac:dyDescent="0.2">
      <c r="A49" s="268">
        <v>44</v>
      </c>
      <c r="B49" s="111"/>
      <c r="C49" s="188" t="s">
        <v>486</v>
      </c>
      <c r="D49" s="569">
        <v>1343.97</v>
      </c>
      <c r="E49" s="569">
        <v>1276.9079999999999</v>
      </c>
      <c r="F49" s="569">
        <v>1230.5740000000001</v>
      </c>
      <c r="G49" s="570">
        <v>1145.32</v>
      </c>
      <c r="H49" s="570">
        <v>1036.9929999999999</v>
      </c>
      <c r="I49" s="570">
        <v>949.84799999999996</v>
      </c>
      <c r="J49" s="570">
        <v>1017.562</v>
      </c>
      <c r="K49" s="570">
        <v>990.90700000000004</v>
      </c>
      <c r="L49" s="570">
        <v>974.18499999999995</v>
      </c>
      <c r="M49" s="313"/>
      <c r="N49" s="315">
        <f t="shared" si="0"/>
        <v>-1.6875448452781217E-2</v>
      </c>
      <c r="O49" s="210"/>
    </row>
    <row r="50" spans="1:15" ht="12.75" customHeight="1" x14ac:dyDescent="0.2">
      <c r="A50" s="429">
        <v>45</v>
      </c>
      <c r="B50" s="290"/>
      <c r="C50" s="533" t="s">
        <v>484</v>
      </c>
      <c r="D50" s="567">
        <v>688.11300000000006</v>
      </c>
      <c r="E50" s="567">
        <v>809.59100000000001</v>
      </c>
      <c r="F50" s="567">
        <v>950.92899999999997</v>
      </c>
      <c r="G50" s="568">
        <v>994.15800000000002</v>
      </c>
      <c r="H50" s="568">
        <v>1066.566</v>
      </c>
      <c r="I50" s="568">
        <v>1167.2380000000001</v>
      </c>
      <c r="J50" s="568">
        <v>1175.085</v>
      </c>
      <c r="K50" s="568">
        <v>1109.807</v>
      </c>
      <c r="L50" s="568">
        <v>973.74199999999996</v>
      </c>
      <c r="M50" s="432"/>
      <c r="N50" s="433">
        <f t="shared" si="0"/>
        <v>-0.12260239843504328</v>
      </c>
      <c r="O50" s="210"/>
    </row>
    <row r="51" spans="1:15" ht="12.75" customHeight="1" x14ac:dyDescent="0.2">
      <c r="A51" s="268">
        <v>46</v>
      </c>
      <c r="B51" s="111"/>
      <c r="C51" s="188" t="s">
        <v>476</v>
      </c>
      <c r="D51" s="569">
        <v>1165.2570000000001</v>
      </c>
      <c r="E51" s="569">
        <v>1209.278</v>
      </c>
      <c r="F51" s="569">
        <v>1235.0129999999999</v>
      </c>
      <c r="G51" s="570">
        <v>1224.3589999999999</v>
      </c>
      <c r="H51" s="570">
        <v>1161.9069999999999</v>
      </c>
      <c r="I51" s="570">
        <v>1132.538</v>
      </c>
      <c r="J51" s="570">
        <v>1173.2860000000001</v>
      </c>
      <c r="K51" s="570">
        <v>1080.002</v>
      </c>
      <c r="L51" s="570">
        <v>970.43</v>
      </c>
      <c r="M51" s="313"/>
      <c r="N51" s="315">
        <f t="shared" si="0"/>
        <v>-0.1014553676752451</v>
      </c>
      <c r="O51" s="210"/>
    </row>
    <row r="52" spans="1:15" ht="12.75" customHeight="1" x14ac:dyDescent="0.2">
      <c r="A52" s="268">
        <v>47</v>
      </c>
      <c r="B52" s="290"/>
      <c r="C52" s="533" t="s">
        <v>598</v>
      </c>
      <c r="D52" s="567">
        <v>888.11099999999999</v>
      </c>
      <c r="E52" s="567">
        <v>890.58600000000001</v>
      </c>
      <c r="F52" s="567">
        <v>905.94799999999998</v>
      </c>
      <c r="G52" s="568">
        <v>939.52</v>
      </c>
      <c r="H52" s="568">
        <v>853.85599999999999</v>
      </c>
      <c r="I52" s="568">
        <v>870.47799999999995</v>
      </c>
      <c r="J52" s="568">
        <v>939.202</v>
      </c>
      <c r="K52" s="568">
        <v>957.31600000000003</v>
      </c>
      <c r="L52" s="568">
        <v>968.73800000000006</v>
      </c>
      <c r="M52" s="432"/>
      <c r="N52" s="433">
        <f t="shared" si="0"/>
        <v>1.1931274521683521E-2</v>
      </c>
      <c r="O52" s="210"/>
    </row>
    <row r="53" spans="1:15" ht="12.75" customHeight="1" x14ac:dyDescent="0.2">
      <c r="A53" s="268">
        <v>48</v>
      </c>
      <c r="B53" s="111"/>
      <c r="C53" s="188" t="s">
        <v>695</v>
      </c>
      <c r="D53" s="570">
        <v>989.10199999999998</v>
      </c>
      <c r="E53" s="570">
        <v>992.86</v>
      </c>
      <c r="F53" s="570">
        <v>972.17100000000005</v>
      </c>
      <c r="G53" s="570">
        <v>933.46199999999999</v>
      </c>
      <c r="H53" s="570">
        <v>871.83500000000004</v>
      </c>
      <c r="I53" s="570">
        <v>844.36800000000005</v>
      </c>
      <c r="J53" s="570">
        <v>909.28899999999999</v>
      </c>
      <c r="K53" s="570">
        <v>895.46900000000005</v>
      </c>
      <c r="L53" s="570">
        <v>958.72900000000004</v>
      </c>
      <c r="M53" s="313"/>
      <c r="N53" s="315">
        <f t="shared" si="0"/>
        <v>7.064454492561989E-2</v>
      </c>
      <c r="O53" s="210"/>
    </row>
    <row r="54" spans="1:15" ht="12.75" customHeight="1" x14ac:dyDescent="0.2">
      <c r="A54" s="268">
        <v>49</v>
      </c>
      <c r="B54" s="290"/>
      <c r="C54" s="533" t="s">
        <v>696</v>
      </c>
      <c r="D54" s="568">
        <v>681.26099999999997</v>
      </c>
      <c r="E54" s="568">
        <v>662.63400000000001</v>
      </c>
      <c r="F54" s="568">
        <v>652.51099999999997</v>
      </c>
      <c r="G54" s="568">
        <v>652.41999999999996</v>
      </c>
      <c r="H54" s="568">
        <v>659.60599999999999</v>
      </c>
      <c r="I54" s="568">
        <v>810.94399999999996</v>
      </c>
      <c r="J54" s="568">
        <v>914.072</v>
      </c>
      <c r="K54" s="568">
        <v>929.19500000000005</v>
      </c>
      <c r="L54" s="568">
        <v>956.58399999999995</v>
      </c>
      <c r="M54" s="432"/>
      <c r="N54" s="433">
        <f t="shared" si="0"/>
        <v>2.9476051851333507E-2</v>
      </c>
      <c r="O54" s="210"/>
    </row>
    <row r="55" spans="1:15" ht="16.5" customHeight="1" x14ac:dyDescent="0.2">
      <c r="A55" s="268">
        <v>50</v>
      </c>
      <c r="B55" s="190"/>
      <c r="C55" s="189" t="s">
        <v>489</v>
      </c>
      <c r="D55" s="882">
        <v>859.86699999999996</v>
      </c>
      <c r="E55" s="882">
        <v>1072.356</v>
      </c>
      <c r="F55" s="882">
        <v>1235.732</v>
      </c>
      <c r="G55" s="883">
        <v>1229.4770000000001</v>
      </c>
      <c r="H55" s="883">
        <v>974.12800000000004</v>
      </c>
      <c r="I55" s="883">
        <v>1020.231</v>
      </c>
      <c r="J55" s="883">
        <v>1082.759</v>
      </c>
      <c r="K55" s="883">
        <v>1047.6500000000001</v>
      </c>
      <c r="L55" s="883">
        <v>953.42100000000005</v>
      </c>
      <c r="M55" s="884"/>
      <c r="N55" s="885">
        <f t="shared" si="0"/>
        <v>-8.9943206223452532E-2</v>
      </c>
      <c r="O55" s="210"/>
    </row>
    <row r="56" spans="1:15" ht="15" customHeight="1" x14ac:dyDescent="0.2">
      <c r="C56" s="20" t="s">
        <v>494</v>
      </c>
      <c r="O56" s="210"/>
    </row>
    <row r="57" spans="1:15" x14ac:dyDescent="0.2">
      <c r="O57" s="210"/>
    </row>
    <row r="58" spans="1:15" x14ac:dyDescent="0.2">
      <c r="O58" s="210"/>
    </row>
    <row r="59" spans="1:15" x14ac:dyDescent="0.2">
      <c r="O59" s="210"/>
    </row>
  </sheetData>
  <mergeCells count="4">
    <mergeCell ref="A4:A5"/>
    <mergeCell ref="C2:K2"/>
    <mergeCell ref="C3:K3"/>
    <mergeCell ref="H4:M4"/>
  </mergeCells>
  <phoneticPr fontId="5" type="noConversion"/>
  <pageMargins left="0.75" right="0.75" top="1" bottom="1" header="0.5" footer="0.5"/>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4571"/>
  <sheetViews>
    <sheetView zoomScaleNormal="100" workbookViewId="0">
      <selection activeCell="Q36" sqref="Q35:Q36"/>
    </sheetView>
  </sheetViews>
  <sheetFormatPr defaultRowHeight="12.75" x14ac:dyDescent="0.2"/>
  <cols>
    <col min="1" max="1" width="6.28515625" style="437" customWidth="1"/>
    <col min="2" max="2" width="1.7109375" style="437" customWidth="1"/>
    <col min="3" max="3" width="44.5703125" style="437" customWidth="1"/>
    <col min="4" max="4" width="9.85546875" style="437" customWidth="1"/>
    <col min="5" max="5" width="9.5703125" style="437" customWidth="1"/>
    <col min="6" max="6" width="10.42578125" style="437" customWidth="1"/>
    <col min="7" max="12" width="9.140625" style="437"/>
    <col min="13" max="13" width="1.5703125" style="437" customWidth="1"/>
    <col min="14" max="21" width="9.140625" style="437"/>
    <col min="22" max="22" width="29.42578125" style="437" customWidth="1"/>
    <col min="23" max="29" width="9.140625" style="437"/>
    <col min="30" max="16384" width="9.140625" style="316"/>
  </cols>
  <sheetData>
    <row r="1" spans="1:29" customFormat="1" ht="14.25" customHeight="1" x14ac:dyDescent="0.2">
      <c r="A1" s="817"/>
      <c r="B1" s="817"/>
      <c r="C1" s="817"/>
      <c r="D1" s="817"/>
      <c r="E1" s="817"/>
      <c r="F1" s="817"/>
      <c r="G1" s="817"/>
      <c r="H1" s="817"/>
      <c r="I1" s="817"/>
      <c r="J1" s="817"/>
      <c r="K1" s="817"/>
      <c r="L1" s="817"/>
      <c r="M1" s="817"/>
      <c r="N1" s="817"/>
      <c r="O1" s="50" t="s">
        <v>437</v>
      </c>
      <c r="P1" s="817"/>
      <c r="Q1" s="817"/>
      <c r="R1" s="817"/>
      <c r="S1" s="817"/>
      <c r="T1" s="817"/>
      <c r="U1" s="817"/>
      <c r="V1" s="817"/>
      <c r="W1" s="817"/>
      <c r="X1" s="817"/>
      <c r="Y1" s="817"/>
      <c r="Z1" s="817"/>
      <c r="AA1" s="817"/>
      <c r="AB1" s="817"/>
      <c r="AC1" s="817"/>
    </row>
    <row r="2" spans="1:29" customFormat="1" ht="15" customHeight="1" x14ac:dyDescent="0.2">
      <c r="A2" s="817"/>
      <c r="B2" s="817"/>
      <c r="C2" s="937" t="s">
        <v>103</v>
      </c>
      <c r="D2" s="937"/>
      <c r="E2" s="937"/>
      <c r="F2" s="937"/>
      <c r="G2" s="937"/>
      <c r="H2" s="937"/>
      <c r="I2" s="937"/>
      <c r="J2" s="937"/>
      <c r="K2" s="814"/>
      <c r="L2" s="814"/>
      <c r="M2" s="814"/>
      <c r="N2" s="814"/>
      <c r="O2" s="13"/>
      <c r="P2" s="817"/>
      <c r="Q2" s="817"/>
      <c r="R2" s="817"/>
      <c r="S2" s="817"/>
      <c r="T2" s="817"/>
      <c r="U2" s="817"/>
      <c r="V2" s="817"/>
      <c r="W2" s="817"/>
      <c r="X2" s="817"/>
      <c r="Y2" s="817"/>
      <c r="Z2" s="817"/>
      <c r="AA2" s="817"/>
      <c r="AB2" s="817"/>
      <c r="AC2" s="817"/>
    </row>
    <row r="3" spans="1:29" customFormat="1" ht="15" customHeight="1" x14ac:dyDescent="0.2">
      <c r="A3" s="817"/>
      <c r="B3" s="817"/>
      <c r="C3" s="937" t="s">
        <v>102</v>
      </c>
      <c r="D3" s="937"/>
      <c r="E3" s="937"/>
      <c r="F3" s="937"/>
      <c r="G3" s="937"/>
      <c r="H3" s="937"/>
      <c r="I3" s="937"/>
      <c r="J3" s="937"/>
      <c r="K3" s="814"/>
      <c r="L3" s="814"/>
      <c r="M3" s="814"/>
      <c r="N3" s="814"/>
      <c r="O3" s="13"/>
      <c r="P3" s="817"/>
      <c r="Q3" s="817"/>
      <c r="R3" s="817"/>
      <c r="S3" s="817"/>
      <c r="T3" s="817"/>
      <c r="U3" s="817"/>
      <c r="V3" s="817"/>
      <c r="W3" s="817"/>
      <c r="X3" s="817"/>
      <c r="Y3" s="817"/>
      <c r="Z3" s="817"/>
      <c r="AA3" s="817"/>
      <c r="AB3" s="817"/>
      <c r="AC3" s="817"/>
    </row>
    <row r="4" spans="1:29" customFormat="1" ht="15" customHeight="1" x14ac:dyDescent="0.2">
      <c r="A4" s="817"/>
      <c r="B4" s="817"/>
      <c r="C4" s="939" t="s">
        <v>235</v>
      </c>
      <c r="D4" s="939"/>
      <c r="E4" s="939"/>
      <c r="F4" s="939"/>
      <c r="G4" s="939"/>
      <c r="H4" s="939"/>
      <c r="I4" s="939"/>
      <c r="J4" s="939"/>
      <c r="K4" s="816"/>
      <c r="L4" s="816"/>
      <c r="M4" s="816"/>
      <c r="N4" s="816"/>
      <c r="O4" s="13"/>
      <c r="P4" s="817"/>
      <c r="Q4" s="817"/>
      <c r="R4" s="817"/>
      <c r="S4" s="817"/>
      <c r="T4" s="817"/>
      <c r="U4" s="817"/>
      <c r="V4" s="817"/>
      <c r="W4" s="817"/>
      <c r="X4" s="817"/>
      <c r="Y4" s="817"/>
      <c r="Z4" s="817"/>
      <c r="AA4" s="817"/>
      <c r="AB4" s="817"/>
      <c r="AC4" s="817"/>
    </row>
    <row r="5" spans="1:29" customFormat="1" ht="12" customHeight="1" x14ac:dyDescent="0.2">
      <c r="A5" s="936" t="s">
        <v>287</v>
      </c>
      <c r="B5" s="815"/>
      <c r="C5" s="817"/>
      <c r="D5" s="817"/>
      <c r="E5" s="817"/>
      <c r="F5" s="817"/>
      <c r="G5" s="817"/>
      <c r="H5" s="938">
        <v>1000</v>
      </c>
      <c r="I5" s="938"/>
      <c r="J5" s="938"/>
      <c r="K5" s="938"/>
      <c r="L5" s="938"/>
      <c r="M5" s="938"/>
      <c r="N5" s="436"/>
      <c r="O5" s="437"/>
      <c r="P5" s="817"/>
      <c r="Q5" s="817"/>
      <c r="R5" s="817"/>
      <c r="S5" s="817"/>
      <c r="T5" s="817"/>
      <c r="U5" s="817"/>
      <c r="V5" s="817"/>
      <c r="W5" s="817"/>
      <c r="X5" s="817"/>
      <c r="Y5" s="817"/>
      <c r="Z5" s="817"/>
      <c r="AA5" s="817"/>
      <c r="AB5" s="817"/>
      <c r="AC5" s="817"/>
    </row>
    <row r="6" spans="1:29" customFormat="1" ht="24.95" customHeight="1" x14ac:dyDescent="0.2">
      <c r="A6" s="936"/>
      <c r="B6" s="425"/>
      <c r="C6" s="426"/>
      <c r="D6" s="427">
        <v>2005</v>
      </c>
      <c r="E6" s="427">
        <v>2006</v>
      </c>
      <c r="F6" s="427">
        <v>2007</v>
      </c>
      <c r="G6" s="427">
        <v>2008</v>
      </c>
      <c r="H6" s="427">
        <v>2009</v>
      </c>
      <c r="I6" s="427">
        <v>2010</v>
      </c>
      <c r="J6" s="427">
        <v>2011</v>
      </c>
      <c r="K6" s="427">
        <v>2012</v>
      </c>
      <c r="L6" s="427">
        <v>2013</v>
      </c>
      <c r="M6" s="426"/>
      <c r="N6" s="428" t="s">
        <v>692</v>
      </c>
      <c r="O6" s="817"/>
      <c r="P6" s="817"/>
      <c r="Q6" s="817"/>
      <c r="R6" s="817"/>
      <c r="S6" s="817"/>
      <c r="T6" s="817"/>
      <c r="U6" s="817"/>
      <c r="V6" s="817"/>
      <c r="W6" s="817"/>
      <c r="X6" s="817"/>
      <c r="Y6" s="817"/>
      <c r="Z6" s="817"/>
      <c r="AA6" s="817"/>
      <c r="AB6" s="50" t="s">
        <v>437</v>
      </c>
      <c r="AC6" s="437"/>
    </row>
    <row r="7" spans="1:29" ht="12.75" customHeight="1" x14ac:dyDescent="0.2">
      <c r="A7" s="285">
        <v>1</v>
      </c>
      <c r="B7" s="289"/>
      <c r="C7" s="430" t="s">
        <v>85</v>
      </c>
      <c r="D7" s="573">
        <v>2939.5549999999998</v>
      </c>
      <c r="E7" s="573">
        <v>2752.0329999999999</v>
      </c>
      <c r="F7" s="573">
        <v>2838.837</v>
      </c>
      <c r="G7" s="572">
        <v>2802.748</v>
      </c>
      <c r="H7" s="572">
        <v>2478.7869999999998</v>
      </c>
      <c r="I7" s="572">
        <v>2516.58</v>
      </c>
      <c r="J7" s="572">
        <v>2678.991</v>
      </c>
      <c r="K7" s="573">
        <v>2838.6729999999998</v>
      </c>
      <c r="L7" s="573">
        <v>3015.3110000000001</v>
      </c>
      <c r="M7" s="313"/>
      <c r="N7" s="314">
        <f t="shared" ref="N7:N56" si="0">(L7/K7)-1</f>
        <v>6.2225553982441895E-2</v>
      </c>
      <c r="T7" s="817"/>
      <c r="U7" s="937" t="s">
        <v>103</v>
      </c>
      <c r="V7" s="937"/>
      <c r="W7" s="937"/>
      <c r="X7" s="937"/>
      <c r="Y7" s="937"/>
      <c r="Z7" s="814"/>
      <c r="AA7" s="814"/>
      <c r="AB7" s="814"/>
      <c r="AC7" s="13"/>
    </row>
    <row r="8" spans="1:29" ht="12.75" customHeight="1" x14ac:dyDescent="0.2">
      <c r="A8" s="285">
        <v>2</v>
      </c>
      <c r="B8" s="290"/>
      <c r="C8" s="533" t="s">
        <v>365</v>
      </c>
      <c r="D8" s="574">
        <v>1183.0229999999999</v>
      </c>
      <c r="E8" s="574">
        <v>1374.451</v>
      </c>
      <c r="F8" s="574">
        <v>1571.472</v>
      </c>
      <c r="G8" s="574">
        <v>1652.06</v>
      </c>
      <c r="H8" s="574">
        <v>1744.96</v>
      </c>
      <c r="I8" s="574">
        <v>1787.4960000000001</v>
      </c>
      <c r="J8" s="574">
        <v>1889.5129999999999</v>
      </c>
      <c r="K8" s="574">
        <v>1959.4179999999999</v>
      </c>
      <c r="L8" s="574">
        <v>2240.2600000000002</v>
      </c>
      <c r="M8" s="432"/>
      <c r="N8" s="433">
        <f t="shared" si="0"/>
        <v>0.14332929471914646</v>
      </c>
      <c r="T8" s="817"/>
      <c r="U8" s="937" t="s">
        <v>102</v>
      </c>
      <c r="V8" s="937"/>
      <c r="W8" s="937"/>
      <c r="X8" s="937"/>
      <c r="Y8" s="937"/>
      <c r="Z8" s="814"/>
      <c r="AA8" s="814"/>
      <c r="AB8" s="814"/>
      <c r="AC8" s="13"/>
    </row>
    <row r="9" spans="1:29" ht="12.75" customHeight="1" x14ac:dyDescent="0.2">
      <c r="A9" s="285">
        <v>3</v>
      </c>
      <c r="B9" s="111"/>
      <c r="C9" s="188" t="s">
        <v>424</v>
      </c>
      <c r="D9" s="573">
        <v>1729.6289999999999</v>
      </c>
      <c r="E9" s="573">
        <v>1659.3340000000001</v>
      </c>
      <c r="F9" s="573">
        <v>1729.269</v>
      </c>
      <c r="G9" s="573">
        <v>1214.3879999999999</v>
      </c>
      <c r="H9" s="573">
        <v>1184.076</v>
      </c>
      <c r="I9" s="573">
        <v>1189.942</v>
      </c>
      <c r="J9" s="573">
        <v>1268.5630000000001</v>
      </c>
      <c r="K9" s="573">
        <v>1361.999</v>
      </c>
      <c r="L9" s="573">
        <v>1406.5050000000001</v>
      </c>
      <c r="M9" s="313"/>
      <c r="N9" s="886">
        <f t="shared" si="0"/>
        <v>3.2676969660036415E-2</v>
      </c>
      <c r="T9" s="817"/>
      <c r="U9" s="939" t="s">
        <v>235</v>
      </c>
      <c r="V9" s="939"/>
      <c r="W9" s="939"/>
      <c r="X9" s="939"/>
      <c r="Y9" s="939"/>
      <c r="Z9" s="816"/>
      <c r="AA9" s="816"/>
      <c r="AB9" s="816"/>
      <c r="AC9" s="13"/>
    </row>
    <row r="10" spans="1:29" ht="12.75" customHeight="1" x14ac:dyDescent="0.2">
      <c r="A10" s="285">
        <v>4</v>
      </c>
      <c r="B10" s="290"/>
      <c r="C10" s="533" t="s">
        <v>366</v>
      </c>
      <c r="D10" s="574">
        <v>1257.9970000000001</v>
      </c>
      <c r="E10" s="574">
        <v>1416.789</v>
      </c>
      <c r="F10" s="574">
        <v>1453.229</v>
      </c>
      <c r="G10" s="574">
        <v>1493.546</v>
      </c>
      <c r="H10" s="574">
        <v>1528.886</v>
      </c>
      <c r="I10" s="574">
        <v>1385.626</v>
      </c>
      <c r="J10" s="574">
        <v>1412.75</v>
      </c>
      <c r="K10" s="574">
        <v>1386.5409999999999</v>
      </c>
      <c r="L10" s="574">
        <v>1381.9159999999999</v>
      </c>
      <c r="M10" s="432"/>
      <c r="N10" s="433">
        <f t="shared" si="0"/>
        <v>-3.3356388307306251E-3</v>
      </c>
      <c r="T10" s="936" t="s">
        <v>287</v>
      </c>
      <c r="U10" s="817"/>
      <c r="V10" s="817"/>
      <c r="X10" s="938">
        <v>1000</v>
      </c>
      <c r="Y10" s="938"/>
      <c r="Z10" s="938"/>
      <c r="AA10" s="938"/>
      <c r="AB10" s="938"/>
    </row>
    <row r="11" spans="1:29" ht="12.75" customHeight="1" x14ac:dyDescent="0.2">
      <c r="A11" s="285">
        <v>5</v>
      </c>
      <c r="B11" s="111"/>
      <c r="C11" s="188" t="s">
        <v>86</v>
      </c>
      <c r="D11" s="573">
        <v>1382.829</v>
      </c>
      <c r="E11" s="573">
        <v>1429.425</v>
      </c>
      <c r="F11" s="573">
        <v>1405.694</v>
      </c>
      <c r="G11" s="573">
        <v>1460.93</v>
      </c>
      <c r="H11" s="573">
        <v>1235.549</v>
      </c>
      <c r="I11" s="573">
        <v>1188.711</v>
      </c>
      <c r="J11" s="573">
        <v>1298.8920000000001</v>
      </c>
      <c r="K11" s="573">
        <v>1313.394</v>
      </c>
      <c r="L11" s="573">
        <v>1339.633</v>
      </c>
      <c r="M11" s="313"/>
      <c r="N11" s="886">
        <f t="shared" si="0"/>
        <v>1.9978011168012122E-2</v>
      </c>
      <c r="T11" s="936"/>
      <c r="U11" s="425"/>
      <c r="V11" s="426"/>
      <c r="W11" s="427">
        <v>2009</v>
      </c>
      <c r="X11" s="427">
        <v>2010</v>
      </c>
      <c r="Y11" s="427">
        <v>2011</v>
      </c>
      <c r="Z11" s="427">
        <v>2012</v>
      </c>
      <c r="AA11" s="427">
        <v>2013</v>
      </c>
      <c r="AB11" s="428" t="s">
        <v>692</v>
      </c>
      <c r="AC11" s="817"/>
    </row>
    <row r="12" spans="1:29" ht="12.75" customHeight="1" x14ac:dyDescent="0.2">
      <c r="A12" s="285">
        <v>6</v>
      </c>
      <c r="B12" s="290"/>
      <c r="C12" s="533" t="s">
        <v>368</v>
      </c>
      <c r="D12" s="574">
        <v>1246.818</v>
      </c>
      <c r="E12" s="574">
        <v>1284.9159999999999</v>
      </c>
      <c r="F12" s="574">
        <v>1332.4939999999999</v>
      </c>
      <c r="G12" s="574">
        <v>1301.9010000000001</v>
      </c>
      <c r="H12" s="574">
        <v>1107.3420000000001</v>
      </c>
      <c r="I12" s="574">
        <v>1132.3989999999999</v>
      </c>
      <c r="J12" s="574">
        <v>1211.98</v>
      </c>
      <c r="K12" s="574">
        <v>1287.06</v>
      </c>
      <c r="L12" s="574">
        <v>1315.3989999999999</v>
      </c>
      <c r="M12" s="432"/>
      <c r="N12" s="433">
        <f t="shared" si="0"/>
        <v>2.2018398520659455E-2</v>
      </c>
      <c r="T12" s="285">
        <v>1</v>
      </c>
      <c r="U12" s="289"/>
      <c r="V12" s="430" t="str">
        <f>C7</f>
        <v>London / Heathrow - New York / J.F. Kennedy Intl, NY, USA</v>
      </c>
      <c r="W12" s="535">
        <f>H7</f>
        <v>2478.7869999999998</v>
      </c>
      <c r="X12" s="536">
        <f t="shared" ref="X12:AA27" si="1">I7</f>
        <v>2516.58</v>
      </c>
      <c r="Y12" s="536">
        <f t="shared" si="1"/>
        <v>2678.991</v>
      </c>
      <c r="Z12" s="536">
        <f t="shared" si="1"/>
        <v>2838.6729999999998</v>
      </c>
      <c r="AA12" s="541">
        <f t="shared" si="1"/>
        <v>3015.3110000000001</v>
      </c>
      <c r="AB12" s="537">
        <f>N7</f>
        <v>6.2225553982441895E-2</v>
      </c>
      <c r="AC12" s="817"/>
    </row>
    <row r="13" spans="1:29" ht="12.75" customHeight="1" x14ac:dyDescent="0.2">
      <c r="A13" s="285">
        <v>7</v>
      </c>
      <c r="B13" s="111"/>
      <c r="C13" s="188" t="s">
        <v>367</v>
      </c>
      <c r="D13" s="573">
        <v>936.62800000000004</v>
      </c>
      <c r="E13" s="573">
        <v>1036.425</v>
      </c>
      <c r="F13" s="573">
        <v>1057.0160000000001</v>
      </c>
      <c r="G13" s="573">
        <v>1047.2909999999999</v>
      </c>
      <c r="H13" s="573">
        <v>966.54</v>
      </c>
      <c r="I13" s="573">
        <v>1006.592</v>
      </c>
      <c r="J13" s="573">
        <v>1165.3869999999999</v>
      </c>
      <c r="K13" s="573">
        <v>1193.3710000000001</v>
      </c>
      <c r="L13" s="573">
        <v>1194.991</v>
      </c>
      <c r="M13" s="313"/>
      <c r="N13" s="886">
        <f t="shared" si="0"/>
        <v>1.3574990510074603E-3</v>
      </c>
      <c r="T13" s="285">
        <v>2</v>
      </c>
      <c r="U13" s="290"/>
      <c r="V13" s="431" t="str">
        <f t="shared" ref="V13:V61" si="2">C8</f>
        <v>London / Heathrow - Dubai Intl, United Arab Emirates</v>
      </c>
      <c r="W13" s="538">
        <f t="shared" ref="W13:AA61" si="3">H8</f>
        <v>1744.96</v>
      </c>
      <c r="X13" s="539">
        <f t="shared" si="1"/>
        <v>1787.4960000000001</v>
      </c>
      <c r="Y13" s="539">
        <f t="shared" si="1"/>
        <v>1889.5129999999999</v>
      </c>
      <c r="Z13" s="539">
        <f t="shared" si="1"/>
        <v>1959.4179999999999</v>
      </c>
      <c r="AA13" s="539">
        <f t="shared" si="1"/>
        <v>2240.2600000000002</v>
      </c>
      <c r="AB13" s="540">
        <f t="shared" ref="AB13:AB61" si="4">N8</f>
        <v>0.14332929471914646</v>
      </c>
      <c r="AC13" s="817"/>
    </row>
    <row r="14" spans="1:29" ht="12.75" customHeight="1" x14ac:dyDescent="0.2">
      <c r="A14" s="285">
        <v>8</v>
      </c>
      <c r="B14" s="290"/>
      <c r="C14" s="533" t="s">
        <v>93</v>
      </c>
      <c r="D14" s="574">
        <v>1522.096</v>
      </c>
      <c r="E14" s="574">
        <v>1520.779</v>
      </c>
      <c r="F14" s="574">
        <v>1604.9459999999999</v>
      </c>
      <c r="G14" s="574">
        <v>1460.27</v>
      </c>
      <c r="H14" s="574">
        <v>1218.2860000000001</v>
      </c>
      <c r="I14" s="574">
        <v>1137.499</v>
      </c>
      <c r="J14" s="574">
        <v>1207.4290000000001</v>
      </c>
      <c r="K14" s="574">
        <v>1187.837</v>
      </c>
      <c r="L14" s="574">
        <v>1181.569</v>
      </c>
      <c r="M14" s="432"/>
      <c r="N14" s="433">
        <f t="shared" si="0"/>
        <v>-5.2768182839901812E-3</v>
      </c>
      <c r="T14" s="285">
        <v>3</v>
      </c>
      <c r="U14" s="111"/>
      <c r="V14" s="188" t="str">
        <f t="shared" si="2"/>
        <v>Paris / Charles de Gaulle - New York / J.F. Kennedy Intl, NY, USA</v>
      </c>
      <c r="W14" s="535">
        <f t="shared" si="3"/>
        <v>1184.076</v>
      </c>
      <c r="X14" s="541">
        <f t="shared" si="1"/>
        <v>1189.942</v>
      </c>
      <c r="Y14" s="541">
        <f t="shared" si="1"/>
        <v>1268.5630000000001</v>
      </c>
      <c r="Z14" s="541">
        <f t="shared" si="1"/>
        <v>1361.999</v>
      </c>
      <c r="AA14" s="541">
        <f t="shared" si="1"/>
        <v>1406.5050000000001</v>
      </c>
      <c r="AB14" s="537">
        <f t="shared" si="4"/>
        <v>3.2676969660036415E-2</v>
      </c>
      <c r="AC14" s="817"/>
    </row>
    <row r="15" spans="1:29" ht="12.75" customHeight="1" x14ac:dyDescent="0.2">
      <c r="A15" s="285">
        <v>9</v>
      </c>
      <c r="B15" s="111"/>
      <c r="C15" s="188" t="s">
        <v>364</v>
      </c>
      <c r="D15" s="573">
        <v>739.61500000000001</v>
      </c>
      <c r="E15" s="573">
        <v>689.11</v>
      </c>
      <c r="F15" s="573">
        <v>710.31899999999996</v>
      </c>
      <c r="G15" s="573">
        <v>882.93100000000004</v>
      </c>
      <c r="H15" s="573">
        <v>1002.986</v>
      </c>
      <c r="I15" s="573">
        <v>1091.604</v>
      </c>
      <c r="J15" s="573">
        <v>1197.8499999999999</v>
      </c>
      <c r="K15" s="573">
        <v>1167.6500000000001</v>
      </c>
      <c r="L15" s="573">
        <v>1179.521</v>
      </c>
      <c r="M15" s="313"/>
      <c r="N15" s="886">
        <f t="shared" si="0"/>
        <v>1.0166573887723018E-2</v>
      </c>
      <c r="T15" s="285">
        <v>4</v>
      </c>
      <c r="U15" s="290"/>
      <c r="V15" s="431" t="str">
        <f t="shared" si="2"/>
        <v>London / Heathrow - Hong Kong Intl, China</v>
      </c>
      <c r="W15" s="538">
        <f t="shared" si="3"/>
        <v>1528.886</v>
      </c>
      <c r="X15" s="539">
        <f t="shared" si="1"/>
        <v>1385.626</v>
      </c>
      <c r="Y15" s="539">
        <f t="shared" si="1"/>
        <v>1412.75</v>
      </c>
      <c r="Z15" s="539">
        <f t="shared" si="1"/>
        <v>1386.5409999999999</v>
      </c>
      <c r="AA15" s="539">
        <f t="shared" si="1"/>
        <v>1381.9159999999999</v>
      </c>
      <c r="AB15" s="540">
        <f t="shared" si="4"/>
        <v>-3.3356388307306251E-3</v>
      </c>
      <c r="AC15" s="817"/>
    </row>
    <row r="16" spans="1:29" ht="12.75" customHeight="1" x14ac:dyDescent="0.2">
      <c r="A16" s="285">
        <v>10</v>
      </c>
      <c r="B16" s="290"/>
      <c r="C16" s="533" t="s">
        <v>399</v>
      </c>
      <c r="D16" s="574">
        <v>996.14300000000003</v>
      </c>
      <c r="E16" s="574">
        <v>1086.3219999999999</v>
      </c>
      <c r="F16" s="574">
        <v>1074.672</v>
      </c>
      <c r="G16" s="574">
        <v>1065.9749999999999</v>
      </c>
      <c r="H16" s="574">
        <v>1123.5029999999999</v>
      </c>
      <c r="I16" s="574">
        <v>1021.734</v>
      </c>
      <c r="J16" s="574">
        <v>1069.7059999999999</v>
      </c>
      <c r="K16" s="574">
        <v>1166.982</v>
      </c>
      <c r="L16" s="574">
        <v>1150.299</v>
      </c>
      <c r="M16" s="432"/>
      <c r="N16" s="433">
        <f t="shared" si="0"/>
        <v>-1.4295850321598746E-2</v>
      </c>
      <c r="T16" s="285">
        <v>5</v>
      </c>
      <c r="U16" s="111"/>
      <c r="V16" s="188" t="str">
        <f t="shared" si="2"/>
        <v>London / Heathrow - Los Angeles Intl, CA, USA</v>
      </c>
      <c r="W16" s="535">
        <f t="shared" si="3"/>
        <v>1235.549</v>
      </c>
      <c r="X16" s="541">
        <f t="shared" si="1"/>
        <v>1188.711</v>
      </c>
      <c r="Y16" s="541">
        <f t="shared" si="1"/>
        <v>1298.8920000000001</v>
      </c>
      <c r="Z16" s="541">
        <f t="shared" si="1"/>
        <v>1313.394</v>
      </c>
      <c r="AA16" s="541">
        <f t="shared" si="1"/>
        <v>1339.633</v>
      </c>
      <c r="AB16" s="537">
        <f t="shared" si="4"/>
        <v>1.9978011168012122E-2</v>
      </c>
      <c r="AC16" s="817"/>
    </row>
    <row r="17" spans="1:29" ht="12.75" customHeight="1" x14ac:dyDescent="0.2">
      <c r="A17" s="285">
        <v>11</v>
      </c>
      <c r="B17" s="111"/>
      <c r="C17" s="188" t="s">
        <v>425</v>
      </c>
      <c r="D17" s="573">
        <v>928.67100000000005</v>
      </c>
      <c r="E17" s="573">
        <v>976.71299999999997</v>
      </c>
      <c r="F17" s="573">
        <v>1056.9369999999999</v>
      </c>
      <c r="G17" s="573">
        <v>1105.0070000000001</v>
      </c>
      <c r="H17" s="573">
        <v>1101.5350000000001</v>
      </c>
      <c r="I17" s="573">
        <v>1147.8689999999999</v>
      </c>
      <c r="J17" s="573">
        <v>1165.432</v>
      </c>
      <c r="K17" s="573">
        <v>1086.8440000000001</v>
      </c>
      <c r="L17" s="573">
        <v>1098.7329999999999</v>
      </c>
      <c r="M17" s="313"/>
      <c r="N17" s="886">
        <f t="shared" si="0"/>
        <v>1.0939012406564252E-2</v>
      </c>
      <c r="T17" s="285">
        <v>6</v>
      </c>
      <c r="U17" s="290"/>
      <c r="V17" s="431" t="str">
        <f t="shared" si="2"/>
        <v>København / Kastrup - Oslo / Gardermoen, Norway</v>
      </c>
      <c r="W17" s="538">
        <f t="shared" si="3"/>
        <v>1107.3420000000001</v>
      </c>
      <c r="X17" s="539">
        <f t="shared" si="1"/>
        <v>1132.3989999999999</v>
      </c>
      <c r="Y17" s="539">
        <f t="shared" si="1"/>
        <v>1211.98</v>
      </c>
      <c r="Z17" s="539">
        <f t="shared" si="1"/>
        <v>1287.06</v>
      </c>
      <c r="AA17" s="539">
        <f t="shared" si="1"/>
        <v>1315.3989999999999</v>
      </c>
      <c r="AB17" s="540">
        <f t="shared" si="4"/>
        <v>2.2018398520659455E-2</v>
      </c>
      <c r="AC17" s="817"/>
    </row>
    <row r="18" spans="1:29" ht="12.75" customHeight="1" x14ac:dyDescent="0.2">
      <c r="A18" s="285">
        <v>12</v>
      </c>
      <c r="B18" s="290"/>
      <c r="C18" s="533" t="s">
        <v>363</v>
      </c>
      <c r="D18" s="574">
        <v>725.38699999999994</v>
      </c>
      <c r="E18" s="574">
        <v>1006.862</v>
      </c>
      <c r="F18" s="574">
        <v>1005.9</v>
      </c>
      <c r="G18" s="574">
        <v>840.42499999999995</v>
      </c>
      <c r="H18" s="574">
        <v>861.79399999999998</v>
      </c>
      <c r="I18" s="574">
        <v>957.23299999999995</v>
      </c>
      <c r="J18" s="574">
        <v>950.81899999999996</v>
      </c>
      <c r="K18" s="574">
        <v>891.279</v>
      </c>
      <c r="L18" s="574">
        <v>1046.0039999999999</v>
      </c>
      <c r="M18" s="432"/>
      <c r="N18" s="433">
        <f t="shared" si="0"/>
        <v>0.17359883942065268</v>
      </c>
      <c r="T18" s="285">
        <v>7</v>
      </c>
      <c r="U18" s="111"/>
      <c r="V18" s="188" t="str">
        <f t="shared" si="2"/>
        <v>Stockholm / Arlanda - Oslo / Gardermoen, Norway</v>
      </c>
      <c r="W18" s="535">
        <f t="shared" si="3"/>
        <v>966.54</v>
      </c>
      <c r="X18" s="541">
        <f t="shared" si="1"/>
        <v>1006.592</v>
      </c>
      <c r="Y18" s="541">
        <f t="shared" si="1"/>
        <v>1165.3869999999999</v>
      </c>
      <c r="Z18" s="541">
        <f t="shared" si="1"/>
        <v>1193.3710000000001</v>
      </c>
      <c r="AA18" s="541">
        <f t="shared" si="1"/>
        <v>1194.991</v>
      </c>
      <c r="AB18" s="537">
        <f t="shared" si="4"/>
        <v>1.3574990510074603E-3</v>
      </c>
      <c r="AC18" s="817"/>
    </row>
    <row r="19" spans="1:29" ht="12.75" customHeight="1" x14ac:dyDescent="0.2">
      <c r="A19" s="285">
        <v>13</v>
      </c>
      <c r="B19" s="111"/>
      <c r="C19" s="188" t="s">
        <v>98</v>
      </c>
      <c r="D19" s="573">
        <v>383.767</v>
      </c>
      <c r="E19" s="573">
        <v>599.59400000000005</v>
      </c>
      <c r="F19" s="573">
        <v>664.93399999999997</v>
      </c>
      <c r="G19" s="573">
        <v>716.03099999999995</v>
      </c>
      <c r="H19" s="573">
        <v>755.74599999999998</v>
      </c>
      <c r="I19" s="573">
        <v>918.19600000000003</v>
      </c>
      <c r="J19" s="573">
        <v>997.47699999999998</v>
      </c>
      <c r="K19" s="573">
        <v>918.553</v>
      </c>
      <c r="L19" s="573">
        <v>1042.6669999999999</v>
      </c>
      <c r="M19" s="313"/>
      <c r="N19" s="886">
        <f t="shared" si="0"/>
        <v>0.13511904049085888</v>
      </c>
      <c r="T19" s="285">
        <v>8</v>
      </c>
      <c r="U19" s="290"/>
      <c r="V19" s="431" t="str">
        <f t="shared" si="2"/>
        <v>London / Heathrow - Chicago / O'Hare Intl, IL, USA</v>
      </c>
      <c r="W19" s="538">
        <f t="shared" si="3"/>
        <v>1218.2860000000001</v>
      </c>
      <c r="X19" s="539">
        <f t="shared" si="1"/>
        <v>1137.499</v>
      </c>
      <c r="Y19" s="539">
        <f t="shared" si="1"/>
        <v>1207.4290000000001</v>
      </c>
      <c r="Z19" s="539">
        <f t="shared" si="1"/>
        <v>1187.837</v>
      </c>
      <c r="AA19" s="539">
        <f t="shared" si="1"/>
        <v>1181.569</v>
      </c>
      <c r="AB19" s="540">
        <f t="shared" si="4"/>
        <v>-5.2768182839901812E-3</v>
      </c>
      <c r="AC19" s="817"/>
    </row>
    <row r="20" spans="1:29" ht="12.75" customHeight="1" x14ac:dyDescent="0.2">
      <c r="A20" s="285">
        <v>14</v>
      </c>
      <c r="B20" s="290"/>
      <c r="C20" s="533" t="s">
        <v>400</v>
      </c>
      <c r="D20" s="574">
        <v>904.673</v>
      </c>
      <c r="E20" s="574">
        <v>940.32100000000003</v>
      </c>
      <c r="F20" s="574">
        <v>909.43700000000001</v>
      </c>
      <c r="G20" s="574">
        <v>869.66899999999998</v>
      </c>
      <c r="H20" s="574">
        <v>888.38</v>
      </c>
      <c r="I20" s="574">
        <v>876.62099999999998</v>
      </c>
      <c r="J20" s="574">
        <v>958.47400000000005</v>
      </c>
      <c r="K20" s="574">
        <v>1012.103</v>
      </c>
      <c r="L20" s="574">
        <v>1038.675</v>
      </c>
      <c r="M20" s="432"/>
      <c r="N20" s="433">
        <f t="shared" si="0"/>
        <v>2.6254244874286625E-2</v>
      </c>
      <c r="T20" s="285">
        <v>9</v>
      </c>
      <c r="U20" s="111"/>
      <c r="V20" s="188" t="str">
        <f t="shared" si="2"/>
        <v>London / Heathrow - Newark / Liberty Intl, NJ, USA</v>
      </c>
      <c r="W20" s="535">
        <f t="shared" si="3"/>
        <v>1002.986</v>
      </c>
      <c r="X20" s="541">
        <f t="shared" si="1"/>
        <v>1091.604</v>
      </c>
      <c r="Y20" s="541">
        <f t="shared" si="1"/>
        <v>1197.8499999999999</v>
      </c>
      <c r="Z20" s="541">
        <f t="shared" si="1"/>
        <v>1167.6500000000001</v>
      </c>
      <c r="AA20" s="541">
        <f t="shared" si="1"/>
        <v>1179.521</v>
      </c>
      <c r="AB20" s="537">
        <f t="shared" si="4"/>
        <v>1.0166573887723018E-2</v>
      </c>
      <c r="AC20" s="817"/>
    </row>
    <row r="21" spans="1:29" ht="12.75" customHeight="1" x14ac:dyDescent="0.2">
      <c r="A21" s="285">
        <v>15</v>
      </c>
      <c r="B21" s="111"/>
      <c r="C21" s="188" t="s">
        <v>89</v>
      </c>
      <c r="D21" s="573">
        <v>1067.4259999999999</v>
      </c>
      <c r="E21" s="573">
        <v>1045.77</v>
      </c>
      <c r="F21" s="573">
        <v>1023.597</v>
      </c>
      <c r="G21" s="573">
        <v>992.75400000000002</v>
      </c>
      <c r="H21" s="573">
        <v>1013.867</v>
      </c>
      <c r="I21" s="573">
        <v>940.94799999999998</v>
      </c>
      <c r="J21" s="573">
        <v>926.23900000000003</v>
      </c>
      <c r="K21" s="573">
        <v>950.94799999999998</v>
      </c>
      <c r="L21" s="573">
        <v>1013.908</v>
      </c>
      <c r="M21" s="313"/>
      <c r="N21" s="886">
        <f t="shared" si="0"/>
        <v>6.6207615979002155E-2</v>
      </c>
      <c r="T21" s="285">
        <v>10</v>
      </c>
      <c r="U21" s="290"/>
      <c r="V21" s="431" t="str">
        <f t="shared" si="2"/>
        <v>London / Heathrow - Singapore / Changi, Singapore</v>
      </c>
      <c r="W21" s="538">
        <f t="shared" si="3"/>
        <v>1123.5029999999999</v>
      </c>
      <c r="X21" s="539">
        <f t="shared" si="1"/>
        <v>1021.734</v>
      </c>
      <c r="Y21" s="539">
        <f t="shared" si="1"/>
        <v>1069.7059999999999</v>
      </c>
      <c r="Z21" s="539">
        <f t="shared" si="1"/>
        <v>1166.982</v>
      </c>
      <c r="AA21" s="539">
        <f t="shared" si="1"/>
        <v>1150.299</v>
      </c>
      <c r="AB21" s="540">
        <f t="shared" si="4"/>
        <v>-1.4295850321598746E-2</v>
      </c>
      <c r="AC21" s="817"/>
    </row>
    <row r="22" spans="1:29" ht="12.75" customHeight="1" x14ac:dyDescent="0.2">
      <c r="A22" s="285">
        <v>16</v>
      </c>
      <c r="B22" s="290"/>
      <c r="C22" s="533" t="s">
        <v>94</v>
      </c>
      <c r="D22" s="574">
        <v>878.01700000000005</v>
      </c>
      <c r="E22" s="574">
        <v>837.46500000000003</v>
      </c>
      <c r="F22" s="574">
        <v>833.86300000000006</v>
      </c>
      <c r="G22" s="574">
        <v>829.76300000000003</v>
      </c>
      <c r="H22" s="574">
        <v>846.21</v>
      </c>
      <c r="I22" s="574">
        <v>821.98299999999995</v>
      </c>
      <c r="J22" s="574">
        <v>953.87800000000004</v>
      </c>
      <c r="K22" s="574">
        <v>1031.2760000000001</v>
      </c>
      <c r="L22" s="574">
        <v>1010.183</v>
      </c>
      <c r="M22" s="432"/>
      <c r="N22" s="433">
        <f t="shared" si="0"/>
        <v>-2.0453302510676119E-2</v>
      </c>
      <c r="T22" s="285">
        <v>11</v>
      </c>
      <c r="U22" s="111"/>
      <c r="V22" s="188" t="str">
        <f t="shared" si="2"/>
        <v>Paris / Charles de Gaulle - Montreal / Pierre Elliot Trudeau Intl, Canada</v>
      </c>
      <c r="W22" s="535">
        <f t="shared" si="3"/>
        <v>1101.5350000000001</v>
      </c>
      <c r="X22" s="541">
        <f t="shared" si="1"/>
        <v>1147.8689999999999</v>
      </c>
      <c r="Y22" s="541">
        <f t="shared" si="1"/>
        <v>1165.432</v>
      </c>
      <c r="Z22" s="541">
        <f t="shared" si="1"/>
        <v>1086.8440000000001</v>
      </c>
      <c r="AA22" s="541">
        <f t="shared" si="1"/>
        <v>1098.7329999999999</v>
      </c>
      <c r="AB22" s="537">
        <f t="shared" si="4"/>
        <v>1.0939012406564252E-2</v>
      </c>
      <c r="AC22" s="817"/>
    </row>
    <row r="23" spans="1:29" ht="12.75" customHeight="1" x14ac:dyDescent="0.2">
      <c r="A23" s="285">
        <v>17</v>
      </c>
      <c r="B23" s="111"/>
      <c r="C23" s="188" t="s">
        <v>88</v>
      </c>
      <c r="D23" s="573">
        <v>1005.375</v>
      </c>
      <c r="E23" s="573">
        <v>1027.4949999999999</v>
      </c>
      <c r="F23" s="573">
        <v>1032.1030000000001</v>
      </c>
      <c r="G23" s="573">
        <v>985.57500000000005</v>
      </c>
      <c r="H23" s="573">
        <v>892.73500000000001</v>
      </c>
      <c r="I23" s="573">
        <v>860.61699999999996</v>
      </c>
      <c r="J23" s="573">
        <v>925.72199999999998</v>
      </c>
      <c r="K23" s="573">
        <v>965.71199999999999</v>
      </c>
      <c r="L23" s="573">
        <v>978.38099999999997</v>
      </c>
      <c r="M23" s="313"/>
      <c r="N23" s="886">
        <f t="shared" si="0"/>
        <v>1.3118818032705315E-2</v>
      </c>
      <c r="T23" s="285">
        <v>12</v>
      </c>
      <c r="U23" s="290"/>
      <c r="V23" s="431" t="str">
        <f t="shared" si="2"/>
        <v>London / Heathrow - Mumbai / Chhatrapati Shivaji Intl, India</v>
      </c>
      <c r="W23" s="538">
        <f t="shared" si="3"/>
        <v>861.79399999999998</v>
      </c>
      <c r="X23" s="539">
        <f t="shared" si="1"/>
        <v>957.23299999999995</v>
      </c>
      <c r="Y23" s="539">
        <f t="shared" si="1"/>
        <v>950.81899999999996</v>
      </c>
      <c r="Z23" s="539">
        <f t="shared" si="1"/>
        <v>891.279</v>
      </c>
      <c r="AA23" s="539">
        <f t="shared" si="1"/>
        <v>1046.0039999999999</v>
      </c>
      <c r="AB23" s="540">
        <f t="shared" si="4"/>
        <v>0.17359883942065268</v>
      </c>
      <c r="AC23" s="817"/>
    </row>
    <row r="24" spans="1:29" ht="12.75" customHeight="1" x14ac:dyDescent="0.2">
      <c r="A24" s="285">
        <v>18</v>
      </c>
      <c r="B24" s="290"/>
      <c r="C24" s="533" t="s">
        <v>514</v>
      </c>
      <c r="D24" s="574">
        <v>570.36400000000003</v>
      </c>
      <c r="E24" s="574">
        <v>580.25800000000004</v>
      </c>
      <c r="F24" s="574">
        <v>585.33699999999999</v>
      </c>
      <c r="G24" s="574">
        <v>577.27599999999995</v>
      </c>
      <c r="H24" s="574">
        <v>604.16499999999996</v>
      </c>
      <c r="I24" s="574">
        <v>859.37</v>
      </c>
      <c r="J24" s="574">
        <v>977.928</v>
      </c>
      <c r="K24" s="574">
        <v>955.24300000000005</v>
      </c>
      <c r="L24" s="574">
        <v>971.09</v>
      </c>
      <c r="M24" s="432"/>
      <c r="N24" s="433">
        <f t="shared" si="0"/>
        <v>1.6589496075867682E-2</v>
      </c>
      <c r="T24" s="285">
        <v>13</v>
      </c>
      <c r="U24" s="111"/>
      <c r="V24" s="188" t="str">
        <f t="shared" si="2"/>
        <v>London / Heathrow - New Delhi / Indira Gandhi Intl, India</v>
      </c>
      <c r="W24" s="535">
        <f t="shared" si="3"/>
        <v>755.74599999999998</v>
      </c>
      <c r="X24" s="541">
        <f t="shared" si="1"/>
        <v>918.19600000000003</v>
      </c>
      <c r="Y24" s="541">
        <f t="shared" si="1"/>
        <v>997.47699999999998</v>
      </c>
      <c r="Z24" s="541">
        <f t="shared" si="1"/>
        <v>918.553</v>
      </c>
      <c r="AA24" s="541">
        <f t="shared" si="1"/>
        <v>1042.6669999999999</v>
      </c>
      <c r="AB24" s="537">
        <f t="shared" si="4"/>
        <v>0.13511904049085888</v>
      </c>
      <c r="AC24" s="817"/>
    </row>
    <row r="25" spans="1:29" ht="12.75" customHeight="1" x14ac:dyDescent="0.2">
      <c r="A25" s="285">
        <v>19</v>
      </c>
      <c r="B25" s="111"/>
      <c r="C25" s="188" t="s">
        <v>428</v>
      </c>
      <c r="D25" s="573">
        <v>439.37299999999999</v>
      </c>
      <c r="E25" s="573">
        <v>531.85</v>
      </c>
      <c r="F25" s="573">
        <v>608.93899999999996</v>
      </c>
      <c r="G25" s="573">
        <v>648.91600000000005</v>
      </c>
      <c r="H25" s="573">
        <v>656.35199999999998</v>
      </c>
      <c r="I25" s="573">
        <v>716.45500000000004</v>
      </c>
      <c r="J25" s="573">
        <v>716.61900000000003</v>
      </c>
      <c r="K25" s="573">
        <v>843.20500000000004</v>
      </c>
      <c r="L25" s="573">
        <v>968.52300000000002</v>
      </c>
      <c r="M25" s="313"/>
      <c r="N25" s="886">
        <f t="shared" si="0"/>
        <v>0.14862103521682157</v>
      </c>
      <c r="T25" s="285">
        <v>14</v>
      </c>
      <c r="U25" s="290"/>
      <c r="V25" s="431" t="str">
        <f t="shared" si="2"/>
        <v>London / Heathrow - Zürich, Switzerland</v>
      </c>
      <c r="W25" s="538">
        <f t="shared" si="3"/>
        <v>888.38</v>
      </c>
      <c r="X25" s="539">
        <f t="shared" si="1"/>
        <v>876.62099999999998</v>
      </c>
      <c r="Y25" s="539">
        <f t="shared" si="1"/>
        <v>958.47400000000005</v>
      </c>
      <c r="Z25" s="539">
        <f t="shared" si="1"/>
        <v>1012.103</v>
      </c>
      <c r="AA25" s="539">
        <f t="shared" si="1"/>
        <v>1038.675</v>
      </c>
      <c r="AB25" s="540">
        <f t="shared" si="4"/>
        <v>2.6254244874286625E-2</v>
      </c>
      <c r="AC25" s="817"/>
    </row>
    <row r="26" spans="1:29" ht="12.75" customHeight="1" x14ac:dyDescent="0.2">
      <c r="A26" s="285">
        <v>20</v>
      </c>
      <c r="B26" s="290"/>
      <c r="C26" s="533" t="s">
        <v>101</v>
      </c>
      <c r="D26" s="574">
        <v>597.28399999999999</v>
      </c>
      <c r="E26" s="574">
        <v>622.947</v>
      </c>
      <c r="F26" s="574">
        <v>691.98</v>
      </c>
      <c r="G26" s="574">
        <v>716.71400000000006</v>
      </c>
      <c r="H26" s="574">
        <v>747.03800000000001</v>
      </c>
      <c r="I26" s="574">
        <v>777.89099999999996</v>
      </c>
      <c r="J26" s="574">
        <v>863.40599999999995</v>
      </c>
      <c r="K26" s="574">
        <v>907.95399999999995</v>
      </c>
      <c r="L26" s="574">
        <v>933.755</v>
      </c>
      <c r="M26" s="432"/>
      <c r="N26" s="433">
        <f t="shared" si="0"/>
        <v>2.841663784729187E-2</v>
      </c>
      <c r="T26" s="285">
        <v>15</v>
      </c>
      <c r="U26" s="111"/>
      <c r="V26" s="188" t="str">
        <f t="shared" si="2"/>
        <v>London / Heathrow - Toronto / Lester B. Pearson Intl, Canada</v>
      </c>
      <c r="W26" s="535">
        <f t="shared" si="3"/>
        <v>1013.867</v>
      </c>
      <c r="X26" s="541">
        <f t="shared" si="1"/>
        <v>940.94799999999998</v>
      </c>
      <c r="Y26" s="541">
        <f t="shared" si="1"/>
        <v>926.23900000000003</v>
      </c>
      <c r="Z26" s="541">
        <f t="shared" si="1"/>
        <v>950.94799999999998</v>
      </c>
      <c r="AA26" s="541">
        <f t="shared" si="1"/>
        <v>1013.908</v>
      </c>
      <c r="AB26" s="537">
        <f t="shared" si="4"/>
        <v>6.6207615979002155E-2</v>
      </c>
      <c r="AC26" s="817"/>
    </row>
    <row r="27" spans="1:29" ht="12.75" customHeight="1" x14ac:dyDescent="0.2">
      <c r="A27" s="285">
        <v>21</v>
      </c>
      <c r="B27" s="111"/>
      <c r="C27" s="188" t="s">
        <v>87</v>
      </c>
      <c r="D27" s="573">
        <v>1074.1479999999999</v>
      </c>
      <c r="E27" s="573">
        <v>1040.222</v>
      </c>
      <c r="F27" s="573">
        <v>1055.058</v>
      </c>
      <c r="G27" s="573">
        <v>1041.182</v>
      </c>
      <c r="H27" s="573">
        <v>1009.187</v>
      </c>
      <c r="I27" s="573">
        <v>920.70699999999999</v>
      </c>
      <c r="J27" s="573">
        <v>989.21100000000001</v>
      </c>
      <c r="K27" s="573">
        <v>953.95399999999995</v>
      </c>
      <c r="L27" s="573">
        <v>931.654</v>
      </c>
      <c r="M27" s="313"/>
      <c r="N27" s="886">
        <f t="shared" si="0"/>
        <v>-2.3376389217928728E-2</v>
      </c>
      <c r="T27" s="285">
        <v>16</v>
      </c>
      <c r="U27" s="290"/>
      <c r="V27" s="431" t="str">
        <f t="shared" si="2"/>
        <v>London / Heathrow - Miami Intl, FL, USA</v>
      </c>
      <c r="W27" s="538">
        <f t="shared" si="3"/>
        <v>846.21</v>
      </c>
      <c r="X27" s="539">
        <f t="shared" si="1"/>
        <v>821.98299999999995</v>
      </c>
      <c r="Y27" s="539">
        <f t="shared" si="1"/>
        <v>953.87800000000004</v>
      </c>
      <c r="Z27" s="539">
        <f t="shared" si="1"/>
        <v>1031.2760000000001</v>
      </c>
      <c r="AA27" s="539">
        <f t="shared" si="1"/>
        <v>1010.183</v>
      </c>
      <c r="AB27" s="540">
        <f t="shared" si="4"/>
        <v>-2.0453302510676119E-2</v>
      </c>
      <c r="AC27" s="817"/>
    </row>
    <row r="28" spans="1:29" ht="12.75" customHeight="1" x14ac:dyDescent="0.2">
      <c r="A28" s="285">
        <v>22</v>
      </c>
      <c r="B28" s="290"/>
      <c r="C28" s="533" t="s">
        <v>100</v>
      </c>
      <c r="D28" s="574">
        <v>466.59500000000003</v>
      </c>
      <c r="E28" s="574">
        <v>574.42700000000002</v>
      </c>
      <c r="F28" s="574">
        <v>640.58100000000002</v>
      </c>
      <c r="G28" s="574">
        <v>730.31299999999999</v>
      </c>
      <c r="H28" s="574">
        <v>737.07799999999997</v>
      </c>
      <c r="I28" s="574">
        <v>800.82299999999998</v>
      </c>
      <c r="J28" s="574">
        <v>855.029</v>
      </c>
      <c r="K28" s="574">
        <v>904.53599999999994</v>
      </c>
      <c r="L28" s="574">
        <v>930.74599999999998</v>
      </c>
      <c r="M28" s="432"/>
      <c r="N28" s="433">
        <f t="shared" si="0"/>
        <v>2.8976182263613648E-2</v>
      </c>
      <c r="T28" s="285">
        <v>17</v>
      </c>
      <c r="U28" s="111"/>
      <c r="V28" s="188" t="str">
        <f t="shared" si="2"/>
        <v>London / Heathrow - San Francisco Intl, CA, USA</v>
      </c>
      <c r="W28" s="535">
        <f t="shared" si="3"/>
        <v>892.73500000000001</v>
      </c>
      <c r="X28" s="541">
        <f t="shared" si="3"/>
        <v>860.61699999999996</v>
      </c>
      <c r="Y28" s="541">
        <f t="shared" si="3"/>
        <v>925.72199999999998</v>
      </c>
      <c r="Z28" s="541">
        <f t="shared" si="3"/>
        <v>965.71199999999999</v>
      </c>
      <c r="AA28" s="541">
        <f t="shared" si="3"/>
        <v>978.38099999999997</v>
      </c>
      <c r="AB28" s="537">
        <f t="shared" si="4"/>
        <v>1.3118818032705315E-2</v>
      </c>
      <c r="AC28" s="817"/>
    </row>
    <row r="29" spans="1:29" ht="12.75" customHeight="1" x14ac:dyDescent="0.2">
      <c r="A29" s="285">
        <v>23</v>
      </c>
      <c r="B29" s="111"/>
      <c r="C29" s="188" t="s">
        <v>90</v>
      </c>
      <c r="D29" s="573">
        <v>994.9</v>
      </c>
      <c r="E29" s="573">
        <v>997.69399999999996</v>
      </c>
      <c r="F29" s="573">
        <v>1003.265</v>
      </c>
      <c r="G29" s="573">
        <v>944.41600000000005</v>
      </c>
      <c r="H29" s="573">
        <v>920.68899999999996</v>
      </c>
      <c r="I29" s="573">
        <v>886.14800000000002</v>
      </c>
      <c r="J29" s="573">
        <v>840.18399999999997</v>
      </c>
      <c r="K29" s="573">
        <v>862.34799999999996</v>
      </c>
      <c r="L29" s="573">
        <v>915.23800000000006</v>
      </c>
      <c r="M29" s="313"/>
      <c r="N29" s="886">
        <f t="shared" si="0"/>
        <v>6.1332547880901922E-2</v>
      </c>
      <c r="T29" s="285">
        <v>18</v>
      </c>
      <c r="U29" s="290"/>
      <c r="V29" s="431" t="str">
        <f t="shared" si="2"/>
        <v>London / Heathrow - Genève / Cointrin, Switzerland</v>
      </c>
      <c r="W29" s="538">
        <f t="shared" si="3"/>
        <v>604.16499999999996</v>
      </c>
      <c r="X29" s="539">
        <f t="shared" si="3"/>
        <v>859.37</v>
      </c>
      <c r="Y29" s="539">
        <f t="shared" si="3"/>
        <v>977.928</v>
      </c>
      <c r="Z29" s="539">
        <f t="shared" si="3"/>
        <v>955.24300000000005</v>
      </c>
      <c r="AA29" s="539">
        <f t="shared" si="3"/>
        <v>971.09</v>
      </c>
      <c r="AB29" s="540">
        <f t="shared" si="4"/>
        <v>1.6589496075867682E-2</v>
      </c>
      <c r="AC29" s="817"/>
    </row>
    <row r="30" spans="1:29" ht="12.75" customHeight="1" x14ac:dyDescent="0.2">
      <c r="A30" s="285">
        <v>24</v>
      </c>
      <c r="B30" s="290"/>
      <c r="C30" s="533" t="s">
        <v>369</v>
      </c>
      <c r="D30" s="574">
        <v>525.45799999999997</v>
      </c>
      <c r="E30" s="574">
        <v>577.54</v>
      </c>
      <c r="F30" s="574">
        <v>588.03800000000001</v>
      </c>
      <c r="G30" s="574">
        <v>604.70600000000002</v>
      </c>
      <c r="H30" s="574">
        <v>653.17999999999995</v>
      </c>
      <c r="I30" s="574">
        <v>724.55399999999997</v>
      </c>
      <c r="J30" s="574">
        <v>847.92</v>
      </c>
      <c r="K30" s="574">
        <v>874.37800000000004</v>
      </c>
      <c r="L30" s="574">
        <v>906.25300000000004</v>
      </c>
      <c r="M30" s="432"/>
      <c r="N30" s="433">
        <f t="shared" si="0"/>
        <v>3.6454485359878719E-2</v>
      </c>
      <c r="T30" s="285">
        <v>19</v>
      </c>
      <c r="U30" s="111"/>
      <c r="V30" s="188" t="str">
        <f t="shared" si="2"/>
        <v>Paris / Charles de Gaulle - Dubai Intl, United Arab Emirates</v>
      </c>
      <c r="W30" s="535">
        <f t="shared" si="3"/>
        <v>656.35199999999998</v>
      </c>
      <c r="X30" s="541">
        <f t="shared" si="3"/>
        <v>716.45500000000004</v>
      </c>
      <c r="Y30" s="541">
        <f t="shared" si="3"/>
        <v>716.61900000000003</v>
      </c>
      <c r="Z30" s="541">
        <f t="shared" si="3"/>
        <v>843.20500000000004</v>
      </c>
      <c r="AA30" s="541">
        <f t="shared" si="3"/>
        <v>968.52300000000002</v>
      </c>
      <c r="AB30" s="537">
        <f t="shared" si="4"/>
        <v>0.14862103521682157</v>
      </c>
      <c r="AC30" s="817"/>
    </row>
    <row r="31" spans="1:29" ht="12.75" customHeight="1" x14ac:dyDescent="0.2">
      <c r="A31" s="285">
        <v>25</v>
      </c>
      <c r="B31" s="111"/>
      <c r="C31" s="188" t="s">
        <v>92</v>
      </c>
      <c r="D31" s="573">
        <v>928.529</v>
      </c>
      <c r="E31" s="573">
        <v>931.45600000000002</v>
      </c>
      <c r="F31" s="573">
        <v>888.88699999999994</v>
      </c>
      <c r="G31" s="573">
        <v>842.51099999999997</v>
      </c>
      <c r="H31" s="573">
        <v>850.62099999999998</v>
      </c>
      <c r="I31" s="573">
        <v>866.41399999999999</v>
      </c>
      <c r="J31" s="573">
        <v>1030.875</v>
      </c>
      <c r="K31" s="573">
        <v>996.46799999999996</v>
      </c>
      <c r="L31" s="573">
        <v>893.75</v>
      </c>
      <c r="M31" s="313"/>
      <c r="N31" s="886">
        <f t="shared" si="0"/>
        <v>-0.1030820859274959</v>
      </c>
      <c r="T31" s="285">
        <v>20</v>
      </c>
      <c r="U31" s="290"/>
      <c r="V31" s="431" t="str">
        <f t="shared" si="2"/>
        <v>Wien / Schwechat - Zürich, Switzerland</v>
      </c>
      <c r="W31" s="538">
        <f t="shared" si="3"/>
        <v>747.03800000000001</v>
      </c>
      <c r="X31" s="539">
        <f t="shared" si="3"/>
        <v>777.89099999999996</v>
      </c>
      <c r="Y31" s="539">
        <f t="shared" si="3"/>
        <v>863.40599999999995</v>
      </c>
      <c r="Z31" s="539">
        <f t="shared" si="3"/>
        <v>907.95399999999995</v>
      </c>
      <c r="AA31" s="539">
        <f t="shared" si="3"/>
        <v>933.755</v>
      </c>
      <c r="AB31" s="540">
        <f t="shared" si="4"/>
        <v>2.841663784729187E-2</v>
      </c>
      <c r="AC31" s="817"/>
    </row>
    <row r="32" spans="1:29" ht="12.75" customHeight="1" x14ac:dyDescent="0.2">
      <c r="A32" s="285">
        <v>26</v>
      </c>
      <c r="B32" s="290"/>
      <c r="C32" s="533" t="s">
        <v>99</v>
      </c>
      <c r="D32" s="574">
        <v>802.44799999999998</v>
      </c>
      <c r="E32" s="574">
        <v>631.66499999999996</v>
      </c>
      <c r="F32" s="574">
        <v>657.59799999999996</v>
      </c>
      <c r="G32" s="574">
        <v>648.399</v>
      </c>
      <c r="H32" s="574">
        <v>627.16800000000001</v>
      </c>
      <c r="I32" s="574">
        <v>683.70100000000002</v>
      </c>
      <c r="J32" s="574">
        <v>803.04</v>
      </c>
      <c r="K32" s="574">
        <v>883.78200000000004</v>
      </c>
      <c r="L32" s="574">
        <v>865.07500000000005</v>
      </c>
      <c r="M32" s="432"/>
      <c r="N32" s="433">
        <f t="shared" si="0"/>
        <v>-2.1166984618378737E-2</v>
      </c>
      <c r="T32" s="285">
        <v>21</v>
      </c>
      <c r="U32" s="111"/>
      <c r="V32" s="188" t="str">
        <f t="shared" si="2"/>
        <v>London / Heathrow - Washington / Dulles Intl, DC, USA</v>
      </c>
      <c r="W32" s="535">
        <f t="shared" si="3"/>
        <v>1009.187</v>
      </c>
      <c r="X32" s="541">
        <f t="shared" si="3"/>
        <v>920.70699999999999</v>
      </c>
      <c r="Y32" s="541">
        <f t="shared" si="3"/>
        <v>989.21100000000001</v>
      </c>
      <c r="Z32" s="541">
        <f t="shared" si="3"/>
        <v>953.95399999999995</v>
      </c>
      <c r="AA32" s="541">
        <f t="shared" si="3"/>
        <v>931.654</v>
      </c>
      <c r="AB32" s="537">
        <f t="shared" si="4"/>
        <v>-2.3376389217928728E-2</v>
      </c>
      <c r="AC32" s="817"/>
    </row>
    <row r="33" spans="1:29" ht="12.75" customHeight="1" x14ac:dyDescent="0.2">
      <c r="A33" s="285">
        <v>27</v>
      </c>
      <c r="B33" s="111"/>
      <c r="C33" s="188" t="s">
        <v>515</v>
      </c>
      <c r="D33" s="573">
        <v>491.012</v>
      </c>
      <c r="E33" s="573">
        <v>513.83500000000004</v>
      </c>
      <c r="F33" s="573">
        <v>573.74699999999996</v>
      </c>
      <c r="G33" s="573">
        <v>593.81299999999999</v>
      </c>
      <c r="H33" s="573">
        <v>630.56500000000005</v>
      </c>
      <c r="I33" s="573">
        <v>679.14800000000002</v>
      </c>
      <c r="J33" s="573">
        <v>657.31</v>
      </c>
      <c r="K33" s="573">
        <v>739.82799999999997</v>
      </c>
      <c r="L33" s="573">
        <v>828.45799999999997</v>
      </c>
      <c r="M33" s="313"/>
      <c r="N33" s="886">
        <f t="shared" si="0"/>
        <v>0.11979811523759576</v>
      </c>
      <c r="T33" s="285">
        <v>22</v>
      </c>
      <c r="U33" s="290"/>
      <c r="V33" s="431" t="str">
        <f t="shared" si="2"/>
        <v>Berlin / Tegel - Zürich, Switzerland</v>
      </c>
      <c r="W33" s="538">
        <f t="shared" si="3"/>
        <v>737.07799999999997</v>
      </c>
      <c r="X33" s="539">
        <f t="shared" si="3"/>
        <v>800.82299999999998</v>
      </c>
      <c r="Y33" s="539">
        <f t="shared" si="3"/>
        <v>855.029</v>
      </c>
      <c r="Z33" s="539">
        <f t="shared" si="3"/>
        <v>904.53599999999994</v>
      </c>
      <c r="AA33" s="539">
        <f t="shared" si="3"/>
        <v>930.74599999999998</v>
      </c>
      <c r="AB33" s="540">
        <f t="shared" si="4"/>
        <v>2.8976182263613648E-2</v>
      </c>
      <c r="AC33" s="817"/>
    </row>
    <row r="34" spans="1:29" ht="12.75" customHeight="1" x14ac:dyDescent="0.2">
      <c r="A34" s="285">
        <v>28</v>
      </c>
      <c r="B34" s="290"/>
      <c r="C34" s="533" t="s">
        <v>427</v>
      </c>
      <c r="D34" s="574">
        <v>607.71900000000005</v>
      </c>
      <c r="E34" s="574">
        <v>643.79100000000005</v>
      </c>
      <c r="F34" s="574">
        <v>711.11599999999999</v>
      </c>
      <c r="G34" s="574">
        <v>735.34799999999996</v>
      </c>
      <c r="H34" s="574">
        <v>672.13</v>
      </c>
      <c r="I34" s="574">
        <v>709.53200000000004</v>
      </c>
      <c r="J34" s="574">
        <v>755.72699999999998</v>
      </c>
      <c r="K34" s="574">
        <v>740.09100000000001</v>
      </c>
      <c r="L34" s="574">
        <v>818.13400000000001</v>
      </c>
      <c r="M34" s="432"/>
      <c r="N34" s="433">
        <f t="shared" si="0"/>
        <v>0.10545054594637682</v>
      </c>
      <c r="T34" s="285">
        <v>23</v>
      </c>
      <c r="U34" s="111"/>
      <c r="V34" s="188" t="str">
        <f t="shared" si="2"/>
        <v>London / Heathrow - Johannesburg Intl, South Africa</v>
      </c>
      <c r="W34" s="535">
        <f t="shared" si="3"/>
        <v>920.68899999999996</v>
      </c>
      <c r="X34" s="541">
        <f t="shared" si="3"/>
        <v>886.14800000000002</v>
      </c>
      <c r="Y34" s="541">
        <f t="shared" si="3"/>
        <v>840.18399999999997</v>
      </c>
      <c r="Z34" s="541">
        <f t="shared" si="3"/>
        <v>862.34799999999996</v>
      </c>
      <c r="AA34" s="541">
        <f t="shared" si="3"/>
        <v>915.23800000000006</v>
      </c>
      <c r="AB34" s="537">
        <f t="shared" si="4"/>
        <v>6.1332547880901922E-2</v>
      </c>
      <c r="AC34" s="817"/>
    </row>
    <row r="35" spans="1:29" ht="12.75" customHeight="1" x14ac:dyDescent="0.2">
      <c r="A35" s="285">
        <v>29</v>
      </c>
      <c r="B35" s="111"/>
      <c r="C35" s="188" t="s">
        <v>96</v>
      </c>
      <c r="D35" s="573">
        <v>661.48099999999999</v>
      </c>
      <c r="E35" s="573">
        <v>649.524</v>
      </c>
      <c r="F35" s="573">
        <v>686.38699999999994</v>
      </c>
      <c r="G35" s="573">
        <v>674.71500000000003</v>
      </c>
      <c r="H35" s="573">
        <v>645.10500000000002</v>
      </c>
      <c r="I35" s="573">
        <v>637.73599999999999</v>
      </c>
      <c r="J35" s="573">
        <v>711.755</v>
      </c>
      <c r="K35" s="573">
        <v>801.37300000000005</v>
      </c>
      <c r="L35" s="573">
        <v>817.33199999999999</v>
      </c>
      <c r="M35" s="313"/>
      <c r="N35" s="886">
        <f t="shared" si="0"/>
        <v>1.9914571616463261E-2</v>
      </c>
      <c r="T35" s="285">
        <v>24</v>
      </c>
      <c r="U35" s="290"/>
      <c r="V35" s="431" t="str">
        <f t="shared" si="2"/>
        <v>London / Heathrow - Istanbul / Atatürk, Turkey</v>
      </c>
      <c r="W35" s="538">
        <f t="shared" si="3"/>
        <v>653.17999999999995</v>
      </c>
      <c r="X35" s="539">
        <f t="shared" si="3"/>
        <v>724.55399999999997</v>
      </c>
      <c r="Y35" s="539">
        <f t="shared" si="3"/>
        <v>847.92</v>
      </c>
      <c r="Z35" s="539">
        <f t="shared" si="3"/>
        <v>874.37800000000004</v>
      </c>
      <c r="AA35" s="539">
        <f t="shared" si="3"/>
        <v>906.25300000000004</v>
      </c>
      <c r="AB35" s="540">
        <f t="shared" si="4"/>
        <v>3.6454485359878719E-2</v>
      </c>
      <c r="AC35" s="817"/>
    </row>
    <row r="36" spans="1:29" ht="12.75" customHeight="1" x14ac:dyDescent="0.2">
      <c r="A36" s="285">
        <v>30</v>
      </c>
      <c r="B36" s="290"/>
      <c r="C36" s="533" t="s">
        <v>517</v>
      </c>
      <c r="D36" s="574">
        <v>331.928</v>
      </c>
      <c r="E36" s="574">
        <v>411.67700000000002</v>
      </c>
      <c r="F36" s="574">
        <v>493.14100000000002</v>
      </c>
      <c r="G36" s="574">
        <v>513.07100000000003</v>
      </c>
      <c r="H36" s="574">
        <v>583.11400000000003</v>
      </c>
      <c r="I36" s="574">
        <v>640.27300000000002</v>
      </c>
      <c r="J36" s="574">
        <v>681.04499999999996</v>
      </c>
      <c r="K36" s="574">
        <v>804.78200000000004</v>
      </c>
      <c r="L36" s="574">
        <v>816.32399999999996</v>
      </c>
      <c r="M36" s="432"/>
      <c r="N36" s="433">
        <f t="shared" si="0"/>
        <v>1.434177205752607E-2</v>
      </c>
      <c r="T36" s="285">
        <v>25</v>
      </c>
      <c r="U36" s="111"/>
      <c r="V36" s="188" t="str">
        <f t="shared" si="2"/>
        <v>London / Heathrow - Boston / Gen. E. Lawrence Logan Intl, MA, USA</v>
      </c>
      <c r="W36" s="535">
        <f t="shared" si="3"/>
        <v>850.62099999999998</v>
      </c>
      <c r="X36" s="541">
        <f t="shared" si="3"/>
        <v>866.41399999999999</v>
      </c>
      <c r="Y36" s="541">
        <f t="shared" si="3"/>
        <v>1030.875</v>
      </c>
      <c r="Z36" s="541">
        <f t="shared" si="3"/>
        <v>996.46799999999996</v>
      </c>
      <c r="AA36" s="541">
        <f t="shared" si="3"/>
        <v>893.75</v>
      </c>
      <c r="AB36" s="537">
        <f t="shared" si="4"/>
        <v>-0.1030820859274959</v>
      </c>
      <c r="AC36" s="817"/>
    </row>
    <row r="37" spans="1:29" ht="12.75" customHeight="1" x14ac:dyDescent="0.2">
      <c r="A37" s="285">
        <v>31</v>
      </c>
      <c r="B37" s="111"/>
      <c r="C37" s="188" t="s">
        <v>426</v>
      </c>
      <c r="D37" s="573" t="s">
        <v>214</v>
      </c>
      <c r="E37" s="573" t="s">
        <v>214</v>
      </c>
      <c r="F37" s="573" t="s">
        <v>214</v>
      </c>
      <c r="G37" s="573">
        <v>919.11599999999999</v>
      </c>
      <c r="H37" s="573">
        <v>844.30499999999995</v>
      </c>
      <c r="I37" s="573">
        <v>849.05499999999995</v>
      </c>
      <c r="J37" s="573">
        <v>696.68499999999995</v>
      </c>
      <c r="K37" s="573">
        <v>801.40499999999997</v>
      </c>
      <c r="L37" s="573">
        <v>814.875</v>
      </c>
      <c r="M37" s="313"/>
      <c r="N37" s="886">
        <f t="shared" si="0"/>
        <v>1.6807980983397863E-2</v>
      </c>
      <c r="T37" s="285">
        <v>26</v>
      </c>
      <c r="U37" s="290"/>
      <c r="V37" s="431" t="str">
        <f t="shared" si="2"/>
        <v>Düsseldorf - Antalya, Turkey</v>
      </c>
      <c r="W37" s="538">
        <f t="shared" si="3"/>
        <v>627.16800000000001</v>
      </c>
      <c r="X37" s="539">
        <f t="shared" si="3"/>
        <v>683.70100000000002</v>
      </c>
      <c r="Y37" s="539">
        <f t="shared" si="3"/>
        <v>803.04</v>
      </c>
      <c r="Z37" s="539">
        <f t="shared" si="3"/>
        <v>883.78200000000004</v>
      </c>
      <c r="AA37" s="539">
        <f t="shared" si="3"/>
        <v>865.07500000000005</v>
      </c>
      <c r="AB37" s="540">
        <f t="shared" si="4"/>
        <v>-2.1166984618378737E-2</v>
      </c>
      <c r="AC37" s="817"/>
    </row>
    <row r="38" spans="1:29" ht="12.75" customHeight="1" x14ac:dyDescent="0.2">
      <c r="A38" s="285">
        <v>32</v>
      </c>
      <c r="B38" s="290"/>
      <c r="C38" s="533" t="s">
        <v>516</v>
      </c>
      <c r="D38" s="574">
        <v>514.92899999999997</v>
      </c>
      <c r="E38" s="574">
        <v>541.26400000000001</v>
      </c>
      <c r="F38" s="574">
        <v>585.27200000000005</v>
      </c>
      <c r="G38" s="574">
        <v>656.21799999999996</v>
      </c>
      <c r="H38" s="574">
        <v>587.65099999999995</v>
      </c>
      <c r="I38" s="574">
        <v>642.327</v>
      </c>
      <c r="J38" s="574">
        <v>753.64700000000005</v>
      </c>
      <c r="K38" s="574">
        <v>801.98099999999999</v>
      </c>
      <c r="L38" s="574">
        <v>797.38699999999994</v>
      </c>
      <c r="M38" s="432"/>
      <c r="N38" s="433">
        <f t="shared" si="0"/>
        <v>-5.7283152593391451E-3</v>
      </c>
      <c r="T38" s="285">
        <v>27</v>
      </c>
      <c r="U38" s="111"/>
      <c r="V38" s="188" t="str">
        <f t="shared" si="2"/>
        <v>Frankfurt (Main) - Dubai Intl, United Arab Emirates</v>
      </c>
      <c r="W38" s="535">
        <f t="shared" si="3"/>
        <v>630.56500000000005</v>
      </c>
      <c r="X38" s="541">
        <f t="shared" si="3"/>
        <v>679.14800000000002</v>
      </c>
      <c r="Y38" s="541">
        <f t="shared" si="3"/>
        <v>657.31</v>
      </c>
      <c r="Z38" s="541">
        <f t="shared" si="3"/>
        <v>739.82799999999997</v>
      </c>
      <c r="AA38" s="541">
        <f t="shared" si="3"/>
        <v>828.45799999999997</v>
      </c>
      <c r="AB38" s="537">
        <f t="shared" si="4"/>
        <v>0.11979811523759576</v>
      </c>
      <c r="AC38" s="817"/>
    </row>
    <row r="39" spans="1:29" ht="12.75" customHeight="1" x14ac:dyDescent="0.2">
      <c r="A39" s="285">
        <v>33</v>
      </c>
      <c r="B39" s="111"/>
      <c r="C39" s="188" t="s">
        <v>518</v>
      </c>
      <c r="D39" s="573">
        <v>643.24599999999998</v>
      </c>
      <c r="E39" s="573">
        <v>712.31600000000003</v>
      </c>
      <c r="F39" s="573">
        <v>687.00699999999995</v>
      </c>
      <c r="G39" s="573">
        <v>701.95899999999995</v>
      </c>
      <c r="H39" s="573">
        <v>647.57600000000002</v>
      </c>
      <c r="I39" s="573">
        <v>624.07799999999997</v>
      </c>
      <c r="J39" s="573">
        <v>710.00900000000001</v>
      </c>
      <c r="K39" s="573">
        <v>740.06600000000003</v>
      </c>
      <c r="L39" s="573">
        <v>782.88599999999997</v>
      </c>
      <c r="M39" s="313"/>
      <c r="N39" s="886">
        <f t="shared" si="0"/>
        <v>5.7859704404742196E-2</v>
      </c>
      <c r="T39" s="285">
        <v>28</v>
      </c>
      <c r="U39" s="290"/>
      <c r="V39" s="431" t="str">
        <f t="shared" si="2"/>
        <v>Paris / Charles de Gaulle - Tel Aviv / Ben Gurion, Israel</v>
      </c>
      <c r="W39" s="538">
        <f t="shared" si="3"/>
        <v>672.13</v>
      </c>
      <c r="X39" s="539">
        <f t="shared" si="3"/>
        <v>709.53200000000004</v>
      </c>
      <c r="Y39" s="539">
        <f t="shared" si="3"/>
        <v>755.72699999999998</v>
      </c>
      <c r="Z39" s="539">
        <f t="shared" si="3"/>
        <v>740.09100000000001</v>
      </c>
      <c r="AA39" s="539">
        <f t="shared" si="3"/>
        <v>818.13400000000001</v>
      </c>
      <c r="AB39" s="540">
        <f t="shared" si="4"/>
        <v>0.10545054594637682</v>
      </c>
      <c r="AC39" s="817"/>
    </row>
    <row r="40" spans="1:29" ht="12.75" customHeight="1" x14ac:dyDescent="0.2">
      <c r="A40" s="285">
        <v>34</v>
      </c>
      <c r="B40" s="290"/>
      <c r="C40" s="533" t="s">
        <v>429</v>
      </c>
      <c r="D40" s="574">
        <v>415.09699999999998</v>
      </c>
      <c r="E40" s="574">
        <v>376.70800000000003</v>
      </c>
      <c r="F40" s="574">
        <v>366.38099999999997</v>
      </c>
      <c r="G40" s="574">
        <v>619.06899999999996</v>
      </c>
      <c r="H40" s="574">
        <v>692.02800000000002</v>
      </c>
      <c r="I40" s="574">
        <v>687.51599999999996</v>
      </c>
      <c r="J40" s="574">
        <v>744.88199999999995</v>
      </c>
      <c r="K40" s="574">
        <v>780.82500000000005</v>
      </c>
      <c r="L40" s="574">
        <v>776.49699999999996</v>
      </c>
      <c r="M40" s="432"/>
      <c r="N40" s="433">
        <f t="shared" si="0"/>
        <v>-5.5428553132905733E-3</v>
      </c>
      <c r="T40" s="285">
        <v>29</v>
      </c>
      <c r="U40" s="111"/>
      <c r="V40" s="188" t="str">
        <f t="shared" si="2"/>
        <v>Frankfurt (Main) - Istanbul / Atatürk, Turkey</v>
      </c>
      <c r="W40" s="535">
        <f t="shared" si="3"/>
        <v>645.10500000000002</v>
      </c>
      <c r="X40" s="541">
        <f t="shared" si="3"/>
        <v>637.73599999999999</v>
      </c>
      <c r="Y40" s="541">
        <f t="shared" si="3"/>
        <v>711.755</v>
      </c>
      <c r="Z40" s="541">
        <f t="shared" si="3"/>
        <v>801.37300000000005</v>
      </c>
      <c r="AA40" s="541">
        <f t="shared" si="3"/>
        <v>817.33199999999999</v>
      </c>
      <c r="AB40" s="537">
        <f t="shared" si="4"/>
        <v>1.9914571616463261E-2</v>
      </c>
      <c r="AC40" s="817"/>
    </row>
    <row r="41" spans="1:29" ht="12.75" customHeight="1" x14ac:dyDescent="0.2">
      <c r="A41" s="285">
        <v>35</v>
      </c>
      <c r="B41" s="111"/>
      <c r="C41" s="188" t="s">
        <v>91</v>
      </c>
      <c r="D41" s="573">
        <v>872.78700000000003</v>
      </c>
      <c r="E41" s="573">
        <v>965.05600000000004</v>
      </c>
      <c r="F41" s="573">
        <v>991.68799999999999</v>
      </c>
      <c r="G41" s="573">
        <v>919.27499999999998</v>
      </c>
      <c r="H41" s="573">
        <v>871.04899999999998</v>
      </c>
      <c r="I41" s="573">
        <v>857.851</v>
      </c>
      <c r="J41" s="573">
        <v>832.00900000000001</v>
      </c>
      <c r="K41" s="573">
        <v>781.81700000000001</v>
      </c>
      <c r="L41" s="573">
        <v>772.95600000000002</v>
      </c>
      <c r="M41" s="313"/>
      <c r="N41" s="886">
        <f t="shared" si="0"/>
        <v>-1.133385434187284E-2</v>
      </c>
      <c r="T41" s="285">
        <v>30</v>
      </c>
      <c r="U41" s="290"/>
      <c r="V41" s="431" t="str">
        <f t="shared" si="2"/>
        <v>London / Heathrow - Doha Intl, United Arab Emirates</v>
      </c>
      <c r="W41" s="538">
        <f t="shared" si="3"/>
        <v>583.11400000000003</v>
      </c>
      <c r="X41" s="539">
        <f t="shared" si="3"/>
        <v>640.27300000000002</v>
      </c>
      <c r="Y41" s="539">
        <f t="shared" si="3"/>
        <v>681.04499999999996</v>
      </c>
      <c r="Z41" s="539">
        <f t="shared" si="3"/>
        <v>804.78200000000004</v>
      </c>
      <c r="AA41" s="539">
        <f t="shared" si="3"/>
        <v>816.32399999999996</v>
      </c>
      <c r="AB41" s="540">
        <f t="shared" si="4"/>
        <v>1.434177205752607E-2</v>
      </c>
      <c r="AC41" s="817"/>
    </row>
    <row r="42" spans="1:29" ht="12.75" customHeight="1" x14ac:dyDescent="0.2">
      <c r="A42" s="285">
        <v>36</v>
      </c>
      <c r="B42" s="290"/>
      <c r="C42" s="533" t="s">
        <v>601</v>
      </c>
      <c r="D42" s="574">
        <v>370.04300000000001</v>
      </c>
      <c r="E42" s="574">
        <v>416.20100000000002</v>
      </c>
      <c r="F42" s="574">
        <v>495.23399999999998</v>
      </c>
      <c r="G42" s="574">
        <v>491.98200000000003</v>
      </c>
      <c r="H42" s="574">
        <v>521.72900000000004</v>
      </c>
      <c r="I42" s="574">
        <v>566.19799999999998</v>
      </c>
      <c r="J42" s="574">
        <v>637.86599999999999</v>
      </c>
      <c r="K42" s="574">
        <v>692.58</v>
      </c>
      <c r="L42" s="574">
        <v>768.745</v>
      </c>
      <c r="M42" s="432"/>
      <c r="N42" s="433">
        <f t="shared" si="0"/>
        <v>0.10997285512142985</v>
      </c>
      <c r="T42" s="285">
        <v>31</v>
      </c>
      <c r="U42" s="111"/>
      <c r="V42" s="188" t="str">
        <f t="shared" si="2"/>
        <v>Paris / Charles de Gaulle - Tokio Intl, Japan</v>
      </c>
      <c r="W42" s="535">
        <f t="shared" si="3"/>
        <v>844.30499999999995</v>
      </c>
      <c r="X42" s="541">
        <f t="shared" si="3"/>
        <v>849.05499999999995</v>
      </c>
      <c r="Y42" s="541">
        <f t="shared" si="3"/>
        <v>696.68499999999995</v>
      </c>
      <c r="Z42" s="541">
        <f t="shared" si="3"/>
        <v>801.40499999999997</v>
      </c>
      <c r="AA42" s="541">
        <f t="shared" si="3"/>
        <v>814.875</v>
      </c>
      <c r="AB42" s="537">
        <f t="shared" si="4"/>
        <v>1.6807980983397863E-2</v>
      </c>
      <c r="AC42" s="817"/>
    </row>
    <row r="43" spans="1:29" ht="12.75" customHeight="1" x14ac:dyDescent="0.2">
      <c r="A43" s="285">
        <v>37</v>
      </c>
      <c r="B43" s="111"/>
      <c r="C43" s="188" t="s">
        <v>653</v>
      </c>
      <c r="D43" s="573">
        <v>639.86599999999999</v>
      </c>
      <c r="E43" s="573">
        <v>586.93700000000001</v>
      </c>
      <c r="F43" s="573">
        <v>519.12699999999995</v>
      </c>
      <c r="G43" s="573">
        <v>466.18900000000002</v>
      </c>
      <c r="H43" s="573">
        <v>565.73500000000001</v>
      </c>
      <c r="I43" s="573">
        <v>576.69299999999998</v>
      </c>
      <c r="J43" s="573">
        <v>624.05700000000002</v>
      </c>
      <c r="K43" s="573">
        <v>702.721</v>
      </c>
      <c r="L43" s="573">
        <v>766.67399999999998</v>
      </c>
      <c r="M43" s="313"/>
      <c r="N43" s="886">
        <f t="shared" si="0"/>
        <v>9.1007668761855731E-2</v>
      </c>
      <c r="T43" s="285">
        <v>32</v>
      </c>
      <c r="U43" s="290"/>
      <c r="V43" s="431" t="str">
        <f t="shared" si="2"/>
        <v>Paris / Charles de Gaulle - Moscow/Sheremetyevo, Russia</v>
      </c>
      <c r="W43" s="538">
        <f t="shared" si="3"/>
        <v>587.65099999999995</v>
      </c>
      <c r="X43" s="539">
        <f t="shared" si="3"/>
        <v>642.327</v>
      </c>
      <c r="Y43" s="539">
        <f t="shared" si="3"/>
        <v>753.64700000000005</v>
      </c>
      <c r="Z43" s="539">
        <f t="shared" si="3"/>
        <v>801.98099999999999</v>
      </c>
      <c r="AA43" s="539">
        <f t="shared" si="3"/>
        <v>797.38699999999994</v>
      </c>
      <c r="AB43" s="540">
        <f t="shared" si="4"/>
        <v>-5.7283152593391451E-3</v>
      </c>
      <c r="AC43" s="817"/>
    </row>
    <row r="44" spans="1:29" ht="12.75" customHeight="1" x14ac:dyDescent="0.2">
      <c r="A44" s="285">
        <v>38</v>
      </c>
      <c r="B44" s="290"/>
      <c r="C44" s="533" t="s">
        <v>519</v>
      </c>
      <c r="D44" s="574">
        <v>753.33</v>
      </c>
      <c r="E44" s="574">
        <v>533.173</v>
      </c>
      <c r="F44" s="574">
        <v>601.43200000000002</v>
      </c>
      <c r="G44" s="574">
        <v>576.39599999999996</v>
      </c>
      <c r="H44" s="574">
        <v>549.90200000000004</v>
      </c>
      <c r="I44" s="574">
        <v>614.27599999999995</v>
      </c>
      <c r="J44" s="574">
        <v>729.39700000000005</v>
      </c>
      <c r="K44" s="574">
        <v>701.31299999999999</v>
      </c>
      <c r="L44" s="574">
        <v>745.755</v>
      </c>
      <c r="M44" s="432"/>
      <c r="N44" s="433">
        <f t="shared" si="0"/>
        <v>6.3369707962065425E-2</v>
      </c>
      <c r="T44" s="285">
        <v>33</v>
      </c>
      <c r="U44" s="111"/>
      <c r="V44" s="188" t="str">
        <f t="shared" si="2"/>
        <v>London / Gatwick - Genève, Switzerland</v>
      </c>
      <c r="W44" s="535">
        <f t="shared" si="3"/>
        <v>647.57600000000002</v>
      </c>
      <c r="X44" s="541">
        <f t="shared" si="3"/>
        <v>624.07799999999997</v>
      </c>
      <c r="Y44" s="541">
        <f t="shared" si="3"/>
        <v>710.00900000000001</v>
      </c>
      <c r="Z44" s="541">
        <f t="shared" si="3"/>
        <v>740.06600000000003</v>
      </c>
      <c r="AA44" s="541">
        <f t="shared" si="3"/>
        <v>782.88599999999997</v>
      </c>
      <c r="AB44" s="537">
        <f t="shared" si="4"/>
        <v>5.7859704404742196E-2</v>
      </c>
      <c r="AC44" s="817"/>
    </row>
    <row r="45" spans="1:29" ht="12.75" customHeight="1" x14ac:dyDescent="0.2">
      <c r="A45" s="285">
        <v>39</v>
      </c>
      <c r="B45" s="111"/>
      <c r="C45" s="188" t="s">
        <v>697</v>
      </c>
      <c r="D45" s="573" t="s">
        <v>214</v>
      </c>
      <c r="E45" s="573" t="s">
        <v>214</v>
      </c>
      <c r="F45" s="573" t="s">
        <v>214</v>
      </c>
      <c r="G45" s="573">
        <v>604.25599999999997</v>
      </c>
      <c r="H45" s="573">
        <v>555.78499999999997</v>
      </c>
      <c r="I45" s="573">
        <v>597.53700000000003</v>
      </c>
      <c r="J45" s="573">
        <v>651.947</v>
      </c>
      <c r="K45" s="573">
        <v>627.35699999999997</v>
      </c>
      <c r="L45" s="573">
        <v>718.23</v>
      </c>
      <c r="M45" s="313"/>
      <c r="N45" s="886">
        <f t="shared" si="0"/>
        <v>0.14485053964489136</v>
      </c>
      <c r="T45" s="285">
        <v>34</v>
      </c>
      <c r="U45" s="290"/>
      <c r="V45" s="431" t="str">
        <f t="shared" si="2"/>
        <v>Paris / Charles de Gaulle - Istanbul / Atatürk, Turkey</v>
      </c>
      <c r="W45" s="538">
        <f t="shared" si="3"/>
        <v>692.02800000000002</v>
      </c>
      <c r="X45" s="539">
        <f t="shared" si="3"/>
        <v>687.51599999999996</v>
      </c>
      <c r="Y45" s="539">
        <f t="shared" si="3"/>
        <v>744.88199999999995</v>
      </c>
      <c r="Z45" s="539">
        <f t="shared" si="3"/>
        <v>780.82500000000005</v>
      </c>
      <c r="AA45" s="539">
        <f t="shared" si="3"/>
        <v>776.49699999999996</v>
      </c>
      <c r="AB45" s="540">
        <f t="shared" si="4"/>
        <v>-5.5428553132905733E-3</v>
      </c>
      <c r="AC45" s="817"/>
    </row>
    <row r="46" spans="1:29" ht="12.75" customHeight="1" x14ac:dyDescent="0.2">
      <c r="A46" s="285">
        <v>40</v>
      </c>
      <c r="B46" s="290"/>
      <c r="C46" s="533" t="s">
        <v>698</v>
      </c>
      <c r="D46" s="574">
        <v>482.97899999999998</v>
      </c>
      <c r="E46" s="574">
        <v>502.37900000000002</v>
      </c>
      <c r="F46" s="574">
        <v>519.173</v>
      </c>
      <c r="G46" s="574">
        <v>509.69400000000002</v>
      </c>
      <c r="H46" s="574">
        <v>570.02599999999995</v>
      </c>
      <c r="I46" s="574">
        <v>628.81600000000003</v>
      </c>
      <c r="J46" s="574">
        <v>617.1</v>
      </c>
      <c r="K46" s="574">
        <v>620.85299999999995</v>
      </c>
      <c r="L46" s="574">
        <v>716.31100000000004</v>
      </c>
      <c r="M46" s="432"/>
      <c r="N46" s="433">
        <f t="shared" si="0"/>
        <v>0.15375298178473829</v>
      </c>
      <c r="T46" s="285">
        <v>35</v>
      </c>
      <c r="U46" s="111"/>
      <c r="V46" s="188" t="str">
        <f t="shared" si="2"/>
        <v>Madrid / Barajas - Bueons Aires / Ezeiza Ministro Pistarini, Argentina</v>
      </c>
      <c r="W46" s="535">
        <f t="shared" si="3"/>
        <v>871.04899999999998</v>
      </c>
      <c r="X46" s="541">
        <f t="shared" si="3"/>
        <v>857.851</v>
      </c>
      <c r="Y46" s="541">
        <f t="shared" si="3"/>
        <v>832.00900000000001</v>
      </c>
      <c r="Z46" s="541">
        <f t="shared" si="3"/>
        <v>781.81700000000001</v>
      </c>
      <c r="AA46" s="541">
        <f t="shared" si="3"/>
        <v>772.95600000000002</v>
      </c>
      <c r="AB46" s="537">
        <f t="shared" si="4"/>
        <v>-1.133385434187284E-2</v>
      </c>
      <c r="AC46" s="817"/>
    </row>
    <row r="47" spans="1:29" ht="12.75" customHeight="1" x14ac:dyDescent="0.2">
      <c r="A47" s="285">
        <v>41</v>
      </c>
      <c r="B47" s="111"/>
      <c r="C47" s="188" t="s">
        <v>599</v>
      </c>
      <c r="D47" s="573">
        <v>549.10400000000004</v>
      </c>
      <c r="E47" s="573">
        <v>591.41</v>
      </c>
      <c r="F47" s="573">
        <v>611.40099999999995</v>
      </c>
      <c r="G47" s="573">
        <v>638.72699999999998</v>
      </c>
      <c r="H47" s="573">
        <v>595.55200000000002</v>
      </c>
      <c r="I47" s="573">
        <v>611.99900000000002</v>
      </c>
      <c r="J47" s="573">
        <v>666.16</v>
      </c>
      <c r="K47" s="573">
        <v>677.70500000000004</v>
      </c>
      <c r="L47" s="573">
        <v>697.97299999999996</v>
      </c>
      <c r="M47" s="313"/>
      <c r="N47" s="886">
        <f t="shared" si="0"/>
        <v>2.9906817863229351E-2</v>
      </c>
      <c r="T47" s="285">
        <v>36</v>
      </c>
      <c r="U47" s="290"/>
      <c r="V47" s="431" t="str">
        <f t="shared" si="2"/>
        <v>Manchester - Dubai Intl, United Arab Emirates</v>
      </c>
      <c r="W47" s="538">
        <f t="shared" si="3"/>
        <v>521.72900000000004</v>
      </c>
      <c r="X47" s="539">
        <f t="shared" si="3"/>
        <v>566.19799999999998</v>
      </c>
      <c r="Y47" s="539">
        <f t="shared" si="3"/>
        <v>637.86599999999999</v>
      </c>
      <c r="Z47" s="539">
        <f t="shared" si="3"/>
        <v>692.58</v>
      </c>
      <c r="AA47" s="539">
        <f t="shared" si="3"/>
        <v>768.745</v>
      </c>
      <c r="AB47" s="540">
        <f t="shared" si="4"/>
        <v>0.10997285512142985</v>
      </c>
      <c r="AC47" s="817"/>
    </row>
    <row r="48" spans="1:29" ht="12.75" customHeight="1" x14ac:dyDescent="0.2">
      <c r="A48" s="285">
        <v>42</v>
      </c>
      <c r="B48" s="290"/>
      <c r="C48" s="533" t="s">
        <v>401</v>
      </c>
      <c r="D48" s="574">
        <v>444.48700000000002</v>
      </c>
      <c r="E48" s="574">
        <v>502.86700000000002</v>
      </c>
      <c r="F48" s="574">
        <v>568.60599999999999</v>
      </c>
      <c r="G48" s="574">
        <v>661.16099999999994</v>
      </c>
      <c r="H48" s="574">
        <v>665.68399999999997</v>
      </c>
      <c r="I48" s="574">
        <v>647.51</v>
      </c>
      <c r="J48" s="574">
        <v>700.16300000000001</v>
      </c>
      <c r="K48" s="574">
        <v>699.98400000000004</v>
      </c>
      <c r="L48" s="574">
        <v>693</v>
      </c>
      <c r="M48" s="432"/>
      <c r="N48" s="433">
        <f t="shared" si="0"/>
        <v>-9.9773709113352149E-3</v>
      </c>
      <c r="T48" s="285">
        <v>37</v>
      </c>
      <c r="U48" s="111"/>
      <c r="V48" s="188" t="str">
        <f t="shared" si="2"/>
        <v>Paris / Orly - Alger, Algeria</v>
      </c>
      <c r="W48" s="535">
        <f t="shared" si="3"/>
        <v>565.73500000000001</v>
      </c>
      <c r="X48" s="541">
        <f t="shared" si="3"/>
        <v>576.69299999999998</v>
      </c>
      <c r="Y48" s="541">
        <f t="shared" si="3"/>
        <v>624.05700000000002</v>
      </c>
      <c r="Z48" s="541">
        <f t="shared" si="3"/>
        <v>702.721</v>
      </c>
      <c r="AA48" s="541">
        <f t="shared" si="3"/>
        <v>766.67399999999998</v>
      </c>
      <c r="AB48" s="537">
        <f t="shared" si="4"/>
        <v>9.1007668761855731E-2</v>
      </c>
      <c r="AC48" s="817"/>
    </row>
    <row r="49" spans="1:29" ht="12.75" customHeight="1" x14ac:dyDescent="0.2">
      <c r="A49" s="285">
        <v>43</v>
      </c>
      <c r="B49" s="111"/>
      <c r="C49" s="188" t="s">
        <v>97</v>
      </c>
      <c r="D49" s="573">
        <v>629.71900000000005</v>
      </c>
      <c r="E49" s="573">
        <v>664.65599999999995</v>
      </c>
      <c r="F49" s="573">
        <v>684.05700000000002</v>
      </c>
      <c r="G49" s="573">
        <v>702.87599999999998</v>
      </c>
      <c r="H49" s="573">
        <v>721.15599999999995</v>
      </c>
      <c r="I49" s="573">
        <v>695.32799999999997</v>
      </c>
      <c r="J49" s="573">
        <v>705.11900000000003</v>
      </c>
      <c r="K49" s="573">
        <v>723.69299999999998</v>
      </c>
      <c r="L49" s="573">
        <v>691.06600000000003</v>
      </c>
      <c r="M49" s="313"/>
      <c r="N49" s="886">
        <f t="shared" si="0"/>
        <v>-4.5084034252093064E-2</v>
      </c>
      <c r="T49" s="285">
        <v>38</v>
      </c>
      <c r="U49" s="290"/>
      <c r="V49" s="431" t="str">
        <f t="shared" si="2"/>
        <v>Amsterdam / Schiphol - Antalya, Turkey</v>
      </c>
      <c r="W49" s="538">
        <f t="shared" si="3"/>
        <v>549.90200000000004</v>
      </c>
      <c r="X49" s="539">
        <f t="shared" si="3"/>
        <v>614.27599999999995</v>
      </c>
      <c r="Y49" s="539">
        <f t="shared" si="3"/>
        <v>729.39700000000005</v>
      </c>
      <c r="Z49" s="539">
        <f t="shared" si="3"/>
        <v>701.31299999999999</v>
      </c>
      <c r="AA49" s="539">
        <f t="shared" si="3"/>
        <v>745.755</v>
      </c>
      <c r="AB49" s="540">
        <f t="shared" si="4"/>
        <v>6.3369707962065425E-2</v>
      </c>
      <c r="AC49" s="817"/>
    </row>
    <row r="50" spans="1:29" ht="12.75" customHeight="1" x14ac:dyDescent="0.2">
      <c r="A50" s="285">
        <v>44</v>
      </c>
      <c r="B50" s="290"/>
      <c r="C50" s="533" t="s">
        <v>655</v>
      </c>
      <c r="D50" s="574">
        <v>606.69600000000003</v>
      </c>
      <c r="E50" s="574">
        <v>616.82799999999997</v>
      </c>
      <c r="F50" s="574">
        <v>616.072</v>
      </c>
      <c r="G50" s="574">
        <v>603.01199999999994</v>
      </c>
      <c r="H50" s="574">
        <v>610.78899999999999</v>
      </c>
      <c r="I50" s="574">
        <v>592.596</v>
      </c>
      <c r="J50" s="574">
        <v>627.03899999999999</v>
      </c>
      <c r="K50" s="574">
        <v>665.55700000000002</v>
      </c>
      <c r="L50" s="574">
        <v>687.346</v>
      </c>
      <c r="M50" s="432"/>
      <c r="N50" s="433">
        <f t="shared" si="0"/>
        <v>3.2737992388330417E-2</v>
      </c>
      <c r="T50" s="285">
        <v>39</v>
      </c>
      <c r="U50" s="111"/>
      <c r="V50" s="188" t="str">
        <f t="shared" si="2"/>
        <v>Paris / Orly - Casablanca / Mohammed V</v>
      </c>
      <c r="W50" s="535">
        <f t="shared" si="3"/>
        <v>555.78499999999997</v>
      </c>
      <c r="X50" s="541">
        <f t="shared" si="3"/>
        <v>597.53700000000003</v>
      </c>
      <c r="Y50" s="541">
        <f t="shared" si="3"/>
        <v>651.947</v>
      </c>
      <c r="Z50" s="541">
        <f t="shared" si="3"/>
        <v>627.35699999999997</v>
      </c>
      <c r="AA50" s="541">
        <f t="shared" si="3"/>
        <v>718.23</v>
      </c>
      <c r="AB50" s="537">
        <f t="shared" si="4"/>
        <v>0.14485053964489136</v>
      </c>
      <c r="AC50" s="817"/>
    </row>
    <row r="51" spans="1:29" ht="12.75" customHeight="1" x14ac:dyDescent="0.2">
      <c r="A51" s="285">
        <v>45</v>
      </c>
      <c r="B51" s="111"/>
      <c r="C51" s="188" t="s">
        <v>95</v>
      </c>
      <c r="D51" s="573">
        <v>726.08699999999999</v>
      </c>
      <c r="E51" s="573">
        <v>684.51900000000001</v>
      </c>
      <c r="F51" s="573">
        <v>695.67899999999997</v>
      </c>
      <c r="G51" s="573">
        <v>672.76099999999997</v>
      </c>
      <c r="H51" s="573">
        <v>637.65599999999995</v>
      </c>
      <c r="I51" s="573">
        <v>660.84699999999998</v>
      </c>
      <c r="J51" s="573">
        <v>659.84199999999998</v>
      </c>
      <c r="K51" s="573">
        <v>689.26900000000001</v>
      </c>
      <c r="L51" s="573">
        <v>682.67899999999997</v>
      </c>
      <c r="M51" s="313"/>
      <c r="N51" s="886">
        <f t="shared" si="0"/>
        <v>-9.5608535999733846E-3</v>
      </c>
      <c r="T51" s="285">
        <v>40</v>
      </c>
      <c r="U51" s="290"/>
      <c r="V51" s="431" t="str">
        <f t="shared" si="2"/>
        <v xml:space="preserve">London / Gatwick - Dubai Intl, United Arab Emirates </v>
      </c>
      <c r="W51" s="538">
        <f t="shared" si="3"/>
        <v>570.02599999999995</v>
      </c>
      <c r="X51" s="539">
        <f t="shared" si="3"/>
        <v>628.81600000000003</v>
      </c>
      <c r="Y51" s="539">
        <f t="shared" si="3"/>
        <v>617.1</v>
      </c>
      <c r="Z51" s="539">
        <f t="shared" si="3"/>
        <v>620.85299999999995</v>
      </c>
      <c r="AA51" s="539">
        <f t="shared" si="3"/>
        <v>716.31100000000004</v>
      </c>
      <c r="AB51" s="540">
        <f t="shared" si="4"/>
        <v>0.15375298178473829</v>
      </c>
      <c r="AC51" s="817"/>
    </row>
    <row r="52" spans="1:29" ht="12.75" customHeight="1" x14ac:dyDescent="0.2">
      <c r="A52" s="285">
        <v>46</v>
      </c>
      <c r="B52" s="290"/>
      <c r="C52" s="533" t="s">
        <v>652</v>
      </c>
      <c r="D52" s="574">
        <v>720.62199999999996</v>
      </c>
      <c r="E52" s="574">
        <v>721.83600000000001</v>
      </c>
      <c r="F52" s="574">
        <v>710.99099999999999</v>
      </c>
      <c r="G52" s="574">
        <v>693.51700000000005</v>
      </c>
      <c r="H52" s="574">
        <v>622.149</v>
      </c>
      <c r="I52" s="574">
        <v>637.47299999999996</v>
      </c>
      <c r="J52" s="574">
        <v>590.71400000000006</v>
      </c>
      <c r="K52" s="574">
        <v>759.47</v>
      </c>
      <c r="L52" s="574">
        <v>679.53399999999999</v>
      </c>
      <c r="M52" s="432"/>
      <c r="N52" s="433">
        <f t="shared" si="0"/>
        <v>-0.10525234703148256</v>
      </c>
      <c r="T52" s="285">
        <v>41</v>
      </c>
      <c r="U52" s="111"/>
      <c r="V52" s="188" t="str">
        <f t="shared" si="2"/>
        <v>Amsterdam / Schiphol - Zürich, Switzerland</v>
      </c>
      <c r="W52" s="535">
        <f t="shared" si="3"/>
        <v>595.55200000000002</v>
      </c>
      <c r="X52" s="541">
        <f t="shared" si="3"/>
        <v>611.99900000000002</v>
      </c>
      <c r="Y52" s="541">
        <f t="shared" si="3"/>
        <v>666.16</v>
      </c>
      <c r="Z52" s="541">
        <f t="shared" si="3"/>
        <v>677.70500000000004</v>
      </c>
      <c r="AA52" s="541">
        <f t="shared" si="3"/>
        <v>697.97299999999996</v>
      </c>
      <c r="AB52" s="537">
        <f t="shared" si="4"/>
        <v>2.9906817863229351E-2</v>
      </c>
      <c r="AC52" s="817"/>
    </row>
    <row r="53" spans="1:29" ht="12.75" customHeight="1" x14ac:dyDescent="0.2">
      <c r="A53" s="285">
        <v>47</v>
      </c>
      <c r="B53" s="111"/>
      <c r="C53" s="188" t="s">
        <v>600</v>
      </c>
      <c r="D53" s="573">
        <v>695.35</v>
      </c>
      <c r="E53" s="573">
        <v>692.46900000000005</v>
      </c>
      <c r="F53" s="573">
        <v>709.92499999999995</v>
      </c>
      <c r="G53" s="573">
        <v>711.45</v>
      </c>
      <c r="H53" s="573">
        <v>687.41499999999996</v>
      </c>
      <c r="I53" s="573">
        <v>648.79399999999998</v>
      </c>
      <c r="J53" s="573">
        <v>652.76599999999996</v>
      </c>
      <c r="K53" s="573">
        <v>665.02700000000004</v>
      </c>
      <c r="L53" s="573">
        <v>676.47</v>
      </c>
      <c r="M53" s="313"/>
      <c r="N53" s="886">
        <f t="shared" si="0"/>
        <v>1.7206820174218374E-2</v>
      </c>
      <c r="T53" s="285">
        <v>42</v>
      </c>
      <c r="U53" s="290"/>
      <c r="V53" s="431" t="str">
        <f t="shared" si="2"/>
        <v>Düsseldorf  - Zürich, Switzerland</v>
      </c>
      <c r="W53" s="538">
        <f t="shared" si="3"/>
        <v>665.68399999999997</v>
      </c>
      <c r="X53" s="539">
        <f t="shared" si="3"/>
        <v>647.51</v>
      </c>
      <c r="Y53" s="539">
        <f t="shared" si="3"/>
        <v>700.16300000000001</v>
      </c>
      <c r="Z53" s="539">
        <f t="shared" si="3"/>
        <v>699.98400000000004</v>
      </c>
      <c r="AA53" s="539">
        <f t="shared" si="3"/>
        <v>693</v>
      </c>
      <c r="AB53" s="540">
        <f t="shared" si="4"/>
        <v>-9.9773709113352149E-3</v>
      </c>
      <c r="AC53" s="817"/>
    </row>
    <row r="54" spans="1:29" ht="12.75" customHeight="1" x14ac:dyDescent="0.2">
      <c r="A54" s="285">
        <v>48</v>
      </c>
      <c r="B54" s="290"/>
      <c r="C54" s="533" t="s">
        <v>699</v>
      </c>
      <c r="D54" s="574">
        <v>0.125</v>
      </c>
      <c r="E54" s="574">
        <v>0.19500000000000001</v>
      </c>
      <c r="F54" s="574" t="s">
        <v>214</v>
      </c>
      <c r="G54" s="574">
        <v>325.96800000000002</v>
      </c>
      <c r="H54" s="574">
        <v>473.50599999999997</v>
      </c>
      <c r="I54" s="574">
        <v>491.10500000000002</v>
      </c>
      <c r="J54" s="574">
        <v>557.23</v>
      </c>
      <c r="K54" s="574">
        <v>638.98900000000003</v>
      </c>
      <c r="L54" s="574">
        <v>662.89200000000005</v>
      </c>
      <c r="M54" s="432"/>
      <c r="N54" s="433">
        <f t="shared" si="0"/>
        <v>3.7407529707084164E-2</v>
      </c>
      <c r="T54" s="285">
        <v>43</v>
      </c>
      <c r="U54" s="111"/>
      <c r="V54" s="188" t="str">
        <f t="shared" si="2"/>
        <v>Paris / Charles de Gaulle - Zürich, Switzerland</v>
      </c>
      <c r="W54" s="535">
        <f t="shared" si="3"/>
        <v>721.15599999999995</v>
      </c>
      <c r="X54" s="541">
        <f t="shared" si="3"/>
        <v>695.32799999999997</v>
      </c>
      <c r="Y54" s="541">
        <f t="shared" si="3"/>
        <v>705.11900000000003</v>
      </c>
      <c r="Z54" s="541">
        <f t="shared" si="3"/>
        <v>723.69299999999998</v>
      </c>
      <c r="AA54" s="541">
        <f t="shared" si="3"/>
        <v>691.06600000000003</v>
      </c>
      <c r="AB54" s="537">
        <f t="shared" si="4"/>
        <v>-4.5084034252093064E-2</v>
      </c>
      <c r="AC54" s="817"/>
    </row>
    <row r="55" spans="1:29" ht="12.75" customHeight="1" x14ac:dyDescent="0.2">
      <c r="A55" s="285">
        <v>49</v>
      </c>
      <c r="B55" s="111"/>
      <c r="C55" s="188" t="s">
        <v>700</v>
      </c>
      <c r="D55" s="573" t="s">
        <v>214</v>
      </c>
      <c r="E55" s="573" t="s">
        <v>214</v>
      </c>
      <c r="F55" s="573" t="s">
        <v>214</v>
      </c>
      <c r="G55" s="573">
        <v>475.78</v>
      </c>
      <c r="H55" s="573">
        <v>464.89600000000002</v>
      </c>
      <c r="I55" s="573">
        <v>520.98099999999999</v>
      </c>
      <c r="J55" s="573">
        <v>526.73599999999999</v>
      </c>
      <c r="K55" s="573">
        <v>604.41399999999999</v>
      </c>
      <c r="L55" s="573">
        <v>661.65099999999995</v>
      </c>
      <c r="M55" s="313"/>
      <c r="N55" s="886">
        <f t="shared" si="0"/>
        <v>9.46983359088307E-2</v>
      </c>
      <c r="T55" s="285">
        <v>44</v>
      </c>
      <c r="U55" s="290"/>
      <c r="V55" s="431" t="str">
        <f t="shared" si="2"/>
        <v>London / Heathrow - Oslo / Gardermoen, Norway</v>
      </c>
      <c r="W55" s="538">
        <f t="shared" si="3"/>
        <v>610.78899999999999</v>
      </c>
      <c r="X55" s="539">
        <f t="shared" si="3"/>
        <v>592.596</v>
      </c>
      <c r="Y55" s="539">
        <f t="shared" si="3"/>
        <v>627.03899999999999</v>
      </c>
      <c r="Z55" s="539">
        <f t="shared" si="3"/>
        <v>665.55700000000002</v>
      </c>
      <c r="AA55" s="539">
        <f t="shared" si="3"/>
        <v>687.346</v>
      </c>
      <c r="AB55" s="540">
        <f t="shared" si="4"/>
        <v>3.2737992388330417E-2</v>
      </c>
      <c r="AC55" s="817"/>
    </row>
    <row r="56" spans="1:29" ht="12.75" customHeight="1" x14ac:dyDescent="0.2">
      <c r="A56" s="285">
        <v>50</v>
      </c>
      <c r="B56" s="292"/>
      <c r="C56" s="534" t="s">
        <v>654</v>
      </c>
      <c r="D56" s="575">
        <v>738.72900000000004</v>
      </c>
      <c r="E56" s="575">
        <v>668.33799999999997</v>
      </c>
      <c r="F56" s="575">
        <v>686.56399999999996</v>
      </c>
      <c r="G56" s="575">
        <v>742.53800000000001</v>
      </c>
      <c r="H56" s="575">
        <v>736.25</v>
      </c>
      <c r="I56" s="575">
        <v>673.43499999999995</v>
      </c>
      <c r="J56" s="575">
        <v>633.26099999999997</v>
      </c>
      <c r="K56" s="575">
        <v>674.23299999999995</v>
      </c>
      <c r="L56" s="575">
        <v>661.28499999999997</v>
      </c>
      <c r="M56" s="434"/>
      <c r="N56" s="435">
        <f t="shared" si="0"/>
        <v>-1.9204043705959184E-2</v>
      </c>
      <c r="T56" s="285">
        <v>45</v>
      </c>
      <c r="U56" s="111"/>
      <c r="V56" s="188" t="str">
        <f t="shared" si="2"/>
        <v>Frankfurt (Main) - New York / J.F. Kennedy Intl, NY, USA</v>
      </c>
      <c r="W56" s="535">
        <f t="shared" si="3"/>
        <v>637.65599999999995</v>
      </c>
      <c r="X56" s="541">
        <f t="shared" si="3"/>
        <v>660.84699999999998</v>
      </c>
      <c r="Y56" s="541">
        <f t="shared" si="3"/>
        <v>659.84199999999998</v>
      </c>
      <c r="Z56" s="541">
        <f t="shared" si="3"/>
        <v>689.26900000000001</v>
      </c>
      <c r="AA56" s="541">
        <f t="shared" si="3"/>
        <v>682.67899999999997</v>
      </c>
      <c r="AB56" s="537">
        <f t="shared" si="4"/>
        <v>-9.5608535999733846E-3</v>
      </c>
      <c r="AC56" s="817"/>
    </row>
    <row r="57" spans="1:29" ht="15" customHeight="1" x14ac:dyDescent="0.2">
      <c r="A57" s="268"/>
      <c r="B57" s="268"/>
      <c r="C57" s="20" t="s">
        <v>494</v>
      </c>
      <c r="D57" s="268"/>
      <c r="E57" s="268"/>
      <c r="F57" s="268"/>
      <c r="G57" s="268"/>
      <c r="H57" s="268"/>
      <c r="I57" s="268"/>
      <c r="J57" s="268"/>
      <c r="K57" s="268"/>
      <c r="L57" s="268"/>
      <c r="M57" s="439"/>
      <c r="T57" s="285">
        <v>46</v>
      </c>
      <c r="U57" s="290"/>
      <c r="V57" s="431" t="str">
        <f t="shared" si="2"/>
        <v>Frankfurt (Main) - Singapore / Changi, Singapore</v>
      </c>
      <c r="W57" s="538">
        <f t="shared" si="3"/>
        <v>622.149</v>
      </c>
      <c r="X57" s="539">
        <f t="shared" si="3"/>
        <v>637.47299999999996</v>
      </c>
      <c r="Y57" s="539">
        <f t="shared" si="3"/>
        <v>590.71400000000006</v>
      </c>
      <c r="Z57" s="539">
        <f t="shared" si="3"/>
        <v>759.47</v>
      </c>
      <c r="AA57" s="539">
        <f t="shared" si="3"/>
        <v>679.53399999999999</v>
      </c>
      <c r="AB57" s="540">
        <f t="shared" si="4"/>
        <v>-0.10525234703148256</v>
      </c>
      <c r="AC57" s="817"/>
    </row>
    <row r="58" spans="1:29" ht="15" customHeight="1" x14ac:dyDescent="0.2">
      <c r="T58" s="285">
        <v>47</v>
      </c>
      <c r="U58" s="111"/>
      <c r="V58" s="188" t="str">
        <f t="shared" si="2"/>
        <v>Paris / Charles de Gaulle - Genève, Switzerland</v>
      </c>
      <c r="W58" s="535">
        <f t="shared" si="3"/>
        <v>687.41499999999996</v>
      </c>
      <c r="X58" s="541">
        <f t="shared" si="3"/>
        <v>648.79399999999998</v>
      </c>
      <c r="Y58" s="541">
        <f t="shared" si="3"/>
        <v>652.76599999999996</v>
      </c>
      <c r="Z58" s="541">
        <f t="shared" si="3"/>
        <v>665.02700000000004</v>
      </c>
      <c r="AA58" s="541">
        <f t="shared" si="3"/>
        <v>676.47</v>
      </c>
      <c r="AB58" s="537">
        <f t="shared" si="4"/>
        <v>1.7206820174218374E-2</v>
      </c>
      <c r="AC58" s="817"/>
    </row>
    <row r="59" spans="1:29" ht="15" customHeight="1" x14ac:dyDescent="0.2">
      <c r="T59" s="285">
        <v>48</v>
      </c>
      <c r="U59" s="290"/>
      <c r="V59" s="431" t="str">
        <f t="shared" si="2"/>
        <v>London / Heathrow - Dallas, TX, USA</v>
      </c>
      <c r="W59" s="538">
        <f t="shared" si="3"/>
        <v>473.50599999999997</v>
      </c>
      <c r="X59" s="539">
        <f t="shared" si="3"/>
        <v>491.10500000000002</v>
      </c>
      <c r="Y59" s="539">
        <f t="shared" si="3"/>
        <v>557.23</v>
      </c>
      <c r="Z59" s="539">
        <f t="shared" si="3"/>
        <v>638.98900000000003</v>
      </c>
      <c r="AA59" s="539">
        <f t="shared" si="3"/>
        <v>662.89200000000005</v>
      </c>
      <c r="AB59" s="540">
        <f t="shared" si="4"/>
        <v>3.7407529707084164E-2</v>
      </c>
      <c r="AC59" s="817"/>
    </row>
    <row r="60" spans="1:29" ht="15" customHeight="1" x14ac:dyDescent="0.2">
      <c r="T60" s="285">
        <v>49</v>
      </c>
      <c r="U60" s="111"/>
      <c r="V60" s="188" t="str">
        <f t="shared" si="2"/>
        <v>Paris / Charles de Gaulle - Shanghai / Pudong , CN</v>
      </c>
      <c r="W60" s="535">
        <f t="shared" si="3"/>
        <v>464.89600000000002</v>
      </c>
      <c r="X60" s="541">
        <f t="shared" si="3"/>
        <v>520.98099999999999</v>
      </c>
      <c r="Y60" s="541">
        <f t="shared" si="3"/>
        <v>526.73599999999999</v>
      </c>
      <c r="Z60" s="541">
        <f t="shared" si="3"/>
        <v>604.41399999999999</v>
      </c>
      <c r="AA60" s="541">
        <f t="shared" si="3"/>
        <v>661.65099999999995</v>
      </c>
      <c r="AB60" s="537">
        <f t="shared" si="4"/>
        <v>9.46983359088307E-2</v>
      </c>
      <c r="AC60" s="817"/>
    </row>
    <row r="61" spans="1:29" ht="15" customHeight="1" x14ac:dyDescent="0.2">
      <c r="T61" s="285">
        <v>50</v>
      </c>
      <c r="U61" s="292"/>
      <c r="V61" s="418" t="str">
        <f t="shared" si="2"/>
        <v>London / Gatwick - Orlando Intl, FL, USA</v>
      </c>
      <c r="W61" s="542">
        <f t="shared" si="3"/>
        <v>736.25</v>
      </c>
      <c r="X61" s="543">
        <f t="shared" si="3"/>
        <v>673.43499999999995</v>
      </c>
      <c r="Y61" s="543">
        <f t="shared" si="3"/>
        <v>633.26099999999997</v>
      </c>
      <c r="Z61" s="543">
        <f t="shared" si="3"/>
        <v>674.23299999999995</v>
      </c>
      <c r="AA61" s="543">
        <f t="shared" si="3"/>
        <v>661.28499999999997</v>
      </c>
      <c r="AB61" s="544">
        <f t="shared" si="4"/>
        <v>-1.9204043705959184E-2</v>
      </c>
      <c r="AC61" s="817"/>
    </row>
    <row r="62" spans="1:29" ht="15" customHeight="1" x14ac:dyDescent="0.2">
      <c r="T62" s="268"/>
      <c r="U62" s="438" t="s">
        <v>269</v>
      </c>
    </row>
    <row r="63" spans="1:29" ht="15" customHeight="1" x14ac:dyDescent="0.2"/>
    <row r="64" spans="1:29"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row r="5000" ht="15" customHeight="1" x14ac:dyDescent="0.2"/>
    <row r="5001" ht="15" customHeight="1" x14ac:dyDescent="0.2"/>
    <row r="5002" ht="15" customHeight="1" x14ac:dyDescent="0.2"/>
    <row r="5003" ht="15" customHeight="1" x14ac:dyDescent="0.2"/>
    <row r="5004" ht="15" customHeight="1" x14ac:dyDescent="0.2"/>
    <row r="5005" ht="15" customHeight="1" x14ac:dyDescent="0.2"/>
    <row r="5006" ht="15" customHeight="1" x14ac:dyDescent="0.2"/>
    <row r="5007" ht="15" customHeight="1" x14ac:dyDescent="0.2"/>
    <row r="5008" ht="15" customHeight="1" x14ac:dyDescent="0.2"/>
    <row r="5009" ht="15" customHeight="1" x14ac:dyDescent="0.2"/>
    <row r="5010" ht="15" customHeight="1" x14ac:dyDescent="0.2"/>
    <row r="5011" ht="15" customHeight="1" x14ac:dyDescent="0.2"/>
    <row r="5012" ht="15" customHeight="1" x14ac:dyDescent="0.2"/>
    <row r="5013" ht="15" customHeight="1" x14ac:dyDescent="0.2"/>
    <row r="5014" ht="15" customHeight="1" x14ac:dyDescent="0.2"/>
    <row r="5015" ht="15" customHeight="1" x14ac:dyDescent="0.2"/>
    <row r="5016" ht="15" customHeight="1" x14ac:dyDescent="0.2"/>
    <row r="5017" ht="15" customHeight="1" x14ac:dyDescent="0.2"/>
    <row r="5018" ht="15" customHeight="1" x14ac:dyDescent="0.2"/>
    <row r="5019" ht="15" customHeight="1" x14ac:dyDescent="0.2"/>
    <row r="5020" ht="15" customHeight="1" x14ac:dyDescent="0.2"/>
    <row r="5021" ht="15" customHeight="1" x14ac:dyDescent="0.2"/>
    <row r="5022" ht="15" customHeight="1" x14ac:dyDescent="0.2"/>
    <row r="5023" ht="15" customHeight="1" x14ac:dyDescent="0.2"/>
    <row r="5024" ht="15" customHeight="1" x14ac:dyDescent="0.2"/>
    <row r="5025" ht="15" customHeight="1" x14ac:dyDescent="0.2"/>
    <row r="5026" ht="15" customHeight="1" x14ac:dyDescent="0.2"/>
    <row r="5027" ht="15" customHeight="1" x14ac:dyDescent="0.2"/>
    <row r="5028" ht="15" customHeight="1" x14ac:dyDescent="0.2"/>
    <row r="5029" ht="15" customHeight="1" x14ac:dyDescent="0.2"/>
    <row r="5030" ht="15" customHeight="1" x14ac:dyDescent="0.2"/>
    <row r="5031" ht="15" customHeight="1" x14ac:dyDescent="0.2"/>
    <row r="5032" ht="15" customHeight="1" x14ac:dyDescent="0.2"/>
    <row r="5033" ht="15" customHeight="1" x14ac:dyDescent="0.2"/>
    <row r="5034" ht="15" customHeight="1" x14ac:dyDescent="0.2"/>
    <row r="5035" ht="15" customHeight="1" x14ac:dyDescent="0.2"/>
    <row r="5036" ht="15" customHeight="1" x14ac:dyDescent="0.2"/>
    <row r="5037" ht="15" customHeight="1" x14ac:dyDescent="0.2"/>
    <row r="5038" ht="15" customHeight="1" x14ac:dyDescent="0.2"/>
    <row r="5039" ht="15" customHeight="1" x14ac:dyDescent="0.2"/>
    <row r="5040" ht="15" customHeight="1" x14ac:dyDescent="0.2"/>
    <row r="5041" ht="15" customHeight="1" x14ac:dyDescent="0.2"/>
    <row r="5042" ht="15" customHeight="1" x14ac:dyDescent="0.2"/>
    <row r="5043" ht="15" customHeight="1" x14ac:dyDescent="0.2"/>
    <row r="5044" ht="15" customHeight="1" x14ac:dyDescent="0.2"/>
    <row r="5045" ht="15" customHeight="1" x14ac:dyDescent="0.2"/>
    <row r="5046" ht="15" customHeight="1" x14ac:dyDescent="0.2"/>
    <row r="5047" ht="15" customHeight="1" x14ac:dyDescent="0.2"/>
    <row r="5048" ht="15" customHeight="1" x14ac:dyDescent="0.2"/>
    <row r="5049" ht="15" customHeight="1" x14ac:dyDescent="0.2"/>
    <row r="5050" ht="15" customHeight="1" x14ac:dyDescent="0.2"/>
    <row r="5051" ht="15" customHeight="1" x14ac:dyDescent="0.2"/>
    <row r="5052" ht="15" customHeight="1" x14ac:dyDescent="0.2"/>
    <row r="5053" ht="15" customHeight="1" x14ac:dyDescent="0.2"/>
    <row r="5054" ht="15" customHeight="1" x14ac:dyDescent="0.2"/>
    <row r="5055" ht="15" customHeight="1" x14ac:dyDescent="0.2"/>
    <row r="5056" ht="15" customHeight="1" x14ac:dyDescent="0.2"/>
    <row r="5057" ht="15" customHeight="1" x14ac:dyDescent="0.2"/>
    <row r="5058" ht="15" customHeight="1" x14ac:dyDescent="0.2"/>
    <row r="5059" ht="15" customHeight="1" x14ac:dyDescent="0.2"/>
    <row r="5060" ht="15" customHeight="1" x14ac:dyDescent="0.2"/>
    <row r="5061" ht="15" customHeight="1" x14ac:dyDescent="0.2"/>
    <row r="5062" ht="15" customHeight="1" x14ac:dyDescent="0.2"/>
    <row r="5063" ht="15" customHeight="1" x14ac:dyDescent="0.2"/>
    <row r="5064" ht="15" customHeight="1" x14ac:dyDescent="0.2"/>
    <row r="5065" ht="15" customHeight="1" x14ac:dyDescent="0.2"/>
    <row r="5066" ht="15" customHeight="1" x14ac:dyDescent="0.2"/>
    <row r="5067" ht="15" customHeight="1" x14ac:dyDescent="0.2"/>
    <row r="5068" ht="15" customHeight="1" x14ac:dyDescent="0.2"/>
    <row r="5069" ht="15" customHeight="1" x14ac:dyDescent="0.2"/>
    <row r="5070" ht="15" customHeight="1" x14ac:dyDescent="0.2"/>
    <row r="5071" ht="15" customHeight="1" x14ac:dyDescent="0.2"/>
    <row r="5072" ht="15" customHeight="1" x14ac:dyDescent="0.2"/>
    <row r="5073" ht="15" customHeight="1" x14ac:dyDescent="0.2"/>
    <row r="5074" ht="15" customHeight="1" x14ac:dyDescent="0.2"/>
    <row r="5075" ht="15" customHeight="1" x14ac:dyDescent="0.2"/>
    <row r="5076" ht="15" customHeight="1" x14ac:dyDescent="0.2"/>
    <row r="5077" ht="15" customHeight="1" x14ac:dyDescent="0.2"/>
    <row r="5078" ht="15" customHeight="1" x14ac:dyDescent="0.2"/>
    <row r="5079" ht="15" customHeight="1" x14ac:dyDescent="0.2"/>
    <row r="5080" ht="15" customHeight="1" x14ac:dyDescent="0.2"/>
    <row r="5081" ht="15" customHeight="1" x14ac:dyDescent="0.2"/>
    <row r="5082" ht="15" customHeight="1" x14ac:dyDescent="0.2"/>
    <row r="5083" ht="15" customHeight="1" x14ac:dyDescent="0.2"/>
    <row r="5084" ht="15" customHeight="1" x14ac:dyDescent="0.2"/>
    <row r="5085" ht="15" customHeight="1" x14ac:dyDescent="0.2"/>
    <row r="5086" ht="15" customHeight="1" x14ac:dyDescent="0.2"/>
    <row r="5087" ht="15" customHeight="1" x14ac:dyDescent="0.2"/>
    <row r="5088" ht="15" customHeight="1" x14ac:dyDescent="0.2"/>
    <row r="5089" ht="15" customHeight="1" x14ac:dyDescent="0.2"/>
    <row r="5090" ht="15" customHeight="1" x14ac:dyDescent="0.2"/>
    <row r="5091" ht="15" customHeight="1" x14ac:dyDescent="0.2"/>
    <row r="5092" ht="15" customHeight="1" x14ac:dyDescent="0.2"/>
    <row r="5093" ht="15" customHeight="1" x14ac:dyDescent="0.2"/>
    <row r="5094" ht="15" customHeight="1" x14ac:dyDescent="0.2"/>
    <row r="5095" ht="15" customHeight="1" x14ac:dyDescent="0.2"/>
    <row r="5096" ht="15" customHeight="1" x14ac:dyDescent="0.2"/>
    <row r="5097" ht="15" customHeight="1" x14ac:dyDescent="0.2"/>
    <row r="5098" ht="15" customHeight="1" x14ac:dyDescent="0.2"/>
    <row r="5099" ht="15" customHeight="1" x14ac:dyDescent="0.2"/>
    <row r="5100" ht="15" customHeight="1" x14ac:dyDescent="0.2"/>
    <row r="5101" ht="15" customHeight="1" x14ac:dyDescent="0.2"/>
    <row r="5102" ht="15" customHeight="1" x14ac:dyDescent="0.2"/>
    <row r="5103" ht="15" customHeight="1" x14ac:dyDescent="0.2"/>
    <row r="5104" ht="15" customHeight="1" x14ac:dyDescent="0.2"/>
    <row r="5105" ht="15" customHeight="1" x14ac:dyDescent="0.2"/>
    <row r="5106" ht="15" customHeight="1" x14ac:dyDescent="0.2"/>
    <row r="5107" ht="15" customHeight="1" x14ac:dyDescent="0.2"/>
    <row r="5108" ht="15" customHeight="1" x14ac:dyDescent="0.2"/>
    <row r="5109" ht="15" customHeight="1" x14ac:dyDescent="0.2"/>
    <row r="5110" ht="15" customHeight="1" x14ac:dyDescent="0.2"/>
    <row r="5111" ht="15" customHeight="1" x14ac:dyDescent="0.2"/>
    <row r="5112" ht="15" customHeight="1" x14ac:dyDescent="0.2"/>
    <row r="5113" ht="15" customHeight="1" x14ac:dyDescent="0.2"/>
    <row r="5114" ht="15" customHeight="1" x14ac:dyDescent="0.2"/>
    <row r="5115" ht="15" customHeight="1" x14ac:dyDescent="0.2"/>
    <row r="5116" ht="15" customHeight="1" x14ac:dyDescent="0.2"/>
    <row r="5117" ht="15" customHeight="1" x14ac:dyDescent="0.2"/>
    <row r="5118" ht="15" customHeight="1" x14ac:dyDescent="0.2"/>
    <row r="5119" ht="15" customHeight="1" x14ac:dyDescent="0.2"/>
    <row r="5120" ht="15" customHeight="1" x14ac:dyDescent="0.2"/>
    <row r="5121" ht="15" customHeight="1" x14ac:dyDescent="0.2"/>
    <row r="5122" ht="15" customHeight="1" x14ac:dyDescent="0.2"/>
    <row r="5123" ht="15" customHeight="1" x14ac:dyDescent="0.2"/>
    <row r="5124" ht="15" customHeight="1" x14ac:dyDescent="0.2"/>
    <row r="5125" ht="15" customHeight="1" x14ac:dyDescent="0.2"/>
    <row r="5126" ht="15" customHeight="1" x14ac:dyDescent="0.2"/>
    <row r="5127" ht="15" customHeight="1" x14ac:dyDescent="0.2"/>
    <row r="5128" ht="15" customHeight="1" x14ac:dyDescent="0.2"/>
    <row r="5129" ht="15" customHeight="1" x14ac:dyDescent="0.2"/>
    <row r="5130" ht="15" customHeight="1" x14ac:dyDescent="0.2"/>
    <row r="5131" ht="15" customHeight="1" x14ac:dyDescent="0.2"/>
    <row r="5132" ht="15" customHeight="1" x14ac:dyDescent="0.2"/>
    <row r="5133" ht="15" customHeight="1" x14ac:dyDescent="0.2"/>
    <row r="5134" ht="15" customHeight="1" x14ac:dyDescent="0.2"/>
    <row r="5135" ht="15" customHeight="1" x14ac:dyDescent="0.2"/>
    <row r="5136" ht="15" customHeight="1" x14ac:dyDescent="0.2"/>
    <row r="5137" ht="15" customHeight="1" x14ac:dyDescent="0.2"/>
    <row r="5138" ht="15" customHeight="1" x14ac:dyDescent="0.2"/>
    <row r="5139" ht="15" customHeight="1" x14ac:dyDescent="0.2"/>
    <row r="5140" ht="15" customHeight="1" x14ac:dyDescent="0.2"/>
    <row r="5141" ht="15" customHeight="1" x14ac:dyDescent="0.2"/>
    <row r="5142" ht="15" customHeight="1" x14ac:dyDescent="0.2"/>
    <row r="5143" ht="15" customHeight="1" x14ac:dyDescent="0.2"/>
    <row r="5144" ht="15" customHeight="1" x14ac:dyDescent="0.2"/>
    <row r="5145" ht="15" customHeight="1" x14ac:dyDescent="0.2"/>
    <row r="5146" ht="15" customHeight="1" x14ac:dyDescent="0.2"/>
    <row r="5147" ht="15" customHeight="1" x14ac:dyDescent="0.2"/>
    <row r="5148" ht="15" customHeight="1" x14ac:dyDescent="0.2"/>
    <row r="5149" ht="15" customHeight="1" x14ac:dyDescent="0.2"/>
    <row r="5150" ht="15" customHeight="1" x14ac:dyDescent="0.2"/>
    <row r="5151" ht="15" customHeight="1" x14ac:dyDescent="0.2"/>
    <row r="5152" ht="15" customHeight="1" x14ac:dyDescent="0.2"/>
    <row r="5153" ht="15" customHeight="1" x14ac:dyDescent="0.2"/>
    <row r="5154" ht="15" customHeight="1" x14ac:dyDescent="0.2"/>
    <row r="5155" ht="15" customHeight="1" x14ac:dyDescent="0.2"/>
    <row r="5156" ht="15" customHeight="1" x14ac:dyDescent="0.2"/>
    <row r="5157" ht="15" customHeight="1" x14ac:dyDescent="0.2"/>
    <row r="5158" ht="15" customHeight="1" x14ac:dyDescent="0.2"/>
    <row r="5159" ht="15" customHeight="1" x14ac:dyDescent="0.2"/>
    <row r="5160" ht="15" customHeight="1" x14ac:dyDescent="0.2"/>
    <row r="5161" ht="15" customHeight="1" x14ac:dyDescent="0.2"/>
    <row r="5162" ht="15" customHeight="1" x14ac:dyDescent="0.2"/>
    <row r="5163" ht="15" customHeight="1" x14ac:dyDescent="0.2"/>
    <row r="5164" ht="15" customHeight="1" x14ac:dyDescent="0.2"/>
    <row r="5165" ht="15" customHeight="1" x14ac:dyDescent="0.2"/>
    <row r="5166" ht="15" customHeight="1" x14ac:dyDescent="0.2"/>
    <row r="5167" ht="15" customHeight="1" x14ac:dyDescent="0.2"/>
    <row r="5168" ht="15" customHeight="1" x14ac:dyDescent="0.2"/>
    <row r="5169" ht="15" customHeight="1" x14ac:dyDescent="0.2"/>
    <row r="5170" ht="15" customHeight="1" x14ac:dyDescent="0.2"/>
    <row r="5171" ht="15" customHeight="1" x14ac:dyDescent="0.2"/>
    <row r="5172" ht="15" customHeight="1" x14ac:dyDescent="0.2"/>
    <row r="5173" ht="15" customHeight="1" x14ac:dyDescent="0.2"/>
    <row r="5174" ht="15" customHeight="1" x14ac:dyDescent="0.2"/>
    <row r="5175" ht="15" customHeight="1" x14ac:dyDescent="0.2"/>
    <row r="5176" ht="15" customHeight="1" x14ac:dyDescent="0.2"/>
    <row r="5177" ht="15" customHeight="1" x14ac:dyDescent="0.2"/>
    <row r="5178" ht="15" customHeight="1" x14ac:dyDescent="0.2"/>
    <row r="5179" ht="15" customHeight="1" x14ac:dyDescent="0.2"/>
    <row r="5180" ht="15" customHeight="1" x14ac:dyDescent="0.2"/>
    <row r="5181" ht="15" customHeight="1" x14ac:dyDescent="0.2"/>
    <row r="5182" ht="15" customHeight="1" x14ac:dyDescent="0.2"/>
    <row r="5183" ht="15" customHeight="1" x14ac:dyDescent="0.2"/>
    <row r="5184" ht="15" customHeight="1" x14ac:dyDescent="0.2"/>
    <row r="5185" ht="15" customHeight="1" x14ac:dyDescent="0.2"/>
    <row r="5186" ht="15" customHeight="1" x14ac:dyDescent="0.2"/>
    <row r="5187" ht="15" customHeight="1" x14ac:dyDescent="0.2"/>
    <row r="5188" ht="15" customHeight="1" x14ac:dyDescent="0.2"/>
    <row r="5189" ht="15" customHeight="1" x14ac:dyDescent="0.2"/>
    <row r="5190" ht="15" customHeight="1" x14ac:dyDescent="0.2"/>
    <row r="5191" ht="15" customHeight="1" x14ac:dyDescent="0.2"/>
    <row r="5192" ht="15" customHeight="1" x14ac:dyDescent="0.2"/>
    <row r="5193" ht="15" customHeight="1" x14ac:dyDescent="0.2"/>
    <row r="5194" ht="15" customHeight="1" x14ac:dyDescent="0.2"/>
    <row r="5195" ht="15" customHeight="1" x14ac:dyDescent="0.2"/>
    <row r="5196" ht="15" customHeight="1" x14ac:dyDescent="0.2"/>
    <row r="5197" ht="15" customHeight="1" x14ac:dyDescent="0.2"/>
    <row r="5198" ht="15" customHeight="1" x14ac:dyDescent="0.2"/>
    <row r="5199" ht="15" customHeight="1" x14ac:dyDescent="0.2"/>
    <row r="5200" ht="15" customHeight="1" x14ac:dyDescent="0.2"/>
    <row r="5201" ht="15" customHeight="1" x14ac:dyDescent="0.2"/>
    <row r="5202" ht="15" customHeight="1" x14ac:dyDescent="0.2"/>
    <row r="5203" ht="15" customHeight="1" x14ac:dyDescent="0.2"/>
    <row r="5204" ht="15" customHeight="1" x14ac:dyDescent="0.2"/>
    <row r="5205" ht="15" customHeight="1" x14ac:dyDescent="0.2"/>
    <row r="5206" ht="15" customHeight="1" x14ac:dyDescent="0.2"/>
    <row r="5207" ht="15" customHeight="1" x14ac:dyDescent="0.2"/>
    <row r="5208" ht="15" customHeight="1" x14ac:dyDescent="0.2"/>
    <row r="5209" ht="15" customHeight="1" x14ac:dyDescent="0.2"/>
    <row r="5210" ht="15" customHeight="1" x14ac:dyDescent="0.2"/>
    <row r="5211" ht="15" customHeight="1" x14ac:dyDescent="0.2"/>
    <row r="5212" ht="15" customHeight="1" x14ac:dyDescent="0.2"/>
    <row r="5213" ht="15" customHeight="1" x14ac:dyDescent="0.2"/>
    <row r="5214" ht="15" customHeight="1" x14ac:dyDescent="0.2"/>
    <row r="5215" ht="15" customHeight="1" x14ac:dyDescent="0.2"/>
    <row r="5216" ht="15" customHeight="1" x14ac:dyDescent="0.2"/>
    <row r="5217" ht="15" customHeight="1" x14ac:dyDescent="0.2"/>
    <row r="5218" ht="15" customHeight="1" x14ac:dyDescent="0.2"/>
    <row r="5219" ht="15" customHeight="1" x14ac:dyDescent="0.2"/>
    <row r="5220" ht="15" customHeight="1" x14ac:dyDescent="0.2"/>
    <row r="5221" ht="15" customHeight="1" x14ac:dyDescent="0.2"/>
    <row r="5222" ht="15" customHeight="1" x14ac:dyDescent="0.2"/>
    <row r="5223" ht="15" customHeight="1" x14ac:dyDescent="0.2"/>
    <row r="5224" ht="15" customHeight="1" x14ac:dyDescent="0.2"/>
    <row r="5225" ht="15" customHeight="1" x14ac:dyDescent="0.2"/>
    <row r="5226" ht="15" customHeight="1" x14ac:dyDescent="0.2"/>
    <row r="5227" ht="15" customHeight="1" x14ac:dyDescent="0.2"/>
    <row r="5228" ht="15" customHeight="1" x14ac:dyDescent="0.2"/>
    <row r="5229" ht="15" customHeight="1" x14ac:dyDescent="0.2"/>
    <row r="5230" ht="15" customHeight="1" x14ac:dyDescent="0.2"/>
    <row r="5231" ht="15" customHeight="1" x14ac:dyDescent="0.2"/>
    <row r="5232" ht="15" customHeight="1" x14ac:dyDescent="0.2"/>
    <row r="5233" ht="15" customHeight="1" x14ac:dyDescent="0.2"/>
    <row r="5234" ht="15" customHeight="1" x14ac:dyDescent="0.2"/>
    <row r="5235" ht="15" customHeight="1" x14ac:dyDescent="0.2"/>
    <row r="5236" ht="15" customHeight="1" x14ac:dyDescent="0.2"/>
    <row r="5237" ht="15" customHeight="1" x14ac:dyDescent="0.2"/>
    <row r="5238" ht="15" customHeight="1" x14ac:dyDescent="0.2"/>
    <row r="5239" ht="15" customHeight="1" x14ac:dyDescent="0.2"/>
    <row r="5240" ht="15" customHeight="1" x14ac:dyDescent="0.2"/>
    <row r="5241" ht="15" customHeight="1" x14ac:dyDescent="0.2"/>
    <row r="5242" ht="15" customHeight="1" x14ac:dyDescent="0.2"/>
    <row r="5243" ht="15" customHeight="1" x14ac:dyDescent="0.2"/>
    <row r="5244" ht="15" customHeight="1" x14ac:dyDescent="0.2"/>
    <row r="5245" ht="15" customHeight="1" x14ac:dyDescent="0.2"/>
    <row r="5246" ht="15" customHeight="1" x14ac:dyDescent="0.2"/>
    <row r="5247" ht="15" customHeight="1" x14ac:dyDescent="0.2"/>
    <row r="5248" ht="15" customHeight="1" x14ac:dyDescent="0.2"/>
    <row r="5249" ht="15" customHeight="1" x14ac:dyDescent="0.2"/>
    <row r="5250" ht="15" customHeight="1" x14ac:dyDescent="0.2"/>
    <row r="5251" ht="15" customHeight="1" x14ac:dyDescent="0.2"/>
    <row r="5252" ht="15" customHeight="1" x14ac:dyDescent="0.2"/>
    <row r="5253" ht="15" customHeight="1" x14ac:dyDescent="0.2"/>
    <row r="5254" ht="15" customHeight="1" x14ac:dyDescent="0.2"/>
    <row r="5255" ht="15" customHeight="1" x14ac:dyDescent="0.2"/>
    <row r="5256" ht="15" customHeight="1" x14ac:dyDescent="0.2"/>
    <row r="5257" ht="15" customHeight="1" x14ac:dyDescent="0.2"/>
    <row r="5258" ht="15" customHeight="1" x14ac:dyDescent="0.2"/>
    <row r="5259" ht="15" customHeight="1" x14ac:dyDescent="0.2"/>
    <row r="5260" ht="15" customHeight="1" x14ac:dyDescent="0.2"/>
    <row r="5261" ht="15" customHeight="1" x14ac:dyDescent="0.2"/>
    <row r="5262" ht="15" customHeight="1" x14ac:dyDescent="0.2"/>
    <row r="5263" ht="15" customHeight="1" x14ac:dyDescent="0.2"/>
    <row r="5264" ht="15" customHeight="1" x14ac:dyDescent="0.2"/>
    <row r="5265" ht="15" customHeight="1" x14ac:dyDescent="0.2"/>
    <row r="5266" ht="15" customHeight="1" x14ac:dyDescent="0.2"/>
    <row r="5267" ht="15" customHeight="1" x14ac:dyDescent="0.2"/>
    <row r="5268" ht="15" customHeight="1" x14ac:dyDescent="0.2"/>
    <row r="5269" ht="15" customHeight="1" x14ac:dyDescent="0.2"/>
    <row r="5270" ht="15" customHeight="1" x14ac:dyDescent="0.2"/>
    <row r="5271" ht="15" customHeight="1" x14ac:dyDescent="0.2"/>
    <row r="5272" ht="15" customHeight="1" x14ac:dyDescent="0.2"/>
    <row r="5273" ht="15" customHeight="1" x14ac:dyDescent="0.2"/>
    <row r="5274" ht="15" customHeight="1" x14ac:dyDescent="0.2"/>
    <row r="5275" ht="15" customHeight="1" x14ac:dyDescent="0.2"/>
    <row r="5276" ht="15" customHeight="1" x14ac:dyDescent="0.2"/>
    <row r="5277" ht="15" customHeight="1" x14ac:dyDescent="0.2"/>
    <row r="5278" ht="15" customHeight="1" x14ac:dyDescent="0.2"/>
    <row r="5279" ht="15" customHeight="1" x14ac:dyDescent="0.2"/>
    <row r="5280" ht="15" customHeight="1" x14ac:dyDescent="0.2"/>
    <row r="5281" ht="15" customHeight="1" x14ac:dyDescent="0.2"/>
    <row r="5282" ht="15" customHeight="1" x14ac:dyDescent="0.2"/>
    <row r="5283" ht="15" customHeight="1" x14ac:dyDescent="0.2"/>
    <row r="5284" ht="15" customHeight="1" x14ac:dyDescent="0.2"/>
    <row r="5285" ht="15" customHeight="1" x14ac:dyDescent="0.2"/>
    <row r="5286" ht="15" customHeight="1" x14ac:dyDescent="0.2"/>
    <row r="5287" ht="15" customHeight="1" x14ac:dyDescent="0.2"/>
    <row r="5288" ht="15" customHeight="1" x14ac:dyDescent="0.2"/>
    <row r="5289" ht="15" customHeight="1" x14ac:dyDescent="0.2"/>
    <row r="5290" ht="15" customHeight="1" x14ac:dyDescent="0.2"/>
    <row r="5291" ht="15" customHeight="1" x14ac:dyDescent="0.2"/>
    <row r="5292" ht="15" customHeight="1" x14ac:dyDescent="0.2"/>
    <row r="5293" ht="15" customHeight="1" x14ac:dyDescent="0.2"/>
    <row r="5294" ht="15" customHeight="1" x14ac:dyDescent="0.2"/>
    <row r="5295" ht="15" customHeight="1" x14ac:dyDescent="0.2"/>
    <row r="5296" ht="15" customHeight="1" x14ac:dyDescent="0.2"/>
    <row r="5297" ht="15" customHeight="1" x14ac:dyDescent="0.2"/>
    <row r="5298" ht="15" customHeight="1" x14ac:dyDescent="0.2"/>
    <row r="5299" ht="15" customHeight="1" x14ac:dyDescent="0.2"/>
    <row r="5300" ht="15" customHeight="1" x14ac:dyDescent="0.2"/>
    <row r="5301" ht="15" customHeight="1" x14ac:dyDescent="0.2"/>
    <row r="5302" ht="15" customHeight="1" x14ac:dyDescent="0.2"/>
    <row r="5303" ht="15" customHeight="1" x14ac:dyDescent="0.2"/>
    <row r="5304" ht="15" customHeight="1" x14ac:dyDescent="0.2"/>
    <row r="5305" ht="15" customHeight="1" x14ac:dyDescent="0.2"/>
    <row r="5306" ht="15" customHeight="1" x14ac:dyDescent="0.2"/>
    <row r="5307" ht="15" customHeight="1" x14ac:dyDescent="0.2"/>
    <row r="5308" ht="15" customHeight="1" x14ac:dyDescent="0.2"/>
    <row r="5309" ht="15" customHeight="1" x14ac:dyDescent="0.2"/>
    <row r="5310" ht="15" customHeight="1" x14ac:dyDescent="0.2"/>
    <row r="5311" ht="15" customHeight="1" x14ac:dyDescent="0.2"/>
    <row r="5312" ht="15" customHeight="1" x14ac:dyDescent="0.2"/>
    <row r="5313" ht="15" customHeight="1" x14ac:dyDescent="0.2"/>
    <row r="5314" ht="15" customHeight="1" x14ac:dyDescent="0.2"/>
    <row r="5315" ht="15" customHeight="1" x14ac:dyDescent="0.2"/>
    <row r="5316" ht="15" customHeight="1" x14ac:dyDescent="0.2"/>
    <row r="5317" ht="15" customHeight="1" x14ac:dyDescent="0.2"/>
    <row r="5318" ht="15" customHeight="1" x14ac:dyDescent="0.2"/>
    <row r="5319" ht="15" customHeight="1" x14ac:dyDescent="0.2"/>
    <row r="5320" ht="15" customHeight="1" x14ac:dyDescent="0.2"/>
    <row r="5321" ht="15" customHeight="1" x14ac:dyDescent="0.2"/>
    <row r="5322" ht="15" customHeight="1" x14ac:dyDescent="0.2"/>
    <row r="5323" ht="15" customHeight="1" x14ac:dyDescent="0.2"/>
    <row r="5324" ht="15" customHeight="1" x14ac:dyDescent="0.2"/>
    <row r="5325" ht="15" customHeight="1" x14ac:dyDescent="0.2"/>
    <row r="5326" ht="15" customHeight="1" x14ac:dyDescent="0.2"/>
    <row r="5327" ht="15" customHeight="1" x14ac:dyDescent="0.2"/>
    <row r="5328" ht="15" customHeight="1" x14ac:dyDescent="0.2"/>
    <row r="5329" ht="15" customHeight="1" x14ac:dyDescent="0.2"/>
    <row r="5330" ht="15" customHeight="1" x14ac:dyDescent="0.2"/>
    <row r="5331" ht="15" customHeight="1" x14ac:dyDescent="0.2"/>
    <row r="5332" ht="15" customHeight="1" x14ac:dyDescent="0.2"/>
    <row r="5333" ht="15" customHeight="1" x14ac:dyDescent="0.2"/>
    <row r="5334" ht="15" customHeight="1" x14ac:dyDescent="0.2"/>
    <row r="5335" ht="15" customHeight="1" x14ac:dyDescent="0.2"/>
    <row r="5336" ht="15" customHeight="1" x14ac:dyDescent="0.2"/>
    <row r="5337" ht="15" customHeight="1" x14ac:dyDescent="0.2"/>
    <row r="5338" ht="15" customHeight="1" x14ac:dyDescent="0.2"/>
    <row r="5339" ht="15" customHeight="1" x14ac:dyDescent="0.2"/>
    <row r="5340" ht="15" customHeight="1" x14ac:dyDescent="0.2"/>
    <row r="5341" ht="15" customHeight="1" x14ac:dyDescent="0.2"/>
    <row r="5342" ht="15" customHeight="1" x14ac:dyDescent="0.2"/>
    <row r="5343" ht="15" customHeight="1" x14ac:dyDescent="0.2"/>
    <row r="5344" ht="15" customHeight="1" x14ac:dyDescent="0.2"/>
    <row r="5345" ht="15" customHeight="1" x14ac:dyDescent="0.2"/>
    <row r="5346" ht="15" customHeight="1" x14ac:dyDescent="0.2"/>
    <row r="5347" ht="15" customHeight="1" x14ac:dyDescent="0.2"/>
    <row r="5348" ht="15" customHeight="1" x14ac:dyDescent="0.2"/>
    <row r="5349" ht="15" customHeight="1" x14ac:dyDescent="0.2"/>
    <row r="5350" ht="15" customHeight="1" x14ac:dyDescent="0.2"/>
    <row r="5351" ht="15" customHeight="1" x14ac:dyDescent="0.2"/>
    <row r="5352" ht="15" customHeight="1" x14ac:dyDescent="0.2"/>
    <row r="5353" ht="15" customHeight="1" x14ac:dyDescent="0.2"/>
    <row r="5354" ht="15" customHeight="1" x14ac:dyDescent="0.2"/>
    <row r="5355" ht="15" customHeight="1" x14ac:dyDescent="0.2"/>
    <row r="5356" ht="15" customHeight="1" x14ac:dyDescent="0.2"/>
    <row r="5357" ht="15" customHeight="1" x14ac:dyDescent="0.2"/>
    <row r="5358" ht="15" customHeight="1" x14ac:dyDescent="0.2"/>
    <row r="5359" ht="15" customHeight="1" x14ac:dyDescent="0.2"/>
    <row r="5360" ht="15" customHeight="1" x14ac:dyDescent="0.2"/>
    <row r="5361" ht="15" customHeight="1" x14ac:dyDescent="0.2"/>
    <row r="5362" ht="15" customHeight="1" x14ac:dyDescent="0.2"/>
    <row r="5363" ht="15" customHeight="1" x14ac:dyDescent="0.2"/>
    <row r="5364" ht="15" customHeight="1" x14ac:dyDescent="0.2"/>
    <row r="5365" ht="15" customHeight="1" x14ac:dyDescent="0.2"/>
    <row r="5366" ht="15" customHeight="1" x14ac:dyDescent="0.2"/>
    <row r="5367" ht="15" customHeight="1" x14ac:dyDescent="0.2"/>
    <row r="5368" ht="15" customHeight="1" x14ac:dyDescent="0.2"/>
    <row r="5369" ht="15" customHeight="1" x14ac:dyDescent="0.2"/>
    <row r="5370" ht="15" customHeight="1" x14ac:dyDescent="0.2"/>
    <row r="5371" ht="15" customHeight="1" x14ac:dyDescent="0.2"/>
    <row r="5372" ht="15" customHeight="1" x14ac:dyDescent="0.2"/>
    <row r="5373" ht="15" customHeight="1" x14ac:dyDescent="0.2"/>
    <row r="5374" ht="15" customHeight="1" x14ac:dyDescent="0.2"/>
    <row r="5375" ht="15" customHeight="1" x14ac:dyDescent="0.2"/>
    <row r="5376" ht="15" customHeight="1" x14ac:dyDescent="0.2"/>
    <row r="5377" ht="15" customHeight="1" x14ac:dyDescent="0.2"/>
    <row r="5378" ht="15" customHeight="1" x14ac:dyDescent="0.2"/>
    <row r="5379" ht="15" customHeight="1" x14ac:dyDescent="0.2"/>
    <row r="5380" ht="15" customHeight="1" x14ac:dyDescent="0.2"/>
    <row r="5381" ht="15" customHeight="1" x14ac:dyDescent="0.2"/>
    <row r="5382" ht="15" customHeight="1" x14ac:dyDescent="0.2"/>
    <row r="5383" ht="15" customHeight="1" x14ac:dyDescent="0.2"/>
    <row r="5384" ht="15" customHeight="1" x14ac:dyDescent="0.2"/>
    <row r="5385" ht="15" customHeight="1" x14ac:dyDescent="0.2"/>
    <row r="5386" ht="15" customHeight="1" x14ac:dyDescent="0.2"/>
    <row r="5387" ht="15" customHeight="1" x14ac:dyDescent="0.2"/>
    <row r="5388" ht="15" customHeight="1" x14ac:dyDescent="0.2"/>
    <row r="5389" ht="15" customHeight="1" x14ac:dyDescent="0.2"/>
    <row r="5390" ht="15" customHeight="1" x14ac:dyDescent="0.2"/>
    <row r="5391" ht="15" customHeight="1" x14ac:dyDescent="0.2"/>
    <row r="5392" ht="15" customHeight="1" x14ac:dyDescent="0.2"/>
    <row r="5393" ht="15" customHeight="1" x14ac:dyDescent="0.2"/>
    <row r="5394" ht="15" customHeight="1" x14ac:dyDescent="0.2"/>
    <row r="5395" ht="15" customHeight="1" x14ac:dyDescent="0.2"/>
    <row r="5396" ht="15" customHeight="1" x14ac:dyDescent="0.2"/>
    <row r="5397" ht="15" customHeight="1" x14ac:dyDescent="0.2"/>
    <row r="5398" ht="15" customHeight="1" x14ac:dyDescent="0.2"/>
    <row r="5399" ht="15" customHeight="1" x14ac:dyDescent="0.2"/>
    <row r="5400" ht="15" customHeight="1" x14ac:dyDescent="0.2"/>
    <row r="5401" ht="15" customHeight="1" x14ac:dyDescent="0.2"/>
    <row r="5402" ht="15" customHeight="1" x14ac:dyDescent="0.2"/>
    <row r="5403" ht="15" customHeight="1" x14ac:dyDescent="0.2"/>
    <row r="5404" ht="15" customHeight="1" x14ac:dyDescent="0.2"/>
    <row r="5405" ht="15" customHeight="1" x14ac:dyDescent="0.2"/>
    <row r="5406" ht="15" customHeight="1" x14ac:dyDescent="0.2"/>
    <row r="5407" ht="15" customHeight="1" x14ac:dyDescent="0.2"/>
    <row r="5408" ht="15" customHeight="1" x14ac:dyDescent="0.2"/>
    <row r="5409" ht="15" customHeight="1" x14ac:dyDescent="0.2"/>
    <row r="5410" ht="15" customHeight="1" x14ac:dyDescent="0.2"/>
    <row r="5411" ht="15" customHeight="1" x14ac:dyDescent="0.2"/>
    <row r="5412" ht="15" customHeight="1" x14ac:dyDescent="0.2"/>
    <row r="5413" ht="15" customHeight="1" x14ac:dyDescent="0.2"/>
    <row r="5414" ht="15" customHeight="1" x14ac:dyDescent="0.2"/>
    <row r="5415" ht="15" customHeight="1" x14ac:dyDescent="0.2"/>
    <row r="5416" ht="15" customHeight="1" x14ac:dyDescent="0.2"/>
    <row r="5417" ht="15" customHeight="1" x14ac:dyDescent="0.2"/>
    <row r="5418" ht="15" customHeight="1" x14ac:dyDescent="0.2"/>
    <row r="5419" ht="15" customHeight="1" x14ac:dyDescent="0.2"/>
    <row r="5420" ht="15" customHeight="1" x14ac:dyDescent="0.2"/>
    <row r="5421" ht="15" customHeight="1" x14ac:dyDescent="0.2"/>
    <row r="5422" ht="15" customHeight="1" x14ac:dyDescent="0.2"/>
    <row r="5423" ht="15" customHeight="1" x14ac:dyDescent="0.2"/>
    <row r="5424" ht="15" customHeight="1" x14ac:dyDescent="0.2"/>
    <row r="5425" ht="15" customHeight="1" x14ac:dyDescent="0.2"/>
    <row r="5426" ht="15" customHeight="1" x14ac:dyDescent="0.2"/>
    <row r="5427" ht="15" customHeight="1" x14ac:dyDescent="0.2"/>
    <row r="5428" ht="15" customHeight="1" x14ac:dyDescent="0.2"/>
    <row r="5429" ht="15" customHeight="1" x14ac:dyDescent="0.2"/>
    <row r="5430" ht="15" customHeight="1" x14ac:dyDescent="0.2"/>
    <row r="5431" ht="15" customHeight="1" x14ac:dyDescent="0.2"/>
    <row r="5432" ht="15" customHeight="1" x14ac:dyDescent="0.2"/>
    <row r="5433" ht="15" customHeight="1" x14ac:dyDescent="0.2"/>
    <row r="5434" ht="15" customHeight="1" x14ac:dyDescent="0.2"/>
    <row r="5435" ht="15" customHeight="1" x14ac:dyDescent="0.2"/>
    <row r="5436" ht="15" customHeight="1" x14ac:dyDescent="0.2"/>
    <row r="5437" ht="15" customHeight="1" x14ac:dyDescent="0.2"/>
    <row r="5438" ht="15" customHeight="1" x14ac:dyDescent="0.2"/>
    <row r="5439" ht="15" customHeight="1" x14ac:dyDescent="0.2"/>
    <row r="5440" ht="15" customHeight="1" x14ac:dyDescent="0.2"/>
    <row r="5441" ht="15" customHeight="1" x14ac:dyDescent="0.2"/>
    <row r="5442" ht="15" customHeight="1" x14ac:dyDescent="0.2"/>
    <row r="5443" ht="15" customHeight="1" x14ac:dyDescent="0.2"/>
    <row r="5444" ht="15" customHeight="1" x14ac:dyDescent="0.2"/>
    <row r="5445" ht="15" customHeight="1" x14ac:dyDescent="0.2"/>
    <row r="5446" ht="15" customHeight="1" x14ac:dyDescent="0.2"/>
    <row r="5447" ht="15" customHeight="1" x14ac:dyDescent="0.2"/>
    <row r="5448" ht="15" customHeight="1" x14ac:dyDescent="0.2"/>
    <row r="5449" ht="15" customHeight="1" x14ac:dyDescent="0.2"/>
    <row r="5450" ht="15" customHeight="1" x14ac:dyDescent="0.2"/>
    <row r="5451" ht="15" customHeight="1" x14ac:dyDescent="0.2"/>
    <row r="5452" ht="15" customHeight="1" x14ac:dyDescent="0.2"/>
    <row r="5453" ht="15" customHeight="1" x14ac:dyDescent="0.2"/>
    <row r="5454" ht="15" customHeight="1" x14ac:dyDescent="0.2"/>
    <row r="5455" ht="15" customHeight="1" x14ac:dyDescent="0.2"/>
    <row r="5456" ht="15" customHeight="1" x14ac:dyDescent="0.2"/>
    <row r="5457" ht="15" customHeight="1" x14ac:dyDescent="0.2"/>
    <row r="5458" ht="15" customHeight="1" x14ac:dyDescent="0.2"/>
    <row r="5459" ht="15" customHeight="1" x14ac:dyDescent="0.2"/>
    <row r="5460" ht="15" customHeight="1" x14ac:dyDescent="0.2"/>
    <row r="5461" ht="15" customHeight="1" x14ac:dyDescent="0.2"/>
    <row r="5462" ht="15" customHeight="1" x14ac:dyDescent="0.2"/>
    <row r="5463" ht="15" customHeight="1" x14ac:dyDescent="0.2"/>
    <row r="5464" ht="15" customHeight="1" x14ac:dyDescent="0.2"/>
    <row r="5465" ht="15" customHeight="1" x14ac:dyDescent="0.2"/>
    <row r="5466" ht="15" customHeight="1" x14ac:dyDescent="0.2"/>
    <row r="5467" ht="15" customHeight="1" x14ac:dyDescent="0.2"/>
    <row r="5468" ht="15" customHeight="1" x14ac:dyDescent="0.2"/>
    <row r="5469" ht="15" customHeight="1" x14ac:dyDescent="0.2"/>
    <row r="5470" ht="15" customHeight="1" x14ac:dyDescent="0.2"/>
    <row r="5471" ht="15" customHeight="1" x14ac:dyDescent="0.2"/>
    <row r="5472" ht="15" customHeight="1" x14ac:dyDescent="0.2"/>
    <row r="5473" ht="15" customHeight="1" x14ac:dyDescent="0.2"/>
    <row r="5474" ht="15" customHeight="1" x14ac:dyDescent="0.2"/>
    <row r="5475" ht="15" customHeight="1" x14ac:dyDescent="0.2"/>
    <row r="5476" ht="15" customHeight="1" x14ac:dyDescent="0.2"/>
    <row r="5477" ht="15" customHeight="1" x14ac:dyDescent="0.2"/>
    <row r="5478" ht="15" customHeight="1" x14ac:dyDescent="0.2"/>
    <row r="5479" ht="15" customHeight="1" x14ac:dyDescent="0.2"/>
    <row r="5480" ht="15" customHeight="1" x14ac:dyDescent="0.2"/>
    <row r="5481" ht="15" customHeight="1" x14ac:dyDescent="0.2"/>
    <row r="5482" ht="15" customHeight="1" x14ac:dyDescent="0.2"/>
    <row r="5483" ht="15" customHeight="1" x14ac:dyDescent="0.2"/>
    <row r="5484" ht="15" customHeight="1" x14ac:dyDescent="0.2"/>
    <row r="5485" ht="15" customHeight="1" x14ac:dyDescent="0.2"/>
    <row r="5486" ht="15" customHeight="1" x14ac:dyDescent="0.2"/>
    <row r="5487" ht="15" customHeight="1" x14ac:dyDescent="0.2"/>
    <row r="5488" ht="15" customHeight="1" x14ac:dyDescent="0.2"/>
    <row r="5489" ht="15" customHeight="1" x14ac:dyDescent="0.2"/>
    <row r="5490" ht="15" customHeight="1" x14ac:dyDescent="0.2"/>
    <row r="5491" ht="15" customHeight="1" x14ac:dyDescent="0.2"/>
    <row r="5492" ht="15" customHeight="1" x14ac:dyDescent="0.2"/>
    <row r="5493" ht="15" customHeight="1" x14ac:dyDescent="0.2"/>
    <row r="5494" ht="15" customHeight="1" x14ac:dyDescent="0.2"/>
    <row r="5495" ht="15" customHeight="1" x14ac:dyDescent="0.2"/>
    <row r="5496" ht="15" customHeight="1" x14ac:dyDescent="0.2"/>
    <row r="5497" ht="15" customHeight="1" x14ac:dyDescent="0.2"/>
    <row r="5498" ht="15" customHeight="1" x14ac:dyDescent="0.2"/>
    <row r="5499" ht="15" customHeight="1" x14ac:dyDescent="0.2"/>
    <row r="5500" ht="15" customHeight="1" x14ac:dyDescent="0.2"/>
    <row r="5501" ht="15" customHeight="1" x14ac:dyDescent="0.2"/>
    <row r="5502" ht="15" customHeight="1" x14ac:dyDescent="0.2"/>
    <row r="5503" ht="15" customHeight="1" x14ac:dyDescent="0.2"/>
    <row r="5504" ht="15" customHeight="1" x14ac:dyDescent="0.2"/>
    <row r="5505" ht="15" customHeight="1" x14ac:dyDescent="0.2"/>
    <row r="5506" ht="15" customHeight="1" x14ac:dyDescent="0.2"/>
    <row r="5507" ht="15" customHeight="1" x14ac:dyDescent="0.2"/>
    <row r="5508" ht="15" customHeight="1" x14ac:dyDescent="0.2"/>
    <row r="5509" ht="15" customHeight="1" x14ac:dyDescent="0.2"/>
    <row r="5510" ht="15" customHeight="1" x14ac:dyDescent="0.2"/>
    <row r="5511" ht="15" customHeight="1" x14ac:dyDescent="0.2"/>
    <row r="5512" ht="15" customHeight="1" x14ac:dyDescent="0.2"/>
    <row r="5513" ht="15" customHeight="1" x14ac:dyDescent="0.2"/>
    <row r="5514" ht="15" customHeight="1" x14ac:dyDescent="0.2"/>
    <row r="5515" ht="15" customHeight="1" x14ac:dyDescent="0.2"/>
    <row r="5516" ht="15" customHeight="1" x14ac:dyDescent="0.2"/>
    <row r="5517" ht="15" customHeight="1" x14ac:dyDescent="0.2"/>
    <row r="5518" ht="15" customHeight="1" x14ac:dyDescent="0.2"/>
    <row r="5519" ht="15" customHeight="1" x14ac:dyDescent="0.2"/>
    <row r="5520" ht="15" customHeight="1" x14ac:dyDescent="0.2"/>
    <row r="5521" ht="15" customHeight="1" x14ac:dyDescent="0.2"/>
    <row r="5522" ht="15" customHeight="1" x14ac:dyDescent="0.2"/>
    <row r="5523" ht="15" customHeight="1" x14ac:dyDescent="0.2"/>
    <row r="5524" ht="15" customHeight="1" x14ac:dyDescent="0.2"/>
    <row r="5525" ht="15" customHeight="1" x14ac:dyDescent="0.2"/>
    <row r="5526" ht="15" customHeight="1" x14ac:dyDescent="0.2"/>
    <row r="5527" ht="15" customHeight="1" x14ac:dyDescent="0.2"/>
    <row r="5528" ht="15" customHeight="1" x14ac:dyDescent="0.2"/>
    <row r="5529" ht="15" customHeight="1" x14ac:dyDescent="0.2"/>
    <row r="5530" ht="15" customHeight="1" x14ac:dyDescent="0.2"/>
    <row r="5531" ht="15" customHeight="1" x14ac:dyDescent="0.2"/>
    <row r="5532" ht="15" customHeight="1" x14ac:dyDescent="0.2"/>
    <row r="5533" ht="15" customHeight="1" x14ac:dyDescent="0.2"/>
    <row r="5534" ht="15" customHeight="1" x14ac:dyDescent="0.2"/>
    <row r="5535" ht="15" customHeight="1" x14ac:dyDescent="0.2"/>
    <row r="5536" ht="15" customHeight="1" x14ac:dyDescent="0.2"/>
    <row r="5537" ht="15" customHeight="1" x14ac:dyDescent="0.2"/>
    <row r="5538" ht="15" customHeight="1" x14ac:dyDescent="0.2"/>
    <row r="5539" ht="15" customHeight="1" x14ac:dyDescent="0.2"/>
    <row r="5540" ht="15" customHeight="1" x14ac:dyDescent="0.2"/>
    <row r="5541" ht="15" customHeight="1" x14ac:dyDescent="0.2"/>
    <row r="5542" ht="15" customHeight="1" x14ac:dyDescent="0.2"/>
    <row r="5543" ht="15" customHeight="1" x14ac:dyDescent="0.2"/>
    <row r="5544" ht="15" customHeight="1" x14ac:dyDescent="0.2"/>
    <row r="5545" ht="15" customHeight="1" x14ac:dyDescent="0.2"/>
    <row r="5546" ht="15" customHeight="1" x14ac:dyDescent="0.2"/>
    <row r="5547" ht="15" customHeight="1" x14ac:dyDescent="0.2"/>
    <row r="5548" ht="15" customHeight="1" x14ac:dyDescent="0.2"/>
    <row r="5549" ht="15" customHeight="1" x14ac:dyDescent="0.2"/>
    <row r="5550" ht="15" customHeight="1" x14ac:dyDescent="0.2"/>
    <row r="5551" ht="15" customHeight="1" x14ac:dyDescent="0.2"/>
    <row r="5552" ht="15" customHeight="1" x14ac:dyDescent="0.2"/>
    <row r="5553" ht="15" customHeight="1" x14ac:dyDescent="0.2"/>
    <row r="5554" ht="15" customHeight="1" x14ac:dyDescent="0.2"/>
    <row r="5555" ht="15" customHeight="1" x14ac:dyDescent="0.2"/>
    <row r="5556" ht="15" customHeight="1" x14ac:dyDescent="0.2"/>
    <row r="5557" ht="15" customHeight="1" x14ac:dyDescent="0.2"/>
    <row r="5558" ht="15" customHeight="1" x14ac:dyDescent="0.2"/>
    <row r="5559" ht="15" customHeight="1" x14ac:dyDescent="0.2"/>
    <row r="5560" ht="15" customHeight="1" x14ac:dyDescent="0.2"/>
    <row r="5561" ht="15" customHeight="1" x14ac:dyDescent="0.2"/>
    <row r="5562" ht="15" customHeight="1" x14ac:dyDescent="0.2"/>
    <row r="5563" ht="15" customHeight="1" x14ac:dyDescent="0.2"/>
    <row r="5564" ht="15" customHeight="1" x14ac:dyDescent="0.2"/>
    <row r="5565" ht="15" customHeight="1" x14ac:dyDescent="0.2"/>
    <row r="5566" ht="15" customHeight="1" x14ac:dyDescent="0.2"/>
    <row r="5567" ht="15" customHeight="1" x14ac:dyDescent="0.2"/>
    <row r="5568" ht="15" customHeight="1" x14ac:dyDescent="0.2"/>
    <row r="5569" ht="15" customHeight="1" x14ac:dyDescent="0.2"/>
    <row r="5570" ht="15" customHeight="1" x14ac:dyDescent="0.2"/>
    <row r="5571" ht="15" customHeight="1" x14ac:dyDescent="0.2"/>
    <row r="5572" ht="15" customHeight="1" x14ac:dyDescent="0.2"/>
    <row r="5573" ht="15" customHeight="1" x14ac:dyDescent="0.2"/>
    <row r="5574" ht="15" customHeight="1" x14ac:dyDescent="0.2"/>
    <row r="5575" ht="15" customHeight="1" x14ac:dyDescent="0.2"/>
    <row r="5576" ht="15" customHeight="1" x14ac:dyDescent="0.2"/>
    <row r="5577" ht="15" customHeight="1" x14ac:dyDescent="0.2"/>
    <row r="5578" ht="15" customHeight="1" x14ac:dyDescent="0.2"/>
    <row r="5579" ht="15" customHeight="1" x14ac:dyDescent="0.2"/>
    <row r="5580" ht="15" customHeight="1" x14ac:dyDescent="0.2"/>
    <row r="5581" ht="15" customHeight="1" x14ac:dyDescent="0.2"/>
    <row r="5582" ht="15" customHeight="1" x14ac:dyDescent="0.2"/>
    <row r="5583" ht="15" customHeight="1" x14ac:dyDescent="0.2"/>
    <row r="5584" ht="15" customHeight="1" x14ac:dyDescent="0.2"/>
    <row r="5585" ht="15" customHeight="1" x14ac:dyDescent="0.2"/>
    <row r="5586" ht="15" customHeight="1" x14ac:dyDescent="0.2"/>
    <row r="5587" ht="15" customHeight="1" x14ac:dyDescent="0.2"/>
    <row r="5588" ht="15" customHeight="1" x14ac:dyDescent="0.2"/>
    <row r="5589" ht="15" customHeight="1" x14ac:dyDescent="0.2"/>
    <row r="5590" ht="15" customHeight="1" x14ac:dyDescent="0.2"/>
    <row r="5591" ht="15" customHeight="1" x14ac:dyDescent="0.2"/>
    <row r="5592" ht="15" customHeight="1" x14ac:dyDescent="0.2"/>
    <row r="5593" ht="15" customHeight="1" x14ac:dyDescent="0.2"/>
    <row r="5594" ht="15" customHeight="1" x14ac:dyDescent="0.2"/>
    <row r="5595" ht="15" customHeight="1" x14ac:dyDescent="0.2"/>
    <row r="5596" ht="15" customHeight="1" x14ac:dyDescent="0.2"/>
    <row r="5597" ht="15" customHeight="1" x14ac:dyDescent="0.2"/>
    <row r="5598" ht="15" customHeight="1" x14ac:dyDescent="0.2"/>
    <row r="5599" ht="15" customHeight="1" x14ac:dyDescent="0.2"/>
    <row r="5600" ht="15" customHeight="1" x14ac:dyDescent="0.2"/>
    <row r="5601" ht="15" customHeight="1" x14ac:dyDescent="0.2"/>
    <row r="5602" ht="15" customHeight="1" x14ac:dyDescent="0.2"/>
    <row r="5603" ht="15" customHeight="1" x14ac:dyDescent="0.2"/>
    <row r="5604" ht="15" customHeight="1" x14ac:dyDescent="0.2"/>
    <row r="5605" ht="15" customHeight="1" x14ac:dyDescent="0.2"/>
    <row r="5606" ht="15" customHeight="1" x14ac:dyDescent="0.2"/>
    <row r="5607" ht="15" customHeight="1" x14ac:dyDescent="0.2"/>
    <row r="5608" ht="15" customHeight="1" x14ac:dyDescent="0.2"/>
    <row r="5609" ht="15" customHeight="1" x14ac:dyDescent="0.2"/>
    <row r="5610" ht="15" customHeight="1" x14ac:dyDescent="0.2"/>
    <row r="5611" ht="15" customHeight="1" x14ac:dyDescent="0.2"/>
    <row r="5612" ht="15" customHeight="1" x14ac:dyDescent="0.2"/>
    <row r="5613" ht="15" customHeight="1" x14ac:dyDescent="0.2"/>
    <row r="5614" ht="15" customHeight="1" x14ac:dyDescent="0.2"/>
    <row r="5615" ht="15" customHeight="1" x14ac:dyDescent="0.2"/>
    <row r="5616" ht="15" customHeight="1" x14ac:dyDescent="0.2"/>
    <row r="5617" ht="15" customHeight="1" x14ac:dyDescent="0.2"/>
    <row r="5618" ht="15" customHeight="1" x14ac:dyDescent="0.2"/>
    <row r="5619" ht="15" customHeight="1" x14ac:dyDescent="0.2"/>
    <row r="5620" ht="15" customHeight="1" x14ac:dyDescent="0.2"/>
    <row r="5621" ht="15" customHeight="1" x14ac:dyDescent="0.2"/>
    <row r="5622" ht="15" customHeight="1" x14ac:dyDescent="0.2"/>
    <row r="5623" ht="15" customHeight="1" x14ac:dyDescent="0.2"/>
    <row r="5624" ht="15" customHeight="1" x14ac:dyDescent="0.2"/>
    <row r="5625" ht="15" customHeight="1" x14ac:dyDescent="0.2"/>
    <row r="5626" ht="15" customHeight="1" x14ac:dyDescent="0.2"/>
    <row r="5627" ht="15" customHeight="1" x14ac:dyDescent="0.2"/>
    <row r="5628" ht="15" customHeight="1" x14ac:dyDescent="0.2"/>
    <row r="5629" ht="15" customHeight="1" x14ac:dyDescent="0.2"/>
    <row r="5630" ht="15" customHeight="1" x14ac:dyDescent="0.2"/>
    <row r="5631" ht="15" customHeight="1" x14ac:dyDescent="0.2"/>
    <row r="5632" ht="15" customHeight="1" x14ac:dyDescent="0.2"/>
    <row r="5633" ht="15" customHeight="1" x14ac:dyDescent="0.2"/>
    <row r="5634" ht="15" customHeight="1" x14ac:dyDescent="0.2"/>
    <row r="5635" ht="15" customHeight="1" x14ac:dyDescent="0.2"/>
    <row r="5636" ht="15" customHeight="1" x14ac:dyDescent="0.2"/>
    <row r="5637" ht="15" customHeight="1" x14ac:dyDescent="0.2"/>
    <row r="5638" ht="15" customHeight="1" x14ac:dyDescent="0.2"/>
    <row r="5639" ht="15" customHeight="1" x14ac:dyDescent="0.2"/>
    <row r="5640" ht="15" customHeight="1" x14ac:dyDescent="0.2"/>
    <row r="5641" ht="15" customHeight="1" x14ac:dyDescent="0.2"/>
    <row r="5642" ht="15" customHeight="1" x14ac:dyDescent="0.2"/>
    <row r="5643" ht="15" customHeight="1" x14ac:dyDescent="0.2"/>
    <row r="5644" ht="15" customHeight="1" x14ac:dyDescent="0.2"/>
    <row r="5645" ht="15" customHeight="1" x14ac:dyDescent="0.2"/>
    <row r="5646" ht="15" customHeight="1" x14ac:dyDescent="0.2"/>
    <row r="5647" ht="15" customHeight="1" x14ac:dyDescent="0.2"/>
    <row r="5648" ht="15" customHeight="1" x14ac:dyDescent="0.2"/>
    <row r="5649" ht="15" customHeight="1" x14ac:dyDescent="0.2"/>
    <row r="5650" ht="15" customHeight="1" x14ac:dyDescent="0.2"/>
    <row r="5651" ht="15" customHeight="1" x14ac:dyDescent="0.2"/>
    <row r="5652" ht="15" customHeight="1" x14ac:dyDescent="0.2"/>
    <row r="5653" ht="15" customHeight="1" x14ac:dyDescent="0.2"/>
    <row r="5654" ht="15" customHeight="1" x14ac:dyDescent="0.2"/>
    <row r="5655" ht="15" customHeight="1" x14ac:dyDescent="0.2"/>
    <row r="5656" ht="15" customHeight="1" x14ac:dyDescent="0.2"/>
    <row r="5657" ht="15" customHeight="1" x14ac:dyDescent="0.2"/>
    <row r="5658" ht="15" customHeight="1" x14ac:dyDescent="0.2"/>
    <row r="5659" ht="15" customHeight="1" x14ac:dyDescent="0.2"/>
    <row r="5660" ht="15" customHeight="1" x14ac:dyDescent="0.2"/>
    <row r="5661" ht="15" customHeight="1" x14ac:dyDescent="0.2"/>
    <row r="5662" ht="15" customHeight="1" x14ac:dyDescent="0.2"/>
    <row r="5663" ht="15" customHeight="1" x14ac:dyDescent="0.2"/>
    <row r="5664" ht="15" customHeight="1" x14ac:dyDescent="0.2"/>
    <row r="5665" ht="15" customHeight="1" x14ac:dyDescent="0.2"/>
    <row r="5666" ht="15" customHeight="1" x14ac:dyDescent="0.2"/>
    <row r="5667" ht="15" customHeight="1" x14ac:dyDescent="0.2"/>
    <row r="5668" ht="15" customHeight="1" x14ac:dyDescent="0.2"/>
    <row r="5669" ht="15" customHeight="1" x14ac:dyDescent="0.2"/>
    <row r="5670" ht="15" customHeight="1" x14ac:dyDescent="0.2"/>
    <row r="5671" ht="15" customHeight="1" x14ac:dyDescent="0.2"/>
    <row r="5672" ht="15" customHeight="1" x14ac:dyDescent="0.2"/>
    <row r="5673" ht="15" customHeight="1" x14ac:dyDescent="0.2"/>
    <row r="5674" ht="15" customHeight="1" x14ac:dyDescent="0.2"/>
    <row r="5675" ht="15" customHeight="1" x14ac:dyDescent="0.2"/>
    <row r="5676" ht="15" customHeight="1" x14ac:dyDescent="0.2"/>
    <row r="5677" ht="15" customHeight="1" x14ac:dyDescent="0.2"/>
    <row r="5678" ht="15" customHeight="1" x14ac:dyDescent="0.2"/>
    <row r="5679" ht="15" customHeight="1" x14ac:dyDescent="0.2"/>
    <row r="5680" ht="15" customHeight="1" x14ac:dyDescent="0.2"/>
    <row r="5681" ht="15" customHeight="1" x14ac:dyDescent="0.2"/>
    <row r="5682" ht="15" customHeight="1" x14ac:dyDescent="0.2"/>
    <row r="5683" ht="15" customHeight="1" x14ac:dyDescent="0.2"/>
    <row r="5684" ht="15" customHeight="1" x14ac:dyDescent="0.2"/>
    <row r="5685" ht="15" customHeight="1" x14ac:dyDescent="0.2"/>
    <row r="5686" ht="15" customHeight="1" x14ac:dyDescent="0.2"/>
    <row r="5687" ht="15" customHeight="1" x14ac:dyDescent="0.2"/>
    <row r="5688" ht="15" customHeight="1" x14ac:dyDescent="0.2"/>
    <row r="5689" ht="15" customHeight="1" x14ac:dyDescent="0.2"/>
    <row r="5690" ht="15" customHeight="1" x14ac:dyDescent="0.2"/>
    <row r="5691" ht="15" customHeight="1" x14ac:dyDescent="0.2"/>
    <row r="5692" ht="15" customHeight="1" x14ac:dyDescent="0.2"/>
    <row r="5693" ht="15" customHeight="1" x14ac:dyDescent="0.2"/>
    <row r="5694" ht="15" customHeight="1" x14ac:dyDescent="0.2"/>
    <row r="5695" ht="15" customHeight="1" x14ac:dyDescent="0.2"/>
    <row r="5696" ht="15" customHeight="1" x14ac:dyDescent="0.2"/>
    <row r="5697" ht="15" customHeight="1" x14ac:dyDescent="0.2"/>
    <row r="5698" ht="15" customHeight="1" x14ac:dyDescent="0.2"/>
    <row r="5699" ht="15" customHeight="1" x14ac:dyDescent="0.2"/>
    <row r="5700" ht="15" customHeight="1" x14ac:dyDescent="0.2"/>
    <row r="5701" ht="15" customHeight="1" x14ac:dyDescent="0.2"/>
    <row r="5702" ht="15" customHeight="1" x14ac:dyDescent="0.2"/>
    <row r="5703" ht="15" customHeight="1" x14ac:dyDescent="0.2"/>
    <row r="5704" ht="15" customHeight="1" x14ac:dyDescent="0.2"/>
    <row r="5705" ht="15" customHeight="1" x14ac:dyDescent="0.2"/>
    <row r="5706" ht="15" customHeight="1" x14ac:dyDescent="0.2"/>
    <row r="5707" ht="15" customHeight="1" x14ac:dyDescent="0.2"/>
    <row r="5708" ht="15" customHeight="1" x14ac:dyDescent="0.2"/>
    <row r="5709" ht="15" customHeight="1" x14ac:dyDescent="0.2"/>
    <row r="5710" ht="15" customHeight="1" x14ac:dyDescent="0.2"/>
    <row r="5711" ht="15" customHeight="1" x14ac:dyDescent="0.2"/>
    <row r="5712" ht="15" customHeight="1" x14ac:dyDescent="0.2"/>
    <row r="5713" ht="15" customHeight="1" x14ac:dyDescent="0.2"/>
    <row r="5714" ht="15" customHeight="1" x14ac:dyDescent="0.2"/>
    <row r="5715" ht="15" customHeight="1" x14ac:dyDescent="0.2"/>
    <row r="5716" ht="15" customHeight="1" x14ac:dyDescent="0.2"/>
    <row r="5717" ht="15" customHeight="1" x14ac:dyDescent="0.2"/>
    <row r="5718" ht="15" customHeight="1" x14ac:dyDescent="0.2"/>
    <row r="5719" ht="15" customHeight="1" x14ac:dyDescent="0.2"/>
    <row r="5720" ht="15" customHeight="1" x14ac:dyDescent="0.2"/>
    <row r="5721" ht="15" customHeight="1" x14ac:dyDescent="0.2"/>
    <row r="5722" ht="15" customHeight="1" x14ac:dyDescent="0.2"/>
    <row r="5723" ht="15" customHeight="1" x14ac:dyDescent="0.2"/>
    <row r="5724" ht="15" customHeight="1" x14ac:dyDescent="0.2"/>
    <row r="5725" ht="15" customHeight="1" x14ac:dyDescent="0.2"/>
    <row r="5726" ht="15" customHeight="1" x14ac:dyDescent="0.2"/>
    <row r="5727" ht="15" customHeight="1" x14ac:dyDescent="0.2"/>
    <row r="5728" ht="15" customHeight="1" x14ac:dyDescent="0.2"/>
    <row r="5729" ht="15" customHeight="1" x14ac:dyDescent="0.2"/>
    <row r="5730" ht="15" customHeight="1" x14ac:dyDescent="0.2"/>
    <row r="5731" ht="15" customHeight="1" x14ac:dyDescent="0.2"/>
    <row r="5732" ht="15" customHeight="1" x14ac:dyDescent="0.2"/>
    <row r="5733" ht="15" customHeight="1" x14ac:dyDescent="0.2"/>
    <row r="5734" ht="15" customHeight="1" x14ac:dyDescent="0.2"/>
    <row r="5735" ht="15" customHeight="1" x14ac:dyDescent="0.2"/>
    <row r="5736" ht="15" customHeight="1" x14ac:dyDescent="0.2"/>
    <row r="5737" ht="15" customHeight="1" x14ac:dyDescent="0.2"/>
    <row r="5738" ht="15" customHeight="1" x14ac:dyDescent="0.2"/>
    <row r="5739" ht="15" customHeight="1" x14ac:dyDescent="0.2"/>
    <row r="5740" ht="15" customHeight="1" x14ac:dyDescent="0.2"/>
    <row r="5741" ht="15" customHeight="1" x14ac:dyDescent="0.2"/>
    <row r="5742" ht="15" customHeight="1" x14ac:dyDescent="0.2"/>
    <row r="5743" ht="15" customHeight="1" x14ac:dyDescent="0.2"/>
    <row r="5744" ht="15" customHeight="1" x14ac:dyDescent="0.2"/>
    <row r="5745" ht="15" customHeight="1" x14ac:dyDescent="0.2"/>
    <row r="5746" ht="15" customHeight="1" x14ac:dyDescent="0.2"/>
    <row r="5747" ht="15" customHeight="1" x14ac:dyDescent="0.2"/>
    <row r="5748" ht="15" customHeight="1" x14ac:dyDescent="0.2"/>
    <row r="5749" ht="15" customHeight="1" x14ac:dyDescent="0.2"/>
    <row r="5750" ht="15" customHeight="1" x14ac:dyDescent="0.2"/>
    <row r="5751" ht="15" customHeight="1" x14ac:dyDescent="0.2"/>
    <row r="5752" ht="15" customHeight="1" x14ac:dyDescent="0.2"/>
    <row r="5753" ht="15" customHeight="1" x14ac:dyDescent="0.2"/>
    <row r="5754" ht="15" customHeight="1" x14ac:dyDescent="0.2"/>
    <row r="5755" ht="15" customHeight="1" x14ac:dyDescent="0.2"/>
    <row r="5756" ht="15" customHeight="1" x14ac:dyDescent="0.2"/>
    <row r="5757" ht="15" customHeight="1" x14ac:dyDescent="0.2"/>
    <row r="5758" ht="15" customHeight="1" x14ac:dyDescent="0.2"/>
    <row r="5759" ht="15" customHeight="1" x14ac:dyDescent="0.2"/>
    <row r="5760" ht="15" customHeight="1" x14ac:dyDescent="0.2"/>
    <row r="5761" ht="15" customHeight="1" x14ac:dyDescent="0.2"/>
    <row r="5762" ht="15" customHeight="1" x14ac:dyDescent="0.2"/>
    <row r="5763" ht="15" customHeight="1" x14ac:dyDescent="0.2"/>
    <row r="5764" ht="15" customHeight="1" x14ac:dyDescent="0.2"/>
    <row r="5765" ht="15" customHeight="1" x14ac:dyDescent="0.2"/>
    <row r="5766" ht="15" customHeight="1" x14ac:dyDescent="0.2"/>
    <row r="5767" ht="15" customHeight="1" x14ac:dyDescent="0.2"/>
    <row r="5768" ht="15" customHeight="1" x14ac:dyDescent="0.2"/>
    <row r="5769" ht="15" customHeight="1" x14ac:dyDescent="0.2"/>
    <row r="5770" ht="15" customHeight="1" x14ac:dyDescent="0.2"/>
    <row r="5771" ht="15" customHeight="1" x14ac:dyDescent="0.2"/>
    <row r="5772" ht="15" customHeight="1" x14ac:dyDescent="0.2"/>
    <row r="5773" ht="15" customHeight="1" x14ac:dyDescent="0.2"/>
    <row r="5774" ht="15" customHeight="1" x14ac:dyDescent="0.2"/>
    <row r="5775" ht="15" customHeight="1" x14ac:dyDescent="0.2"/>
    <row r="5776" ht="15" customHeight="1" x14ac:dyDescent="0.2"/>
    <row r="5777" ht="15" customHeight="1" x14ac:dyDescent="0.2"/>
    <row r="5778" ht="15" customHeight="1" x14ac:dyDescent="0.2"/>
    <row r="5779" ht="15" customHeight="1" x14ac:dyDescent="0.2"/>
    <row r="5780" ht="15" customHeight="1" x14ac:dyDescent="0.2"/>
    <row r="5781" ht="15" customHeight="1" x14ac:dyDescent="0.2"/>
    <row r="5782" ht="15" customHeight="1" x14ac:dyDescent="0.2"/>
    <row r="5783" ht="15" customHeight="1" x14ac:dyDescent="0.2"/>
    <row r="5784" ht="15" customHeight="1" x14ac:dyDescent="0.2"/>
    <row r="5785" ht="15" customHeight="1" x14ac:dyDescent="0.2"/>
    <row r="5786" ht="15" customHeight="1" x14ac:dyDescent="0.2"/>
    <row r="5787" ht="15" customHeight="1" x14ac:dyDescent="0.2"/>
    <row r="5788" ht="15" customHeight="1" x14ac:dyDescent="0.2"/>
    <row r="5789" ht="15" customHeight="1" x14ac:dyDescent="0.2"/>
    <row r="5790" ht="15" customHeight="1" x14ac:dyDescent="0.2"/>
    <row r="5791" ht="15" customHeight="1" x14ac:dyDescent="0.2"/>
    <row r="5792" ht="15" customHeight="1" x14ac:dyDescent="0.2"/>
    <row r="5793" ht="15" customHeight="1" x14ac:dyDescent="0.2"/>
    <row r="5794" ht="15" customHeight="1" x14ac:dyDescent="0.2"/>
    <row r="5795" ht="15" customHeight="1" x14ac:dyDescent="0.2"/>
    <row r="5796" ht="15" customHeight="1" x14ac:dyDescent="0.2"/>
    <row r="5797" ht="15" customHeight="1" x14ac:dyDescent="0.2"/>
    <row r="5798" ht="15" customHeight="1" x14ac:dyDescent="0.2"/>
    <row r="5799" ht="15" customHeight="1" x14ac:dyDescent="0.2"/>
    <row r="5800" ht="15" customHeight="1" x14ac:dyDescent="0.2"/>
    <row r="5801" ht="15" customHeight="1" x14ac:dyDescent="0.2"/>
    <row r="5802" ht="15" customHeight="1" x14ac:dyDescent="0.2"/>
    <row r="5803" ht="15" customHeight="1" x14ac:dyDescent="0.2"/>
    <row r="5804" ht="15" customHeight="1" x14ac:dyDescent="0.2"/>
    <row r="5805" ht="15" customHeight="1" x14ac:dyDescent="0.2"/>
    <row r="5806" ht="15" customHeight="1" x14ac:dyDescent="0.2"/>
    <row r="5807" ht="15" customHeight="1" x14ac:dyDescent="0.2"/>
    <row r="5808" ht="15" customHeight="1" x14ac:dyDescent="0.2"/>
    <row r="5809" ht="15" customHeight="1" x14ac:dyDescent="0.2"/>
    <row r="5810" ht="15" customHeight="1" x14ac:dyDescent="0.2"/>
    <row r="5811" ht="15" customHeight="1" x14ac:dyDescent="0.2"/>
    <row r="5812" ht="15" customHeight="1" x14ac:dyDescent="0.2"/>
    <row r="5813" ht="15" customHeight="1" x14ac:dyDescent="0.2"/>
    <row r="5814" ht="15" customHeight="1" x14ac:dyDescent="0.2"/>
    <row r="5815" ht="15" customHeight="1" x14ac:dyDescent="0.2"/>
    <row r="5816" ht="15" customHeight="1" x14ac:dyDescent="0.2"/>
    <row r="5817" ht="15" customHeight="1" x14ac:dyDescent="0.2"/>
    <row r="5818" ht="15" customHeight="1" x14ac:dyDescent="0.2"/>
    <row r="5819" ht="15" customHeight="1" x14ac:dyDescent="0.2"/>
    <row r="5820" ht="15" customHeight="1" x14ac:dyDescent="0.2"/>
    <row r="5821" ht="15" customHeight="1" x14ac:dyDescent="0.2"/>
    <row r="5822" ht="15" customHeight="1" x14ac:dyDescent="0.2"/>
    <row r="5823" ht="15" customHeight="1" x14ac:dyDescent="0.2"/>
    <row r="5824" ht="15" customHeight="1" x14ac:dyDescent="0.2"/>
    <row r="5825" ht="15" customHeight="1" x14ac:dyDescent="0.2"/>
    <row r="5826" ht="15" customHeight="1" x14ac:dyDescent="0.2"/>
    <row r="5827" ht="15" customHeight="1" x14ac:dyDescent="0.2"/>
    <row r="5828" ht="15" customHeight="1" x14ac:dyDescent="0.2"/>
    <row r="5829" ht="15" customHeight="1" x14ac:dyDescent="0.2"/>
    <row r="5830" ht="15" customHeight="1" x14ac:dyDescent="0.2"/>
    <row r="5831" ht="15" customHeight="1" x14ac:dyDescent="0.2"/>
    <row r="5832" ht="15" customHeight="1" x14ac:dyDescent="0.2"/>
    <row r="5833" ht="15" customHeight="1" x14ac:dyDescent="0.2"/>
    <row r="5834" ht="15" customHeight="1" x14ac:dyDescent="0.2"/>
    <row r="5835" ht="15" customHeight="1" x14ac:dyDescent="0.2"/>
    <row r="5836" ht="15" customHeight="1" x14ac:dyDescent="0.2"/>
    <row r="5837" ht="15" customHeight="1" x14ac:dyDescent="0.2"/>
    <row r="5838" ht="15" customHeight="1" x14ac:dyDescent="0.2"/>
    <row r="5839" ht="15" customHeight="1" x14ac:dyDescent="0.2"/>
    <row r="5840" ht="15" customHeight="1" x14ac:dyDescent="0.2"/>
    <row r="5841" ht="15" customHeight="1" x14ac:dyDescent="0.2"/>
    <row r="5842" ht="15" customHeight="1" x14ac:dyDescent="0.2"/>
    <row r="5843" ht="15" customHeight="1" x14ac:dyDescent="0.2"/>
    <row r="5844" ht="15" customHeight="1" x14ac:dyDescent="0.2"/>
    <row r="5845" ht="15" customHeight="1" x14ac:dyDescent="0.2"/>
    <row r="5846" ht="15" customHeight="1" x14ac:dyDescent="0.2"/>
    <row r="5847" ht="15" customHeight="1" x14ac:dyDescent="0.2"/>
    <row r="5848" ht="15" customHeight="1" x14ac:dyDescent="0.2"/>
    <row r="5849" ht="15" customHeight="1" x14ac:dyDescent="0.2"/>
    <row r="5850" ht="15" customHeight="1" x14ac:dyDescent="0.2"/>
    <row r="5851" ht="15" customHeight="1" x14ac:dyDescent="0.2"/>
    <row r="5852" ht="15" customHeight="1" x14ac:dyDescent="0.2"/>
    <row r="5853" ht="15" customHeight="1" x14ac:dyDescent="0.2"/>
    <row r="5854" ht="15" customHeight="1" x14ac:dyDescent="0.2"/>
    <row r="5855" ht="15" customHeight="1" x14ac:dyDescent="0.2"/>
    <row r="5856" ht="15" customHeight="1" x14ac:dyDescent="0.2"/>
    <row r="5857" ht="15" customHeight="1" x14ac:dyDescent="0.2"/>
    <row r="5858" ht="15" customHeight="1" x14ac:dyDescent="0.2"/>
    <row r="5859" ht="15" customHeight="1" x14ac:dyDescent="0.2"/>
    <row r="5860" ht="15" customHeight="1" x14ac:dyDescent="0.2"/>
    <row r="5861" ht="15" customHeight="1" x14ac:dyDescent="0.2"/>
    <row r="5862" ht="15" customHeight="1" x14ac:dyDescent="0.2"/>
    <row r="5863" ht="15" customHeight="1" x14ac:dyDescent="0.2"/>
    <row r="5864" ht="15" customHeight="1" x14ac:dyDescent="0.2"/>
    <row r="5865" ht="15" customHeight="1" x14ac:dyDescent="0.2"/>
    <row r="5866" ht="15" customHeight="1" x14ac:dyDescent="0.2"/>
    <row r="5867" ht="15" customHeight="1" x14ac:dyDescent="0.2"/>
    <row r="5868" ht="15" customHeight="1" x14ac:dyDescent="0.2"/>
    <row r="5869" ht="15" customHeight="1" x14ac:dyDescent="0.2"/>
    <row r="5870" ht="15" customHeight="1" x14ac:dyDescent="0.2"/>
    <row r="5871" ht="15" customHeight="1" x14ac:dyDescent="0.2"/>
    <row r="5872" ht="15" customHeight="1" x14ac:dyDescent="0.2"/>
    <row r="5873" ht="15" customHeight="1" x14ac:dyDescent="0.2"/>
    <row r="5874" ht="15" customHeight="1" x14ac:dyDescent="0.2"/>
    <row r="5875" ht="15" customHeight="1" x14ac:dyDescent="0.2"/>
    <row r="5876" ht="15" customHeight="1" x14ac:dyDescent="0.2"/>
    <row r="5877" ht="15" customHeight="1" x14ac:dyDescent="0.2"/>
    <row r="5878" ht="15" customHeight="1" x14ac:dyDescent="0.2"/>
    <row r="5879" ht="15" customHeight="1" x14ac:dyDescent="0.2"/>
    <row r="5880" ht="15" customHeight="1" x14ac:dyDescent="0.2"/>
    <row r="5881" ht="15" customHeight="1" x14ac:dyDescent="0.2"/>
    <row r="5882" ht="15" customHeight="1" x14ac:dyDescent="0.2"/>
    <row r="5883" ht="15" customHeight="1" x14ac:dyDescent="0.2"/>
    <row r="5884" ht="15" customHeight="1" x14ac:dyDescent="0.2"/>
    <row r="5885" ht="15" customHeight="1" x14ac:dyDescent="0.2"/>
    <row r="5886" ht="15" customHeight="1" x14ac:dyDescent="0.2"/>
    <row r="5887" ht="15" customHeight="1" x14ac:dyDescent="0.2"/>
    <row r="5888" ht="15" customHeight="1" x14ac:dyDescent="0.2"/>
    <row r="5889" ht="15" customHeight="1" x14ac:dyDescent="0.2"/>
    <row r="5890" ht="15" customHeight="1" x14ac:dyDescent="0.2"/>
    <row r="5891" ht="15" customHeight="1" x14ac:dyDescent="0.2"/>
    <row r="5892" ht="15" customHeight="1" x14ac:dyDescent="0.2"/>
    <row r="5893" ht="15" customHeight="1" x14ac:dyDescent="0.2"/>
    <row r="5894" ht="15" customHeight="1" x14ac:dyDescent="0.2"/>
    <row r="5895" ht="15" customHeight="1" x14ac:dyDescent="0.2"/>
    <row r="5896" ht="15" customHeight="1" x14ac:dyDescent="0.2"/>
    <row r="5897" ht="15" customHeight="1" x14ac:dyDescent="0.2"/>
    <row r="5898" ht="15" customHeight="1" x14ac:dyDescent="0.2"/>
    <row r="5899" ht="15" customHeight="1" x14ac:dyDescent="0.2"/>
    <row r="5900" ht="15" customHeight="1" x14ac:dyDescent="0.2"/>
    <row r="5901" ht="15" customHeight="1" x14ac:dyDescent="0.2"/>
    <row r="5902" ht="15" customHeight="1" x14ac:dyDescent="0.2"/>
    <row r="5903" ht="15" customHeight="1" x14ac:dyDescent="0.2"/>
    <row r="5904" ht="15" customHeight="1" x14ac:dyDescent="0.2"/>
    <row r="5905" ht="15" customHeight="1" x14ac:dyDescent="0.2"/>
    <row r="5906" ht="15" customHeight="1" x14ac:dyDescent="0.2"/>
    <row r="5907" ht="15" customHeight="1" x14ac:dyDescent="0.2"/>
    <row r="5908" ht="15" customHeight="1" x14ac:dyDescent="0.2"/>
    <row r="5909" ht="15" customHeight="1" x14ac:dyDescent="0.2"/>
    <row r="5910" ht="15" customHeight="1" x14ac:dyDescent="0.2"/>
    <row r="5911" ht="15" customHeight="1" x14ac:dyDescent="0.2"/>
    <row r="5912" ht="15" customHeight="1" x14ac:dyDescent="0.2"/>
    <row r="5913" ht="15" customHeight="1" x14ac:dyDescent="0.2"/>
    <row r="5914" ht="15" customHeight="1" x14ac:dyDescent="0.2"/>
    <row r="5915" ht="15" customHeight="1" x14ac:dyDescent="0.2"/>
    <row r="5916" ht="15" customHeight="1" x14ac:dyDescent="0.2"/>
    <row r="5917" ht="15" customHeight="1" x14ac:dyDescent="0.2"/>
    <row r="5918" ht="15" customHeight="1" x14ac:dyDescent="0.2"/>
    <row r="5919" ht="15" customHeight="1" x14ac:dyDescent="0.2"/>
    <row r="5920" ht="15" customHeight="1" x14ac:dyDescent="0.2"/>
    <row r="5921" ht="15" customHeight="1" x14ac:dyDescent="0.2"/>
    <row r="5922" ht="15" customHeight="1" x14ac:dyDescent="0.2"/>
    <row r="5923" ht="15" customHeight="1" x14ac:dyDescent="0.2"/>
    <row r="5924" ht="15" customHeight="1" x14ac:dyDescent="0.2"/>
    <row r="5925" ht="15" customHeight="1" x14ac:dyDescent="0.2"/>
    <row r="5926" ht="15" customHeight="1" x14ac:dyDescent="0.2"/>
    <row r="5927" ht="15" customHeight="1" x14ac:dyDescent="0.2"/>
    <row r="5928" ht="15" customHeight="1" x14ac:dyDescent="0.2"/>
    <row r="5929" ht="15" customHeight="1" x14ac:dyDescent="0.2"/>
    <row r="5930" ht="15" customHeight="1" x14ac:dyDescent="0.2"/>
    <row r="5931" ht="15" customHeight="1" x14ac:dyDescent="0.2"/>
    <row r="5932" ht="15" customHeight="1" x14ac:dyDescent="0.2"/>
    <row r="5933" ht="15" customHeight="1" x14ac:dyDescent="0.2"/>
    <row r="5934" ht="15" customHeight="1" x14ac:dyDescent="0.2"/>
    <row r="5935" ht="15" customHeight="1" x14ac:dyDescent="0.2"/>
    <row r="5936" ht="15" customHeight="1" x14ac:dyDescent="0.2"/>
    <row r="5937" ht="15" customHeight="1" x14ac:dyDescent="0.2"/>
    <row r="5938" ht="15" customHeight="1" x14ac:dyDescent="0.2"/>
    <row r="5939" ht="15" customHeight="1" x14ac:dyDescent="0.2"/>
    <row r="5940" ht="15" customHeight="1" x14ac:dyDescent="0.2"/>
    <row r="5941" ht="15" customHeight="1" x14ac:dyDescent="0.2"/>
    <row r="5942" ht="15" customHeight="1" x14ac:dyDescent="0.2"/>
    <row r="5943" ht="15" customHeight="1" x14ac:dyDescent="0.2"/>
    <row r="5944" ht="15" customHeight="1" x14ac:dyDescent="0.2"/>
    <row r="5945" ht="15" customHeight="1" x14ac:dyDescent="0.2"/>
    <row r="5946" ht="15" customHeight="1" x14ac:dyDescent="0.2"/>
    <row r="5947" ht="15" customHeight="1" x14ac:dyDescent="0.2"/>
    <row r="5948" ht="15" customHeight="1" x14ac:dyDescent="0.2"/>
    <row r="5949" ht="15" customHeight="1" x14ac:dyDescent="0.2"/>
    <row r="5950" ht="15" customHeight="1" x14ac:dyDescent="0.2"/>
    <row r="5951" ht="15" customHeight="1" x14ac:dyDescent="0.2"/>
    <row r="5952" ht="15" customHeight="1" x14ac:dyDescent="0.2"/>
    <row r="5953" ht="15" customHeight="1" x14ac:dyDescent="0.2"/>
    <row r="5954" ht="15" customHeight="1" x14ac:dyDescent="0.2"/>
    <row r="5955" ht="15" customHeight="1" x14ac:dyDescent="0.2"/>
    <row r="5956" ht="15" customHeight="1" x14ac:dyDescent="0.2"/>
    <row r="5957" ht="15" customHeight="1" x14ac:dyDescent="0.2"/>
    <row r="5958" ht="15" customHeight="1" x14ac:dyDescent="0.2"/>
    <row r="5959" ht="15" customHeight="1" x14ac:dyDescent="0.2"/>
    <row r="5960" ht="15" customHeight="1" x14ac:dyDescent="0.2"/>
    <row r="5961" ht="15" customHeight="1" x14ac:dyDescent="0.2"/>
    <row r="5962" ht="15" customHeight="1" x14ac:dyDescent="0.2"/>
    <row r="5963" ht="15" customHeight="1" x14ac:dyDescent="0.2"/>
    <row r="5964" ht="15" customHeight="1" x14ac:dyDescent="0.2"/>
    <row r="5965" ht="15" customHeight="1" x14ac:dyDescent="0.2"/>
    <row r="5966" ht="15" customHeight="1" x14ac:dyDescent="0.2"/>
    <row r="5967" ht="15" customHeight="1" x14ac:dyDescent="0.2"/>
    <row r="5968" ht="15" customHeight="1" x14ac:dyDescent="0.2"/>
    <row r="5969" ht="15" customHeight="1" x14ac:dyDescent="0.2"/>
    <row r="5970" ht="15" customHeight="1" x14ac:dyDescent="0.2"/>
    <row r="5971" ht="15" customHeight="1" x14ac:dyDescent="0.2"/>
    <row r="5972" ht="15" customHeight="1" x14ac:dyDescent="0.2"/>
    <row r="5973" ht="15" customHeight="1" x14ac:dyDescent="0.2"/>
    <row r="5974" ht="15" customHeight="1" x14ac:dyDescent="0.2"/>
    <row r="5975" ht="15" customHeight="1" x14ac:dyDescent="0.2"/>
    <row r="5976" ht="15" customHeight="1" x14ac:dyDescent="0.2"/>
    <row r="5977" ht="15" customHeight="1" x14ac:dyDescent="0.2"/>
    <row r="5978" ht="15" customHeight="1" x14ac:dyDescent="0.2"/>
    <row r="5979" ht="15" customHeight="1" x14ac:dyDescent="0.2"/>
    <row r="5980" ht="15" customHeight="1" x14ac:dyDescent="0.2"/>
    <row r="5981" ht="15" customHeight="1" x14ac:dyDescent="0.2"/>
    <row r="5982" ht="15" customHeight="1" x14ac:dyDescent="0.2"/>
    <row r="5983" ht="15" customHeight="1" x14ac:dyDescent="0.2"/>
    <row r="5984" ht="15" customHeight="1" x14ac:dyDescent="0.2"/>
    <row r="5985" ht="15" customHeight="1" x14ac:dyDescent="0.2"/>
    <row r="5986" ht="15" customHeight="1" x14ac:dyDescent="0.2"/>
    <row r="5987" ht="15" customHeight="1" x14ac:dyDescent="0.2"/>
    <row r="5988" ht="15" customHeight="1" x14ac:dyDescent="0.2"/>
    <row r="5989" ht="15" customHeight="1" x14ac:dyDescent="0.2"/>
    <row r="5990" ht="15" customHeight="1" x14ac:dyDescent="0.2"/>
    <row r="5991" ht="15" customHeight="1" x14ac:dyDescent="0.2"/>
    <row r="5992" ht="15" customHeight="1" x14ac:dyDescent="0.2"/>
    <row r="5993" ht="15" customHeight="1" x14ac:dyDescent="0.2"/>
    <row r="5994" ht="15" customHeight="1" x14ac:dyDescent="0.2"/>
    <row r="5995" ht="15" customHeight="1" x14ac:dyDescent="0.2"/>
    <row r="5996" ht="15" customHeight="1" x14ac:dyDescent="0.2"/>
    <row r="5997" ht="15" customHeight="1" x14ac:dyDescent="0.2"/>
    <row r="5998" ht="15" customHeight="1" x14ac:dyDescent="0.2"/>
    <row r="5999" ht="15" customHeight="1" x14ac:dyDescent="0.2"/>
    <row r="6000" ht="15" customHeight="1" x14ac:dyDescent="0.2"/>
    <row r="6001" ht="15" customHeight="1" x14ac:dyDescent="0.2"/>
    <row r="6002" ht="15" customHeight="1" x14ac:dyDescent="0.2"/>
    <row r="6003" ht="15" customHeight="1" x14ac:dyDescent="0.2"/>
    <row r="6004" ht="15" customHeight="1" x14ac:dyDescent="0.2"/>
    <row r="6005" ht="15" customHeight="1" x14ac:dyDescent="0.2"/>
    <row r="6006" ht="15" customHeight="1" x14ac:dyDescent="0.2"/>
    <row r="6007" ht="15" customHeight="1" x14ac:dyDescent="0.2"/>
    <row r="6008" ht="15" customHeight="1" x14ac:dyDescent="0.2"/>
    <row r="6009" ht="15" customHeight="1" x14ac:dyDescent="0.2"/>
    <row r="6010" ht="15" customHeight="1" x14ac:dyDescent="0.2"/>
    <row r="6011" ht="15" customHeight="1" x14ac:dyDescent="0.2"/>
    <row r="6012" ht="15" customHeight="1" x14ac:dyDescent="0.2"/>
    <row r="6013" ht="15" customHeight="1" x14ac:dyDescent="0.2"/>
    <row r="6014" ht="15" customHeight="1" x14ac:dyDescent="0.2"/>
    <row r="6015" ht="15" customHeight="1" x14ac:dyDescent="0.2"/>
    <row r="6016" ht="15" customHeight="1" x14ac:dyDescent="0.2"/>
    <row r="6017" ht="15" customHeight="1" x14ac:dyDescent="0.2"/>
    <row r="6018" ht="15" customHeight="1" x14ac:dyDescent="0.2"/>
    <row r="6019" ht="15" customHeight="1" x14ac:dyDescent="0.2"/>
    <row r="6020" ht="15" customHeight="1" x14ac:dyDescent="0.2"/>
    <row r="6021" ht="15" customHeight="1" x14ac:dyDescent="0.2"/>
    <row r="6022" ht="15" customHeight="1" x14ac:dyDescent="0.2"/>
    <row r="6023" ht="15" customHeight="1" x14ac:dyDescent="0.2"/>
    <row r="6024" ht="15" customHeight="1" x14ac:dyDescent="0.2"/>
    <row r="6025" ht="15" customHeight="1" x14ac:dyDescent="0.2"/>
    <row r="6026" ht="15" customHeight="1" x14ac:dyDescent="0.2"/>
    <row r="6027" ht="15" customHeight="1" x14ac:dyDescent="0.2"/>
    <row r="6028" ht="15" customHeight="1" x14ac:dyDescent="0.2"/>
    <row r="6029" ht="15" customHeight="1" x14ac:dyDescent="0.2"/>
    <row r="6030" ht="15" customHeight="1" x14ac:dyDescent="0.2"/>
    <row r="6031" ht="15" customHeight="1" x14ac:dyDescent="0.2"/>
    <row r="6032" ht="15" customHeight="1" x14ac:dyDescent="0.2"/>
    <row r="6033" ht="15" customHeight="1" x14ac:dyDescent="0.2"/>
    <row r="6034" ht="15" customHeight="1" x14ac:dyDescent="0.2"/>
    <row r="6035" ht="15" customHeight="1" x14ac:dyDescent="0.2"/>
    <row r="6036" ht="15" customHeight="1" x14ac:dyDescent="0.2"/>
    <row r="6037" ht="15" customHeight="1" x14ac:dyDescent="0.2"/>
    <row r="6038" ht="15" customHeight="1" x14ac:dyDescent="0.2"/>
    <row r="6039" ht="15" customHeight="1" x14ac:dyDescent="0.2"/>
    <row r="6040" ht="15" customHeight="1" x14ac:dyDescent="0.2"/>
    <row r="6041" ht="15" customHeight="1" x14ac:dyDescent="0.2"/>
    <row r="6042" ht="15" customHeight="1" x14ac:dyDescent="0.2"/>
    <row r="6043" ht="15" customHeight="1" x14ac:dyDescent="0.2"/>
    <row r="6044" ht="15" customHeight="1" x14ac:dyDescent="0.2"/>
    <row r="6045" ht="15" customHeight="1" x14ac:dyDescent="0.2"/>
    <row r="6046" ht="15" customHeight="1" x14ac:dyDescent="0.2"/>
    <row r="6047" ht="15" customHeight="1" x14ac:dyDescent="0.2"/>
    <row r="6048" ht="15" customHeight="1" x14ac:dyDescent="0.2"/>
    <row r="6049" ht="15" customHeight="1" x14ac:dyDescent="0.2"/>
    <row r="6050" ht="15" customHeight="1" x14ac:dyDescent="0.2"/>
    <row r="6051" ht="15" customHeight="1" x14ac:dyDescent="0.2"/>
    <row r="6052" ht="15" customHeight="1" x14ac:dyDescent="0.2"/>
    <row r="6053" ht="15" customHeight="1" x14ac:dyDescent="0.2"/>
    <row r="6054" ht="15" customHeight="1" x14ac:dyDescent="0.2"/>
    <row r="6055" ht="15" customHeight="1" x14ac:dyDescent="0.2"/>
    <row r="6056" ht="15" customHeight="1" x14ac:dyDescent="0.2"/>
    <row r="6057" ht="15" customHeight="1" x14ac:dyDescent="0.2"/>
    <row r="6058" ht="15" customHeight="1" x14ac:dyDescent="0.2"/>
    <row r="6059" ht="15" customHeight="1" x14ac:dyDescent="0.2"/>
    <row r="6060" ht="15" customHeight="1" x14ac:dyDescent="0.2"/>
    <row r="6061" ht="15" customHeight="1" x14ac:dyDescent="0.2"/>
    <row r="6062" ht="15" customHeight="1" x14ac:dyDescent="0.2"/>
    <row r="6063" ht="15" customHeight="1" x14ac:dyDescent="0.2"/>
    <row r="6064" ht="15" customHeight="1" x14ac:dyDescent="0.2"/>
    <row r="6065" ht="15" customHeight="1" x14ac:dyDescent="0.2"/>
    <row r="6066" ht="15" customHeight="1" x14ac:dyDescent="0.2"/>
    <row r="6067" ht="15" customHeight="1" x14ac:dyDescent="0.2"/>
    <row r="6068" ht="15" customHeight="1" x14ac:dyDescent="0.2"/>
    <row r="6069" ht="15" customHeight="1" x14ac:dyDescent="0.2"/>
    <row r="6070" ht="15" customHeight="1" x14ac:dyDescent="0.2"/>
    <row r="6071" ht="15" customHeight="1" x14ac:dyDescent="0.2"/>
    <row r="6072" ht="15" customHeight="1" x14ac:dyDescent="0.2"/>
    <row r="6073" ht="15" customHeight="1" x14ac:dyDescent="0.2"/>
    <row r="6074" ht="15" customHeight="1" x14ac:dyDescent="0.2"/>
    <row r="6075" ht="15" customHeight="1" x14ac:dyDescent="0.2"/>
    <row r="6076" ht="15" customHeight="1" x14ac:dyDescent="0.2"/>
    <row r="6077" ht="15" customHeight="1" x14ac:dyDescent="0.2"/>
    <row r="6078" ht="15" customHeight="1" x14ac:dyDescent="0.2"/>
    <row r="6079" ht="15" customHeight="1" x14ac:dyDescent="0.2"/>
    <row r="6080" ht="15" customHeight="1" x14ac:dyDescent="0.2"/>
    <row r="6081" ht="15" customHeight="1" x14ac:dyDescent="0.2"/>
    <row r="6082" ht="15" customHeight="1" x14ac:dyDescent="0.2"/>
    <row r="6083" ht="15" customHeight="1" x14ac:dyDescent="0.2"/>
    <row r="6084" ht="15" customHeight="1" x14ac:dyDescent="0.2"/>
    <row r="6085" ht="15" customHeight="1" x14ac:dyDescent="0.2"/>
    <row r="6086" ht="15" customHeight="1" x14ac:dyDescent="0.2"/>
    <row r="6087" ht="15" customHeight="1" x14ac:dyDescent="0.2"/>
    <row r="6088" ht="15" customHeight="1" x14ac:dyDescent="0.2"/>
    <row r="6089" ht="15" customHeight="1" x14ac:dyDescent="0.2"/>
    <row r="6090" ht="15" customHeight="1" x14ac:dyDescent="0.2"/>
    <row r="6091" ht="15" customHeight="1" x14ac:dyDescent="0.2"/>
    <row r="6092" ht="15" customHeight="1" x14ac:dyDescent="0.2"/>
    <row r="6093" ht="15" customHeight="1" x14ac:dyDescent="0.2"/>
    <row r="6094" ht="15" customHeight="1" x14ac:dyDescent="0.2"/>
    <row r="6095" ht="15" customHeight="1" x14ac:dyDescent="0.2"/>
    <row r="6096" ht="15" customHeight="1" x14ac:dyDescent="0.2"/>
    <row r="6097" ht="15" customHeight="1" x14ac:dyDescent="0.2"/>
    <row r="6098" ht="15" customHeight="1" x14ac:dyDescent="0.2"/>
    <row r="6099" ht="15" customHeight="1" x14ac:dyDescent="0.2"/>
    <row r="6100" ht="15" customHeight="1" x14ac:dyDescent="0.2"/>
    <row r="6101" ht="15" customHeight="1" x14ac:dyDescent="0.2"/>
    <row r="6102" ht="15" customHeight="1" x14ac:dyDescent="0.2"/>
    <row r="6103" ht="15" customHeight="1" x14ac:dyDescent="0.2"/>
    <row r="6104" ht="15" customHeight="1" x14ac:dyDescent="0.2"/>
    <row r="6105" ht="15" customHeight="1" x14ac:dyDescent="0.2"/>
    <row r="6106" ht="15" customHeight="1" x14ac:dyDescent="0.2"/>
    <row r="6107" ht="15" customHeight="1" x14ac:dyDescent="0.2"/>
    <row r="6108" ht="15" customHeight="1" x14ac:dyDescent="0.2"/>
    <row r="6109" ht="15" customHeight="1" x14ac:dyDescent="0.2"/>
    <row r="6110" ht="15" customHeight="1" x14ac:dyDescent="0.2"/>
    <row r="6111" ht="15" customHeight="1" x14ac:dyDescent="0.2"/>
    <row r="6112" ht="15" customHeight="1" x14ac:dyDescent="0.2"/>
    <row r="6113" ht="15" customHeight="1" x14ac:dyDescent="0.2"/>
    <row r="6114" ht="15" customHeight="1" x14ac:dyDescent="0.2"/>
    <row r="6115" ht="15" customHeight="1" x14ac:dyDescent="0.2"/>
    <row r="6116" ht="15" customHeight="1" x14ac:dyDescent="0.2"/>
    <row r="6117" ht="15" customHeight="1" x14ac:dyDescent="0.2"/>
    <row r="6118" ht="15" customHeight="1" x14ac:dyDescent="0.2"/>
    <row r="6119" ht="15" customHeight="1" x14ac:dyDescent="0.2"/>
    <row r="6120" ht="15" customHeight="1" x14ac:dyDescent="0.2"/>
    <row r="6121" ht="15" customHeight="1" x14ac:dyDescent="0.2"/>
    <row r="6122" ht="15" customHeight="1" x14ac:dyDescent="0.2"/>
    <row r="6123" ht="15" customHeight="1" x14ac:dyDescent="0.2"/>
    <row r="6124" ht="15" customHeight="1" x14ac:dyDescent="0.2"/>
    <row r="6125" ht="15" customHeight="1" x14ac:dyDescent="0.2"/>
    <row r="6126" ht="15" customHeight="1" x14ac:dyDescent="0.2"/>
    <row r="6127" ht="15" customHeight="1" x14ac:dyDescent="0.2"/>
    <row r="6128" ht="15" customHeight="1" x14ac:dyDescent="0.2"/>
    <row r="6129" ht="15" customHeight="1" x14ac:dyDescent="0.2"/>
    <row r="6130" ht="15" customHeight="1" x14ac:dyDescent="0.2"/>
    <row r="6131" ht="15" customHeight="1" x14ac:dyDescent="0.2"/>
    <row r="6132" ht="15" customHeight="1" x14ac:dyDescent="0.2"/>
    <row r="6133" ht="15" customHeight="1" x14ac:dyDescent="0.2"/>
    <row r="6134" ht="15" customHeight="1" x14ac:dyDescent="0.2"/>
    <row r="6135" ht="15" customHeight="1" x14ac:dyDescent="0.2"/>
    <row r="6136" ht="15" customHeight="1" x14ac:dyDescent="0.2"/>
    <row r="6137" ht="15" customHeight="1" x14ac:dyDescent="0.2"/>
    <row r="6138" ht="15" customHeight="1" x14ac:dyDescent="0.2"/>
    <row r="6139" ht="15" customHeight="1" x14ac:dyDescent="0.2"/>
    <row r="6140" ht="15" customHeight="1" x14ac:dyDescent="0.2"/>
    <row r="6141" ht="15" customHeight="1" x14ac:dyDescent="0.2"/>
    <row r="6142" ht="15" customHeight="1" x14ac:dyDescent="0.2"/>
    <row r="6143" ht="15" customHeight="1" x14ac:dyDescent="0.2"/>
    <row r="6144" ht="15" customHeight="1" x14ac:dyDescent="0.2"/>
    <row r="6145" ht="15" customHeight="1" x14ac:dyDescent="0.2"/>
    <row r="6146" ht="15" customHeight="1" x14ac:dyDescent="0.2"/>
    <row r="6147" ht="15" customHeight="1" x14ac:dyDescent="0.2"/>
    <row r="6148" ht="15" customHeight="1" x14ac:dyDescent="0.2"/>
    <row r="6149" ht="15" customHeight="1" x14ac:dyDescent="0.2"/>
    <row r="6150" ht="15" customHeight="1" x14ac:dyDescent="0.2"/>
    <row r="6151" ht="15" customHeight="1" x14ac:dyDescent="0.2"/>
    <row r="6152" ht="15" customHeight="1" x14ac:dyDescent="0.2"/>
    <row r="6153" ht="15" customHeight="1" x14ac:dyDescent="0.2"/>
    <row r="6154" ht="15" customHeight="1" x14ac:dyDescent="0.2"/>
    <row r="6155" ht="15" customHeight="1" x14ac:dyDescent="0.2"/>
    <row r="6156" ht="15" customHeight="1" x14ac:dyDescent="0.2"/>
    <row r="6157" ht="15" customHeight="1" x14ac:dyDescent="0.2"/>
    <row r="6158" ht="15" customHeight="1" x14ac:dyDescent="0.2"/>
    <row r="6159" ht="15" customHeight="1" x14ac:dyDescent="0.2"/>
    <row r="6160" ht="15" customHeight="1" x14ac:dyDescent="0.2"/>
    <row r="6161" ht="15" customHeight="1" x14ac:dyDescent="0.2"/>
    <row r="6162" ht="15" customHeight="1" x14ac:dyDescent="0.2"/>
    <row r="6163" ht="15" customHeight="1" x14ac:dyDescent="0.2"/>
    <row r="6164" ht="15" customHeight="1" x14ac:dyDescent="0.2"/>
    <row r="6165" ht="15" customHeight="1" x14ac:dyDescent="0.2"/>
    <row r="6166" ht="15" customHeight="1" x14ac:dyDescent="0.2"/>
    <row r="6167" ht="15" customHeight="1" x14ac:dyDescent="0.2"/>
    <row r="6168" ht="15" customHeight="1" x14ac:dyDescent="0.2"/>
    <row r="6169" ht="15" customHeight="1" x14ac:dyDescent="0.2"/>
    <row r="6170" ht="15" customHeight="1" x14ac:dyDescent="0.2"/>
    <row r="6171" ht="15" customHeight="1" x14ac:dyDescent="0.2"/>
    <row r="6172" ht="15" customHeight="1" x14ac:dyDescent="0.2"/>
    <row r="6173" ht="15" customHeight="1" x14ac:dyDescent="0.2"/>
    <row r="6174" ht="15" customHeight="1" x14ac:dyDescent="0.2"/>
    <row r="6175" ht="15" customHeight="1" x14ac:dyDescent="0.2"/>
    <row r="6176" ht="15" customHeight="1" x14ac:dyDescent="0.2"/>
    <row r="6177" ht="15" customHeight="1" x14ac:dyDescent="0.2"/>
    <row r="6178" ht="15" customHeight="1" x14ac:dyDescent="0.2"/>
    <row r="6179" ht="15" customHeight="1" x14ac:dyDescent="0.2"/>
    <row r="6180" ht="15" customHeight="1" x14ac:dyDescent="0.2"/>
    <row r="6181" ht="15" customHeight="1" x14ac:dyDescent="0.2"/>
    <row r="6182" ht="15" customHeight="1" x14ac:dyDescent="0.2"/>
    <row r="6183" ht="15" customHeight="1" x14ac:dyDescent="0.2"/>
    <row r="6184" ht="15" customHeight="1" x14ac:dyDescent="0.2"/>
    <row r="6185" ht="15" customHeight="1" x14ac:dyDescent="0.2"/>
    <row r="6186" ht="15" customHeight="1" x14ac:dyDescent="0.2"/>
    <row r="6187" ht="15" customHeight="1" x14ac:dyDescent="0.2"/>
    <row r="6188" ht="15" customHeight="1" x14ac:dyDescent="0.2"/>
    <row r="6189" ht="15" customHeight="1" x14ac:dyDescent="0.2"/>
    <row r="6190" ht="15" customHeight="1" x14ac:dyDescent="0.2"/>
    <row r="6191" ht="15" customHeight="1" x14ac:dyDescent="0.2"/>
    <row r="6192" ht="15" customHeight="1" x14ac:dyDescent="0.2"/>
    <row r="6193" ht="15" customHeight="1" x14ac:dyDescent="0.2"/>
    <row r="6194" ht="15" customHeight="1" x14ac:dyDescent="0.2"/>
    <row r="6195" ht="15" customHeight="1" x14ac:dyDescent="0.2"/>
    <row r="6196" ht="15" customHeight="1" x14ac:dyDescent="0.2"/>
    <row r="6197" ht="15" customHeight="1" x14ac:dyDescent="0.2"/>
    <row r="6198" ht="15" customHeight="1" x14ac:dyDescent="0.2"/>
    <row r="6199" ht="15" customHeight="1" x14ac:dyDescent="0.2"/>
    <row r="6200" ht="15" customHeight="1" x14ac:dyDescent="0.2"/>
    <row r="6201" ht="15" customHeight="1" x14ac:dyDescent="0.2"/>
    <row r="6202" ht="15" customHeight="1" x14ac:dyDescent="0.2"/>
    <row r="6203" ht="15" customHeight="1" x14ac:dyDescent="0.2"/>
    <row r="6204" ht="15" customHeight="1" x14ac:dyDescent="0.2"/>
    <row r="6205" ht="15" customHeight="1" x14ac:dyDescent="0.2"/>
    <row r="6206" ht="15" customHeight="1" x14ac:dyDescent="0.2"/>
    <row r="6207" ht="15" customHeight="1" x14ac:dyDescent="0.2"/>
    <row r="6208" ht="15" customHeight="1" x14ac:dyDescent="0.2"/>
    <row r="6209" ht="15" customHeight="1" x14ac:dyDescent="0.2"/>
    <row r="6210" ht="15" customHeight="1" x14ac:dyDescent="0.2"/>
    <row r="6211" ht="15" customHeight="1" x14ac:dyDescent="0.2"/>
    <row r="6212" ht="15" customHeight="1" x14ac:dyDescent="0.2"/>
    <row r="6213" ht="15" customHeight="1" x14ac:dyDescent="0.2"/>
    <row r="6214" ht="15" customHeight="1" x14ac:dyDescent="0.2"/>
    <row r="6215" ht="15" customHeight="1" x14ac:dyDescent="0.2"/>
    <row r="6216" ht="15" customHeight="1" x14ac:dyDescent="0.2"/>
    <row r="6217" ht="15" customHeight="1" x14ac:dyDescent="0.2"/>
    <row r="6218" ht="15" customHeight="1" x14ac:dyDescent="0.2"/>
    <row r="6219" ht="15" customHeight="1" x14ac:dyDescent="0.2"/>
    <row r="6220" ht="15" customHeight="1" x14ac:dyDescent="0.2"/>
    <row r="6221" ht="15" customHeight="1" x14ac:dyDescent="0.2"/>
    <row r="6222" ht="15" customHeight="1" x14ac:dyDescent="0.2"/>
    <row r="6223" ht="15" customHeight="1" x14ac:dyDescent="0.2"/>
    <row r="6224" ht="15" customHeight="1" x14ac:dyDescent="0.2"/>
    <row r="6225" ht="15" customHeight="1" x14ac:dyDescent="0.2"/>
    <row r="6226" ht="15" customHeight="1" x14ac:dyDescent="0.2"/>
    <row r="6227" ht="15" customHeight="1" x14ac:dyDescent="0.2"/>
    <row r="6228" ht="15" customHeight="1" x14ac:dyDescent="0.2"/>
    <row r="6229" ht="15" customHeight="1" x14ac:dyDescent="0.2"/>
    <row r="6230" ht="15" customHeight="1" x14ac:dyDescent="0.2"/>
    <row r="6231" ht="15" customHeight="1" x14ac:dyDescent="0.2"/>
    <row r="6232" ht="15" customHeight="1" x14ac:dyDescent="0.2"/>
    <row r="6233" ht="15" customHeight="1" x14ac:dyDescent="0.2"/>
    <row r="6234" ht="15" customHeight="1" x14ac:dyDescent="0.2"/>
    <row r="6235" ht="15" customHeight="1" x14ac:dyDescent="0.2"/>
    <row r="6236" ht="15" customHeight="1" x14ac:dyDescent="0.2"/>
    <row r="6237" ht="15" customHeight="1" x14ac:dyDescent="0.2"/>
    <row r="6238" ht="15" customHeight="1" x14ac:dyDescent="0.2"/>
    <row r="6239" ht="15" customHeight="1" x14ac:dyDescent="0.2"/>
    <row r="6240" ht="15" customHeight="1" x14ac:dyDescent="0.2"/>
    <row r="6241" ht="15" customHeight="1" x14ac:dyDescent="0.2"/>
    <row r="6242" ht="15" customHeight="1" x14ac:dyDescent="0.2"/>
    <row r="6243" ht="15" customHeight="1" x14ac:dyDescent="0.2"/>
    <row r="6244" ht="15" customHeight="1" x14ac:dyDescent="0.2"/>
    <row r="6245" ht="15" customHeight="1" x14ac:dyDescent="0.2"/>
    <row r="6246" ht="15" customHeight="1" x14ac:dyDescent="0.2"/>
    <row r="6247" ht="15" customHeight="1" x14ac:dyDescent="0.2"/>
    <row r="6248" ht="15" customHeight="1" x14ac:dyDescent="0.2"/>
    <row r="6249" ht="15" customHeight="1" x14ac:dyDescent="0.2"/>
    <row r="6250" ht="15" customHeight="1" x14ac:dyDescent="0.2"/>
    <row r="6251" ht="15" customHeight="1" x14ac:dyDescent="0.2"/>
    <row r="6252" ht="15" customHeight="1" x14ac:dyDescent="0.2"/>
    <row r="6253" ht="15" customHeight="1" x14ac:dyDescent="0.2"/>
    <row r="6254" ht="15" customHeight="1" x14ac:dyDescent="0.2"/>
    <row r="6255" ht="15" customHeight="1" x14ac:dyDescent="0.2"/>
    <row r="6256" ht="15" customHeight="1" x14ac:dyDescent="0.2"/>
    <row r="6257" ht="15" customHeight="1" x14ac:dyDescent="0.2"/>
    <row r="6258" ht="15" customHeight="1" x14ac:dyDescent="0.2"/>
    <row r="6259" ht="15" customHeight="1" x14ac:dyDescent="0.2"/>
    <row r="6260" ht="15" customHeight="1" x14ac:dyDescent="0.2"/>
    <row r="6261" ht="15" customHeight="1" x14ac:dyDescent="0.2"/>
    <row r="6262" ht="15" customHeight="1" x14ac:dyDescent="0.2"/>
    <row r="6263" ht="15" customHeight="1" x14ac:dyDescent="0.2"/>
    <row r="6264" ht="15" customHeight="1" x14ac:dyDescent="0.2"/>
    <row r="6265" ht="15" customHeight="1" x14ac:dyDescent="0.2"/>
    <row r="6266" ht="15" customHeight="1" x14ac:dyDescent="0.2"/>
    <row r="6267" ht="15" customHeight="1" x14ac:dyDescent="0.2"/>
    <row r="6268" ht="15" customHeight="1" x14ac:dyDescent="0.2"/>
    <row r="6269" ht="15" customHeight="1" x14ac:dyDescent="0.2"/>
    <row r="6270" ht="15" customHeight="1" x14ac:dyDescent="0.2"/>
    <row r="6271" ht="15" customHeight="1" x14ac:dyDescent="0.2"/>
    <row r="6272" ht="15" customHeight="1" x14ac:dyDescent="0.2"/>
    <row r="6273" ht="15" customHeight="1" x14ac:dyDescent="0.2"/>
    <row r="6274" ht="15" customHeight="1" x14ac:dyDescent="0.2"/>
    <row r="6275" ht="15" customHeight="1" x14ac:dyDescent="0.2"/>
    <row r="6276" ht="15" customHeight="1" x14ac:dyDescent="0.2"/>
    <row r="6277" ht="15" customHeight="1" x14ac:dyDescent="0.2"/>
    <row r="6278" ht="15" customHeight="1" x14ac:dyDescent="0.2"/>
    <row r="6279" ht="15" customHeight="1" x14ac:dyDescent="0.2"/>
    <row r="6280" ht="15" customHeight="1" x14ac:dyDescent="0.2"/>
    <row r="6281" ht="15" customHeight="1" x14ac:dyDescent="0.2"/>
    <row r="6282" ht="15" customHeight="1" x14ac:dyDescent="0.2"/>
    <row r="6283" ht="15" customHeight="1" x14ac:dyDescent="0.2"/>
    <row r="6284" ht="15" customHeight="1" x14ac:dyDescent="0.2"/>
    <row r="6285" ht="15" customHeight="1" x14ac:dyDescent="0.2"/>
    <row r="6286" ht="15" customHeight="1" x14ac:dyDescent="0.2"/>
    <row r="6287" ht="15" customHeight="1" x14ac:dyDescent="0.2"/>
    <row r="6288" ht="15" customHeight="1" x14ac:dyDescent="0.2"/>
    <row r="6289" ht="15" customHeight="1" x14ac:dyDescent="0.2"/>
    <row r="6290" ht="15" customHeight="1" x14ac:dyDescent="0.2"/>
    <row r="6291" ht="15" customHeight="1" x14ac:dyDescent="0.2"/>
    <row r="6292" ht="15" customHeight="1" x14ac:dyDescent="0.2"/>
    <row r="6293" ht="15" customHeight="1" x14ac:dyDescent="0.2"/>
    <row r="6294" ht="15" customHeight="1" x14ac:dyDescent="0.2"/>
    <row r="6295" ht="15" customHeight="1" x14ac:dyDescent="0.2"/>
    <row r="6296" ht="15" customHeight="1" x14ac:dyDescent="0.2"/>
    <row r="6297" ht="15" customHeight="1" x14ac:dyDescent="0.2"/>
    <row r="6298" ht="15" customHeight="1" x14ac:dyDescent="0.2"/>
    <row r="6299" ht="15" customHeight="1" x14ac:dyDescent="0.2"/>
    <row r="6300" ht="15" customHeight="1" x14ac:dyDescent="0.2"/>
    <row r="6301" ht="15" customHeight="1" x14ac:dyDescent="0.2"/>
    <row r="6302" ht="15" customHeight="1" x14ac:dyDescent="0.2"/>
    <row r="6303" ht="15" customHeight="1" x14ac:dyDescent="0.2"/>
    <row r="6304" ht="15" customHeight="1" x14ac:dyDescent="0.2"/>
    <row r="6305" ht="15" customHeight="1" x14ac:dyDescent="0.2"/>
    <row r="6306" ht="15" customHeight="1" x14ac:dyDescent="0.2"/>
    <row r="6307" ht="15" customHeight="1" x14ac:dyDescent="0.2"/>
    <row r="6308" ht="15" customHeight="1" x14ac:dyDescent="0.2"/>
    <row r="6309" ht="15" customHeight="1" x14ac:dyDescent="0.2"/>
    <row r="6310" ht="15" customHeight="1" x14ac:dyDescent="0.2"/>
    <row r="6311" ht="15" customHeight="1" x14ac:dyDescent="0.2"/>
    <row r="6312" ht="15" customHeight="1" x14ac:dyDescent="0.2"/>
    <row r="6313" ht="15" customHeight="1" x14ac:dyDescent="0.2"/>
    <row r="6314" ht="15" customHeight="1" x14ac:dyDescent="0.2"/>
    <row r="6315" ht="15" customHeight="1" x14ac:dyDescent="0.2"/>
    <row r="6316" ht="15" customHeight="1" x14ac:dyDescent="0.2"/>
    <row r="6317" ht="15" customHeight="1" x14ac:dyDescent="0.2"/>
    <row r="6318" ht="15" customHeight="1" x14ac:dyDescent="0.2"/>
    <row r="6319" ht="15" customHeight="1" x14ac:dyDescent="0.2"/>
    <row r="6320" ht="15" customHeight="1" x14ac:dyDescent="0.2"/>
    <row r="6321" ht="15" customHeight="1" x14ac:dyDescent="0.2"/>
    <row r="6322" ht="15" customHeight="1" x14ac:dyDescent="0.2"/>
    <row r="6323" ht="15" customHeight="1" x14ac:dyDescent="0.2"/>
    <row r="6324" ht="15" customHeight="1" x14ac:dyDescent="0.2"/>
    <row r="6325" ht="15" customHeight="1" x14ac:dyDescent="0.2"/>
    <row r="6326" ht="15" customHeight="1" x14ac:dyDescent="0.2"/>
    <row r="6327" ht="15" customHeight="1" x14ac:dyDescent="0.2"/>
    <row r="6328" ht="15" customHeight="1" x14ac:dyDescent="0.2"/>
    <row r="6329" ht="15" customHeight="1" x14ac:dyDescent="0.2"/>
    <row r="6330" ht="15" customHeight="1" x14ac:dyDescent="0.2"/>
    <row r="6331" ht="15" customHeight="1" x14ac:dyDescent="0.2"/>
    <row r="6332" ht="15" customHeight="1" x14ac:dyDescent="0.2"/>
    <row r="6333" ht="15" customHeight="1" x14ac:dyDescent="0.2"/>
    <row r="6334" ht="15" customHeight="1" x14ac:dyDescent="0.2"/>
    <row r="6335" ht="15" customHeight="1" x14ac:dyDescent="0.2"/>
    <row r="6336" ht="15" customHeight="1" x14ac:dyDescent="0.2"/>
    <row r="6337" ht="15" customHeight="1" x14ac:dyDescent="0.2"/>
    <row r="6338" ht="15" customHeight="1" x14ac:dyDescent="0.2"/>
    <row r="6339" ht="15" customHeight="1" x14ac:dyDescent="0.2"/>
    <row r="6340" ht="15" customHeight="1" x14ac:dyDescent="0.2"/>
    <row r="6341" ht="15" customHeight="1" x14ac:dyDescent="0.2"/>
    <row r="6342" ht="15" customHeight="1" x14ac:dyDescent="0.2"/>
    <row r="6343" ht="15" customHeight="1" x14ac:dyDescent="0.2"/>
    <row r="6344" ht="15" customHeight="1" x14ac:dyDescent="0.2"/>
    <row r="6345" ht="15" customHeight="1" x14ac:dyDescent="0.2"/>
    <row r="6346" ht="15" customHeight="1" x14ac:dyDescent="0.2"/>
    <row r="6347" ht="15" customHeight="1" x14ac:dyDescent="0.2"/>
    <row r="6348" ht="15" customHeight="1" x14ac:dyDescent="0.2"/>
    <row r="6349" ht="15" customHeight="1" x14ac:dyDescent="0.2"/>
    <row r="6350" ht="15" customHeight="1" x14ac:dyDescent="0.2"/>
    <row r="6351" ht="15" customHeight="1" x14ac:dyDescent="0.2"/>
    <row r="6352" ht="15" customHeight="1" x14ac:dyDescent="0.2"/>
    <row r="6353" ht="15" customHeight="1" x14ac:dyDescent="0.2"/>
    <row r="6354" ht="15" customHeight="1" x14ac:dyDescent="0.2"/>
    <row r="6355" ht="15" customHeight="1" x14ac:dyDescent="0.2"/>
    <row r="6356" ht="15" customHeight="1" x14ac:dyDescent="0.2"/>
    <row r="6357" ht="15" customHeight="1" x14ac:dyDescent="0.2"/>
    <row r="6358" ht="15" customHeight="1" x14ac:dyDescent="0.2"/>
    <row r="6359" ht="15" customHeight="1" x14ac:dyDescent="0.2"/>
    <row r="6360" ht="15" customHeight="1" x14ac:dyDescent="0.2"/>
    <row r="6361" ht="15" customHeight="1" x14ac:dyDescent="0.2"/>
    <row r="6362" ht="15" customHeight="1" x14ac:dyDescent="0.2"/>
    <row r="6363" ht="15" customHeight="1" x14ac:dyDescent="0.2"/>
    <row r="6364" ht="15" customHeight="1" x14ac:dyDescent="0.2"/>
    <row r="6365" ht="15" customHeight="1" x14ac:dyDescent="0.2"/>
    <row r="6366" ht="15" customHeight="1" x14ac:dyDescent="0.2"/>
    <row r="6367" ht="15" customHeight="1" x14ac:dyDescent="0.2"/>
    <row r="6368" ht="15" customHeight="1" x14ac:dyDescent="0.2"/>
    <row r="6369" ht="15" customHeight="1" x14ac:dyDescent="0.2"/>
    <row r="6370" ht="15" customHeight="1" x14ac:dyDescent="0.2"/>
    <row r="6371" ht="15" customHeight="1" x14ac:dyDescent="0.2"/>
    <row r="6372" ht="15" customHeight="1" x14ac:dyDescent="0.2"/>
    <row r="6373" ht="15" customHeight="1" x14ac:dyDescent="0.2"/>
    <row r="6374" ht="15" customHeight="1" x14ac:dyDescent="0.2"/>
    <row r="6375" ht="15" customHeight="1" x14ac:dyDescent="0.2"/>
    <row r="6376" ht="15" customHeight="1" x14ac:dyDescent="0.2"/>
    <row r="6377" ht="15" customHeight="1" x14ac:dyDescent="0.2"/>
    <row r="6378" ht="15" customHeight="1" x14ac:dyDescent="0.2"/>
    <row r="6379" ht="15" customHeight="1" x14ac:dyDescent="0.2"/>
    <row r="6380" ht="15" customHeight="1" x14ac:dyDescent="0.2"/>
    <row r="6381" ht="15" customHeight="1" x14ac:dyDescent="0.2"/>
    <row r="6382" ht="15" customHeight="1" x14ac:dyDescent="0.2"/>
    <row r="6383" ht="15" customHeight="1" x14ac:dyDescent="0.2"/>
    <row r="6384" ht="15" customHeight="1" x14ac:dyDescent="0.2"/>
    <row r="6385" ht="15" customHeight="1" x14ac:dyDescent="0.2"/>
    <row r="6386" ht="15" customHeight="1" x14ac:dyDescent="0.2"/>
    <row r="6387" ht="15" customHeight="1" x14ac:dyDescent="0.2"/>
    <row r="6388" ht="15" customHeight="1" x14ac:dyDescent="0.2"/>
    <row r="6389" ht="15" customHeight="1" x14ac:dyDescent="0.2"/>
    <row r="6390" ht="15" customHeight="1" x14ac:dyDescent="0.2"/>
    <row r="6391" ht="15" customHeight="1" x14ac:dyDescent="0.2"/>
    <row r="6392" ht="15" customHeight="1" x14ac:dyDescent="0.2"/>
    <row r="6393" ht="15" customHeight="1" x14ac:dyDescent="0.2"/>
    <row r="6394" ht="15" customHeight="1" x14ac:dyDescent="0.2"/>
    <row r="6395" ht="15" customHeight="1" x14ac:dyDescent="0.2"/>
    <row r="6396" ht="15" customHeight="1" x14ac:dyDescent="0.2"/>
    <row r="6397" ht="15" customHeight="1" x14ac:dyDescent="0.2"/>
    <row r="6398" ht="15" customHeight="1" x14ac:dyDescent="0.2"/>
    <row r="6399" ht="15" customHeight="1" x14ac:dyDescent="0.2"/>
    <row r="6400" ht="15" customHeight="1" x14ac:dyDescent="0.2"/>
    <row r="6401" ht="15" customHeight="1" x14ac:dyDescent="0.2"/>
    <row r="6402" ht="15" customHeight="1" x14ac:dyDescent="0.2"/>
    <row r="6403" ht="15" customHeight="1" x14ac:dyDescent="0.2"/>
    <row r="6404" ht="15" customHeight="1" x14ac:dyDescent="0.2"/>
    <row r="6405" ht="15" customHeight="1" x14ac:dyDescent="0.2"/>
    <row r="6406" ht="15" customHeight="1" x14ac:dyDescent="0.2"/>
    <row r="6407" ht="15" customHeight="1" x14ac:dyDescent="0.2"/>
    <row r="6408" ht="15" customHeight="1" x14ac:dyDescent="0.2"/>
    <row r="6409" ht="15" customHeight="1" x14ac:dyDescent="0.2"/>
    <row r="6410" ht="15" customHeight="1" x14ac:dyDescent="0.2"/>
    <row r="6411" ht="15" customHeight="1" x14ac:dyDescent="0.2"/>
    <row r="6412" ht="15" customHeight="1" x14ac:dyDescent="0.2"/>
    <row r="6413" ht="15" customHeight="1" x14ac:dyDescent="0.2"/>
    <row r="6414" ht="15" customHeight="1" x14ac:dyDescent="0.2"/>
    <row r="6415" ht="15" customHeight="1" x14ac:dyDescent="0.2"/>
    <row r="6416" ht="15" customHeight="1" x14ac:dyDescent="0.2"/>
    <row r="6417" ht="15" customHeight="1" x14ac:dyDescent="0.2"/>
    <row r="6418" ht="15" customHeight="1" x14ac:dyDescent="0.2"/>
    <row r="6419" ht="15" customHeight="1" x14ac:dyDescent="0.2"/>
    <row r="6420" ht="15" customHeight="1" x14ac:dyDescent="0.2"/>
    <row r="6421" ht="15" customHeight="1" x14ac:dyDescent="0.2"/>
    <row r="6422" ht="15" customHeight="1" x14ac:dyDescent="0.2"/>
    <row r="6423" ht="15" customHeight="1" x14ac:dyDescent="0.2"/>
    <row r="6424" ht="15" customHeight="1" x14ac:dyDescent="0.2"/>
    <row r="6425" ht="15" customHeight="1" x14ac:dyDescent="0.2"/>
    <row r="6426" ht="15" customHeight="1" x14ac:dyDescent="0.2"/>
    <row r="6427" ht="15" customHeight="1" x14ac:dyDescent="0.2"/>
    <row r="6428" ht="15" customHeight="1" x14ac:dyDescent="0.2"/>
    <row r="6429" ht="15" customHeight="1" x14ac:dyDescent="0.2"/>
    <row r="6430" ht="15" customHeight="1" x14ac:dyDescent="0.2"/>
    <row r="6431" ht="15" customHeight="1" x14ac:dyDescent="0.2"/>
    <row r="6432" ht="15" customHeight="1" x14ac:dyDescent="0.2"/>
    <row r="6433" ht="15" customHeight="1" x14ac:dyDescent="0.2"/>
    <row r="6434" ht="15" customHeight="1" x14ac:dyDescent="0.2"/>
    <row r="6435" ht="15" customHeight="1" x14ac:dyDescent="0.2"/>
    <row r="6436" ht="15" customHeight="1" x14ac:dyDescent="0.2"/>
    <row r="6437" ht="15" customHeight="1" x14ac:dyDescent="0.2"/>
    <row r="6438" ht="15" customHeight="1" x14ac:dyDescent="0.2"/>
    <row r="6439" ht="15" customHeight="1" x14ac:dyDescent="0.2"/>
    <row r="6440" ht="15" customHeight="1" x14ac:dyDescent="0.2"/>
    <row r="6441" ht="15" customHeight="1" x14ac:dyDescent="0.2"/>
    <row r="6442" ht="15" customHeight="1" x14ac:dyDescent="0.2"/>
    <row r="6443" ht="15" customHeight="1" x14ac:dyDescent="0.2"/>
    <row r="6444" ht="15" customHeight="1" x14ac:dyDescent="0.2"/>
    <row r="6445" ht="15" customHeight="1" x14ac:dyDescent="0.2"/>
    <row r="6446" ht="15" customHeight="1" x14ac:dyDescent="0.2"/>
    <row r="6447" ht="15" customHeight="1" x14ac:dyDescent="0.2"/>
    <row r="6448" ht="15" customHeight="1" x14ac:dyDescent="0.2"/>
    <row r="6449" ht="15" customHeight="1" x14ac:dyDescent="0.2"/>
    <row r="6450" ht="15" customHeight="1" x14ac:dyDescent="0.2"/>
    <row r="6451" ht="15" customHeight="1" x14ac:dyDescent="0.2"/>
    <row r="6452" ht="15" customHeight="1" x14ac:dyDescent="0.2"/>
    <row r="6453" ht="15" customHeight="1" x14ac:dyDescent="0.2"/>
    <row r="6454" ht="15" customHeight="1" x14ac:dyDescent="0.2"/>
    <row r="6455" ht="15" customHeight="1" x14ac:dyDescent="0.2"/>
    <row r="6456" ht="15" customHeight="1" x14ac:dyDescent="0.2"/>
    <row r="6457" ht="15" customHeight="1" x14ac:dyDescent="0.2"/>
    <row r="6458" ht="15" customHeight="1" x14ac:dyDescent="0.2"/>
    <row r="6459" ht="15" customHeight="1" x14ac:dyDescent="0.2"/>
    <row r="6460" ht="15" customHeight="1" x14ac:dyDescent="0.2"/>
    <row r="6461" ht="15" customHeight="1" x14ac:dyDescent="0.2"/>
    <row r="6462" ht="15" customHeight="1" x14ac:dyDescent="0.2"/>
    <row r="6463" ht="15" customHeight="1" x14ac:dyDescent="0.2"/>
    <row r="6464" ht="15" customHeight="1" x14ac:dyDescent="0.2"/>
    <row r="6465" ht="15" customHeight="1" x14ac:dyDescent="0.2"/>
    <row r="6466" ht="15" customHeight="1" x14ac:dyDescent="0.2"/>
    <row r="6467" ht="15" customHeight="1" x14ac:dyDescent="0.2"/>
    <row r="6468" ht="15" customHeight="1" x14ac:dyDescent="0.2"/>
    <row r="6469" ht="15" customHeight="1" x14ac:dyDescent="0.2"/>
    <row r="6470" ht="15" customHeight="1" x14ac:dyDescent="0.2"/>
    <row r="6471" ht="15" customHeight="1" x14ac:dyDescent="0.2"/>
    <row r="6472" ht="15" customHeight="1" x14ac:dyDescent="0.2"/>
    <row r="6473" ht="15" customHeight="1" x14ac:dyDescent="0.2"/>
    <row r="6474" ht="15" customHeight="1" x14ac:dyDescent="0.2"/>
    <row r="6475" ht="15" customHeight="1" x14ac:dyDescent="0.2"/>
    <row r="6476" ht="15" customHeight="1" x14ac:dyDescent="0.2"/>
    <row r="6477" ht="15" customHeight="1" x14ac:dyDescent="0.2"/>
    <row r="6478" ht="15" customHeight="1" x14ac:dyDescent="0.2"/>
    <row r="6479" ht="15" customHeight="1" x14ac:dyDescent="0.2"/>
    <row r="6480" ht="15" customHeight="1" x14ac:dyDescent="0.2"/>
    <row r="6481" ht="15" customHeight="1" x14ac:dyDescent="0.2"/>
    <row r="6482" ht="15" customHeight="1" x14ac:dyDescent="0.2"/>
    <row r="6483" ht="15" customHeight="1" x14ac:dyDescent="0.2"/>
    <row r="6484" ht="15" customHeight="1" x14ac:dyDescent="0.2"/>
    <row r="6485" ht="15" customHeight="1" x14ac:dyDescent="0.2"/>
    <row r="6486" ht="15" customHeight="1" x14ac:dyDescent="0.2"/>
    <row r="6487" ht="15" customHeight="1" x14ac:dyDescent="0.2"/>
    <row r="6488" ht="15" customHeight="1" x14ac:dyDescent="0.2"/>
    <row r="6489" ht="15" customHeight="1" x14ac:dyDescent="0.2"/>
    <row r="6490" ht="15" customHeight="1" x14ac:dyDescent="0.2"/>
    <row r="6491" ht="15" customHeight="1" x14ac:dyDescent="0.2"/>
    <row r="6492" ht="15" customHeight="1" x14ac:dyDescent="0.2"/>
    <row r="6493" ht="15" customHeight="1" x14ac:dyDescent="0.2"/>
    <row r="6494" ht="15" customHeight="1" x14ac:dyDescent="0.2"/>
    <row r="6495" ht="15" customHeight="1" x14ac:dyDescent="0.2"/>
    <row r="6496" ht="15" customHeight="1" x14ac:dyDescent="0.2"/>
    <row r="6497" ht="15" customHeight="1" x14ac:dyDescent="0.2"/>
    <row r="6498" ht="15" customHeight="1" x14ac:dyDescent="0.2"/>
    <row r="6499" ht="15" customHeight="1" x14ac:dyDescent="0.2"/>
    <row r="6500" ht="15" customHeight="1" x14ac:dyDescent="0.2"/>
    <row r="6501" ht="15" customHeight="1" x14ac:dyDescent="0.2"/>
    <row r="6502" ht="15" customHeight="1" x14ac:dyDescent="0.2"/>
    <row r="6503" ht="15" customHeight="1" x14ac:dyDescent="0.2"/>
    <row r="6504" ht="15" customHeight="1" x14ac:dyDescent="0.2"/>
    <row r="6505" ht="15" customHeight="1" x14ac:dyDescent="0.2"/>
    <row r="6506" ht="15" customHeight="1" x14ac:dyDescent="0.2"/>
    <row r="6507" ht="15" customHeight="1" x14ac:dyDescent="0.2"/>
    <row r="6508" ht="15" customHeight="1" x14ac:dyDescent="0.2"/>
    <row r="6509" ht="15" customHeight="1" x14ac:dyDescent="0.2"/>
    <row r="6510" ht="15" customHeight="1" x14ac:dyDescent="0.2"/>
    <row r="6511" ht="15" customHeight="1" x14ac:dyDescent="0.2"/>
    <row r="6512" ht="15" customHeight="1" x14ac:dyDescent="0.2"/>
    <row r="6513" ht="15" customHeight="1" x14ac:dyDescent="0.2"/>
    <row r="6514" ht="15" customHeight="1" x14ac:dyDescent="0.2"/>
    <row r="6515" ht="15" customHeight="1" x14ac:dyDescent="0.2"/>
    <row r="6516" ht="15" customHeight="1" x14ac:dyDescent="0.2"/>
    <row r="6517" ht="15" customHeight="1" x14ac:dyDescent="0.2"/>
    <row r="6518" ht="15" customHeight="1" x14ac:dyDescent="0.2"/>
    <row r="6519" ht="15" customHeight="1" x14ac:dyDescent="0.2"/>
    <row r="6520" ht="15" customHeight="1" x14ac:dyDescent="0.2"/>
    <row r="6521" ht="15" customHeight="1" x14ac:dyDescent="0.2"/>
    <row r="6522" ht="15" customHeight="1" x14ac:dyDescent="0.2"/>
    <row r="6523" ht="15" customHeight="1" x14ac:dyDescent="0.2"/>
    <row r="6524" ht="15" customHeight="1" x14ac:dyDescent="0.2"/>
    <row r="6525" ht="15" customHeight="1" x14ac:dyDescent="0.2"/>
    <row r="6526" ht="15" customHeight="1" x14ac:dyDescent="0.2"/>
    <row r="6527" ht="15" customHeight="1" x14ac:dyDescent="0.2"/>
    <row r="6528" ht="15" customHeight="1" x14ac:dyDescent="0.2"/>
    <row r="6529" ht="15" customHeight="1" x14ac:dyDescent="0.2"/>
    <row r="6530" ht="15" customHeight="1" x14ac:dyDescent="0.2"/>
    <row r="6531" ht="15" customHeight="1" x14ac:dyDescent="0.2"/>
    <row r="6532" ht="15" customHeight="1" x14ac:dyDescent="0.2"/>
    <row r="6533" ht="15" customHeight="1" x14ac:dyDescent="0.2"/>
    <row r="6534" ht="15" customHeight="1" x14ac:dyDescent="0.2"/>
    <row r="6535" ht="15" customHeight="1" x14ac:dyDescent="0.2"/>
    <row r="6536" ht="15" customHeight="1" x14ac:dyDescent="0.2"/>
    <row r="6537" ht="15" customHeight="1" x14ac:dyDescent="0.2"/>
    <row r="6538" ht="15" customHeight="1" x14ac:dyDescent="0.2"/>
    <row r="6539" ht="15" customHeight="1" x14ac:dyDescent="0.2"/>
    <row r="6540" ht="15" customHeight="1" x14ac:dyDescent="0.2"/>
    <row r="6541" ht="15" customHeight="1" x14ac:dyDescent="0.2"/>
    <row r="6542" ht="15" customHeight="1" x14ac:dyDescent="0.2"/>
    <row r="6543" ht="15" customHeight="1" x14ac:dyDescent="0.2"/>
    <row r="6544" ht="15" customHeight="1" x14ac:dyDescent="0.2"/>
    <row r="6545" ht="15" customHeight="1" x14ac:dyDescent="0.2"/>
    <row r="6546" ht="15" customHeight="1" x14ac:dyDescent="0.2"/>
    <row r="6547" ht="15" customHeight="1" x14ac:dyDescent="0.2"/>
    <row r="6548" ht="15" customHeight="1" x14ac:dyDescent="0.2"/>
    <row r="6549" ht="15" customHeight="1" x14ac:dyDescent="0.2"/>
    <row r="6550" ht="15" customHeight="1" x14ac:dyDescent="0.2"/>
    <row r="6551" ht="15" customHeight="1" x14ac:dyDescent="0.2"/>
    <row r="6552" ht="15" customHeight="1" x14ac:dyDescent="0.2"/>
    <row r="6553" ht="15" customHeight="1" x14ac:dyDescent="0.2"/>
    <row r="6554" ht="15" customHeight="1" x14ac:dyDescent="0.2"/>
    <row r="6555" ht="15" customHeight="1" x14ac:dyDescent="0.2"/>
    <row r="6556" ht="15" customHeight="1" x14ac:dyDescent="0.2"/>
    <row r="6557" ht="15" customHeight="1" x14ac:dyDescent="0.2"/>
    <row r="6558" ht="15" customHeight="1" x14ac:dyDescent="0.2"/>
    <row r="6559" ht="15" customHeight="1" x14ac:dyDescent="0.2"/>
    <row r="6560" ht="15" customHeight="1" x14ac:dyDescent="0.2"/>
    <row r="6561" ht="15" customHeight="1" x14ac:dyDescent="0.2"/>
    <row r="6562" ht="15" customHeight="1" x14ac:dyDescent="0.2"/>
    <row r="6563" ht="15" customHeight="1" x14ac:dyDescent="0.2"/>
    <row r="6564" ht="15" customHeight="1" x14ac:dyDescent="0.2"/>
    <row r="6565" ht="15" customHeight="1" x14ac:dyDescent="0.2"/>
    <row r="6566" ht="15" customHeight="1" x14ac:dyDescent="0.2"/>
    <row r="6567" ht="15" customHeight="1" x14ac:dyDescent="0.2"/>
    <row r="6568" ht="15" customHeight="1" x14ac:dyDescent="0.2"/>
    <row r="6569" ht="15" customHeight="1" x14ac:dyDescent="0.2"/>
    <row r="6570" ht="15" customHeight="1" x14ac:dyDescent="0.2"/>
    <row r="6571" ht="15" customHeight="1" x14ac:dyDescent="0.2"/>
    <row r="6572" ht="15" customHeight="1" x14ac:dyDescent="0.2"/>
    <row r="6573" ht="15" customHeight="1" x14ac:dyDescent="0.2"/>
    <row r="6574" ht="15" customHeight="1" x14ac:dyDescent="0.2"/>
    <row r="6575" ht="15" customHeight="1" x14ac:dyDescent="0.2"/>
    <row r="6576" ht="15" customHeight="1" x14ac:dyDescent="0.2"/>
    <row r="6577" ht="15" customHeight="1" x14ac:dyDescent="0.2"/>
    <row r="6578" ht="15" customHeight="1" x14ac:dyDescent="0.2"/>
    <row r="6579" ht="15" customHeight="1" x14ac:dyDescent="0.2"/>
    <row r="6580" ht="15" customHeight="1" x14ac:dyDescent="0.2"/>
    <row r="6581" ht="15" customHeight="1" x14ac:dyDescent="0.2"/>
    <row r="6582" ht="15" customHeight="1" x14ac:dyDescent="0.2"/>
    <row r="6583" ht="15" customHeight="1" x14ac:dyDescent="0.2"/>
    <row r="6584" ht="15" customHeight="1" x14ac:dyDescent="0.2"/>
    <row r="6585" ht="15" customHeight="1" x14ac:dyDescent="0.2"/>
    <row r="6586" ht="15" customHeight="1" x14ac:dyDescent="0.2"/>
    <row r="6587" ht="15" customHeight="1" x14ac:dyDescent="0.2"/>
    <row r="6588" ht="15" customHeight="1" x14ac:dyDescent="0.2"/>
    <row r="6589" ht="15" customHeight="1" x14ac:dyDescent="0.2"/>
    <row r="6590" ht="15" customHeight="1" x14ac:dyDescent="0.2"/>
    <row r="6591" ht="15" customHeight="1" x14ac:dyDescent="0.2"/>
    <row r="6592" ht="15" customHeight="1" x14ac:dyDescent="0.2"/>
    <row r="6593" ht="15" customHeight="1" x14ac:dyDescent="0.2"/>
    <row r="6594" ht="15" customHeight="1" x14ac:dyDescent="0.2"/>
    <row r="6595" ht="15" customHeight="1" x14ac:dyDescent="0.2"/>
    <row r="6596" ht="15" customHeight="1" x14ac:dyDescent="0.2"/>
    <row r="6597" ht="15" customHeight="1" x14ac:dyDescent="0.2"/>
    <row r="6598" ht="15" customHeight="1" x14ac:dyDescent="0.2"/>
    <row r="6599" ht="15" customHeight="1" x14ac:dyDescent="0.2"/>
    <row r="6600" ht="15" customHeight="1" x14ac:dyDescent="0.2"/>
    <row r="6601" ht="15" customHeight="1" x14ac:dyDescent="0.2"/>
    <row r="6602" ht="15" customHeight="1" x14ac:dyDescent="0.2"/>
    <row r="6603" ht="15" customHeight="1" x14ac:dyDescent="0.2"/>
    <row r="6604" ht="15" customHeight="1" x14ac:dyDescent="0.2"/>
    <row r="6605" ht="15" customHeight="1" x14ac:dyDescent="0.2"/>
    <row r="6606" ht="15" customHeight="1" x14ac:dyDescent="0.2"/>
    <row r="6607" ht="15" customHeight="1" x14ac:dyDescent="0.2"/>
    <row r="6608" ht="15" customHeight="1" x14ac:dyDescent="0.2"/>
    <row r="6609" ht="15" customHeight="1" x14ac:dyDescent="0.2"/>
    <row r="6610" ht="15" customHeight="1" x14ac:dyDescent="0.2"/>
    <row r="6611" ht="15" customHeight="1" x14ac:dyDescent="0.2"/>
    <row r="6612" ht="15" customHeight="1" x14ac:dyDescent="0.2"/>
    <row r="6613" ht="15" customHeight="1" x14ac:dyDescent="0.2"/>
    <row r="6614" ht="15" customHeight="1" x14ac:dyDescent="0.2"/>
    <row r="6615" ht="15" customHeight="1" x14ac:dyDescent="0.2"/>
    <row r="6616" ht="15" customHeight="1" x14ac:dyDescent="0.2"/>
    <row r="6617" ht="15" customHeight="1" x14ac:dyDescent="0.2"/>
    <row r="6618" ht="15" customHeight="1" x14ac:dyDescent="0.2"/>
    <row r="6619" ht="15" customHeight="1" x14ac:dyDescent="0.2"/>
    <row r="6620" ht="15" customHeight="1" x14ac:dyDescent="0.2"/>
    <row r="6621" ht="15" customHeight="1" x14ac:dyDescent="0.2"/>
    <row r="6622" ht="15" customHeight="1" x14ac:dyDescent="0.2"/>
    <row r="6623" ht="15" customHeight="1" x14ac:dyDescent="0.2"/>
    <row r="6624" ht="15" customHeight="1" x14ac:dyDescent="0.2"/>
    <row r="6625" ht="15" customHeight="1" x14ac:dyDescent="0.2"/>
    <row r="6626" ht="15" customHeight="1" x14ac:dyDescent="0.2"/>
    <row r="6627" ht="15" customHeight="1" x14ac:dyDescent="0.2"/>
    <row r="6628" ht="15" customHeight="1" x14ac:dyDescent="0.2"/>
    <row r="6629" ht="15" customHeight="1" x14ac:dyDescent="0.2"/>
    <row r="6630" ht="15" customHeight="1" x14ac:dyDescent="0.2"/>
    <row r="6631" ht="15" customHeight="1" x14ac:dyDescent="0.2"/>
    <row r="6632" ht="15" customHeight="1" x14ac:dyDescent="0.2"/>
    <row r="6633" ht="15" customHeight="1" x14ac:dyDescent="0.2"/>
    <row r="6634" ht="15" customHeight="1" x14ac:dyDescent="0.2"/>
    <row r="6635" ht="15" customHeight="1" x14ac:dyDescent="0.2"/>
    <row r="6636" ht="15" customHeight="1" x14ac:dyDescent="0.2"/>
    <row r="6637" ht="15" customHeight="1" x14ac:dyDescent="0.2"/>
    <row r="6638" ht="15" customHeight="1" x14ac:dyDescent="0.2"/>
    <row r="6639" ht="15" customHeight="1" x14ac:dyDescent="0.2"/>
    <row r="6640" ht="15" customHeight="1" x14ac:dyDescent="0.2"/>
    <row r="6641" ht="15" customHeight="1" x14ac:dyDescent="0.2"/>
    <row r="6642" ht="15" customHeight="1" x14ac:dyDescent="0.2"/>
    <row r="6643" ht="15" customHeight="1" x14ac:dyDescent="0.2"/>
    <row r="6644" ht="15" customHeight="1" x14ac:dyDescent="0.2"/>
    <row r="6645" ht="15" customHeight="1" x14ac:dyDescent="0.2"/>
    <row r="6646" ht="15" customHeight="1" x14ac:dyDescent="0.2"/>
    <row r="6647" ht="15" customHeight="1" x14ac:dyDescent="0.2"/>
    <row r="6648" ht="15" customHeight="1" x14ac:dyDescent="0.2"/>
    <row r="6649" ht="15" customHeight="1" x14ac:dyDescent="0.2"/>
    <row r="6650" ht="15" customHeight="1" x14ac:dyDescent="0.2"/>
    <row r="6651" ht="15" customHeight="1" x14ac:dyDescent="0.2"/>
    <row r="6652" ht="15" customHeight="1" x14ac:dyDescent="0.2"/>
    <row r="6653" ht="15" customHeight="1" x14ac:dyDescent="0.2"/>
    <row r="6654" ht="15" customHeight="1" x14ac:dyDescent="0.2"/>
    <row r="6655" ht="15" customHeight="1" x14ac:dyDescent="0.2"/>
    <row r="6656" ht="15" customHeight="1" x14ac:dyDescent="0.2"/>
    <row r="6657" ht="15" customHeight="1" x14ac:dyDescent="0.2"/>
    <row r="6658" ht="15" customHeight="1" x14ac:dyDescent="0.2"/>
    <row r="6659" ht="15" customHeight="1" x14ac:dyDescent="0.2"/>
    <row r="6660" ht="15" customHeight="1" x14ac:dyDescent="0.2"/>
    <row r="6661" ht="15" customHeight="1" x14ac:dyDescent="0.2"/>
    <row r="6662" ht="15" customHeight="1" x14ac:dyDescent="0.2"/>
    <row r="6663" ht="15" customHeight="1" x14ac:dyDescent="0.2"/>
    <row r="6664" ht="15" customHeight="1" x14ac:dyDescent="0.2"/>
    <row r="6665" ht="15" customHeight="1" x14ac:dyDescent="0.2"/>
    <row r="6666" ht="15" customHeight="1" x14ac:dyDescent="0.2"/>
    <row r="6667" ht="15" customHeight="1" x14ac:dyDescent="0.2"/>
    <row r="6668" ht="15" customHeight="1" x14ac:dyDescent="0.2"/>
    <row r="6669" ht="15" customHeight="1" x14ac:dyDescent="0.2"/>
    <row r="6670" ht="15" customHeight="1" x14ac:dyDescent="0.2"/>
    <row r="6671" ht="15" customHeight="1" x14ac:dyDescent="0.2"/>
    <row r="6672" ht="15" customHeight="1" x14ac:dyDescent="0.2"/>
    <row r="6673" ht="15" customHeight="1" x14ac:dyDescent="0.2"/>
    <row r="6674" ht="15" customHeight="1" x14ac:dyDescent="0.2"/>
    <row r="6675" ht="15" customHeight="1" x14ac:dyDescent="0.2"/>
    <row r="6676" ht="15" customHeight="1" x14ac:dyDescent="0.2"/>
    <row r="6677" ht="15" customHeight="1" x14ac:dyDescent="0.2"/>
    <row r="6678" ht="15" customHeight="1" x14ac:dyDescent="0.2"/>
    <row r="6679" ht="15" customHeight="1" x14ac:dyDescent="0.2"/>
    <row r="6680" ht="15" customHeight="1" x14ac:dyDescent="0.2"/>
    <row r="6681" ht="15" customHeight="1" x14ac:dyDescent="0.2"/>
    <row r="6682" ht="15" customHeight="1" x14ac:dyDescent="0.2"/>
    <row r="6683" ht="15" customHeight="1" x14ac:dyDescent="0.2"/>
    <row r="6684" ht="15" customHeight="1" x14ac:dyDescent="0.2"/>
    <row r="6685" ht="15" customHeight="1" x14ac:dyDescent="0.2"/>
    <row r="6686" ht="15" customHeight="1" x14ac:dyDescent="0.2"/>
    <row r="6687" ht="15" customHeight="1" x14ac:dyDescent="0.2"/>
    <row r="6688" ht="15" customHeight="1" x14ac:dyDescent="0.2"/>
    <row r="6689" ht="15" customHeight="1" x14ac:dyDescent="0.2"/>
    <row r="6690" ht="15" customHeight="1" x14ac:dyDescent="0.2"/>
    <row r="6691" ht="15" customHeight="1" x14ac:dyDescent="0.2"/>
    <row r="6692" ht="15" customHeight="1" x14ac:dyDescent="0.2"/>
    <row r="6693" ht="15" customHeight="1" x14ac:dyDescent="0.2"/>
    <row r="6694" ht="15" customHeight="1" x14ac:dyDescent="0.2"/>
    <row r="6695" ht="15" customHeight="1" x14ac:dyDescent="0.2"/>
    <row r="6696" ht="15" customHeight="1" x14ac:dyDescent="0.2"/>
    <row r="6697" ht="15" customHeight="1" x14ac:dyDescent="0.2"/>
    <row r="6698" ht="15" customHeight="1" x14ac:dyDescent="0.2"/>
    <row r="6699" ht="15" customHeight="1" x14ac:dyDescent="0.2"/>
    <row r="6700" ht="15" customHeight="1" x14ac:dyDescent="0.2"/>
    <row r="6701" ht="15" customHeight="1" x14ac:dyDescent="0.2"/>
    <row r="6702" ht="15" customHeight="1" x14ac:dyDescent="0.2"/>
    <row r="6703" ht="15" customHeight="1" x14ac:dyDescent="0.2"/>
    <row r="6704" ht="15" customHeight="1" x14ac:dyDescent="0.2"/>
    <row r="6705" ht="15" customHeight="1" x14ac:dyDescent="0.2"/>
    <row r="6706" ht="15" customHeight="1" x14ac:dyDescent="0.2"/>
    <row r="6707" ht="15" customHeight="1" x14ac:dyDescent="0.2"/>
    <row r="6708" ht="15" customHeight="1" x14ac:dyDescent="0.2"/>
    <row r="6709" ht="15" customHeight="1" x14ac:dyDescent="0.2"/>
    <row r="6710" ht="15" customHeight="1" x14ac:dyDescent="0.2"/>
    <row r="6711" ht="15" customHeight="1" x14ac:dyDescent="0.2"/>
    <row r="6712" ht="15" customHeight="1" x14ac:dyDescent="0.2"/>
    <row r="6713" ht="15" customHeight="1" x14ac:dyDescent="0.2"/>
    <row r="6714" ht="15" customHeight="1" x14ac:dyDescent="0.2"/>
    <row r="6715" ht="15" customHeight="1" x14ac:dyDescent="0.2"/>
    <row r="6716" ht="15" customHeight="1" x14ac:dyDescent="0.2"/>
    <row r="6717" ht="15" customHeight="1" x14ac:dyDescent="0.2"/>
    <row r="6718" ht="15" customHeight="1" x14ac:dyDescent="0.2"/>
    <row r="6719" ht="15" customHeight="1" x14ac:dyDescent="0.2"/>
    <row r="6720" ht="15" customHeight="1" x14ac:dyDescent="0.2"/>
    <row r="6721" ht="15" customHeight="1" x14ac:dyDescent="0.2"/>
    <row r="6722" ht="15" customHeight="1" x14ac:dyDescent="0.2"/>
    <row r="6723" ht="15" customHeight="1" x14ac:dyDescent="0.2"/>
    <row r="6724" ht="15" customHeight="1" x14ac:dyDescent="0.2"/>
    <row r="6725" ht="15" customHeight="1" x14ac:dyDescent="0.2"/>
    <row r="6726" ht="15" customHeight="1" x14ac:dyDescent="0.2"/>
    <row r="6727" ht="15" customHeight="1" x14ac:dyDescent="0.2"/>
    <row r="6728" ht="15" customHeight="1" x14ac:dyDescent="0.2"/>
    <row r="6729" ht="15" customHeight="1" x14ac:dyDescent="0.2"/>
    <row r="6730" ht="15" customHeight="1" x14ac:dyDescent="0.2"/>
    <row r="6731" ht="15" customHeight="1" x14ac:dyDescent="0.2"/>
    <row r="6732" ht="15" customHeight="1" x14ac:dyDescent="0.2"/>
    <row r="6733" ht="15" customHeight="1" x14ac:dyDescent="0.2"/>
    <row r="6734" ht="15" customHeight="1" x14ac:dyDescent="0.2"/>
    <row r="6735" ht="15" customHeight="1" x14ac:dyDescent="0.2"/>
    <row r="6736" ht="15" customHeight="1" x14ac:dyDescent="0.2"/>
    <row r="6737" ht="15" customHeight="1" x14ac:dyDescent="0.2"/>
    <row r="6738" ht="15" customHeight="1" x14ac:dyDescent="0.2"/>
    <row r="6739" ht="15" customHeight="1" x14ac:dyDescent="0.2"/>
    <row r="6740" ht="15" customHeight="1" x14ac:dyDescent="0.2"/>
    <row r="6741" ht="15" customHeight="1" x14ac:dyDescent="0.2"/>
    <row r="6742" ht="15" customHeight="1" x14ac:dyDescent="0.2"/>
    <row r="6743" ht="15" customHeight="1" x14ac:dyDescent="0.2"/>
    <row r="6744" ht="15" customHeight="1" x14ac:dyDescent="0.2"/>
    <row r="6745" ht="15" customHeight="1" x14ac:dyDescent="0.2"/>
    <row r="6746" ht="15" customHeight="1" x14ac:dyDescent="0.2"/>
    <row r="6747" ht="15" customHeight="1" x14ac:dyDescent="0.2"/>
    <row r="6748" ht="15" customHeight="1" x14ac:dyDescent="0.2"/>
    <row r="6749" ht="15" customHeight="1" x14ac:dyDescent="0.2"/>
    <row r="6750" ht="15" customHeight="1" x14ac:dyDescent="0.2"/>
    <row r="6751" ht="15" customHeight="1" x14ac:dyDescent="0.2"/>
    <row r="6752" ht="15" customHeight="1" x14ac:dyDescent="0.2"/>
    <row r="6753" ht="15" customHeight="1" x14ac:dyDescent="0.2"/>
    <row r="6754" ht="15" customHeight="1" x14ac:dyDescent="0.2"/>
    <row r="6755" ht="15" customHeight="1" x14ac:dyDescent="0.2"/>
    <row r="6756" ht="15" customHeight="1" x14ac:dyDescent="0.2"/>
    <row r="6757" ht="15" customHeight="1" x14ac:dyDescent="0.2"/>
    <row r="6758" ht="15" customHeight="1" x14ac:dyDescent="0.2"/>
    <row r="6759" ht="15" customHeight="1" x14ac:dyDescent="0.2"/>
    <row r="6760" ht="15" customHeight="1" x14ac:dyDescent="0.2"/>
    <row r="6761" ht="15" customHeight="1" x14ac:dyDescent="0.2"/>
    <row r="6762" ht="15" customHeight="1" x14ac:dyDescent="0.2"/>
    <row r="6763" ht="15" customHeight="1" x14ac:dyDescent="0.2"/>
    <row r="6764" ht="15" customHeight="1" x14ac:dyDescent="0.2"/>
    <row r="6765" ht="15" customHeight="1" x14ac:dyDescent="0.2"/>
    <row r="6766" ht="15" customHeight="1" x14ac:dyDescent="0.2"/>
    <row r="6767" ht="15" customHeight="1" x14ac:dyDescent="0.2"/>
    <row r="6768" ht="15" customHeight="1" x14ac:dyDescent="0.2"/>
    <row r="6769" ht="15" customHeight="1" x14ac:dyDescent="0.2"/>
    <row r="6770" ht="15" customHeight="1" x14ac:dyDescent="0.2"/>
    <row r="6771" ht="15" customHeight="1" x14ac:dyDescent="0.2"/>
    <row r="6772" ht="15" customHeight="1" x14ac:dyDescent="0.2"/>
    <row r="6773" ht="15" customHeight="1" x14ac:dyDescent="0.2"/>
    <row r="6774" ht="15" customHeight="1" x14ac:dyDescent="0.2"/>
    <row r="6775" ht="15" customHeight="1" x14ac:dyDescent="0.2"/>
    <row r="6776" ht="15" customHeight="1" x14ac:dyDescent="0.2"/>
    <row r="6777" ht="15" customHeight="1" x14ac:dyDescent="0.2"/>
    <row r="6778" ht="15" customHeight="1" x14ac:dyDescent="0.2"/>
    <row r="6779" ht="15" customHeight="1" x14ac:dyDescent="0.2"/>
    <row r="6780" ht="15" customHeight="1" x14ac:dyDescent="0.2"/>
    <row r="6781" ht="15" customHeight="1" x14ac:dyDescent="0.2"/>
    <row r="6782" ht="15" customHeight="1" x14ac:dyDescent="0.2"/>
    <row r="6783" ht="15" customHeight="1" x14ac:dyDescent="0.2"/>
    <row r="6784" ht="15" customHeight="1" x14ac:dyDescent="0.2"/>
    <row r="6785" ht="15" customHeight="1" x14ac:dyDescent="0.2"/>
    <row r="6786" ht="15" customHeight="1" x14ac:dyDescent="0.2"/>
    <row r="6787" ht="15" customHeight="1" x14ac:dyDescent="0.2"/>
    <row r="6788" ht="15" customHeight="1" x14ac:dyDescent="0.2"/>
    <row r="6789" ht="15" customHeight="1" x14ac:dyDescent="0.2"/>
    <row r="6790" ht="15" customHeight="1" x14ac:dyDescent="0.2"/>
    <row r="6791" ht="15" customHeight="1" x14ac:dyDescent="0.2"/>
    <row r="6792" ht="15" customHeight="1" x14ac:dyDescent="0.2"/>
    <row r="6793" ht="15" customHeight="1" x14ac:dyDescent="0.2"/>
    <row r="6794" ht="15" customHeight="1" x14ac:dyDescent="0.2"/>
    <row r="6795" ht="15" customHeight="1" x14ac:dyDescent="0.2"/>
    <row r="6796" ht="15" customHeight="1" x14ac:dyDescent="0.2"/>
    <row r="6797" ht="15" customHeight="1" x14ac:dyDescent="0.2"/>
    <row r="6798" ht="15" customHeight="1" x14ac:dyDescent="0.2"/>
    <row r="6799" ht="15" customHeight="1" x14ac:dyDescent="0.2"/>
    <row r="6800" ht="15" customHeight="1" x14ac:dyDescent="0.2"/>
    <row r="6801" ht="15" customHeight="1" x14ac:dyDescent="0.2"/>
    <row r="6802" ht="15" customHeight="1" x14ac:dyDescent="0.2"/>
    <row r="6803" ht="15" customHeight="1" x14ac:dyDescent="0.2"/>
    <row r="6804" ht="15" customHeight="1" x14ac:dyDescent="0.2"/>
    <row r="6805" ht="15" customHeight="1" x14ac:dyDescent="0.2"/>
    <row r="6806" ht="15" customHeight="1" x14ac:dyDescent="0.2"/>
    <row r="6807" ht="15" customHeight="1" x14ac:dyDescent="0.2"/>
    <row r="6808" ht="15" customHeight="1" x14ac:dyDescent="0.2"/>
    <row r="6809" ht="15" customHeight="1" x14ac:dyDescent="0.2"/>
    <row r="6810" ht="15" customHeight="1" x14ac:dyDescent="0.2"/>
    <row r="6811" ht="15" customHeight="1" x14ac:dyDescent="0.2"/>
    <row r="6812" ht="15" customHeight="1" x14ac:dyDescent="0.2"/>
    <row r="6813" ht="15" customHeight="1" x14ac:dyDescent="0.2"/>
    <row r="6814" ht="15" customHeight="1" x14ac:dyDescent="0.2"/>
    <row r="6815" ht="15" customHeight="1" x14ac:dyDescent="0.2"/>
    <row r="6816" ht="15" customHeight="1" x14ac:dyDescent="0.2"/>
    <row r="6817" ht="15" customHeight="1" x14ac:dyDescent="0.2"/>
    <row r="6818" ht="15" customHeight="1" x14ac:dyDescent="0.2"/>
    <row r="6819" ht="15" customHeight="1" x14ac:dyDescent="0.2"/>
    <row r="6820" ht="15" customHeight="1" x14ac:dyDescent="0.2"/>
    <row r="6821" ht="15" customHeight="1" x14ac:dyDescent="0.2"/>
    <row r="6822" ht="15" customHeight="1" x14ac:dyDescent="0.2"/>
    <row r="6823" ht="15" customHeight="1" x14ac:dyDescent="0.2"/>
    <row r="6824" ht="15" customHeight="1" x14ac:dyDescent="0.2"/>
    <row r="6825" ht="15" customHeight="1" x14ac:dyDescent="0.2"/>
    <row r="6826" ht="15" customHeight="1" x14ac:dyDescent="0.2"/>
    <row r="6827" ht="15" customHeight="1" x14ac:dyDescent="0.2"/>
    <row r="6828" ht="15" customHeight="1" x14ac:dyDescent="0.2"/>
    <row r="6829" ht="15" customHeight="1" x14ac:dyDescent="0.2"/>
    <row r="6830" ht="15" customHeight="1" x14ac:dyDescent="0.2"/>
    <row r="6831" ht="15" customHeight="1" x14ac:dyDescent="0.2"/>
    <row r="6832" ht="15" customHeight="1" x14ac:dyDescent="0.2"/>
    <row r="6833" ht="15" customHeight="1" x14ac:dyDescent="0.2"/>
    <row r="6834" ht="15" customHeight="1" x14ac:dyDescent="0.2"/>
    <row r="6835" ht="15" customHeight="1" x14ac:dyDescent="0.2"/>
    <row r="6836" ht="15" customHeight="1" x14ac:dyDescent="0.2"/>
    <row r="6837" ht="15" customHeight="1" x14ac:dyDescent="0.2"/>
    <row r="6838" ht="15" customHeight="1" x14ac:dyDescent="0.2"/>
    <row r="6839" ht="15" customHeight="1" x14ac:dyDescent="0.2"/>
    <row r="6840" ht="15" customHeight="1" x14ac:dyDescent="0.2"/>
    <row r="6841" ht="15" customHeight="1" x14ac:dyDescent="0.2"/>
    <row r="6842" ht="15" customHeight="1" x14ac:dyDescent="0.2"/>
    <row r="6843" ht="15" customHeight="1" x14ac:dyDescent="0.2"/>
    <row r="6844" ht="15" customHeight="1" x14ac:dyDescent="0.2"/>
    <row r="6845" ht="15" customHeight="1" x14ac:dyDescent="0.2"/>
    <row r="6846" ht="15" customHeight="1" x14ac:dyDescent="0.2"/>
    <row r="6847" ht="15" customHeight="1" x14ac:dyDescent="0.2"/>
    <row r="6848" ht="15" customHeight="1" x14ac:dyDescent="0.2"/>
    <row r="6849" ht="15" customHeight="1" x14ac:dyDescent="0.2"/>
    <row r="6850" ht="15" customHeight="1" x14ac:dyDescent="0.2"/>
    <row r="6851" ht="15" customHeight="1" x14ac:dyDescent="0.2"/>
    <row r="6852" ht="15" customHeight="1" x14ac:dyDescent="0.2"/>
    <row r="6853" ht="15" customHeight="1" x14ac:dyDescent="0.2"/>
    <row r="6854" ht="15" customHeight="1" x14ac:dyDescent="0.2"/>
    <row r="6855" ht="15" customHeight="1" x14ac:dyDescent="0.2"/>
    <row r="6856" ht="15" customHeight="1" x14ac:dyDescent="0.2"/>
    <row r="6857" ht="15" customHeight="1" x14ac:dyDescent="0.2"/>
    <row r="6858" ht="15" customHeight="1" x14ac:dyDescent="0.2"/>
    <row r="6859" ht="15" customHeight="1" x14ac:dyDescent="0.2"/>
    <row r="6860" ht="15" customHeight="1" x14ac:dyDescent="0.2"/>
    <row r="6861" ht="15" customHeight="1" x14ac:dyDescent="0.2"/>
    <row r="6862" ht="15" customHeight="1" x14ac:dyDescent="0.2"/>
    <row r="6863" ht="15" customHeight="1" x14ac:dyDescent="0.2"/>
    <row r="6864" ht="15" customHeight="1" x14ac:dyDescent="0.2"/>
    <row r="6865" ht="15" customHeight="1" x14ac:dyDescent="0.2"/>
    <row r="6866" ht="15" customHeight="1" x14ac:dyDescent="0.2"/>
    <row r="6867" ht="15" customHeight="1" x14ac:dyDescent="0.2"/>
    <row r="6868" ht="15" customHeight="1" x14ac:dyDescent="0.2"/>
    <row r="6869" ht="15" customHeight="1" x14ac:dyDescent="0.2"/>
    <row r="6870" ht="15" customHeight="1" x14ac:dyDescent="0.2"/>
    <row r="6871" ht="15" customHeight="1" x14ac:dyDescent="0.2"/>
    <row r="6872" ht="15" customHeight="1" x14ac:dyDescent="0.2"/>
    <row r="6873" ht="15" customHeight="1" x14ac:dyDescent="0.2"/>
    <row r="6874" ht="15" customHeight="1" x14ac:dyDescent="0.2"/>
    <row r="6875" ht="15" customHeight="1" x14ac:dyDescent="0.2"/>
    <row r="6876" ht="15" customHeight="1" x14ac:dyDescent="0.2"/>
    <row r="6877" ht="15" customHeight="1" x14ac:dyDescent="0.2"/>
    <row r="6878" ht="15" customHeight="1" x14ac:dyDescent="0.2"/>
    <row r="6879" ht="15" customHeight="1" x14ac:dyDescent="0.2"/>
    <row r="6880" ht="15" customHeight="1" x14ac:dyDescent="0.2"/>
    <row r="6881" ht="15" customHeight="1" x14ac:dyDescent="0.2"/>
    <row r="6882" ht="15" customHeight="1" x14ac:dyDescent="0.2"/>
    <row r="6883" ht="15" customHeight="1" x14ac:dyDescent="0.2"/>
    <row r="6884" ht="15" customHeight="1" x14ac:dyDescent="0.2"/>
    <row r="6885" ht="15" customHeight="1" x14ac:dyDescent="0.2"/>
    <row r="6886" ht="15" customHeight="1" x14ac:dyDescent="0.2"/>
    <row r="6887" ht="15" customHeight="1" x14ac:dyDescent="0.2"/>
    <row r="6888" ht="15" customHeight="1" x14ac:dyDescent="0.2"/>
    <row r="6889" ht="15" customHeight="1" x14ac:dyDescent="0.2"/>
    <row r="6890" ht="15" customHeight="1" x14ac:dyDescent="0.2"/>
    <row r="6891" ht="15" customHeight="1" x14ac:dyDescent="0.2"/>
    <row r="6892" ht="15" customHeight="1" x14ac:dyDescent="0.2"/>
    <row r="6893" ht="15" customHeight="1" x14ac:dyDescent="0.2"/>
    <row r="6894" ht="15" customHeight="1" x14ac:dyDescent="0.2"/>
    <row r="6895" ht="15" customHeight="1" x14ac:dyDescent="0.2"/>
    <row r="6896" ht="15" customHeight="1" x14ac:dyDescent="0.2"/>
    <row r="6897" ht="15" customHeight="1" x14ac:dyDescent="0.2"/>
    <row r="6898" ht="15" customHeight="1" x14ac:dyDescent="0.2"/>
    <row r="6899" ht="15" customHeight="1" x14ac:dyDescent="0.2"/>
    <row r="6900" ht="15" customHeight="1" x14ac:dyDescent="0.2"/>
    <row r="6901" ht="15" customHeight="1" x14ac:dyDescent="0.2"/>
    <row r="6902" ht="15" customHeight="1" x14ac:dyDescent="0.2"/>
    <row r="6903" ht="15" customHeight="1" x14ac:dyDescent="0.2"/>
    <row r="6904" ht="15" customHeight="1" x14ac:dyDescent="0.2"/>
    <row r="6905" ht="15" customHeight="1" x14ac:dyDescent="0.2"/>
    <row r="6906" ht="15" customHeight="1" x14ac:dyDescent="0.2"/>
    <row r="6907" ht="15" customHeight="1" x14ac:dyDescent="0.2"/>
    <row r="6908" ht="15" customHeight="1" x14ac:dyDescent="0.2"/>
    <row r="6909" ht="15" customHeight="1" x14ac:dyDescent="0.2"/>
    <row r="6910" ht="15" customHeight="1" x14ac:dyDescent="0.2"/>
    <row r="6911" ht="15" customHeight="1" x14ac:dyDescent="0.2"/>
    <row r="6912" ht="15" customHeight="1" x14ac:dyDescent="0.2"/>
    <row r="6913" ht="15" customHeight="1" x14ac:dyDescent="0.2"/>
    <row r="6914" ht="15" customHeight="1" x14ac:dyDescent="0.2"/>
    <row r="6915" ht="15" customHeight="1" x14ac:dyDescent="0.2"/>
    <row r="6916" ht="15" customHeight="1" x14ac:dyDescent="0.2"/>
    <row r="6917" ht="15" customHeight="1" x14ac:dyDescent="0.2"/>
    <row r="6918" ht="15" customHeight="1" x14ac:dyDescent="0.2"/>
    <row r="6919" ht="15" customHeight="1" x14ac:dyDescent="0.2"/>
    <row r="6920" ht="15" customHeight="1" x14ac:dyDescent="0.2"/>
    <row r="6921" ht="15" customHeight="1" x14ac:dyDescent="0.2"/>
    <row r="6922" ht="15" customHeight="1" x14ac:dyDescent="0.2"/>
    <row r="6923" ht="15" customHeight="1" x14ac:dyDescent="0.2"/>
    <row r="6924" ht="15" customHeight="1" x14ac:dyDescent="0.2"/>
    <row r="6925" ht="15" customHeight="1" x14ac:dyDescent="0.2"/>
    <row r="6926" ht="15" customHeight="1" x14ac:dyDescent="0.2"/>
    <row r="6927" ht="15" customHeight="1" x14ac:dyDescent="0.2"/>
    <row r="6928" ht="15" customHeight="1" x14ac:dyDescent="0.2"/>
    <row r="6929" ht="15" customHeight="1" x14ac:dyDescent="0.2"/>
    <row r="6930" ht="15" customHeight="1" x14ac:dyDescent="0.2"/>
    <row r="6931" ht="15" customHeight="1" x14ac:dyDescent="0.2"/>
    <row r="6932" ht="15" customHeight="1" x14ac:dyDescent="0.2"/>
    <row r="6933" ht="15" customHeight="1" x14ac:dyDescent="0.2"/>
    <row r="6934" ht="15" customHeight="1" x14ac:dyDescent="0.2"/>
    <row r="6935" ht="15" customHeight="1" x14ac:dyDescent="0.2"/>
    <row r="6936" ht="15" customHeight="1" x14ac:dyDescent="0.2"/>
    <row r="6937" ht="15" customHeight="1" x14ac:dyDescent="0.2"/>
    <row r="6938" ht="15" customHeight="1" x14ac:dyDescent="0.2"/>
    <row r="6939" ht="15" customHeight="1" x14ac:dyDescent="0.2"/>
    <row r="6940" ht="15" customHeight="1" x14ac:dyDescent="0.2"/>
    <row r="6941" ht="15" customHeight="1" x14ac:dyDescent="0.2"/>
    <row r="6942" ht="15" customHeight="1" x14ac:dyDescent="0.2"/>
    <row r="6943" ht="15" customHeight="1" x14ac:dyDescent="0.2"/>
    <row r="6944" ht="15" customHeight="1" x14ac:dyDescent="0.2"/>
    <row r="6945" ht="15" customHeight="1" x14ac:dyDescent="0.2"/>
    <row r="6946" ht="15" customHeight="1" x14ac:dyDescent="0.2"/>
    <row r="6947" ht="15" customHeight="1" x14ac:dyDescent="0.2"/>
    <row r="6948" ht="15" customHeight="1" x14ac:dyDescent="0.2"/>
    <row r="6949" ht="15" customHeight="1" x14ac:dyDescent="0.2"/>
    <row r="6950" ht="15" customHeight="1" x14ac:dyDescent="0.2"/>
    <row r="6951" ht="15" customHeight="1" x14ac:dyDescent="0.2"/>
    <row r="6952" ht="15" customHeight="1" x14ac:dyDescent="0.2"/>
    <row r="6953" ht="15" customHeight="1" x14ac:dyDescent="0.2"/>
    <row r="6954" ht="15" customHeight="1" x14ac:dyDescent="0.2"/>
    <row r="6955" ht="15" customHeight="1" x14ac:dyDescent="0.2"/>
    <row r="6956" ht="15" customHeight="1" x14ac:dyDescent="0.2"/>
    <row r="6957" ht="15" customHeight="1" x14ac:dyDescent="0.2"/>
    <row r="6958" ht="15" customHeight="1" x14ac:dyDescent="0.2"/>
    <row r="6959" ht="15" customHeight="1" x14ac:dyDescent="0.2"/>
    <row r="6960" ht="15" customHeight="1" x14ac:dyDescent="0.2"/>
    <row r="6961" ht="15" customHeight="1" x14ac:dyDescent="0.2"/>
    <row r="6962" ht="15" customHeight="1" x14ac:dyDescent="0.2"/>
    <row r="6963" ht="15" customHeight="1" x14ac:dyDescent="0.2"/>
    <row r="6964" ht="15" customHeight="1" x14ac:dyDescent="0.2"/>
    <row r="6965" ht="15" customHeight="1" x14ac:dyDescent="0.2"/>
    <row r="6966" ht="15" customHeight="1" x14ac:dyDescent="0.2"/>
    <row r="6967" ht="15" customHeight="1" x14ac:dyDescent="0.2"/>
    <row r="6968" ht="15" customHeight="1" x14ac:dyDescent="0.2"/>
    <row r="6969" ht="15" customHeight="1" x14ac:dyDescent="0.2"/>
    <row r="6970" ht="15" customHeight="1" x14ac:dyDescent="0.2"/>
    <row r="6971" ht="15" customHeight="1" x14ac:dyDescent="0.2"/>
    <row r="6972" ht="15" customHeight="1" x14ac:dyDescent="0.2"/>
    <row r="6973" ht="15" customHeight="1" x14ac:dyDescent="0.2"/>
    <row r="6974" ht="15" customHeight="1" x14ac:dyDescent="0.2"/>
    <row r="6975" ht="15" customHeight="1" x14ac:dyDescent="0.2"/>
    <row r="6976" ht="15" customHeight="1" x14ac:dyDescent="0.2"/>
    <row r="6977" ht="15" customHeight="1" x14ac:dyDescent="0.2"/>
    <row r="6978" ht="15" customHeight="1" x14ac:dyDescent="0.2"/>
    <row r="6979" ht="15" customHeight="1" x14ac:dyDescent="0.2"/>
    <row r="6980" ht="15" customHeight="1" x14ac:dyDescent="0.2"/>
    <row r="6981" ht="15" customHeight="1" x14ac:dyDescent="0.2"/>
    <row r="6982" ht="15" customHeight="1" x14ac:dyDescent="0.2"/>
    <row r="6983" ht="15" customHeight="1" x14ac:dyDescent="0.2"/>
    <row r="6984" ht="15" customHeight="1" x14ac:dyDescent="0.2"/>
    <row r="6985" ht="15" customHeight="1" x14ac:dyDescent="0.2"/>
    <row r="6986" ht="15" customHeight="1" x14ac:dyDescent="0.2"/>
    <row r="6987" ht="15" customHeight="1" x14ac:dyDescent="0.2"/>
    <row r="6988" ht="15" customHeight="1" x14ac:dyDescent="0.2"/>
    <row r="6989" ht="15" customHeight="1" x14ac:dyDescent="0.2"/>
    <row r="6990" ht="15" customHeight="1" x14ac:dyDescent="0.2"/>
    <row r="6991" ht="15" customHeight="1" x14ac:dyDescent="0.2"/>
    <row r="6992" ht="15" customHeight="1" x14ac:dyDescent="0.2"/>
    <row r="6993" ht="15" customHeight="1" x14ac:dyDescent="0.2"/>
    <row r="6994" ht="15" customHeight="1" x14ac:dyDescent="0.2"/>
    <row r="6995" ht="15" customHeight="1" x14ac:dyDescent="0.2"/>
    <row r="6996" ht="15" customHeight="1" x14ac:dyDescent="0.2"/>
    <row r="6997" ht="15" customHeight="1" x14ac:dyDescent="0.2"/>
    <row r="6998" ht="15" customHeight="1" x14ac:dyDescent="0.2"/>
    <row r="6999" ht="15" customHeight="1" x14ac:dyDescent="0.2"/>
    <row r="7000" ht="15" customHeight="1" x14ac:dyDescent="0.2"/>
    <row r="7001" ht="15" customHeight="1" x14ac:dyDescent="0.2"/>
    <row r="7002" ht="15" customHeight="1" x14ac:dyDescent="0.2"/>
    <row r="7003" ht="15" customHeight="1" x14ac:dyDescent="0.2"/>
    <row r="7004" ht="15" customHeight="1" x14ac:dyDescent="0.2"/>
    <row r="7005" ht="15" customHeight="1" x14ac:dyDescent="0.2"/>
    <row r="7006" ht="15" customHeight="1" x14ac:dyDescent="0.2"/>
    <row r="7007" ht="15" customHeight="1" x14ac:dyDescent="0.2"/>
    <row r="7008" ht="15" customHeight="1" x14ac:dyDescent="0.2"/>
    <row r="7009" ht="15" customHeight="1" x14ac:dyDescent="0.2"/>
    <row r="7010" ht="15" customHeight="1" x14ac:dyDescent="0.2"/>
    <row r="7011" ht="15" customHeight="1" x14ac:dyDescent="0.2"/>
    <row r="7012" ht="15" customHeight="1" x14ac:dyDescent="0.2"/>
    <row r="7013" ht="15" customHeight="1" x14ac:dyDescent="0.2"/>
    <row r="7014" ht="15" customHeight="1" x14ac:dyDescent="0.2"/>
    <row r="7015" ht="15" customHeight="1" x14ac:dyDescent="0.2"/>
    <row r="7016" ht="15" customHeight="1" x14ac:dyDescent="0.2"/>
    <row r="7017" ht="15" customHeight="1" x14ac:dyDescent="0.2"/>
    <row r="7018" ht="15" customHeight="1" x14ac:dyDescent="0.2"/>
    <row r="7019" ht="15" customHeight="1" x14ac:dyDescent="0.2"/>
    <row r="7020" ht="15" customHeight="1" x14ac:dyDescent="0.2"/>
    <row r="7021" ht="15" customHeight="1" x14ac:dyDescent="0.2"/>
    <row r="7022" ht="15" customHeight="1" x14ac:dyDescent="0.2"/>
    <row r="7023" ht="15" customHeight="1" x14ac:dyDescent="0.2"/>
    <row r="7024" ht="15" customHeight="1" x14ac:dyDescent="0.2"/>
    <row r="7025" ht="15" customHeight="1" x14ac:dyDescent="0.2"/>
    <row r="7026" ht="15" customHeight="1" x14ac:dyDescent="0.2"/>
    <row r="7027" ht="15" customHeight="1" x14ac:dyDescent="0.2"/>
    <row r="7028" ht="15" customHeight="1" x14ac:dyDescent="0.2"/>
    <row r="7029" ht="15" customHeight="1" x14ac:dyDescent="0.2"/>
    <row r="7030" ht="15" customHeight="1" x14ac:dyDescent="0.2"/>
    <row r="7031" ht="15" customHeight="1" x14ac:dyDescent="0.2"/>
    <row r="7032" ht="15" customHeight="1" x14ac:dyDescent="0.2"/>
    <row r="7033" ht="15" customHeight="1" x14ac:dyDescent="0.2"/>
    <row r="7034" ht="15" customHeight="1" x14ac:dyDescent="0.2"/>
    <row r="7035" ht="15" customHeight="1" x14ac:dyDescent="0.2"/>
    <row r="7036" ht="15" customHeight="1" x14ac:dyDescent="0.2"/>
    <row r="7037" ht="15" customHeight="1" x14ac:dyDescent="0.2"/>
    <row r="7038" ht="15" customHeight="1" x14ac:dyDescent="0.2"/>
    <row r="7039" ht="15" customHeight="1" x14ac:dyDescent="0.2"/>
    <row r="7040" ht="15" customHeight="1" x14ac:dyDescent="0.2"/>
    <row r="7041" ht="15" customHeight="1" x14ac:dyDescent="0.2"/>
    <row r="7042" ht="15" customHeight="1" x14ac:dyDescent="0.2"/>
    <row r="7043" ht="15" customHeight="1" x14ac:dyDescent="0.2"/>
    <row r="7044" ht="15" customHeight="1" x14ac:dyDescent="0.2"/>
    <row r="7045" ht="15" customHeight="1" x14ac:dyDescent="0.2"/>
    <row r="7046" ht="15" customHeight="1" x14ac:dyDescent="0.2"/>
    <row r="7047" ht="15" customHeight="1" x14ac:dyDescent="0.2"/>
    <row r="7048" ht="15" customHeight="1" x14ac:dyDescent="0.2"/>
    <row r="7049" ht="15" customHeight="1" x14ac:dyDescent="0.2"/>
    <row r="7050" ht="15" customHeight="1" x14ac:dyDescent="0.2"/>
    <row r="7051" ht="15" customHeight="1" x14ac:dyDescent="0.2"/>
    <row r="7052" ht="15" customHeight="1" x14ac:dyDescent="0.2"/>
    <row r="7053" ht="15" customHeight="1" x14ac:dyDescent="0.2"/>
    <row r="7054" ht="15" customHeight="1" x14ac:dyDescent="0.2"/>
    <row r="7055" ht="15" customHeight="1" x14ac:dyDescent="0.2"/>
    <row r="7056" ht="15" customHeight="1" x14ac:dyDescent="0.2"/>
    <row r="7057" ht="15" customHeight="1" x14ac:dyDescent="0.2"/>
    <row r="7058" ht="15" customHeight="1" x14ac:dyDescent="0.2"/>
    <row r="7059" ht="15" customHeight="1" x14ac:dyDescent="0.2"/>
    <row r="7060" ht="15" customHeight="1" x14ac:dyDescent="0.2"/>
    <row r="7061" ht="15" customHeight="1" x14ac:dyDescent="0.2"/>
    <row r="7062" ht="15" customHeight="1" x14ac:dyDescent="0.2"/>
    <row r="7063" ht="15" customHeight="1" x14ac:dyDescent="0.2"/>
    <row r="7064" ht="15" customHeight="1" x14ac:dyDescent="0.2"/>
    <row r="7065" ht="15" customHeight="1" x14ac:dyDescent="0.2"/>
    <row r="7066" ht="15" customHeight="1" x14ac:dyDescent="0.2"/>
    <row r="7067" ht="15" customHeight="1" x14ac:dyDescent="0.2"/>
    <row r="7068" ht="15" customHeight="1" x14ac:dyDescent="0.2"/>
    <row r="7069" ht="15" customHeight="1" x14ac:dyDescent="0.2"/>
    <row r="7070" ht="15" customHeight="1" x14ac:dyDescent="0.2"/>
    <row r="7071" ht="15" customHeight="1" x14ac:dyDescent="0.2"/>
    <row r="7072" ht="15" customHeight="1" x14ac:dyDescent="0.2"/>
    <row r="7073" ht="15" customHeight="1" x14ac:dyDescent="0.2"/>
    <row r="7074" ht="15" customHeight="1" x14ac:dyDescent="0.2"/>
    <row r="7075" ht="15" customHeight="1" x14ac:dyDescent="0.2"/>
    <row r="7076" ht="15" customHeight="1" x14ac:dyDescent="0.2"/>
    <row r="7077" ht="15" customHeight="1" x14ac:dyDescent="0.2"/>
    <row r="7078" ht="15" customHeight="1" x14ac:dyDescent="0.2"/>
    <row r="7079" ht="15" customHeight="1" x14ac:dyDescent="0.2"/>
    <row r="7080" ht="15" customHeight="1" x14ac:dyDescent="0.2"/>
    <row r="7081" ht="15" customHeight="1" x14ac:dyDescent="0.2"/>
    <row r="7082" ht="15" customHeight="1" x14ac:dyDescent="0.2"/>
    <row r="7083" ht="15" customHeight="1" x14ac:dyDescent="0.2"/>
    <row r="7084" ht="15" customHeight="1" x14ac:dyDescent="0.2"/>
    <row r="7085" ht="15" customHeight="1" x14ac:dyDescent="0.2"/>
    <row r="7086" ht="15" customHeight="1" x14ac:dyDescent="0.2"/>
    <row r="7087" ht="15" customHeight="1" x14ac:dyDescent="0.2"/>
    <row r="7088" ht="15" customHeight="1" x14ac:dyDescent="0.2"/>
    <row r="7089" ht="15" customHeight="1" x14ac:dyDescent="0.2"/>
    <row r="7090" ht="15" customHeight="1" x14ac:dyDescent="0.2"/>
    <row r="7091" ht="15" customHeight="1" x14ac:dyDescent="0.2"/>
    <row r="7092" ht="15" customHeight="1" x14ac:dyDescent="0.2"/>
    <row r="7093" ht="15" customHeight="1" x14ac:dyDescent="0.2"/>
    <row r="7094" ht="15" customHeight="1" x14ac:dyDescent="0.2"/>
    <row r="7095" ht="15" customHeight="1" x14ac:dyDescent="0.2"/>
    <row r="7096" ht="15" customHeight="1" x14ac:dyDescent="0.2"/>
    <row r="7097" ht="15" customHeight="1" x14ac:dyDescent="0.2"/>
    <row r="7098" ht="15" customHeight="1" x14ac:dyDescent="0.2"/>
    <row r="7099" ht="15" customHeight="1" x14ac:dyDescent="0.2"/>
    <row r="7100" ht="15" customHeight="1" x14ac:dyDescent="0.2"/>
    <row r="7101" ht="15" customHeight="1" x14ac:dyDescent="0.2"/>
    <row r="7102" ht="15" customHeight="1" x14ac:dyDescent="0.2"/>
    <row r="7103" ht="15" customHeight="1" x14ac:dyDescent="0.2"/>
    <row r="7104" ht="15" customHeight="1" x14ac:dyDescent="0.2"/>
    <row r="7105" ht="15" customHeight="1" x14ac:dyDescent="0.2"/>
    <row r="7106" ht="15" customHeight="1" x14ac:dyDescent="0.2"/>
    <row r="7107" ht="15" customHeight="1" x14ac:dyDescent="0.2"/>
    <row r="7108" ht="15" customHeight="1" x14ac:dyDescent="0.2"/>
    <row r="7109" ht="15" customHeight="1" x14ac:dyDescent="0.2"/>
    <row r="7110" ht="15" customHeight="1" x14ac:dyDescent="0.2"/>
    <row r="7111" ht="15" customHeight="1" x14ac:dyDescent="0.2"/>
    <row r="7112" ht="15" customHeight="1" x14ac:dyDescent="0.2"/>
    <row r="7113" ht="15" customHeight="1" x14ac:dyDescent="0.2"/>
    <row r="7114" ht="15" customHeight="1" x14ac:dyDescent="0.2"/>
    <row r="7115" ht="15" customHeight="1" x14ac:dyDescent="0.2"/>
    <row r="7116" ht="15" customHeight="1" x14ac:dyDescent="0.2"/>
    <row r="7117" ht="15" customHeight="1" x14ac:dyDescent="0.2"/>
    <row r="7118" ht="15" customHeight="1" x14ac:dyDescent="0.2"/>
    <row r="7119" ht="15" customHeight="1" x14ac:dyDescent="0.2"/>
    <row r="7120" ht="15" customHeight="1" x14ac:dyDescent="0.2"/>
    <row r="7121" ht="15" customHeight="1" x14ac:dyDescent="0.2"/>
    <row r="7122" ht="15" customHeight="1" x14ac:dyDescent="0.2"/>
    <row r="7123" ht="15" customHeight="1" x14ac:dyDescent="0.2"/>
    <row r="7124" ht="15" customHeight="1" x14ac:dyDescent="0.2"/>
    <row r="7125" ht="15" customHeight="1" x14ac:dyDescent="0.2"/>
    <row r="7126" ht="15" customHeight="1" x14ac:dyDescent="0.2"/>
    <row r="7127" ht="15" customHeight="1" x14ac:dyDescent="0.2"/>
    <row r="7128" ht="15" customHeight="1" x14ac:dyDescent="0.2"/>
    <row r="7129" ht="15" customHeight="1" x14ac:dyDescent="0.2"/>
    <row r="7130" ht="15" customHeight="1" x14ac:dyDescent="0.2"/>
    <row r="7131" ht="15" customHeight="1" x14ac:dyDescent="0.2"/>
    <row r="7132" ht="15" customHeight="1" x14ac:dyDescent="0.2"/>
    <row r="7133" ht="15" customHeight="1" x14ac:dyDescent="0.2"/>
    <row r="7134" ht="15" customHeight="1" x14ac:dyDescent="0.2"/>
    <row r="7135" ht="15" customHeight="1" x14ac:dyDescent="0.2"/>
    <row r="7136" ht="15" customHeight="1" x14ac:dyDescent="0.2"/>
    <row r="7137" ht="15" customHeight="1" x14ac:dyDescent="0.2"/>
    <row r="7138" ht="15" customHeight="1" x14ac:dyDescent="0.2"/>
    <row r="7139" ht="15" customHeight="1" x14ac:dyDescent="0.2"/>
    <row r="7140" ht="15" customHeight="1" x14ac:dyDescent="0.2"/>
    <row r="7141" ht="15" customHeight="1" x14ac:dyDescent="0.2"/>
    <row r="7142" ht="15" customHeight="1" x14ac:dyDescent="0.2"/>
    <row r="7143" ht="15" customHeight="1" x14ac:dyDescent="0.2"/>
    <row r="7144" ht="15" customHeight="1" x14ac:dyDescent="0.2"/>
    <row r="7145" ht="15" customHeight="1" x14ac:dyDescent="0.2"/>
    <row r="7146" ht="15" customHeight="1" x14ac:dyDescent="0.2"/>
    <row r="7147" ht="15" customHeight="1" x14ac:dyDescent="0.2"/>
    <row r="7148" ht="15" customHeight="1" x14ac:dyDescent="0.2"/>
    <row r="7149" ht="15" customHeight="1" x14ac:dyDescent="0.2"/>
    <row r="7150" ht="15" customHeight="1" x14ac:dyDescent="0.2"/>
    <row r="7151" ht="15" customHeight="1" x14ac:dyDescent="0.2"/>
    <row r="7152" ht="15" customHeight="1" x14ac:dyDescent="0.2"/>
    <row r="7153" ht="15" customHeight="1" x14ac:dyDescent="0.2"/>
    <row r="7154" ht="15" customHeight="1" x14ac:dyDescent="0.2"/>
    <row r="7155" ht="15" customHeight="1" x14ac:dyDescent="0.2"/>
    <row r="7156" ht="15" customHeight="1" x14ac:dyDescent="0.2"/>
    <row r="7157" ht="15" customHeight="1" x14ac:dyDescent="0.2"/>
    <row r="7158" ht="15" customHeight="1" x14ac:dyDescent="0.2"/>
    <row r="7159" ht="15" customHeight="1" x14ac:dyDescent="0.2"/>
    <row r="7160" ht="15" customHeight="1" x14ac:dyDescent="0.2"/>
    <row r="7161" ht="15" customHeight="1" x14ac:dyDescent="0.2"/>
    <row r="7162" ht="15" customHeight="1" x14ac:dyDescent="0.2"/>
    <row r="7163" ht="15" customHeight="1" x14ac:dyDescent="0.2"/>
    <row r="7164" ht="15" customHeight="1" x14ac:dyDescent="0.2"/>
    <row r="7165" ht="15" customHeight="1" x14ac:dyDescent="0.2"/>
    <row r="7166" ht="15" customHeight="1" x14ac:dyDescent="0.2"/>
    <row r="7167" ht="15" customHeight="1" x14ac:dyDescent="0.2"/>
    <row r="7168" ht="15" customHeight="1" x14ac:dyDescent="0.2"/>
    <row r="7169" ht="15" customHeight="1" x14ac:dyDescent="0.2"/>
    <row r="7170" ht="15" customHeight="1" x14ac:dyDescent="0.2"/>
    <row r="7171" ht="15" customHeight="1" x14ac:dyDescent="0.2"/>
    <row r="7172" ht="15" customHeight="1" x14ac:dyDescent="0.2"/>
    <row r="7173" ht="15" customHeight="1" x14ac:dyDescent="0.2"/>
    <row r="7174" ht="15" customHeight="1" x14ac:dyDescent="0.2"/>
    <row r="7175" ht="15" customHeight="1" x14ac:dyDescent="0.2"/>
    <row r="7176" ht="15" customHeight="1" x14ac:dyDescent="0.2"/>
    <row r="7177" ht="15" customHeight="1" x14ac:dyDescent="0.2"/>
    <row r="7178" ht="15" customHeight="1" x14ac:dyDescent="0.2"/>
    <row r="7179" ht="15" customHeight="1" x14ac:dyDescent="0.2"/>
    <row r="7180" ht="15" customHeight="1" x14ac:dyDescent="0.2"/>
    <row r="7181" ht="15" customHeight="1" x14ac:dyDescent="0.2"/>
    <row r="7182" ht="15" customHeight="1" x14ac:dyDescent="0.2"/>
    <row r="7183" ht="15" customHeight="1" x14ac:dyDescent="0.2"/>
    <row r="7184" ht="15" customHeight="1" x14ac:dyDescent="0.2"/>
    <row r="7185" ht="15" customHeight="1" x14ac:dyDescent="0.2"/>
    <row r="7186" ht="15" customHeight="1" x14ac:dyDescent="0.2"/>
    <row r="7187" ht="15" customHeight="1" x14ac:dyDescent="0.2"/>
    <row r="7188" ht="15" customHeight="1" x14ac:dyDescent="0.2"/>
    <row r="7189" ht="15" customHeight="1" x14ac:dyDescent="0.2"/>
    <row r="7190" ht="15" customHeight="1" x14ac:dyDescent="0.2"/>
    <row r="7191" ht="15" customHeight="1" x14ac:dyDescent="0.2"/>
    <row r="7192" ht="15" customHeight="1" x14ac:dyDescent="0.2"/>
    <row r="7193" ht="15" customHeight="1" x14ac:dyDescent="0.2"/>
    <row r="7194" ht="15" customHeight="1" x14ac:dyDescent="0.2"/>
    <row r="7195" ht="15" customHeight="1" x14ac:dyDescent="0.2"/>
    <row r="7196" ht="15" customHeight="1" x14ac:dyDescent="0.2"/>
    <row r="7197" ht="15" customHeight="1" x14ac:dyDescent="0.2"/>
    <row r="7198" ht="15" customHeight="1" x14ac:dyDescent="0.2"/>
    <row r="7199" ht="15" customHeight="1" x14ac:dyDescent="0.2"/>
    <row r="7200" ht="15" customHeight="1" x14ac:dyDescent="0.2"/>
    <row r="7201" ht="15" customHeight="1" x14ac:dyDescent="0.2"/>
    <row r="7202" ht="15" customHeight="1" x14ac:dyDescent="0.2"/>
    <row r="7203" ht="15" customHeight="1" x14ac:dyDescent="0.2"/>
    <row r="7204" ht="15" customHeight="1" x14ac:dyDescent="0.2"/>
    <row r="7205" ht="15" customHeight="1" x14ac:dyDescent="0.2"/>
    <row r="7206" ht="15" customHeight="1" x14ac:dyDescent="0.2"/>
    <row r="7207" ht="15" customHeight="1" x14ac:dyDescent="0.2"/>
    <row r="7208" ht="15" customHeight="1" x14ac:dyDescent="0.2"/>
    <row r="7209" ht="15" customHeight="1" x14ac:dyDescent="0.2"/>
    <row r="7210" ht="15" customHeight="1" x14ac:dyDescent="0.2"/>
    <row r="7211" ht="15" customHeight="1" x14ac:dyDescent="0.2"/>
    <row r="7212" ht="15" customHeight="1" x14ac:dyDescent="0.2"/>
    <row r="7213" ht="15" customHeight="1" x14ac:dyDescent="0.2"/>
    <row r="7214" ht="15" customHeight="1" x14ac:dyDescent="0.2"/>
    <row r="7215" ht="15" customHeight="1" x14ac:dyDescent="0.2"/>
    <row r="7216" ht="15" customHeight="1" x14ac:dyDescent="0.2"/>
    <row r="7217" ht="15" customHeight="1" x14ac:dyDescent="0.2"/>
    <row r="7218" ht="15" customHeight="1" x14ac:dyDescent="0.2"/>
    <row r="7219" ht="15" customHeight="1" x14ac:dyDescent="0.2"/>
    <row r="7220" ht="15" customHeight="1" x14ac:dyDescent="0.2"/>
    <row r="7221" ht="15" customHeight="1" x14ac:dyDescent="0.2"/>
    <row r="7222" ht="15" customHeight="1" x14ac:dyDescent="0.2"/>
    <row r="7223" ht="15" customHeight="1" x14ac:dyDescent="0.2"/>
    <row r="7224" ht="15" customHeight="1" x14ac:dyDescent="0.2"/>
    <row r="7225" ht="15" customHeight="1" x14ac:dyDescent="0.2"/>
    <row r="7226" ht="15" customHeight="1" x14ac:dyDescent="0.2"/>
    <row r="7227" ht="15" customHeight="1" x14ac:dyDescent="0.2"/>
    <row r="7228" ht="15" customHeight="1" x14ac:dyDescent="0.2"/>
    <row r="7229" ht="15" customHeight="1" x14ac:dyDescent="0.2"/>
    <row r="7230" ht="15" customHeight="1" x14ac:dyDescent="0.2"/>
    <row r="7231" ht="15" customHeight="1" x14ac:dyDescent="0.2"/>
    <row r="7232" ht="15" customHeight="1" x14ac:dyDescent="0.2"/>
    <row r="7233" ht="15" customHeight="1" x14ac:dyDescent="0.2"/>
    <row r="7234" ht="15" customHeight="1" x14ac:dyDescent="0.2"/>
    <row r="7235" ht="15" customHeight="1" x14ac:dyDescent="0.2"/>
    <row r="7236" ht="15" customHeight="1" x14ac:dyDescent="0.2"/>
    <row r="7237" ht="15" customHeight="1" x14ac:dyDescent="0.2"/>
    <row r="7238" ht="15" customHeight="1" x14ac:dyDescent="0.2"/>
    <row r="7239" ht="15" customHeight="1" x14ac:dyDescent="0.2"/>
    <row r="7240" ht="15" customHeight="1" x14ac:dyDescent="0.2"/>
    <row r="7241" ht="15" customHeight="1" x14ac:dyDescent="0.2"/>
    <row r="7242" ht="15" customHeight="1" x14ac:dyDescent="0.2"/>
    <row r="7243" ht="15" customHeight="1" x14ac:dyDescent="0.2"/>
    <row r="7244" ht="15" customHeight="1" x14ac:dyDescent="0.2"/>
    <row r="7245" ht="15" customHeight="1" x14ac:dyDescent="0.2"/>
    <row r="7246" ht="15" customHeight="1" x14ac:dyDescent="0.2"/>
    <row r="7247" ht="15" customHeight="1" x14ac:dyDescent="0.2"/>
    <row r="7248" ht="15" customHeight="1" x14ac:dyDescent="0.2"/>
    <row r="7249" ht="15" customHeight="1" x14ac:dyDescent="0.2"/>
    <row r="7250" ht="15" customHeight="1" x14ac:dyDescent="0.2"/>
    <row r="7251" ht="15" customHeight="1" x14ac:dyDescent="0.2"/>
    <row r="7252" ht="15" customHeight="1" x14ac:dyDescent="0.2"/>
    <row r="7253" ht="15" customHeight="1" x14ac:dyDescent="0.2"/>
    <row r="7254" ht="15" customHeight="1" x14ac:dyDescent="0.2"/>
    <row r="7255" ht="15" customHeight="1" x14ac:dyDescent="0.2"/>
    <row r="7256" ht="15" customHeight="1" x14ac:dyDescent="0.2"/>
    <row r="7257" ht="15" customHeight="1" x14ac:dyDescent="0.2"/>
    <row r="7258" ht="15" customHeight="1" x14ac:dyDescent="0.2"/>
    <row r="7259" ht="15" customHeight="1" x14ac:dyDescent="0.2"/>
    <row r="7260" ht="15" customHeight="1" x14ac:dyDescent="0.2"/>
    <row r="7261" ht="15" customHeight="1" x14ac:dyDescent="0.2"/>
    <row r="7262" ht="15" customHeight="1" x14ac:dyDescent="0.2"/>
    <row r="7263" ht="15" customHeight="1" x14ac:dyDescent="0.2"/>
    <row r="7264" ht="15" customHeight="1" x14ac:dyDescent="0.2"/>
    <row r="7265" ht="15" customHeight="1" x14ac:dyDescent="0.2"/>
    <row r="7266" ht="15" customHeight="1" x14ac:dyDescent="0.2"/>
    <row r="7267" ht="15" customHeight="1" x14ac:dyDescent="0.2"/>
    <row r="7268" ht="15" customHeight="1" x14ac:dyDescent="0.2"/>
    <row r="7269" ht="15" customHeight="1" x14ac:dyDescent="0.2"/>
    <row r="7270" ht="15" customHeight="1" x14ac:dyDescent="0.2"/>
    <row r="7271" ht="15" customHeight="1" x14ac:dyDescent="0.2"/>
    <row r="7272" ht="15" customHeight="1" x14ac:dyDescent="0.2"/>
    <row r="7273" ht="15" customHeight="1" x14ac:dyDescent="0.2"/>
    <row r="7274" ht="15" customHeight="1" x14ac:dyDescent="0.2"/>
    <row r="7275" ht="15" customHeight="1" x14ac:dyDescent="0.2"/>
    <row r="7276" ht="15" customHeight="1" x14ac:dyDescent="0.2"/>
    <row r="7277" ht="15" customHeight="1" x14ac:dyDescent="0.2"/>
    <row r="7278" ht="15" customHeight="1" x14ac:dyDescent="0.2"/>
    <row r="7279" ht="15" customHeight="1" x14ac:dyDescent="0.2"/>
    <row r="7280" ht="15" customHeight="1" x14ac:dyDescent="0.2"/>
    <row r="7281" ht="15" customHeight="1" x14ac:dyDescent="0.2"/>
    <row r="7282" ht="15" customHeight="1" x14ac:dyDescent="0.2"/>
    <row r="7283" ht="15" customHeight="1" x14ac:dyDescent="0.2"/>
    <row r="7284" ht="15" customHeight="1" x14ac:dyDescent="0.2"/>
    <row r="7285" ht="15" customHeight="1" x14ac:dyDescent="0.2"/>
    <row r="7286" ht="15" customHeight="1" x14ac:dyDescent="0.2"/>
    <row r="7287" ht="15" customHeight="1" x14ac:dyDescent="0.2"/>
    <row r="7288" ht="15" customHeight="1" x14ac:dyDescent="0.2"/>
    <row r="7289" ht="15" customHeight="1" x14ac:dyDescent="0.2"/>
    <row r="7290" ht="15" customHeight="1" x14ac:dyDescent="0.2"/>
    <row r="7291" ht="15" customHeight="1" x14ac:dyDescent="0.2"/>
    <row r="7292" ht="15" customHeight="1" x14ac:dyDescent="0.2"/>
    <row r="7293" ht="15" customHeight="1" x14ac:dyDescent="0.2"/>
    <row r="7294" ht="15" customHeight="1" x14ac:dyDescent="0.2"/>
    <row r="7295" ht="15" customHeight="1" x14ac:dyDescent="0.2"/>
    <row r="7296" ht="15" customHeight="1" x14ac:dyDescent="0.2"/>
    <row r="7297" ht="15" customHeight="1" x14ac:dyDescent="0.2"/>
    <row r="7298" ht="15" customHeight="1" x14ac:dyDescent="0.2"/>
    <row r="7299" ht="15" customHeight="1" x14ac:dyDescent="0.2"/>
    <row r="7300" ht="15" customHeight="1" x14ac:dyDescent="0.2"/>
    <row r="7301" ht="15" customHeight="1" x14ac:dyDescent="0.2"/>
    <row r="7302" ht="15" customHeight="1" x14ac:dyDescent="0.2"/>
    <row r="7303" ht="15" customHeight="1" x14ac:dyDescent="0.2"/>
    <row r="7304" ht="15" customHeight="1" x14ac:dyDescent="0.2"/>
    <row r="7305" ht="15" customHeight="1" x14ac:dyDescent="0.2"/>
    <row r="7306" ht="15" customHeight="1" x14ac:dyDescent="0.2"/>
    <row r="7307" ht="15" customHeight="1" x14ac:dyDescent="0.2"/>
    <row r="7308" ht="15" customHeight="1" x14ac:dyDescent="0.2"/>
    <row r="7309" ht="15" customHeight="1" x14ac:dyDescent="0.2"/>
    <row r="7310" ht="15" customHeight="1" x14ac:dyDescent="0.2"/>
    <row r="7311" ht="15" customHeight="1" x14ac:dyDescent="0.2"/>
    <row r="7312" ht="15" customHeight="1" x14ac:dyDescent="0.2"/>
    <row r="7313" ht="15" customHeight="1" x14ac:dyDescent="0.2"/>
    <row r="7314" ht="15" customHeight="1" x14ac:dyDescent="0.2"/>
    <row r="7315" ht="15" customHeight="1" x14ac:dyDescent="0.2"/>
    <row r="7316" ht="15" customHeight="1" x14ac:dyDescent="0.2"/>
    <row r="7317" ht="15" customHeight="1" x14ac:dyDescent="0.2"/>
    <row r="7318" ht="15" customHeight="1" x14ac:dyDescent="0.2"/>
    <row r="7319" ht="15" customHeight="1" x14ac:dyDescent="0.2"/>
    <row r="7320" ht="15" customHeight="1" x14ac:dyDescent="0.2"/>
    <row r="7321" ht="15" customHeight="1" x14ac:dyDescent="0.2"/>
    <row r="7322" ht="15" customHeight="1" x14ac:dyDescent="0.2"/>
    <row r="7323" ht="15" customHeight="1" x14ac:dyDescent="0.2"/>
    <row r="7324" ht="15" customHeight="1" x14ac:dyDescent="0.2"/>
    <row r="7325" ht="15" customHeight="1" x14ac:dyDescent="0.2"/>
    <row r="7326" ht="15" customHeight="1" x14ac:dyDescent="0.2"/>
    <row r="7327" ht="15" customHeight="1" x14ac:dyDescent="0.2"/>
    <row r="7328" ht="15" customHeight="1" x14ac:dyDescent="0.2"/>
    <row r="7329" ht="15" customHeight="1" x14ac:dyDescent="0.2"/>
    <row r="7330" ht="15" customHeight="1" x14ac:dyDescent="0.2"/>
    <row r="7331" ht="15" customHeight="1" x14ac:dyDescent="0.2"/>
    <row r="7332" ht="15" customHeight="1" x14ac:dyDescent="0.2"/>
    <row r="7333" ht="15" customHeight="1" x14ac:dyDescent="0.2"/>
    <row r="7334" ht="15" customHeight="1" x14ac:dyDescent="0.2"/>
    <row r="7335" ht="15" customHeight="1" x14ac:dyDescent="0.2"/>
    <row r="7336" ht="15" customHeight="1" x14ac:dyDescent="0.2"/>
    <row r="7337" ht="15" customHeight="1" x14ac:dyDescent="0.2"/>
    <row r="7338" ht="15" customHeight="1" x14ac:dyDescent="0.2"/>
    <row r="7339" ht="15" customHeight="1" x14ac:dyDescent="0.2"/>
    <row r="7340" ht="15" customHeight="1" x14ac:dyDescent="0.2"/>
    <row r="7341" ht="15" customHeight="1" x14ac:dyDescent="0.2"/>
    <row r="7342" ht="15" customHeight="1" x14ac:dyDescent="0.2"/>
    <row r="7343" ht="15" customHeight="1" x14ac:dyDescent="0.2"/>
    <row r="7344" ht="15" customHeight="1" x14ac:dyDescent="0.2"/>
    <row r="7345" ht="15" customHeight="1" x14ac:dyDescent="0.2"/>
    <row r="7346" ht="15" customHeight="1" x14ac:dyDescent="0.2"/>
    <row r="7347" ht="15" customHeight="1" x14ac:dyDescent="0.2"/>
    <row r="7348" ht="15" customHeight="1" x14ac:dyDescent="0.2"/>
    <row r="7349" ht="15" customHeight="1" x14ac:dyDescent="0.2"/>
    <row r="7350" ht="15" customHeight="1" x14ac:dyDescent="0.2"/>
    <row r="7351" ht="15" customHeight="1" x14ac:dyDescent="0.2"/>
    <row r="7352" ht="15" customHeight="1" x14ac:dyDescent="0.2"/>
    <row r="7353" ht="15" customHeight="1" x14ac:dyDescent="0.2"/>
    <row r="7354" ht="15" customHeight="1" x14ac:dyDescent="0.2"/>
    <row r="7355" ht="15" customHeight="1" x14ac:dyDescent="0.2"/>
    <row r="7356" ht="15" customHeight="1" x14ac:dyDescent="0.2"/>
    <row r="7357" ht="15" customHeight="1" x14ac:dyDescent="0.2"/>
    <row r="7358" ht="15" customHeight="1" x14ac:dyDescent="0.2"/>
    <row r="7359" ht="15" customHeight="1" x14ac:dyDescent="0.2"/>
    <row r="7360" ht="15" customHeight="1" x14ac:dyDescent="0.2"/>
    <row r="7361" ht="15" customHeight="1" x14ac:dyDescent="0.2"/>
    <row r="7362" ht="15" customHeight="1" x14ac:dyDescent="0.2"/>
    <row r="7363" ht="15" customHeight="1" x14ac:dyDescent="0.2"/>
    <row r="7364" ht="15" customHeight="1" x14ac:dyDescent="0.2"/>
    <row r="7365" ht="15" customHeight="1" x14ac:dyDescent="0.2"/>
    <row r="7366" ht="15" customHeight="1" x14ac:dyDescent="0.2"/>
    <row r="7367" ht="15" customHeight="1" x14ac:dyDescent="0.2"/>
    <row r="7368" ht="15" customHeight="1" x14ac:dyDescent="0.2"/>
    <row r="7369" ht="15" customHeight="1" x14ac:dyDescent="0.2"/>
    <row r="7370" ht="15" customHeight="1" x14ac:dyDescent="0.2"/>
    <row r="7371" ht="15" customHeight="1" x14ac:dyDescent="0.2"/>
    <row r="7372" ht="15" customHeight="1" x14ac:dyDescent="0.2"/>
    <row r="7373" ht="15" customHeight="1" x14ac:dyDescent="0.2"/>
    <row r="7374" ht="15" customHeight="1" x14ac:dyDescent="0.2"/>
    <row r="7375" ht="15" customHeight="1" x14ac:dyDescent="0.2"/>
    <row r="7376" ht="15" customHeight="1" x14ac:dyDescent="0.2"/>
    <row r="7377" ht="15" customHeight="1" x14ac:dyDescent="0.2"/>
    <row r="7378" ht="15" customHeight="1" x14ac:dyDescent="0.2"/>
    <row r="7379" ht="15" customHeight="1" x14ac:dyDescent="0.2"/>
    <row r="7380" ht="15" customHeight="1" x14ac:dyDescent="0.2"/>
    <row r="7381" ht="15" customHeight="1" x14ac:dyDescent="0.2"/>
    <row r="7382" ht="15" customHeight="1" x14ac:dyDescent="0.2"/>
    <row r="7383" ht="15" customHeight="1" x14ac:dyDescent="0.2"/>
    <row r="7384" ht="15" customHeight="1" x14ac:dyDescent="0.2"/>
    <row r="7385" ht="15" customHeight="1" x14ac:dyDescent="0.2"/>
    <row r="7386" ht="15" customHeight="1" x14ac:dyDescent="0.2"/>
    <row r="7387" ht="15" customHeight="1" x14ac:dyDescent="0.2"/>
    <row r="7388" ht="15" customHeight="1" x14ac:dyDescent="0.2"/>
    <row r="7389" ht="15" customHeight="1" x14ac:dyDescent="0.2"/>
    <row r="7390" ht="15" customHeight="1" x14ac:dyDescent="0.2"/>
    <row r="7391" ht="15" customHeight="1" x14ac:dyDescent="0.2"/>
    <row r="7392" ht="15" customHeight="1" x14ac:dyDescent="0.2"/>
    <row r="7393" ht="15" customHeight="1" x14ac:dyDescent="0.2"/>
    <row r="7394" ht="15" customHeight="1" x14ac:dyDescent="0.2"/>
    <row r="7395" ht="15" customHeight="1" x14ac:dyDescent="0.2"/>
    <row r="7396" ht="15" customHeight="1" x14ac:dyDescent="0.2"/>
    <row r="7397" ht="15" customHeight="1" x14ac:dyDescent="0.2"/>
    <row r="7398" ht="15" customHeight="1" x14ac:dyDescent="0.2"/>
    <row r="7399" ht="15" customHeight="1" x14ac:dyDescent="0.2"/>
    <row r="7400" ht="15" customHeight="1" x14ac:dyDescent="0.2"/>
    <row r="7401" ht="15" customHeight="1" x14ac:dyDescent="0.2"/>
    <row r="7402" ht="15" customHeight="1" x14ac:dyDescent="0.2"/>
    <row r="7403" ht="15" customHeight="1" x14ac:dyDescent="0.2"/>
    <row r="7404" ht="15" customHeight="1" x14ac:dyDescent="0.2"/>
    <row r="7405" ht="15" customHeight="1" x14ac:dyDescent="0.2"/>
    <row r="7406" ht="15" customHeight="1" x14ac:dyDescent="0.2"/>
    <row r="7407" ht="15" customHeight="1" x14ac:dyDescent="0.2"/>
    <row r="7408" ht="15" customHeight="1" x14ac:dyDescent="0.2"/>
    <row r="7409" ht="15" customHeight="1" x14ac:dyDescent="0.2"/>
    <row r="7410" ht="15" customHeight="1" x14ac:dyDescent="0.2"/>
    <row r="7411" ht="15" customHeight="1" x14ac:dyDescent="0.2"/>
    <row r="7412" ht="15" customHeight="1" x14ac:dyDescent="0.2"/>
    <row r="7413" ht="15" customHeight="1" x14ac:dyDescent="0.2"/>
    <row r="7414" ht="15" customHeight="1" x14ac:dyDescent="0.2"/>
    <row r="7415" ht="15" customHeight="1" x14ac:dyDescent="0.2"/>
    <row r="7416" ht="15" customHeight="1" x14ac:dyDescent="0.2"/>
    <row r="7417" ht="15" customHeight="1" x14ac:dyDescent="0.2"/>
    <row r="7418" ht="15" customHeight="1" x14ac:dyDescent="0.2"/>
    <row r="7419" ht="15" customHeight="1" x14ac:dyDescent="0.2"/>
    <row r="7420" ht="15" customHeight="1" x14ac:dyDescent="0.2"/>
    <row r="7421" ht="15" customHeight="1" x14ac:dyDescent="0.2"/>
    <row r="7422" ht="15" customHeight="1" x14ac:dyDescent="0.2"/>
    <row r="7423" ht="15" customHeight="1" x14ac:dyDescent="0.2"/>
    <row r="7424" ht="15" customHeight="1" x14ac:dyDescent="0.2"/>
    <row r="7425" ht="15" customHeight="1" x14ac:dyDescent="0.2"/>
    <row r="7426" ht="15" customHeight="1" x14ac:dyDescent="0.2"/>
    <row r="7427" ht="15" customHeight="1" x14ac:dyDescent="0.2"/>
    <row r="7428" ht="15" customHeight="1" x14ac:dyDescent="0.2"/>
    <row r="7429" ht="15" customHeight="1" x14ac:dyDescent="0.2"/>
    <row r="7430" ht="15" customHeight="1" x14ac:dyDescent="0.2"/>
    <row r="7431" ht="15" customHeight="1" x14ac:dyDescent="0.2"/>
    <row r="7432" ht="15" customHeight="1" x14ac:dyDescent="0.2"/>
    <row r="7433" ht="15" customHeight="1" x14ac:dyDescent="0.2"/>
    <row r="7434" ht="15" customHeight="1" x14ac:dyDescent="0.2"/>
    <row r="7435" ht="15" customHeight="1" x14ac:dyDescent="0.2"/>
    <row r="7436" ht="15" customHeight="1" x14ac:dyDescent="0.2"/>
    <row r="7437" ht="15" customHeight="1" x14ac:dyDescent="0.2"/>
    <row r="7438" ht="15" customHeight="1" x14ac:dyDescent="0.2"/>
    <row r="7439" ht="15" customHeight="1" x14ac:dyDescent="0.2"/>
    <row r="7440" ht="15" customHeight="1" x14ac:dyDescent="0.2"/>
    <row r="7441" ht="15" customHeight="1" x14ac:dyDescent="0.2"/>
    <row r="7442" ht="15" customHeight="1" x14ac:dyDescent="0.2"/>
    <row r="7443" ht="15" customHeight="1" x14ac:dyDescent="0.2"/>
    <row r="7444" ht="15" customHeight="1" x14ac:dyDescent="0.2"/>
    <row r="7445" ht="15" customHeight="1" x14ac:dyDescent="0.2"/>
    <row r="7446" ht="15" customHeight="1" x14ac:dyDescent="0.2"/>
    <row r="7447" ht="15" customHeight="1" x14ac:dyDescent="0.2"/>
    <row r="7448" ht="15" customHeight="1" x14ac:dyDescent="0.2"/>
    <row r="7449" ht="15" customHeight="1" x14ac:dyDescent="0.2"/>
    <row r="7450" ht="15" customHeight="1" x14ac:dyDescent="0.2"/>
    <row r="7451" ht="15" customHeight="1" x14ac:dyDescent="0.2"/>
    <row r="7452" ht="15" customHeight="1" x14ac:dyDescent="0.2"/>
    <row r="7453" ht="15" customHeight="1" x14ac:dyDescent="0.2"/>
    <row r="7454" ht="15" customHeight="1" x14ac:dyDescent="0.2"/>
    <row r="7455" ht="15" customHeight="1" x14ac:dyDescent="0.2"/>
    <row r="7456" ht="15" customHeight="1" x14ac:dyDescent="0.2"/>
    <row r="7457" ht="15" customHeight="1" x14ac:dyDescent="0.2"/>
    <row r="7458" ht="15" customHeight="1" x14ac:dyDescent="0.2"/>
    <row r="7459" ht="15" customHeight="1" x14ac:dyDescent="0.2"/>
    <row r="7460" ht="15" customHeight="1" x14ac:dyDescent="0.2"/>
    <row r="7461" ht="15" customHeight="1" x14ac:dyDescent="0.2"/>
    <row r="7462" ht="15" customHeight="1" x14ac:dyDescent="0.2"/>
    <row r="7463" ht="15" customHeight="1" x14ac:dyDescent="0.2"/>
    <row r="7464" ht="15" customHeight="1" x14ac:dyDescent="0.2"/>
    <row r="7465" ht="15" customHeight="1" x14ac:dyDescent="0.2"/>
    <row r="7466" ht="15" customHeight="1" x14ac:dyDescent="0.2"/>
    <row r="7467" ht="15" customHeight="1" x14ac:dyDescent="0.2"/>
    <row r="7468" ht="15" customHeight="1" x14ac:dyDescent="0.2"/>
    <row r="7469" ht="15" customHeight="1" x14ac:dyDescent="0.2"/>
    <row r="7470" ht="15" customHeight="1" x14ac:dyDescent="0.2"/>
    <row r="7471" ht="15" customHeight="1" x14ac:dyDescent="0.2"/>
    <row r="7472" ht="15" customHeight="1" x14ac:dyDescent="0.2"/>
    <row r="7473" ht="15" customHeight="1" x14ac:dyDescent="0.2"/>
    <row r="7474" ht="15" customHeight="1" x14ac:dyDescent="0.2"/>
    <row r="7475" ht="15" customHeight="1" x14ac:dyDescent="0.2"/>
    <row r="7476" ht="15" customHeight="1" x14ac:dyDescent="0.2"/>
    <row r="7477" ht="15" customHeight="1" x14ac:dyDescent="0.2"/>
    <row r="7478" ht="15" customHeight="1" x14ac:dyDescent="0.2"/>
    <row r="7479" ht="15" customHeight="1" x14ac:dyDescent="0.2"/>
    <row r="7480" ht="15" customHeight="1" x14ac:dyDescent="0.2"/>
    <row r="7481" ht="15" customHeight="1" x14ac:dyDescent="0.2"/>
    <row r="7482" ht="15" customHeight="1" x14ac:dyDescent="0.2"/>
    <row r="7483" ht="15" customHeight="1" x14ac:dyDescent="0.2"/>
    <row r="7484" ht="15" customHeight="1" x14ac:dyDescent="0.2"/>
    <row r="7485" ht="15" customHeight="1" x14ac:dyDescent="0.2"/>
    <row r="7486" ht="15" customHeight="1" x14ac:dyDescent="0.2"/>
    <row r="7487" ht="15" customHeight="1" x14ac:dyDescent="0.2"/>
    <row r="7488" ht="15" customHeight="1" x14ac:dyDescent="0.2"/>
    <row r="7489" ht="15" customHeight="1" x14ac:dyDescent="0.2"/>
    <row r="7490" ht="15" customHeight="1" x14ac:dyDescent="0.2"/>
    <row r="7491" ht="15" customHeight="1" x14ac:dyDescent="0.2"/>
    <row r="7492" ht="15" customHeight="1" x14ac:dyDescent="0.2"/>
    <row r="7493" ht="15" customHeight="1" x14ac:dyDescent="0.2"/>
    <row r="7494" ht="15" customHeight="1" x14ac:dyDescent="0.2"/>
    <row r="7495" ht="15" customHeight="1" x14ac:dyDescent="0.2"/>
    <row r="7496" ht="15" customHeight="1" x14ac:dyDescent="0.2"/>
    <row r="7497" ht="15" customHeight="1" x14ac:dyDescent="0.2"/>
    <row r="7498" ht="15" customHeight="1" x14ac:dyDescent="0.2"/>
    <row r="7499" ht="15" customHeight="1" x14ac:dyDescent="0.2"/>
    <row r="7500" ht="15" customHeight="1" x14ac:dyDescent="0.2"/>
    <row r="7501" ht="15" customHeight="1" x14ac:dyDescent="0.2"/>
    <row r="7502" ht="15" customHeight="1" x14ac:dyDescent="0.2"/>
    <row r="7503" ht="15" customHeight="1" x14ac:dyDescent="0.2"/>
    <row r="7504" ht="15" customHeight="1" x14ac:dyDescent="0.2"/>
    <row r="7505" ht="15" customHeight="1" x14ac:dyDescent="0.2"/>
    <row r="7506" ht="15" customHeight="1" x14ac:dyDescent="0.2"/>
    <row r="7507" ht="15" customHeight="1" x14ac:dyDescent="0.2"/>
    <row r="7508" ht="15" customHeight="1" x14ac:dyDescent="0.2"/>
    <row r="7509" ht="15" customHeight="1" x14ac:dyDescent="0.2"/>
    <row r="7510" ht="15" customHeight="1" x14ac:dyDescent="0.2"/>
    <row r="7511" ht="15" customHeight="1" x14ac:dyDescent="0.2"/>
    <row r="7512" ht="15" customHeight="1" x14ac:dyDescent="0.2"/>
    <row r="7513" ht="15" customHeight="1" x14ac:dyDescent="0.2"/>
    <row r="7514" ht="15" customHeight="1" x14ac:dyDescent="0.2"/>
    <row r="7515" ht="15" customHeight="1" x14ac:dyDescent="0.2"/>
    <row r="7516" ht="15" customHeight="1" x14ac:dyDescent="0.2"/>
    <row r="7517" ht="15" customHeight="1" x14ac:dyDescent="0.2"/>
    <row r="7518" ht="15" customHeight="1" x14ac:dyDescent="0.2"/>
    <row r="7519" ht="15" customHeight="1" x14ac:dyDescent="0.2"/>
    <row r="7520" ht="15" customHeight="1" x14ac:dyDescent="0.2"/>
    <row r="7521" ht="15" customHeight="1" x14ac:dyDescent="0.2"/>
    <row r="7522" ht="15" customHeight="1" x14ac:dyDescent="0.2"/>
    <row r="7523" ht="15" customHeight="1" x14ac:dyDescent="0.2"/>
    <row r="7524" ht="15" customHeight="1" x14ac:dyDescent="0.2"/>
    <row r="7525" ht="15" customHeight="1" x14ac:dyDescent="0.2"/>
    <row r="7526" ht="15" customHeight="1" x14ac:dyDescent="0.2"/>
    <row r="7527" ht="15" customHeight="1" x14ac:dyDescent="0.2"/>
    <row r="7528" ht="15" customHeight="1" x14ac:dyDescent="0.2"/>
    <row r="7529" ht="15" customHeight="1" x14ac:dyDescent="0.2"/>
    <row r="7530" ht="15" customHeight="1" x14ac:dyDescent="0.2"/>
    <row r="7531" ht="15" customHeight="1" x14ac:dyDescent="0.2"/>
    <row r="7532" ht="15" customHeight="1" x14ac:dyDescent="0.2"/>
    <row r="7533" ht="15" customHeight="1" x14ac:dyDescent="0.2"/>
    <row r="7534" ht="15" customHeight="1" x14ac:dyDescent="0.2"/>
    <row r="7535" ht="15" customHeight="1" x14ac:dyDescent="0.2"/>
    <row r="7536" ht="15" customHeight="1" x14ac:dyDescent="0.2"/>
    <row r="7537" ht="15" customHeight="1" x14ac:dyDescent="0.2"/>
    <row r="7538" ht="15" customHeight="1" x14ac:dyDescent="0.2"/>
    <row r="7539" ht="15" customHeight="1" x14ac:dyDescent="0.2"/>
    <row r="7540" ht="15" customHeight="1" x14ac:dyDescent="0.2"/>
    <row r="7541" ht="15" customHeight="1" x14ac:dyDescent="0.2"/>
    <row r="7542" ht="15" customHeight="1" x14ac:dyDescent="0.2"/>
    <row r="7543" ht="15" customHeight="1" x14ac:dyDescent="0.2"/>
    <row r="7544" ht="15" customHeight="1" x14ac:dyDescent="0.2"/>
    <row r="7545" ht="15" customHeight="1" x14ac:dyDescent="0.2"/>
    <row r="7546" ht="15" customHeight="1" x14ac:dyDescent="0.2"/>
    <row r="7547" ht="15" customHeight="1" x14ac:dyDescent="0.2"/>
    <row r="7548" ht="15" customHeight="1" x14ac:dyDescent="0.2"/>
    <row r="7549" ht="15" customHeight="1" x14ac:dyDescent="0.2"/>
    <row r="7550" ht="15" customHeight="1" x14ac:dyDescent="0.2"/>
    <row r="7551" ht="15" customHeight="1" x14ac:dyDescent="0.2"/>
    <row r="7552" ht="15" customHeight="1" x14ac:dyDescent="0.2"/>
    <row r="7553" ht="15" customHeight="1" x14ac:dyDescent="0.2"/>
    <row r="7554" ht="15" customHeight="1" x14ac:dyDescent="0.2"/>
    <row r="7555" ht="15" customHeight="1" x14ac:dyDescent="0.2"/>
    <row r="7556" ht="15" customHeight="1" x14ac:dyDescent="0.2"/>
    <row r="7557" ht="15" customHeight="1" x14ac:dyDescent="0.2"/>
    <row r="7558" ht="15" customHeight="1" x14ac:dyDescent="0.2"/>
    <row r="7559" ht="15" customHeight="1" x14ac:dyDescent="0.2"/>
    <row r="7560" ht="15" customHeight="1" x14ac:dyDescent="0.2"/>
    <row r="7561" ht="15" customHeight="1" x14ac:dyDescent="0.2"/>
    <row r="7562" ht="15" customHeight="1" x14ac:dyDescent="0.2"/>
    <row r="7563" ht="15" customHeight="1" x14ac:dyDescent="0.2"/>
    <row r="7564" ht="15" customHeight="1" x14ac:dyDescent="0.2"/>
    <row r="7565" ht="15" customHeight="1" x14ac:dyDescent="0.2"/>
    <row r="7566" ht="15" customHeight="1" x14ac:dyDescent="0.2"/>
    <row r="7567" ht="15" customHeight="1" x14ac:dyDescent="0.2"/>
    <row r="7568" ht="15" customHeight="1" x14ac:dyDescent="0.2"/>
    <row r="7569" ht="15" customHeight="1" x14ac:dyDescent="0.2"/>
    <row r="7570" ht="15" customHeight="1" x14ac:dyDescent="0.2"/>
    <row r="7571" ht="15" customHeight="1" x14ac:dyDescent="0.2"/>
    <row r="7572" ht="15" customHeight="1" x14ac:dyDescent="0.2"/>
    <row r="7573" ht="15" customHeight="1" x14ac:dyDescent="0.2"/>
    <row r="7574" ht="15" customHeight="1" x14ac:dyDescent="0.2"/>
    <row r="7575" ht="15" customHeight="1" x14ac:dyDescent="0.2"/>
    <row r="7576" ht="15" customHeight="1" x14ac:dyDescent="0.2"/>
    <row r="7577" ht="15" customHeight="1" x14ac:dyDescent="0.2"/>
    <row r="7578" ht="15" customHeight="1" x14ac:dyDescent="0.2"/>
    <row r="7579" ht="15" customHeight="1" x14ac:dyDescent="0.2"/>
    <row r="7580" ht="15" customHeight="1" x14ac:dyDescent="0.2"/>
    <row r="7581" ht="15" customHeight="1" x14ac:dyDescent="0.2"/>
    <row r="7582" ht="15" customHeight="1" x14ac:dyDescent="0.2"/>
    <row r="7583" ht="15" customHeight="1" x14ac:dyDescent="0.2"/>
    <row r="7584" ht="15" customHeight="1" x14ac:dyDescent="0.2"/>
    <row r="7585" ht="15" customHeight="1" x14ac:dyDescent="0.2"/>
    <row r="7586" ht="15" customHeight="1" x14ac:dyDescent="0.2"/>
    <row r="7587" ht="15" customHeight="1" x14ac:dyDescent="0.2"/>
    <row r="7588" ht="15" customHeight="1" x14ac:dyDescent="0.2"/>
    <row r="7589" ht="15" customHeight="1" x14ac:dyDescent="0.2"/>
    <row r="7590" ht="15" customHeight="1" x14ac:dyDescent="0.2"/>
    <row r="7591" ht="15" customHeight="1" x14ac:dyDescent="0.2"/>
    <row r="7592" ht="15" customHeight="1" x14ac:dyDescent="0.2"/>
    <row r="7593" ht="15" customHeight="1" x14ac:dyDescent="0.2"/>
    <row r="7594" ht="15" customHeight="1" x14ac:dyDescent="0.2"/>
    <row r="7595" ht="15" customHeight="1" x14ac:dyDescent="0.2"/>
    <row r="7596" ht="15" customHeight="1" x14ac:dyDescent="0.2"/>
    <row r="7597" ht="15" customHeight="1" x14ac:dyDescent="0.2"/>
    <row r="7598" ht="15" customHeight="1" x14ac:dyDescent="0.2"/>
    <row r="7599" ht="15" customHeight="1" x14ac:dyDescent="0.2"/>
    <row r="7600" ht="15" customHeight="1" x14ac:dyDescent="0.2"/>
    <row r="7601" ht="15" customHeight="1" x14ac:dyDescent="0.2"/>
    <row r="7602" ht="15" customHeight="1" x14ac:dyDescent="0.2"/>
    <row r="7603" ht="15" customHeight="1" x14ac:dyDescent="0.2"/>
    <row r="7604" ht="15" customHeight="1" x14ac:dyDescent="0.2"/>
    <row r="7605" ht="15" customHeight="1" x14ac:dyDescent="0.2"/>
    <row r="7606" ht="15" customHeight="1" x14ac:dyDescent="0.2"/>
    <row r="7607" ht="15" customHeight="1" x14ac:dyDescent="0.2"/>
    <row r="7608" ht="15" customHeight="1" x14ac:dyDescent="0.2"/>
    <row r="7609" ht="15" customHeight="1" x14ac:dyDescent="0.2"/>
    <row r="7610" ht="15" customHeight="1" x14ac:dyDescent="0.2"/>
    <row r="7611" ht="15" customHeight="1" x14ac:dyDescent="0.2"/>
    <row r="7612" ht="15" customHeight="1" x14ac:dyDescent="0.2"/>
    <row r="7613" ht="15" customHeight="1" x14ac:dyDescent="0.2"/>
    <row r="7614" ht="15" customHeight="1" x14ac:dyDescent="0.2"/>
    <row r="7615" ht="15" customHeight="1" x14ac:dyDescent="0.2"/>
    <row r="7616" ht="15" customHeight="1" x14ac:dyDescent="0.2"/>
    <row r="7617" ht="15" customHeight="1" x14ac:dyDescent="0.2"/>
    <row r="7618" ht="15" customHeight="1" x14ac:dyDescent="0.2"/>
    <row r="7619" ht="15" customHeight="1" x14ac:dyDescent="0.2"/>
    <row r="7620" ht="15" customHeight="1" x14ac:dyDescent="0.2"/>
    <row r="7621" ht="15" customHeight="1" x14ac:dyDescent="0.2"/>
    <row r="7622" ht="15" customHeight="1" x14ac:dyDescent="0.2"/>
    <row r="7623" ht="15" customHeight="1" x14ac:dyDescent="0.2"/>
    <row r="7624" ht="15" customHeight="1" x14ac:dyDescent="0.2"/>
    <row r="7625" ht="15" customHeight="1" x14ac:dyDescent="0.2"/>
    <row r="7626" ht="15" customHeight="1" x14ac:dyDescent="0.2"/>
    <row r="7627" ht="15" customHeight="1" x14ac:dyDescent="0.2"/>
    <row r="7628" ht="15" customHeight="1" x14ac:dyDescent="0.2"/>
    <row r="7629" ht="15" customHeight="1" x14ac:dyDescent="0.2"/>
    <row r="7630" ht="15" customHeight="1" x14ac:dyDescent="0.2"/>
    <row r="7631" ht="15" customHeight="1" x14ac:dyDescent="0.2"/>
    <row r="7632" ht="15" customHeight="1" x14ac:dyDescent="0.2"/>
    <row r="7633" ht="15" customHeight="1" x14ac:dyDescent="0.2"/>
    <row r="7634" ht="15" customHeight="1" x14ac:dyDescent="0.2"/>
    <row r="7635" ht="15" customHeight="1" x14ac:dyDescent="0.2"/>
    <row r="7636" ht="15" customHeight="1" x14ac:dyDescent="0.2"/>
    <row r="7637" ht="15" customHeight="1" x14ac:dyDescent="0.2"/>
    <row r="7638" ht="15" customHeight="1" x14ac:dyDescent="0.2"/>
    <row r="7639" ht="15" customHeight="1" x14ac:dyDescent="0.2"/>
    <row r="7640" ht="15" customHeight="1" x14ac:dyDescent="0.2"/>
    <row r="7641" ht="15" customHeight="1" x14ac:dyDescent="0.2"/>
    <row r="7642" ht="15" customHeight="1" x14ac:dyDescent="0.2"/>
    <row r="7643" ht="15" customHeight="1" x14ac:dyDescent="0.2"/>
    <row r="7644" ht="15" customHeight="1" x14ac:dyDescent="0.2"/>
    <row r="7645" ht="15" customHeight="1" x14ac:dyDescent="0.2"/>
    <row r="7646" ht="15" customHeight="1" x14ac:dyDescent="0.2"/>
    <row r="7647" ht="15" customHeight="1" x14ac:dyDescent="0.2"/>
    <row r="7648" ht="15" customHeight="1" x14ac:dyDescent="0.2"/>
    <row r="7649" ht="15" customHeight="1" x14ac:dyDescent="0.2"/>
    <row r="7650" ht="15" customHeight="1" x14ac:dyDescent="0.2"/>
    <row r="7651" ht="15" customHeight="1" x14ac:dyDescent="0.2"/>
    <row r="7652" ht="15" customHeight="1" x14ac:dyDescent="0.2"/>
    <row r="7653" ht="15" customHeight="1" x14ac:dyDescent="0.2"/>
    <row r="7654" ht="15" customHeight="1" x14ac:dyDescent="0.2"/>
    <row r="7655" ht="15" customHeight="1" x14ac:dyDescent="0.2"/>
    <row r="7656" ht="15" customHeight="1" x14ac:dyDescent="0.2"/>
    <row r="7657" ht="15" customHeight="1" x14ac:dyDescent="0.2"/>
    <row r="7658" ht="15" customHeight="1" x14ac:dyDescent="0.2"/>
    <row r="7659" ht="15" customHeight="1" x14ac:dyDescent="0.2"/>
    <row r="7660" ht="15" customHeight="1" x14ac:dyDescent="0.2"/>
    <row r="7661" ht="15" customHeight="1" x14ac:dyDescent="0.2"/>
    <row r="7662" ht="15" customHeight="1" x14ac:dyDescent="0.2"/>
    <row r="7663" ht="15" customHeight="1" x14ac:dyDescent="0.2"/>
    <row r="7664" ht="15" customHeight="1" x14ac:dyDescent="0.2"/>
    <row r="7665" ht="15" customHeight="1" x14ac:dyDescent="0.2"/>
    <row r="7666" ht="15" customHeight="1" x14ac:dyDescent="0.2"/>
    <row r="7667" ht="15" customHeight="1" x14ac:dyDescent="0.2"/>
    <row r="7668" ht="15" customHeight="1" x14ac:dyDescent="0.2"/>
    <row r="7669" ht="15" customHeight="1" x14ac:dyDescent="0.2"/>
    <row r="7670" ht="15" customHeight="1" x14ac:dyDescent="0.2"/>
    <row r="7671" ht="15" customHeight="1" x14ac:dyDescent="0.2"/>
    <row r="7672" ht="15" customHeight="1" x14ac:dyDescent="0.2"/>
    <row r="7673" ht="15" customHeight="1" x14ac:dyDescent="0.2"/>
    <row r="7674" ht="15" customHeight="1" x14ac:dyDescent="0.2"/>
    <row r="7675" ht="15" customHeight="1" x14ac:dyDescent="0.2"/>
    <row r="7676" ht="15" customHeight="1" x14ac:dyDescent="0.2"/>
    <row r="7677" ht="15" customHeight="1" x14ac:dyDescent="0.2"/>
    <row r="7678" ht="15" customHeight="1" x14ac:dyDescent="0.2"/>
    <row r="7679" ht="15" customHeight="1" x14ac:dyDescent="0.2"/>
    <row r="7680" ht="15" customHeight="1" x14ac:dyDescent="0.2"/>
    <row r="7681" ht="15" customHeight="1" x14ac:dyDescent="0.2"/>
    <row r="7682" ht="15" customHeight="1" x14ac:dyDescent="0.2"/>
    <row r="7683" ht="15" customHeight="1" x14ac:dyDescent="0.2"/>
    <row r="7684" ht="15" customHeight="1" x14ac:dyDescent="0.2"/>
    <row r="7685" ht="15" customHeight="1" x14ac:dyDescent="0.2"/>
    <row r="7686" ht="15" customHeight="1" x14ac:dyDescent="0.2"/>
    <row r="7687" ht="15" customHeight="1" x14ac:dyDescent="0.2"/>
    <row r="7688" ht="15" customHeight="1" x14ac:dyDescent="0.2"/>
    <row r="7689" ht="15" customHeight="1" x14ac:dyDescent="0.2"/>
    <row r="7690" ht="15" customHeight="1" x14ac:dyDescent="0.2"/>
    <row r="7691" ht="15" customHeight="1" x14ac:dyDescent="0.2"/>
    <row r="7692" ht="15" customHeight="1" x14ac:dyDescent="0.2"/>
    <row r="7693" ht="15" customHeight="1" x14ac:dyDescent="0.2"/>
    <row r="7694" ht="15" customHeight="1" x14ac:dyDescent="0.2"/>
    <row r="7695" ht="15" customHeight="1" x14ac:dyDescent="0.2"/>
    <row r="7696" ht="15" customHeight="1" x14ac:dyDescent="0.2"/>
    <row r="7697" ht="15" customHeight="1" x14ac:dyDescent="0.2"/>
    <row r="7698" ht="15" customHeight="1" x14ac:dyDescent="0.2"/>
    <row r="7699" ht="15" customHeight="1" x14ac:dyDescent="0.2"/>
    <row r="7700" ht="15" customHeight="1" x14ac:dyDescent="0.2"/>
    <row r="7701" ht="15" customHeight="1" x14ac:dyDescent="0.2"/>
    <row r="7702" ht="15" customHeight="1" x14ac:dyDescent="0.2"/>
    <row r="7703" ht="15" customHeight="1" x14ac:dyDescent="0.2"/>
    <row r="7704" ht="15" customHeight="1" x14ac:dyDescent="0.2"/>
    <row r="7705" ht="15" customHeight="1" x14ac:dyDescent="0.2"/>
    <row r="7706" ht="15" customHeight="1" x14ac:dyDescent="0.2"/>
    <row r="7707" ht="15" customHeight="1" x14ac:dyDescent="0.2"/>
    <row r="7708" ht="15" customHeight="1" x14ac:dyDescent="0.2"/>
    <row r="7709" ht="15" customHeight="1" x14ac:dyDescent="0.2"/>
    <row r="7710" ht="15" customHeight="1" x14ac:dyDescent="0.2"/>
    <row r="7711" ht="15" customHeight="1" x14ac:dyDescent="0.2"/>
    <row r="7712" ht="15" customHeight="1" x14ac:dyDescent="0.2"/>
    <row r="7713" ht="15" customHeight="1" x14ac:dyDescent="0.2"/>
    <row r="7714" ht="15" customHeight="1" x14ac:dyDescent="0.2"/>
    <row r="7715" ht="15" customHeight="1" x14ac:dyDescent="0.2"/>
    <row r="7716" ht="15" customHeight="1" x14ac:dyDescent="0.2"/>
    <row r="7717" ht="15" customHeight="1" x14ac:dyDescent="0.2"/>
    <row r="7718" ht="15" customHeight="1" x14ac:dyDescent="0.2"/>
    <row r="7719" ht="15" customHeight="1" x14ac:dyDescent="0.2"/>
    <row r="7720" ht="15" customHeight="1" x14ac:dyDescent="0.2"/>
    <row r="7721" ht="15" customHeight="1" x14ac:dyDescent="0.2"/>
    <row r="7722" ht="15" customHeight="1" x14ac:dyDescent="0.2"/>
    <row r="7723" ht="15" customHeight="1" x14ac:dyDescent="0.2"/>
    <row r="7724" ht="15" customHeight="1" x14ac:dyDescent="0.2"/>
    <row r="7725" ht="15" customHeight="1" x14ac:dyDescent="0.2"/>
    <row r="7726" ht="15" customHeight="1" x14ac:dyDescent="0.2"/>
    <row r="7727" ht="15" customHeight="1" x14ac:dyDescent="0.2"/>
    <row r="7728" ht="15" customHeight="1" x14ac:dyDescent="0.2"/>
    <row r="7729" ht="15" customHeight="1" x14ac:dyDescent="0.2"/>
    <row r="7730" ht="15" customHeight="1" x14ac:dyDescent="0.2"/>
    <row r="7731" ht="15" customHeight="1" x14ac:dyDescent="0.2"/>
    <row r="7732" ht="15" customHeight="1" x14ac:dyDescent="0.2"/>
    <row r="7733" ht="15" customHeight="1" x14ac:dyDescent="0.2"/>
    <row r="7734" ht="15" customHeight="1" x14ac:dyDescent="0.2"/>
    <row r="7735" ht="15" customHeight="1" x14ac:dyDescent="0.2"/>
    <row r="7736" ht="15" customHeight="1" x14ac:dyDescent="0.2"/>
    <row r="7737" ht="15" customHeight="1" x14ac:dyDescent="0.2"/>
    <row r="7738" ht="15" customHeight="1" x14ac:dyDescent="0.2"/>
    <row r="7739" ht="15" customHeight="1" x14ac:dyDescent="0.2"/>
    <row r="7740" ht="15" customHeight="1" x14ac:dyDescent="0.2"/>
    <row r="7741" ht="15" customHeight="1" x14ac:dyDescent="0.2"/>
    <row r="7742" ht="15" customHeight="1" x14ac:dyDescent="0.2"/>
    <row r="7743" ht="15" customHeight="1" x14ac:dyDescent="0.2"/>
    <row r="7744" ht="15" customHeight="1" x14ac:dyDescent="0.2"/>
    <row r="7745" ht="15" customHeight="1" x14ac:dyDescent="0.2"/>
    <row r="7746" ht="15" customHeight="1" x14ac:dyDescent="0.2"/>
    <row r="7747" ht="15" customHeight="1" x14ac:dyDescent="0.2"/>
    <row r="7748" ht="15" customHeight="1" x14ac:dyDescent="0.2"/>
    <row r="7749" ht="15" customHeight="1" x14ac:dyDescent="0.2"/>
    <row r="7750" ht="15" customHeight="1" x14ac:dyDescent="0.2"/>
    <row r="7751" ht="15" customHeight="1" x14ac:dyDescent="0.2"/>
    <row r="7752" ht="15" customHeight="1" x14ac:dyDescent="0.2"/>
    <row r="7753" ht="15" customHeight="1" x14ac:dyDescent="0.2"/>
    <row r="7754" ht="15" customHeight="1" x14ac:dyDescent="0.2"/>
    <row r="7755" ht="15" customHeight="1" x14ac:dyDescent="0.2"/>
    <row r="7756" ht="15" customHeight="1" x14ac:dyDescent="0.2"/>
    <row r="7757" ht="15" customHeight="1" x14ac:dyDescent="0.2"/>
    <row r="7758" ht="15" customHeight="1" x14ac:dyDescent="0.2"/>
    <row r="7759" ht="15" customHeight="1" x14ac:dyDescent="0.2"/>
    <row r="7760" ht="15" customHeight="1" x14ac:dyDescent="0.2"/>
    <row r="7761" ht="15" customHeight="1" x14ac:dyDescent="0.2"/>
    <row r="7762" ht="15" customHeight="1" x14ac:dyDescent="0.2"/>
    <row r="7763" ht="15" customHeight="1" x14ac:dyDescent="0.2"/>
    <row r="7764" ht="15" customHeight="1" x14ac:dyDescent="0.2"/>
    <row r="7765" ht="15" customHeight="1" x14ac:dyDescent="0.2"/>
    <row r="7766" ht="15" customHeight="1" x14ac:dyDescent="0.2"/>
    <row r="7767" ht="15" customHeight="1" x14ac:dyDescent="0.2"/>
    <row r="7768" ht="15" customHeight="1" x14ac:dyDescent="0.2"/>
    <row r="7769" ht="15" customHeight="1" x14ac:dyDescent="0.2"/>
    <row r="7770" ht="15" customHeight="1" x14ac:dyDescent="0.2"/>
    <row r="7771" ht="15" customHeight="1" x14ac:dyDescent="0.2"/>
    <row r="7772" ht="15" customHeight="1" x14ac:dyDescent="0.2"/>
    <row r="7773" ht="15" customHeight="1" x14ac:dyDescent="0.2"/>
    <row r="7774" ht="15" customHeight="1" x14ac:dyDescent="0.2"/>
    <row r="7775" ht="15" customHeight="1" x14ac:dyDescent="0.2"/>
    <row r="7776" ht="15" customHeight="1" x14ac:dyDescent="0.2"/>
    <row r="7777" ht="15" customHeight="1" x14ac:dyDescent="0.2"/>
    <row r="7778" ht="15" customHeight="1" x14ac:dyDescent="0.2"/>
    <row r="7779" ht="15" customHeight="1" x14ac:dyDescent="0.2"/>
    <row r="7780" ht="15" customHeight="1" x14ac:dyDescent="0.2"/>
    <row r="7781" ht="15" customHeight="1" x14ac:dyDescent="0.2"/>
    <row r="7782" ht="15" customHeight="1" x14ac:dyDescent="0.2"/>
    <row r="7783" ht="15" customHeight="1" x14ac:dyDescent="0.2"/>
    <row r="7784" ht="15" customHeight="1" x14ac:dyDescent="0.2"/>
    <row r="7785" ht="15" customHeight="1" x14ac:dyDescent="0.2"/>
    <row r="7786" ht="15" customHeight="1" x14ac:dyDescent="0.2"/>
    <row r="7787" ht="15" customHeight="1" x14ac:dyDescent="0.2"/>
    <row r="7788" ht="15" customHeight="1" x14ac:dyDescent="0.2"/>
    <row r="7789" ht="15" customHeight="1" x14ac:dyDescent="0.2"/>
    <row r="7790" ht="15" customHeight="1" x14ac:dyDescent="0.2"/>
    <row r="7791" ht="15" customHeight="1" x14ac:dyDescent="0.2"/>
    <row r="7792" ht="15" customHeight="1" x14ac:dyDescent="0.2"/>
    <row r="7793" ht="15" customHeight="1" x14ac:dyDescent="0.2"/>
    <row r="7794" ht="15" customHeight="1" x14ac:dyDescent="0.2"/>
    <row r="7795" ht="15" customHeight="1" x14ac:dyDescent="0.2"/>
    <row r="7796" ht="15" customHeight="1" x14ac:dyDescent="0.2"/>
    <row r="7797" ht="15" customHeight="1" x14ac:dyDescent="0.2"/>
    <row r="7798" ht="15" customHeight="1" x14ac:dyDescent="0.2"/>
    <row r="7799" ht="15" customHeight="1" x14ac:dyDescent="0.2"/>
    <row r="7800" ht="15" customHeight="1" x14ac:dyDescent="0.2"/>
    <row r="7801" ht="15" customHeight="1" x14ac:dyDescent="0.2"/>
    <row r="7802" ht="15" customHeight="1" x14ac:dyDescent="0.2"/>
    <row r="7803" ht="15" customHeight="1" x14ac:dyDescent="0.2"/>
    <row r="7804" ht="15" customHeight="1" x14ac:dyDescent="0.2"/>
    <row r="7805" ht="15" customHeight="1" x14ac:dyDescent="0.2"/>
    <row r="7806" ht="15" customHeight="1" x14ac:dyDescent="0.2"/>
    <row r="7807" ht="15" customHeight="1" x14ac:dyDescent="0.2"/>
    <row r="7808" ht="15" customHeight="1" x14ac:dyDescent="0.2"/>
    <row r="7809" ht="15" customHeight="1" x14ac:dyDescent="0.2"/>
    <row r="7810" ht="15" customHeight="1" x14ac:dyDescent="0.2"/>
    <row r="7811" ht="15" customHeight="1" x14ac:dyDescent="0.2"/>
    <row r="7812" ht="15" customHeight="1" x14ac:dyDescent="0.2"/>
    <row r="7813" ht="15" customHeight="1" x14ac:dyDescent="0.2"/>
    <row r="7814" ht="15" customHeight="1" x14ac:dyDescent="0.2"/>
    <row r="7815" ht="15" customHeight="1" x14ac:dyDescent="0.2"/>
    <row r="7816" ht="15" customHeight="1" x14ac:dyDescent="0.2"/>
    <row r="7817" ht="15" customHeight="1" x14ac:dyDescent="0.2"/>
    <row r="7818" ht="15" customHeight="1" x14ac:dyDescent="0.2"/>
    <row r="7819" ht="15" customHeight="1" x14ac:dyDescent="0.2"/>
    <row r="7820" ht="15" customHeight="1" x14ac:dyDescent="0.2"/>
    <row r="7821" ht="15" customHeight="1" x14ac:dyDescent="0.2"/>
    <row r="7822" ht="15" customHeight="1" x14ac:dyDescent="0.2"/>
    <row r="7823" ht="15" customHeight="1" x14ac:dyDescent="0.2"/>
    <row r="7824" ht="15" customHeight="1" x14ac:dyDescent="0.2"/>
    <row r="7825" ht="15" customHeight="1" x14ac:dyDescent="0.2"/>
    <row r="7826" ht="15" customHeight="1" x14ac:dyDescent="0.2"/>
    <row r="7827" ht="15" customHeight="1" x14ac:dyDescent="0.2"/>
    <row r="7828" ht="15" customHeight="1" x14ac:dyDescent="0.2"/>
    <row r="7829" ht="15" customHeight="1" x14ac:dyDescent="0.2"/>
    <row r="7830" ht="15" customHeight="1" x14ac:dyDescent="0.2"/>
    <row r="7831" ht="15" customHeight="1" x14ac:dyDescent="0.2"/>
    <row r="7832" ht="15" customHeight="1" x14ac:dyDescent="0.2"/>
    <row r="7833" ht="15" customHeight="1" x14ac:dyDescent="0.2"/>
    <row r="7834" ht="15" customHeight="1" x14ac:dyDescent="0.2"/>
    <row r="7835" ht="15" customHeight="1" x14ac:dyDescent="0.2"/>
    <row r="7836" ht="15" customHeight="1" x14ac:dyDescent="0.2"/>
    <row r="7837" ht="15" customHeight="1" x14ac:dyDescent="0.2"/>
    <row r="7838" ht="15" customHeight="1" x14ac:dyDescent="0.2"/>
    <row r="7839" ht="15" customHeight="1" x14ac:dyDescent="0.2"/>
    <row r="7840" ht="15" customHeight="1" x14ac:dyDescent="0.2"/>
    <row r="7841" ht="15" customHeight="1" x14ac:dyDescent="0.2"/>
    <row r="7842" ht="15" customHeight="1" x14ac:dyDescent="0.2"/>
    <row r="7843" ht="15" customHeight="1" x14ac:dyDescent="0.2"/>
    <row r="7844" ht="15" customHeight="1" x14ac:dyDescent="0.2"/>
    <row r="7845" ht="15" customHeight="1" x14ac:dyDescent="0.2"/>
    <row r="7846" ht="15" customHeight="1" x14ac:dyDescent="0.2"/>
    <row r="7847" ht="15" customHeight="1" x14ac:dyDescent="0.2"/>
    <row r="7848" ht="15" customHeight="1" x14ac:dyDescent="0.2"/>
    <row r="7849" ht="15" customHeight="1" x14ac:dyDescent="0.2"/>
    <row r="7850" ht="15" customHeight="1" x14ac:dyDescent="0.2"/>
    <row r="7851" ht="15" customHeight="1" x14ac:dyDescent="0.2"/>
    <row r="7852" ht="15" customHeight="1" x14ac:dyDescent="0.2"/>
    <row r="7853" ht="15" customHeight="1" x14ac:dyDescent="0.2"/>
    <row r="7854" ht="15" customHeight="1" x14ac:dyDescent="0.2"/>
    <row r="7855" ht="15" customHeight="1" x14ac:dyDescent="0.2"/>
    <row r="7856" ht="15" customHeight="1" x14ac:dyDescent="0.2"/>
    <row r="7857" ht="15" customHeight="1" x14ac:dyDescent="0.2"/>
    <row r="7858" ht="15" customHeight="1" x14ac:dyDescent="0.2"/>
    <row r="7859" ht="15" customHeight="1" x14ac:dyDescent="0.2"/>
    <row r="7860" ht="15" customHeight="1" x14ac:dyDescent="0.2"/>
    <row r="7861" ht="15" customHeight="1" x14ac:dyDescent="0.2"/>
    <row r="7862" ht="15" customHeight="1" x14ac:dyDescent="0.2"/>
    <row r="7863" ht="15" customHeight="1" x14ac:dyDescent="0.2"/>
    <row r="7864" ht="15" customHeight="1" x14ac:dyDescent="0.2"/>
    <row r="7865" ht="15" customHeight="1" x14ac:dyDescent="0.2"/>
    <row r="7866" ht="15" customHeight="1" x14ac:dyDescent="0.2"/>
    <row r="7867" ht="15" customHeight="1" x14ac:dyDescent="0.2"/>
    <row r="7868" ht="15" customHeight="1" x14ac:dyDescent="0.2"/>
    <row r="7869" ht="15" customHeight="1" x14ac:dyDescent="0.2"/>
    <row r="7870" ht="15" customHeight="1" x14ac:dyDescent="0.2"/>
    <row r="7871" ht="15" customHeight="1" x14ac:dyDescent="0.2"/>
    <row r="7872" ht="15" customHeight="1" x14ac:dyDescent="0.2"/>
    <row r="7873" ht="15" customHeight="1" x14ac:dyDescent="0.2"/>
    <row r="7874" ht="15" customHeight="1" x14ac:dyDescent="0.2"/>
    <row r="7875" ht="15" customHeight="1" x14ac:dyDescent="0.2"/>
    <row r="7876" ht="15" customHeight="1" x14ac:dyDescent="0.2"/>
    <row r="7877" ht="15" customHeight="1" x14ac:dyDescent="0.2"/>
    <row r="7878" ht="15" customHeight="1" x14ac:dyDescent="0.2"/>
    <row r="7879" ht="15" customHeight="1" x14ac:dyDescent="0.2"/>
    <row r="7880" ht="15" customHeight="1" x14ac:dyDescent="0.2"/>
    <row r="7881" ht="15" customHeight="1" x14ac:dyDescent="0.2"/>
    <row r="7882" ht="15" customHeight="1" x14ac:dyDescent="0.2"/>
    <row r="7883" ht="15" customHeight="1" x14ac:dyDescent="0.2"/>
    <row r="7884" ht="15" customHeight="1" x14ac:dyDescent="0.2"/>
    <row r="7885" ht="15" customHeight="1" x14ac:dyDescent="0.2"/>
    <row r="7886" ht="15" customHeight="1" x14ac:dyDescent="0.2"/>
    <row r="7887" ht="15" customHeight="1" x14ac:dyDescent="0.2"/>
    <row r="7888" ht="15" customHeight="1" x14ac:dyDescent="0.2"/>
    <row r="7889" ht="15" customHeight="1" x14ac:dyDescent="0.2"/>
    <row r="7890" ht="15" customHeight="1" x14ac:dyDescent="0.2"/>
    <row r="7891" ht="15" customHeight="1" x14ac:dyDescent="0.2"/>
    <row r="7892" ht="15" customHeight="1" x14ac:dyDescent="0.2"/>
    <row r="7893" ht="15" customHeight="1" x14ac:dyDescent="0.2"/>
    <row r="7894" ht="15" customHeight="1" x14ac:dyDescent="0.2"/>
    <row r="7895" ht="15" customHeight="1" x14ac:dyDescent="0.2"/>
    <row r="7896" ht="15" customHeight="1" x14ac:dyDescent="0.2"/>
    <row r="7897" ht="15" customHeight="1" x14ac:dyDescent="0.2"/>
    <row r="7898" ht="15" customHeight="1" x14ac:dyDescent="0.2"/>
    <row r="7899" ht="15" customHeight="1" x14ac:dyDescent="0.2"/>
    <row r="7900" ht="15" customHeight="1" x14ac:dyDescent="0.2"/>
    <row r="7901" ht="15" customHeight="1" x14ac:dyDescent="0.2"/>
    <row r="7902" ht="15" customHeight="1" x14ac:dyDescent="0.2"/>
    <row r="7903" ht="15" customHeight="1" x14ac:dyDescent="0.2"/>
    <row r="7904" ht="15" customHeight="1" x14ac:dyDescent="0.2"/>
    <row r="7905" ht="15" customHeight="1" x14ac:dyDescent="0.2"/>
    <row r="7906" ht="15" customHeight="1" x14ac:dyDescent="0.2"/>
    <row r="7907" ht="15" customHeight="1" x14ac:dyDescent="0.2"/>
    <row r="7908" ht="15" customHeight="1" x14ac:dyDescent="0.2"/>
    <row r="7909" ht="15" customHeight="1" x14ac:dyDescent="0.2"/>
    <row r="7910" ht="15" customHeight="1" x14ac:dyDescent="0.2"/>
    <row r="7911" ht="15" customHeight="1" x14ac:dyDescent="0.2"/>
    <row r="7912" ht="15" customHeight="1" x14ac:dyDescent="0.2"/>
    <row r="7913" ht="15" customHeight="1" x14ac:dyDescent="0.2"/>
    <row r="7914" ht="15" customHeight="1" x14ac:dyDescent="0.2"/>
    <row r="7915" ht="15" customHeight="1" x14ac:dyDescent="0.2"/>
    <row r="7916" ht="15" customHeight="1" x14ac:dyDescent="0.2"/>
    <row r="7917" ht="15" customHeight="1" x14ac:dyDescent="0.2"/>
    <row r="7918" ht="15" customHeight="1" x14ac:dyDescent="0.2"/>
    <row r="7919" ht="15" customHeight="1" x14ac:dyDescent="0.2"/>
    <row r="7920" ht="15" customHeight="1" x14ac:dyDescent="0.2"/>
    <row r="7921" ht="15" customHeight="1" x14ac:dyDescent="0.2"/>
    <row r="7922" ht="15" customHeight="1" x14ac:dyDescent="0.2"/>
    <row r="7923" ht="15" customHeight="1" x14ac:dyDescent="0.2"/>
    <row r="7924" ht="15" customHeight="1" x14ac:dyDescent="0.2"/>
    <row r="7925" ht="15" customHeight="1" x14ac:dyDescent="0.2"/>
    <row r="7926" ht="15" customHeight="1" x14ac:dyDescent="0.2"/>
    <row r="7927" ht="15" customHeight="1" x14ac:dyDescent="0.2"/>
    <row r="7928" ht="15" customHeight="1" x14ac:dyDescent="0.2"/>
    <row r="7929" ht="15" customHeight="1" x14ac:dyDescent="0.2"/>
    <row r="7930" ht="15" customHeight="1" x14ac:dyDescent="0.2"/>
    <row r="7931" ht="15" customHeight="1" x14ac:dyDescent="0.2"/>
    <row r="7932" ht="15" customHeight="1" x14ac:dyDescent="0.2"/>
    <row r="7933" ht="15" customHeight="1" x14ac:dyDescent="0.2"/>
    <row r="7934" ht="15" customHeight="1" x14ac:dyDescent="0.2"/>
    <row r="7935" ht="15" customHeight="1" x14ac:dyDescent="0.2"/>
    <row r="7936" ht="15" customHeight="1" x14ac:dyDescent="0.2"/>
    <row r="7937" ht="15" customHeight="1" x14ac:dyDescent="0.2"/>
    <row r="7938" ht="15" customHeight="1" x14ac:dyDescent="0.2"/>
    <row r="7939" ht="15" customHeight="1" x14ac:dyDescent="0.2"/>
    <row r="7940" ht="15" customHeight="1" x14ac:dyDescent="0.2"/>
    <row r="7941" ht="15" customHeight="1" x14ac:dyDescent="0.2"/>
    <row r="7942" ht="15" customHeight="1" x14ac:dyDescent="0.2"/>
    <row r="7943" ht="15" customHeight="1" x14ac:dyDescent="0.2"/>
    <row r="7944" ht="15" customHeight="1" x14ac:dyDescent="0.2"/>
    <row r="7945" ht="15" customHeight="1" x14ac:dyDescent="0.2"/>
    <row r="7946" ht="15" customHeight="1" x14ac:dyDescent="0.2"/>
    <row r="7947" ht="15" customHeight="1" x14ac:dyDescent="0.2"/>
    <row r="7948" ht="15" customHeight="1" x14ac:dyDescent="0.2"/>
    <row r="7949" ht="15" customHeight="1" x14ac:dyDescent="0.2"/>
    <row r="7950" ht="15" customHeight="1" x14ac:dyDescent="0.2"/>
    <row r="7951" ht="15" customHeight="1" x14ac:dyDescent="0.2"/>
    <row r="7952" ht="15" customHeight="1" x14ac:dyDescent="0.2"/>
    <row r="7953" ht="15" customHeight="1" x14ac:dyDescent="0.2"/>
    <row r="7954" ht="15" customHeight="1" x14ac:dyDescent="0.2"/>
    <row r="7955" ht="15" customHeight="1" x14ac:dyDescent="0.2"/>
    <row r="7956" ht="15" customHeight="1" x14ac:dyDescent="0.2"/>
    <row r="7957" ht="15" customHeight="1" x14ac:dyDescent="0.2"/>
    <row r="7958" ht="15" customHeight="1" x14ac:dyDescent="0.2"/>
    <row r="7959" ht="15" customHeight="1" x14ac:dyDescent="0.2"/>
    <row r="7960" ht="15" customHeight="1" x14ac:dyDescent="0.2"/>
    <row r="7961" ht="15" customHeight="1" x14ac:dyDescent="0.2"/>
    <row r="7962" ht="15" customHeight="1" x14ac:dyDescent="0.2"/>
    <row r="7963" ht="15" customHeight="1" x14ac:dyDescent="0.2"/>
    <row r="7964" ht="15" customHeight="1" x14ac:dyDescent="0.2"/>
    <row r="7965" ht="15" customHeight="1" x14ac:dyDescent="0.2"/>
    <row r="7966" ht="15" customHeight="1" x14ac:dyDescent="0.2"/>
    <row r="7967" ht="15" customHeight="1" x14ac:dyDescent="0.2"/>
    <row r="7968" ht="15" customHeight="1" x14ac:dyDescent="0.2"/>
    <row r="7969" ht="15" customHeight="1" x14ac:dyDescent="0.2"/>
    <row r="7970" ht="15" customHeight="1" x14ac:dyDescent="0.2"/>
    <row r="7971" ht="15" customHeight="1" x14ac:dyDescent="0.2"/>
    <row r="7972" ht="15" customHeight="1" x14ac:dyDescent="0.2"/>
    <row r="7973" ht="15" customHeight="1" x14ac:dyDescent="0.2"/>
    <row r="7974" ht="15" customHeight="1" x14ac:dyDescent="0.2"/>
    <row r="7975" ht="15" customHeight="1" x14ac:dyDescent="0.2"/>
    <row r="7976" ht="15" customHeight="1" x14ac:dyDescent="0.2"/>
    <row r="7977" ht="15" customHeight="1" x14ac:dyDescent="0.2"/>
    <row r="7978" ht="15" customHeight="1" x14ac:dyDescent="0.2"/>
    <row r="7979" ht="15" customHeight="1" x14ac:dyDescent="0.2"/>
    <row r="7980" ht="15" customHeight="1" x14ac:dyDescent="0.2"/>
    <row r="7981" ht="15" customHeight="1" x14ac:dyDescent="0.2"/>
    <row r="7982" ht="15" customHeight="1" x14ac:dyDescent="0.2"/>
    <row r="7983" ht="15" customHeight="1" x14ac:dyDescent="0.2"/>
    <row r="7984" ht="15" customHeight="1" x14ac:dyDescent="0.2"/>
    <row r="7985" ht="15" customHeight="1" x14ac:dyDescent="0.2"/>
    <row r="7986" ht="15" customHeight="1" x14ac:dyDescent="0.2"/>
    <row r="7987" ht="15" customHeight="1" x14ac:dyDescent="0.2"/>
    <row r="7988" ht="15" customHeight="1" x14ac:dyDescent="0.2"/>
    <row r="7989" ht="15" customHeight="1" x14ac:dyDescent="0.2"/>
    <row r="7990" ht="15" customHeight="1" x14ac:dyDescent="0.2"/>
    <row r="7991" ht="15" customHeight="1" x14ac:dyDescent="0.2"/>
    <row r="7992" ht="15" customHeight="1" x14ac:dyDescent="0.2"/>
    <row r="7993" ht="15" customHeight="1" x14ac:dyDescent="0.2"/>
    <row r="7994" ht="15" customHeight="1" x14ac:dyDescent="0.2"/>
    <row r="7995" ht="15" customHeight="1" x14ac:dyDescent="0.2"/>
    <row r="7996" ht="15" customHeight="1" x14ac:dyDescent="0.2"/>
    <row r="7997" ht="15" customHeight="1" x14ac:dyDescent="0.2"/>
    <row r="7998" ht="15" customHeight="1" x14ac:dyDescent="0.2"/>
    <row r="7999" ht="15" customHeight="1" x14ac:dyDescent="0.2"/>
    <row r="8000" ht="15" customHeight="1" x14ac:dyDescent="0.2"/>
    <row r="8001" ht="15" customHeight="1" x14ac:dyDescent="0.2"/>
    <row r="8002" ht="15" customHeight="1" x14ac:dyDescent="0.2"/>
    <row r="8003" ht="15" customHeight="1" x14ac:dyDescent="0.2"/>
    <row r="8004" ht="15" customHeight="1" x14ac:dyDescent="0.2"/>
    <row r="8005" ht="15" customHeight="1" x14ac:dyDescent="0.2"/>
    <row r="8006" ht="15" customHeight="1" x14ac:dyDescent="0.2"/>
    <row r="8007" ht="15" customHeight="1" x14ac:dyDescent="0.2"/>
    <row r="8008" ht="15" customHeight="1" x14ac:dyDescent="0.2"/>
    <row r="8009" ht="15" customHeight="1" x14ac:dyDescent="0.2"/>
    <row r="8010" ht="15" customHeight="1" x14ac:dyDescent="0.2"/>
    <row r="8011" ht="15" customHeight="1" x14ac:dyDescent="0.2"/>
    <row r="8012" ht="15" customHeight="1" x14ac:dyDescent="0.2"/>
    <row r="8013" ht="15" customHeight="1" x14ac:dyDescent="0.2"/>
    <row r="8014" ht="15" customHeight="1" x14ac:dyDescent="0.2"/>
    <row r="8015" ht="15" customHeight="1" x14ac:dyDescent="0.2"/>
    <row r="8016" ht="15" customHeight="1" x14ac:dyDescent="0.2"/>
    <row r="8017" ht="15" customHeight="1" x14ac:dyDescent="0.2"/>
    <row r="8018" ht="15" customHeight="1" x14ac:dyDescent="0.2"/>
    <row r="8019" ht="15" customHeight="1" x14ac:dyDescent="0.2"/>
    <row r="8020" ht="15" customHeight="1" x14ac:dyDescent="0.2"/>
    <row r="8021" ht="15" customHeight="1" x14ac:dyDescent="0.2"/>
    <row r="8022" ht="15" customHeight="1" x14ac:dyDescent="0.2"/>
    <row r="8023" ht="15" customHeight="1" x14ac:dyDescent="0.2"/>
    <row r="8024" ht="15" customHeight="1" x14ac:dyDescent="0.2"/>
    <row r="8025" ht="15" customHeight="1" x14ac:dyDescent="0.2"/>
    <row r="8026" ht="15" customHeight="1" x14ac:dyDescent="0.2"/>
    <row r="8027" ht="15" customHeight="1" x14ac:dyDescent="0.2"/>
    <row r="8028" ht="15" customHeight="1" x14ac:dyDescent="0.2"/>
    <row r="8029" ht="15" customHeight="1" x14ac:dyDescent="0.2"/>
    <row r="8030" ht="15" customHeight="1" x14ac:dyDescent="0.2"/>
    <row r="8031" ht="15" customHeight="1" x14ac:dyDescent="0.2"/>
    <row r="8032" ht="15" customHeight="1" x14ac:dyDescent="0.2"/>
    <row r="8033" ht="15" customHeight="1" x14ac:dyDescent="0.2"/>
    <row r="8034" ht="15" customHeight="1" x14ac:dyDescent="0.2"/>
    <row r="8035" ht="15" customHeight="1" x14ac:dyDescent="0.2"/>
    <row r="8036" ht="15" customHeight="1" x14ac:dyDescent="0.2"/>
    <row r="8037" ht="15" customHeight="1" x14ac:dyDescent="0.2"/>
    <row r="8038" ht="15" customHeight="1" x14ac:dyDescent="0.2"/>
    <row r="8039" ht="15" customHeight="1" x14ac:dyDescent="0.2"/>
    <row r="8040" ht="15" customHeight="1" x14ac:dyDescent="0.2"/>
    <row r="8041" ht="15" customHeight="1" x14ac:dyDescent="0.2"/>
    <row r="8042" ht="15" customHeight="1" x14ac:dyDescent="0.2"/>
    <row r="8043" ht="15" customHeight="1" x14ac:dyDescent="0.2"/>
    <row r="8044" ht="15" customHeight="1" x14ac:dyDescent="0.2"/>
    <row r="8045" ht="15" customHeight="1" x14ac:dyDescent="0.2"/>
    <row r="8046" ht="15" customHeight="1" x14ac:dyDescent="0.2"/>
    <row r="8047" ht="15" customHeight="1" x14ac:dyDescent="0.2"/>
    <row r="8048" ht="15" customHeight="1" x14ac:dyDescent="0.2"/>
    <row r="8049" ht="15" customHeight="1" x14ac:dyDescent="0.2"/>
    <row r="8050" ht="15" customHeight="1" x14ac:dyDescent="0.2"/>
    <row r="8051" ht="15" customHeight="1" x14ac:dyDescent="0.2"/>
    <row r="8052" ht="15" customHeight="1" x14ac:dyDescent="0.2"/>
    <row r="8053" ht="15" customHeight="1" x14ac:dyDescent="0.2"/>
    <row r="8054" ht="15" customHeight="1" x14ac:dyDescent="0.2"/>
    <row r="8055" ht="15" customHeight="1" x14ac:dyDescent="0.2"/>
    <row r="8056" ht="15" customHeight="1" x14ac:dyDescent="0.2"/>
    <row r="8057" ht="15" customHeight="1" x14ac:dyDescent="0.2"/>
    <row r="8058" ht="15" customHeight="1" x14ac:dyDescent="0.2"/>
    <row r="8059" ht="15" customHeight="1" x14ac:dyDescent="0.2"/>
    <row r="8060" ht="15" customHeight="1" x14ac:dyDescent="0.2"/>
    <row r="8061" ht="15" customHeight="1" x14ac:dyDescent="0.2"/>
    <row r="8062" ht="15" customHeight="1" x14ac:dyDescent="0.2"/>
    <row r="8063" ht="15" customHeight="1" x14ac:dyDescent="0.2"/>
    <row r="8064" ht="15" customHeight="1" x14ac:dyDescent="0.2"/>
    <row r="8065" ht="15" customHeight="1" x14ac:dyDescent="0.2"/>
    <row r="8066" ht="15" customHeight="1" x14ac:dyDescent="0.2"/>
    <row r="8067" ht="15" customHeight="1" x14ac:dyDescent="0.2"/>
    <row r="8068" ht="15" customHeight="1" x14ac:dyDescent="0.2"/>
    <row r="8069" ht="15" customHeight="1" x14ac:dyDescent="0.2"/>
    <row r="8070" ht="15" customHeight="1" x14ac:dyDescent="0.2"/>
    <row r="8071" ht="15" customHeight="1" x14ac:dyDescent="0.2"/>
    <row r="8072" ht="15" customHeight="1" x14ac:dyDescent="0.2"/>
    <row r="8073" ht="15" customHeight="1" x14ac:dyDescent="0.2"/>
    <row r="8074" ht="15" customHeight="1" x14ac:dyDescent="0.2"/>
    <row r="8075" ht="15" customHeight="1" x14ac:dyDescent="0.2"/>
    <row r="8076" ht="15" customHeight="1" x14ac:dyDescent="0.2"/>
    <row r="8077" ht="15" customHeight="1" x14ac:dyDescent="0.2"/>
    <row r="8078" ht="15" customHeight="1" x14ac:dyDescent="0.2"/>
    <row r="8079" ht="15" customHeight="1" x14ac:dyDescent="0.2"/>
    <row r="8080" ht="15" customHeight="1" x14ac:dyDescent="0.2"/>
    <row r="8081" ht="15" customHeight="1" x14ac:dyDescent="0.2"/>
    <row r="8082" ht="15" customHeight="1" x14ac:dyDescent="0.2"/>
    <row r="8083" ht="15" customHeight="1" x14ac:dyDescent="0.2"/>
    <row r="8084" ht="15" customHeight="1" x14ac:dyDescent="0.2"/>
    <row r="8085" ht="15" customHeight="1" x14ac:dyDescent="0.2"/>
    <row r="8086" ht="15" customHeight="1" x14ac:dyDescent="0.2"/>
    <row r="8087" ht="15" customHeight="1" x14ac:dyDescent="0.2"/>
    <row r="8088" ht="15" customHeight="1" x14ac:dyDescent="0.2"/>
    <row r="8089" ht="15" customHeight="1" x14ac:dyDescent="0.2"/>
    <row r="8090" ht="15" customHeight="1" x14ac:dyDescent="0.2"/>
    <row r="8091" ht="15" customHeight="1" x14ac:dyDescent="0.2"/>
    <row r="8092" ht="15" customHeight="1" x14ac:dyDescent="0.2"/>
    <row r="8093" ht="15" customHeight="1" x14ac:dyDescent="0.2"/>
    <row r="8094" ht="15" customHeight="1" x14ac:dyDescent="0.2"/>
    <row r="8095" ht="15" customHeight="1" x14ac:dyDescent="0.2"/>
    <row r="8096" ht="15" customHeight="1" x14ac:dyDescent="0.2"/>
    <row r="8097" ht="15" customHeight="1" x14ac:dyDescent="0.2"/>
    <row r="8098" ht="15" customHeight="1" x14ac:dyDescent="0.2"/>
    <row r="8099" ht="15" customHeight="1" x14ac:dyDescent="0.2"/>
    <row r="8100" ht="15" customHeight="1" x14ac:dyDescent="0.2"/>
    <row r="8101" ht="15" customHeight="1" x14ac:dyDescent="0.2"/>
    <row r="8102" ht="15" customHeight="1" x14ac:dyDescent="0.2"/>
    <row r="8103" ht="15" customHeight="1" x14ac:dyDescent="0.2"/>
    <row r="8104" ht="15" customHeight="1" x14ac:dyDescent="0.2"/>
    <row r="8105" ht="15" customHeight="1" x14ac:dyDescent="0.2"/>
    <row r="8106" ht="15" customHeight="1" x14ac:dyDescent="0.2"/>
    <row r="8107" ht="15" customHeight="1" x14ac:dyDescent="0.2"/>
    <row r="8108" ht="15" customHeight="1" x14ac:dyDescent="0.2"/>
    <row r="8109" ht="15" customHeight="1" x14ac:dyDescent="0.2"/>
    <row r="8110" ht="15" customHeight="1" x14ac:dyDescent="0.2"/>
    <row r="8111" ht="15" customHeight="1" x14ac:dyDescent="0.2"/>
    <row r="8112" ht="15" customHeight="1" x14ac:dyDescent="0.2"/>
    <row r="8113" ht="15" customHeight="1" x14ac:dyDescent="0.2"/>
    <row r="8114" ht="15" customHeight="1" x14ac:dyDescent="0.2"/>
    <row r="8115" ht="15" customHeight="1" x14ac:dyDescent="0.2"/>
    <row r="8116" ht="15" customHeight="1" x14ac:dyDescent="0.2"/>
    <row r="8117" ht="15" customHeight="1" x14ac:dyDescent="0.2"/>
    <row r="8118" ht="15" customHeight="1" x14ac:dyDescent="0.2"/>
    <row r="8119" ht="15" customHeight="1" x14ac:dyDescent="0.2"/>
    <row r="8120" ht="15" customHeight="1" x14ac:dyDescent="0.2"/>
    <row r="8121" ht="15" customHeight="1" x14ac:dyDescent="0.2"/>
    <row r="8122" ht="15" customHeight="1" x14ac:dyDescent="0.2"/>
    <row r="8123" ht="15" customHeight="1" x14ac:dyDescent="0.2"/>
    <row r="8124" ht="15" customHeight="1" x14ac:dyDescent="0.2"/>
    <row r="8125" ht="15" customHeight="1" x14ac:dyDescent="0.2"/>
    <row r="8126" ht="15" customHeight="1" x14ac:dyDescent="0.2"/>
    <row r="8127" ht="15" customHeight="1" x14ac:dyDescent="0.2"/>
    <row r="8128" ht="15" customHeight="1" x14ac:dyDescent="0.2"/>
    <row r="8129" ht="15" customHeight="1" x14ac:dyDescent="0.2"/>
    <row r="8130" ht="15" customHeight="1" x14ac:dyDescent="0.2"/>
    <row r="8131" ht="15" customHeight="1" x14ac:dyDescent="0.2"/>
    <row r="8132" ht="15" customHeight="1" x14ac:dyDescent="0.2"/>
    <row r="8133" ht="15" customHeight="1" x14ac:dyDescent="0.2"/>
    <row r="8134" ht="15" customHeight="1" x14ac:dyDescent="0.2"/>
    <row r="8135" ht="15" customHeight="1" x14ac:dyDescent="0.2"/>
    <row r="8136" ht="15" customHeight="1" x14ac:dyDescent="0.2"/>
    <row r="8137" ht="15" customHeight="1" x14ac:dyDescent="0.2"/>
    <row r="8138" ht="15" customHeight="1" x14ac:dyDescent="0.2"/>
    <row r="8139" ht="15" customHeight="1" x14ac:dyDescent="0.2"/>
    <row r="8140" ht="15" customHeight="1" x14ac:dyDescent="0.2"/>
    <row r="8141" ht="15" customHeight="1" x14ac:dyDescent="0.2"/>
    <row r="8142" ht="15" customHeight="1" x14ac:dyDescent="0.2"/>
    <row r="8143" ht="15" customHeight="1" x14ac:dyDescent="0.2"/>
    <row r="8144" ht="15" customHeight="1" x14ac:dyDescent="0.2"/>
    <row r="8145" ht="15" customHeight="1" x14ac:dyDescent="0.2"/>
    <row r="8146" ht="15" customHeight="1" x14ac:dyDescent="0.2"/>
    <row r="8147" ht="15" customHeight="1" x14ac:dyDescent="0.2"/>
    <row r="8148" ht="15" customHeight="1" x14ac:dyDescent="0.2"/>
    <row r="8149" ht="15" customHeight="1" x14ac:dyDescent="0.2"/>
    <row r="8150" ht="15" customHeight="1" x14ac:dyDescent="0.2"/>
    <row r="8151" ht="15" customHeight="1" x14ac:dyDescent="0.2"/>
    <row r="8152" ht="15" customHeight="1" x14ac:dyDescent="0.2"/>
    <row r="8153" ht="15" customHeight="1" x14ac:dyDescent="0.2"/>
    <row r="8154" ht="15" customHeight="1" x14ac:dyDescent="0.2"/>
    <row r="8155" ht="15" customHeight="1" x14ac:dyDescent="0.2"/>
    <row r="8156" ht="15" customHeight="1" x14ac:dyDescent="0.2"/>
    <row r="8157" ht="15" customHeight="1" x14ac:dyDescent="0.2"/>
    <row r="8158" ht="15" customHeight="1" x14ac:dyDescent="0.2"/>
    <row r="8159" ht="15" customHeight="1" x14ac:dyDescent="0.2"/>
    <row r="8160" ht="15" customHeight="1" x14ac:dyDescent="0.2"/>
    <row r="8161" ht="15" customHeight="1" x14ac:dyDescent="0.2"/>
    <row r="8162" ht="15" customHeight="1" x14ac:dyDescent="0.2"/>
    <row r="8163" ht="15" customHeight="1" x14ac:dyDescent="0.2"/>
    <row r="8164" ht="15" customHeight="1" x14ac:dyDescent="0.2"/>
    <row r="8165" ht="15" customHeight="1" x14ac:dyDescent="0.2"/>
    <row r="8166" ht="15" customHeight="1" x14ac:dyDescent="0.2"/>
    <row r="8167" ht="15" customHeight="1" x14ac:dyDescent="0.2"/>
    <row r="8168" ht="15" customHeight="1" x14ac:dyDescent="0.2"/>
    <row r="8169" ht="15" customHeight="1" x14ac:dyDescent="0.2"/>
    <row r="8170" ht="15" customHeight="1" x14ac:dyDescent="0.2"/>
    <row r="8171" ht="15" customHeight="1" x14ac:dyDescent="0.2"/>
    <row r="8172" ht="15" customHeight="1" x14ac:dyDescent="0.2"/>
    <row r="8173" ht="15" customHeight="1" x14ac:dyDescent="0.2"/>
    <row r="8174" ht="15" customHeight="1" x14ac:dyDescent="0.2"/>
    <row r="8175" ht="15" customHeight="1" x14ac:dyDescent="0.2"/>
    <row r="8176" ht="15" customHeight="1" x14ac:dyDescent="0.2"/>
    <row r="8177" ht="15" customHeight="1" x14ac:dyDescent="0.2"/>
    <row r="8178" ht="15" customHeight="1" x14ac:dyDescent="0.2"/>
    <row r="8179" ht="15" customHeight="1" x14ac:dyDescent="0.2"/>
    <row r="8180" ht="15" customHeight="1" x14ac:dyDescent="0.2"/>
    <row r="8181" ht="15" customHeight="1" x14ac:dyDescent="0.2"/>
    <row r="8182" ht="15" customHeight="1" x14ac:dyDescent="0.2"/>
    <row r="8183" ht="15" customHeight="1" x14ac:dyDescent="0.2"/>
    <row r="8184" ht="15" customHeight="1" x14ac:dyDescent="0.2"/>
    <row r="8185" ht="15" customHeight="1" x14ac:dyDescent="0.2"/>
    <row r="8186" ht="15" customHeight="1" x14ac:dyDescent="0.2"/>
    <row r="8187" ht="15" customHeight="1" x14ac:dyDescent="0.2"/>
    <row r="8188" ht="15" customHeight="1" x14ac:dyDescent="0.2"/>
    <row r="8189" ht="15" customHeight="1" x14ac:dyDescent="0.2"/>
    <row r="8190" ht="15" customHeight="1" x14ac:dyDescent="0.2"/>
    <row r="8191" ht="15" customHeight="1" x14ac:dyDescent="0.2"/>
    <row r="8192" ht="15" customHeight="1" x14ac:dyDescent="0.2"/>
    <row r="8193" ht="15" customHeight="1" x14ac:dyDescent="0.2"/>
    <row r="8194" ht="15" customHeight="1" x14ac:dyDescent="0.2"/>
    <row r="8195" ht="15" customHeight="1" x14ac:dyDescent="0.2"/>
    <row r="8196" ht="15" customHeight="1" x14ac:dyDescent="0.2"/>
    <row r="8197" ht="15" customHeight="1" x14ac:dyDescent="0.2"/>
    <row r="8198" ht="15" customHeight="1" x14ac:dyDescent="0.2"/>
    <row r="8199" ht="15" customHeight="1" x14ac:dyDescent="0.2"/>
    <row r="8200" ht="15" customHeight="1" x14ac:dyDescent="0.2"/>
    <row r="8201" ht="15" customHeight="1" x14ac:dyDescent="0.2"/>
    <row r="8202" ht="15" customHeight="1" x14ac:dyDescent="0.2"/>
    <row r="8203" ht="15" customHeight="1" x14ac:dyDescent="0.2"/>
    <row r="8204" ht="15" customHeight="1" x14ac:dyDescent="0.2"/>
    <row r="8205" ht="15" customHeight="1" x14ac:dyDescent="0.2"/>
    <row r="8206" ht="15" customHeight="1" x14ac:dyDescent="0.2"/>
    <row r="8207" ht="15" customHeight="1" x14ac:dyDescent="0.2"/>
    <row r="8208" ht="15" customHeight="1" x14ac:dyDescent="0.2"/>
    <row r="8209" ht="15" customHeight="1" x14ac:dyDescent="0.2"/>
    <row r="8210" ht="15" customHeight="1" x14ac:dyDescent="0.2"/>
    <row r="8211" ht="15" customHeight="1" x14ac:dyDescent="0.2"/>
    <row r="8212" ht="15" customHeight="1" x14ac:dyDescent="0.2"/>
    <row r="8213" ht="15" customHeight="1" x14ac:dyDescent="0.2"/>
    <row r="8214" ht="15" customHeight="1" x14ac:dyDescent="0.2"/>
    <row r="8215" ht="15" customHeight="1" x14ac:dyDescent="0.2"/>
    <row r="8216" ht="15" customHeight="1" x14ac:dyDescent="0.2"/>
    <row r="8217" ht="15" customHeight="1" x14ac:dyDescent="0.2"/>
    <row r="8218" ht="15" customHeight="1" x14ac:dyDescent="0.2"/>
    <row r="8219" ht="15" customHeight="1" x14ac:dyDescent="0.2"/>
    <row r="8220" ht="15" customHeight="1" x14ac:dyDescent="0.2"/>
    <row r="8221" ht="15" customHeight="1" x14ac:dyDescent="0.2"/>
    <row r="8222" ht="15" customHeight="1" x14ac:dyDescent="0.2"/>
    <row r="8223" ht="15" customHeight="1" x14ac:dyDescent="0.2"/>
    <row r="8224" ht="15" customHeight="1" x14ac:dyDescent="0.2"/>
    <row r="8225" ht="15" customHeight="1" x14ac:dyDescent="0.2"/>
    <row r="8226" ht="15" customHeight="1" x14ac:dyDescent="0.2"/>
    <row r="8227" ht="15" customHeight="1" x14ac:dyDescent="0.2"/>
    <row r="8228" ht="15" customHeight="1" x14ac:dyDescent="0.2"/>
    <row r="8229" ht="15" customHeight="1" x14ac:dyDescent="0.2"/>
    <row r="8230" ht="15" customHeight="1" x14ac:dyDescent="0.2"/>
    <row r="8231" ht="15" customHeight="1" x14ac:dyDescent="0.2"/>
    <row r="8232" ht="15" customHeight="1" x14ac:dyDescent="0.2"/>
    <row r="8233" ht="15" customHeight="1" x14ac:dyDescent="0.2"/>
    <row r="8234" ht="15" customHeight="1" x14ac:dyDescent="0.2"/>
    <row r="8235" ht="15" customHeight="1" x14ac:dyDescent="0.2"/>
    <row r="8236" ht="15" customHeight="1" x14ac:dyDescent="0.2"/>
    <row r="8237" ht="15" customHeight="1" x14ac:dyDescent="0.2"/>
    <row r="8238" ht="15" customHeight="1" x14ac:dyDescent="0.2"/>
    <row r="8239" ht="15" customHeight="1" x14ac:dyDescent="0.2"/>
    <row r="8240" ht="15" customHeight="1" x14ac:dyDescent="0.2"/>
    <row r="8241" ht="15" customHeight="1" x14ac:dyDescent="0.2"/>
    <row r="8242" ht="15" customHeight="1" x14ac:dyDescent="0.2"/>
    <row r="8243" ht="15" customHeight="1" x14ac:dyDescent="0.2"/>
    <row r="8244" ht="15" customHeight="1" x14ac:dyDescent="0.2"/>
    <row r="8245" ht="15" customHeight="1" x14ac:dyDescent="0.2"/>
    <row r="8246" ht="15" customHeight="1" x14ac:dyDescent="0.2"/>
    <row r="8247" ht="15" customHeight="1" x14ac:dyDescent="0.2"/>
    <row r="8248" ht="15" customHeight="1" x14ac:dyDescent="0.2"/>
    <row r="8249" ht="15" customHeight="1" x14ac:dyDescent="0.2"/>
    <row r="8250" ht="15" customHeight="1" x14ac:dyDescent="0.2"/>
    <row r="8251" ht="15" customHeight="1" x14ac:dyDescent="0.2"/>
    <row r="8252" ht="15" customHeight="1" x14ac:dyDescent="0.2"/>
    <row r="8253" ht="15" customHeight="1" x14ac:dyDescent="0.2"/>
    <row r="8254" ht="15" customHeight="1" x14ac:dyDescent="0.2"/>
    <row r="8255" ht="15" customHeight="1" x14ac:dyDescent="0.2"/>
    <row r="8256" ht="15" customHeight="1" x14ac:dyDescent="0.2"/>
    <row r="8257" ht="15" customHeight="1" x14ac:dyDescent="0.2"/>
    <row r="8258" ht="15" customHeight="1" x14ac:dyDescent="0.2"/>
    <row r="8259" ht="15" customHeight="1" x14ac:dyDescent="0.2"/>
    <row r="8260" ht="15" customHeight="1" x14ac:dyDescent="0.2"/>
    <row r="8261" ht="15" customHeight="1" x14ac:dyDescent="0.2"/>
    <row r="8262" ht="15" customHeight="1" x14ac:dyDescent="0.2"/>
    <row r="8263" ht="15" customHeight="1" x14ac:dyDescent="0.2"/>
    <row r="8264" ht="15" customHeight="1" x14ac:dyDescent="0.2"/>
    <row r="8265" ht="15" customHeight="1" x14ac:dyDescent="0.2"/>
    <row r="8266" ht="15" customHeight="1" x14ac:dyDescent="0.2"/>
    <row r="8267" ht="15" customHeight="1" x14ac:dyDescent="0.2"/>
    <row r="8268" ht="15" customHeight="1" x14ac:dyDescent="0.2"/>
    <row r="8269" ht="15" customHeight="1" x14ac:dyDescent="0.2"/>
    <row r="8270" ht="15" customHeight="1" x14ac:dyDescent="0.2"/>
    <row r="8271" ht="15" customHeight="1" x14ac:dyDescent="0.2"/>
    <row r="8272" ht="15" customHeight="1" x14ac:dyDescent="0.2"/>
    <row r="8273" ht="15" customHeight="1" x14ac:dyDescent="0.2"/>
    <row r="8274" ht="15" customHeight="1" x14ac:dyDescent="0.2"/>
    <row r="8275" ht="15" customHeight="1" x14ac:dyDescent="0.2"/>
    <row r="8276" ht="15" customHeight="1" x14ac:dyDescent="0.2"/>
    <row r="8277" ht="15" customHeight="1" x14ac:dyDescent="0.2"/>
    <row r="8278" ht="15" customHeight="1" x14ac:dyDescent="0.2"/>
    <row r="8279" ht="15" customHeight="1" x14ac:dyDescent="0.2"/>
    <row r="8280" ht="15" customHeight="1" x14ac:dyDescent="0.2"/>
    <row r="8281" ht="15" customHeight="1" x14ac:dyDescent="0.2"/>
    <row r="8282" ht="15" customHeight="1" x14ac:dyDescent="0.2"/>
    <row r="8283" ht="15" customHeight="1" x14ac:dyDescent="0.2"/>
    <row r="8284" ht="15" customHeight="1" x14ac:dyDescent="0.2"/>
    <row r="8285" ht="15" customHeight="1" x14ac:dyDescent="0.2"/>
    <row r="8286" ht="15" customHeight="1" x14ac:dyDescent="0.2"/>
    <row r="8287" ht="15" customHeight="1" x14ac:dyDescent="0.2"/>
    <row r="8288" ht="15" customHeight="1" x14ac:dyDescent="0.2"/>
    <row r="8289" ht="15" customHeight="1" x14ac:dyDescent="0.2"/>
    <row r="8290" ht="15" customHeight="1" x14ac:dyDescent="0.2"/>
    <row r="8291" ht="15" customHeight="1" x14ac:dyDescent="0.2"/>
    <row r="8292" ht="15" customHeight="1" x14ac:dyDescent="0.2"/>
    <row r="8293" ht="15" customHeight="1" x14ac:dyDescent="0.2"/>
    <row r="8294" ht="15" customHeight="1" x14ac:dyDescent="0.2"/>
    <row r="8295" ht="15" customHeight="1" x14ac:dyDescent="0.2"/>
    <row r="8296" ht="15" customHeight="1" x14ac:dyDescent="0.2"/>
    <row r="8297" ht="15" customHeight="1" x14ac:dyDescent="0.2"/>
    <row r="8298" ht="15" customHeight="1" x14ac:dyDescent="0.2"/>
    <row r="8299" ht="15" customHeight="1" x14ac:dyDescent="0.2"/>
    <row r="8300" ht="15" customHeight="1" x14ac:dyDescent="0.2"/>
    <row r="8301" ht="15" customHeight="1" x14ac:dyDescent="0.2"/>
    <row r="8302" ht="15" customHeight="1" x14ac:dyDescent="0.2"/>
    <row r="8303" ht="15" customHeight="1" x14ac:dyDescent="0.2"/>
    <row r="8304" ht="15" customHeight="1" x14ac:dyDescent="0.2"/>
    <row r="8305" ht="15" customHeight="1" x14ac:dyDescent="0.2"/>
    <row r="8306" ht="15" customHeight="1" x14ac:dyDescent="0.2"/>
    <row r="8307" ht="15" customHeight="1" x14ac:dyDescent="0.2"/>
    <row r="8308" ht="15" customHeight="1" x14ac:dyDescent="0.2"/>
    <row r="8309" ht="15" customHeight="1" x14ac:dyDescent="0.2"/>
    <row r="8310" ht="15" customHeight="1" x14ac:dyDescent="0.2"/>
    <row r="8311" ht="15" customHeight="1" x14ac:dyDescent="0.2"/>
    <row r="8312" ht="15" customHeight="1" x14ac:dyDescent="0.2"/>
    <row r="8313" ht="15" customHeight="1" x14ac:dyDescent="0.2"/>
    <row r="8314" ht="15" customHeight="1" x14ac:dyDescent="0.2"/>
    <row r="8315" ht="15" customHeight="1" x14ac:dyDescent="0.2"/>
    <row r="8316" ht="15" customHeight="1" x14ac:dyDescent="0.2"/>
    <row r="8317" ht="15" customHeight="1" x14ac:dyDescent="0.2"/>
    <row r="8318" ht="15" customHeight="1" x14ac:dyDescent="0.2"/>
    <row r="8319" ht="15" customHeight="1" x14ac:dyDescent="0.2"/>
    <row r="8320" ht="15" customHeight="1" x14ac:dyDescent="0.2"/>
    <row r="8321" ht="15" customHeight="1" x14ac:dyDescent="0.2"/>
    <row r="8322" ht="15" customHeight="1" x14ac:dyDescent="0.2"/>
    <row r="8323" ht="15" customHeight="1" x14ac:dyDescent="0.2"/>
    <row r="8324" ht="15" customHeight="1" x14ac:dyDescent="0.2"/>
    <row r="8325" ht="15" customHeight="1" x14ac:dyDescent="0.2"/>
    <row r="8326" ht="15" customHeight="1" x14ac:dyDescent="0.2"/>
    <row r="8327" ht="15" customHeight="1" x14ac:dyDescent="0.2"/>
    <row r="8328" ht="15" customHeight="1" x14ac:dyDescent="0.2"/>
    <row r="8329" ht="15" customHeight="1" x14ac:dyDescent="0.2"/>
    <row r="8330" ht="15" customHeight="1" x14ac:dyDescent="0.2"/>
    <row r="8331" ht="15" customHeight="1" x14ac:dyDescent="0.2"/>
    <row r="8332" ht="15" customHeight="1" x14ac:dyDescent="0.2"/>
    <row r="8333" ht="15" customHeight="1" x14ac:dyDescent="0.2"/>
    <row r="8334" ht="15" customHeight="1" x14ac:dyDescent="0.2"/>
    <row r="8335" ht="15" customHeight="1" x14ac:dyDescent="0.2"/>
    <row r="8336" ht="15" customHeight="1" x14ac:dyDescent="0.2"/>
    <row r="8337" ht="15" customHeight="1" x14ac:dyDescent="0.2"/>
    <row r="8338" ht="15" customHeight="1" x14ac:dyDescent="0.2"/>
    <row r="8339" ht="15" customHeight="1" x14ac:dyDescent="0.2"/>
    <row r="8340" ht="15" customHeight="1" x14ac:dyDescent="0.2"/>
    <row r="8341" ht="15" customHeight="1" x14ac:dyDescent="0.2"/>
    <row r="8342" ht="15" customHeight="1" x14ac:dyDescent="0.2"/>
    <row r="8343" ht="15" customHeight="1" x14ac:dyDescent="0.2"/>
    <row r="8344" ht="15" customHeight="1" x14ac:dyDescent="0.2"/>
    <row r="8345" ht="15" customHeight="1" x14ac:dyDescent="0.2"/>
    <row r="8346" ht="15" customHeight="1" x14ac:dyDescent="0.2"/>
    <row r="8347" ht="15" customHeight="1" x14ac:dyDescent="0.2"/>
    <row r="8348" ht="15" customHeight="1" x14ac:dyDescent="0.2"/>
    <row r="8349" ht="15" customHeight="1" x14ac:dyDescent="0.2"/>
    <row r="8350" ht="15" customHeight="1" x14ac:dyDescent="0.2"/>
    <row r="8351" ht="15" customHeight="1" x14ac:dyDescent="0.2"/>
    <row r="8352" ht="15" customHeight="1" x14ac:dyDescent="0.2"/>
    <row r="8353" ht="15" customHeight="1" x14ac:dyDescent="0.2"/>
    <row r="8354" ht="15" customHeight="1" x14ac:dyDescent="0.2"/>
    <row r="8355" ht="15" customHeight="1" x14ac:dyDescent="0.2"/>
    <row r="8356" ht="15" customHeight="1" x14ac:dyDescent="0.2"/>
    <row r="8357" ht="15" customHeight="1" x14ac:dyDescent="0.2"/>
    <row r="8358" ht="15" customHeight="1" x14ac:dyDescent="0.2"/>
    <row r="8359" ht="15" customHeight="1" x14ac:dyDescent="0.2"/>
    <row r="8360" ht="15" customHeight="1" x14ac:dyDescent="0.2"/>
    <row r="8361" ht="15" customHeight="1" x14ac:dyDescent="0.2"/>
    <row r="8362" ht="15" customHeight="1" x14ac:dyDescent="0.2"/>
    <row r="8363" ht="15" customHeight="1" x14ac:dyDescent="0.2"/>
    <row r="8364" ht="15" customHeight="1" x14ac:dyDescent="0.2"/>
    <row r="8365" ht="15" customHeight="1" x14ac:dyDescent="0.2"/>
    <row r="8366" ht="15" customHeight="1" x14ac:dyDescent="0.2"/>
    <row r="8367" ht="15" customHeight="1" x14ac:dyDescent="0.2"/>
    <row r="8368" ht="15" customHeight="1" x14ac:dyDescent="0.2"/>
    <row r="8369" ht="15" customHeight="1" x14ac:dyDescent="0.2"/>
    <row r="8370" ht="15" customHeight="1" x14ac:dyDescent="0.2"/>
    <row r="8371" ht="15" customHeight="1" x14ac:dyDescent="0.2"/>
    <row r="8372" ht="15" customHeight="1" x14ac:dyDescent="0.2"/>
    <row r="8373" ht="15" customHeight="1" x14ac:dyDescent="0.2"/>
    <row r="8374" ht="15" customHeight="1" x14ac:dyDescent="0.2"/>
    <row r="8375" ht="15" customHeight="1" x14ac:dyDescent="0.2"/>
    <row r="8376" ht="15" customHeight="1" x14ac:dyDescent="0.2"/>
    <row r="8377" ht="15" customHeight="1" x14ac:dyDescent="0.2"/>
    <row r="8378" ht="15" customHeight="1" x14ac:dyDescent="0.2"/>
    <row r="8379" ht="15" customHeight="1" x14ac:dyDescent="0.2"/>
    <row r="8380" ht="15" customHeight="1" x14ac:dyDescent="0.2"/>
    <row r="8381" ht="15" customHeight="1" x14ac:dyDescent="0.2"/>
    <row r="8382" ht="15" customHeight="1" x14ac:dyDescent="0.2"/>
    <row r="8383" ht="15" customHeight="1" x14ac:dyDescent="0.2"/>
    <row r="8384" ht="15" customHeight="1" x14ac:dyDescent="0.2"/>
    <row r="8385" ht="15" customHeight="1" x14ac:dyDescent="0.2"/>
    <row r="8386" ht="15" customHeight="1" x14ac:dyDescent="0.2"/>
    <row r="8387" ht="15" customHeight="1" x14ac:dyDescent="0.2"/>
    <row r="8388" ht="15" customHeight="1" x14ac:dyDescent="0.2"/>
    <row r="8389" ht="15" customHeight="1" x14ac:dyDescent="0.2"/>
    <row r="8390" ht="15" customHeight="1" x14ac:dyDescent="0.2"/>
    <row r="8391" ht="15" customHeight="1" x14ac:dyDescent="0.2"/>
    <row r="8392" ht="15" customHeight="1" x14ac:dyDescent="0.2"/>
    <row r="8393" ht="15" customHeight="1" x14ac:dyDescent="0.2"/>
    <row r="8394" ht="15" customHeight="1" x14ac:dyDescent="0.2"/>
    <row r="8395" ht="15" customHeight="1" x14ac:dyDescent="0.2"/>
    <row r="8396" ht="15" customHeight="1" x14ac:dyDescent="0.2"/>
    <row r="8397" ht="15" customHeight="1" x14ac:dyDescent="0.2"/>
    <row r="8398" ht="15" customHeight="1" x14ac:dyDescent="0.2"/>
    <row r="8399" ht="15" customHeight="1" x14ac:dyDescent="0.2"/>
    <row r="8400" ht="15" customHeight="1" x14ac:dyDescent="0.2"/>
    <row r="8401" ht="15" customHeight="1" x14ac:dyDescent="0.2"/>
    <row r="8402" ht="15" customHeight="1" x14ac:dyDescent="0.2"/>
    <row r="8403" ht="15" customHeight="1" x14ac:dyDescent="0.2"/>
    <row r="8404" ht="15" customHeight="1" x14ac:dyDescent="0.2"/>
    <row r="8405" ht="15" customHeight="1" x14ac:dyDescent="0.2"/>
    <row r="8406" ht="15" customHeight="1" x14ac:dyDescent="0.2"/>
    <row r="8407" ht="15" customHeight="1" x14ac:dyDescent="0.2"/>
    <row r="8408" ht="15" customHeight="1" x14ac:dyDescent="0.2"/>
    <row r="8409" ht="15" customHeight="1" x14ac:dyDescent="0.2"/>
    <row r="8410" ht="15" customHeight="1" x14ac:dyDescent="0.2"/>
    <row r="8411" ht="15" customHeight="1" x14ac:dyDescent="0.2"/>
    <row r="8412" ht="15" customHeight="1" x14ac:dyDescent="0.2"/>
    <row r="8413" ht="15" customHeight="1" x14ac:dyDescent="0.2"/>
    <row r="8414" ht="15" customHeight="1" x14ac:dyDescent="0.2"/>
    <row r="8415" ht="15" customHeight="1" x14ac:dyDescent="0.2"/>
    <row r="8416" ht="15" customHeight="1" x14ac:dyDescent="0.2"/>
    <row r="8417" ht="15" customHeight="1" x14ac:dyDescent="0.2"/>
    <row r="8418" ht="15" customHeight="1" x14ac:dyDescent="0.2"/>
    <row r="8419" ht="15" customHeight="1" x14ac:dyDescent="0.2"/>
    <row r="8420" ht="15" customHeight="1" x14ac:dyDescent="0.2"/>
    <row r="8421" ht="15" customHeight="1" x14ac:dyDescent="0.2"/>
    <row r="8422" ht="15" customHeight="1" x14ac:dyDescent="0.2"/>
    <row r="8423" ht="15" customHeight="1" x14ac:dyDescent="0.2"/>
    <row r="8424" ht="15" customHeight="1" x14ac:dyDescent="0.2"/>
    <row r="8425" ht="15" customHeight="1" x14ac:dyDescent="0.2"/>
    <row r="8426" ht="15" customHeight="1" x14ac:dyDescent="0.2"/>
    <row r="8427" ht="15" customHeight="1" x14ac:dyDescent="0.2"/>
    <row r="8428" ht="15" customHeight="1" x14ac:dyDescent="0.2"/>
    <row r="8429" ht="15" customHeight="1" x14ac:dyDescent="0.2"/>
    <row r="8430" ht="15" customHeight="1" x14ac:dyDescent="0.2"/>
    <row r="8431" ht="15" customHeight="1" x14ac:dyDescent="0.2"/>
    <row r="8432" ht="15" customHeight="1" x14ac:dyDescent="0.2"/>
    <row r="8433" ht="15" customHeight="1" x14ac:dyDescent="0.2"/>
    <row r="8434" ht="15" customHeight="1" x14ac:dyDescent="0.2"/>
    <row r="8435" ht="15" customHeight="1" x14ac:dyDescent="0.2"/>
    <row r="8436" ht="15" customHeight="1" x14ac:dyDescent="0.2"/>
    <row r="8437" ht="15" customHeight="1" x14ac:dyDescent="0.2"/>
    <row r="8438" ht="15" customHeight="1" x14ac:dyDescent="0.2"/>
    <row r="8439" ht="15" customHeight="1" x14ac:dyDescent="0.2"/>
    <row r="8440" ht="15" customHeight="1" x14ac:dyDescent="0.2"/>
    <row r="8441" ht="15" customHeight="1" x14ac:dyDescent="0.2"/>
    <row r="8442" ht="15" customHeight="1" x14ac:dyDescent="0.2"/>
    <row r="8443" ht="15" customHeight="1" x14ac:dyDescent="0.2"/>
    <row r="8444" ht="15" customHeight="1" x14ac:dyDescent="0.2"/>
    <row r="8445" ht="15" customHeight="1" x14ac:dyDescent="0.2"/>
    <row r="8446" ht="15" customHeight="1" x14ac:dyDescent="0.2"/>
    <row r="8447" ht="15" customHeight="1" x14ac:dyDescent="0.2"/>
    <row r="8448" ht="15" customHeight="1" x14ac:dyDescent="0.2"/>
    <row r="8449" ht="15" customHeight="1" x14ac:dyDescent="0.2"/>
    <row r="8450" ht="15" customHeight="1" x14ac:dyDescent="0.2"/>
    <row r="8451" ht="15" customHeight="1" x14ac:dyDescent="0.2"/>
    <row r="8452" ht="15" customHeight="1" x14ac:dyDescent="0.2"/>
    <row r="8453" ht="15" customHeight="1" x14ac:dyDescent="0.2"/>
    <row r="8454" ht="15" customHeight="1" x14ac:dyDescent="0.2"/>
    <row r="8455" ht="15" customHeight="1" x14ac:dyDescent="0.2"/>
    <row r="8456" ht="15" customHeight="1" x14ac:dyDescent="0.2"/>
    <row r="8457" ht="15" customHeight="1" x14ac:dyDescent="0.2"/>
    <row r="8458" ht="15" customHeight="1" x14ac:dyDescent="0.2"/>
    <row r="8459" ht="15" customHeight="1" x14ac:dyDescent="0.2"/>
    <row r="8460" ht="15" customHeight="1" x14ac:dyDescent="0.2"/>
    <row r="8461" ht="15" customHeight="1" x14ac:dyDescent="0.2"/>
    <row r="8462" ht="15" customHeight="1" x14ac:dyDescent="0.2"/>
    <row r="8463" ht="15" customHeight="1" x14ac:dyDescent="0.2"/>
    <row r="8464" ht="15" customHeight="1" x14ac:dyDescent="0.2"/>
    <row r="8465" ht="15" customHeight="1" x14ac:dyDescent="0.2"/>
    <row r="8466" ht="15" customHeight="1" x14ac:dyDescent="0.2"/>
    <row r="8467" ht="15" customHeight="1" x14ac:dyDescent="0.2"/>
    <row r="8468" ht="15" customHeight="1" x14ac:dyDescent="0.2"/>
    <row r="8469" ht="15" customHeight="1" x14ac:dyDescent="0.2"/>
    <row r="8470" ht="15" customHeight="1" x14ac:dyDescent="0.2"/>
    <row r="8471" ht="15" customHeight="1" x14ac:dyDescent="0.2"/>
    <row r="8472" ht="15" customHeight="1" x14ac:dyDescent="0.2"/>
    <row r="8473" ht="15" customHeight="1" x14ac:dyDescent="0.2"/>
    <row r="8474" ht="15" customHeight="1" x14ac:dyDescent="0.2"/>
    <row r="8475" ht="15" customHeight="1" x14ac:dyDescent="0.2"/>
    <row r="8476" ht="15" customHeight="1" x14ac:dyDescent="0.2"/>
    <row r="8477" ht="15" customHeight="1" x14ac:dyDescent="0.2"/>
    <row r="8478" ht="15" customHeight="1" x14ac:dyDescent="0.2"/>
    <row r="8479" ht="15" customHeight="1" x14ac:dyDescent="0.2"/>
    <row r="8480" ht="15" customHeight="1" x14ac:dyDescent="0.2"/>
    <row r="8481" ht="15" customHeight="1" x14ac:dyDescent="0.2"/>
    <row r="8482" ht="15" customHeight="1" x14ac:dyDescent="0.2"/>
    <row r="8483" ht="15" customHeight="1" x14ac:dyDescent="0.2"/>
    <row r="8484" ht="15" customHeight="1" x14ac:dyDescent="0.2"/>
    <row r="8485" ht="15" customHeight="1" x14ac:dyDescent="0.2"/>
    <row r="8486" ht="15" customHeight="1" x14ac:dyDescent="0.2"/>
    <row r="8487" ht="15" customHeight="1" x14ac:dyDescent="0.2"/>
    <row r="8488" ht="15" customHeight="1" x14ac:dyDescent="0.2"/>
    <row r="8489" ht="15" customHeight="1" x14ac:dyDescent="0.2"/>
    <row r="8490" ht="15" customHeight="1" x14ac:dyDescent="0.2"/>
    <row r="8491" ht="15" customHeight="1" x14ac:dyDescent="0.2"/>
    <row r="8492" ht="15" customHeight="1" x14ac:dyDescent="0.2"/>
    <row r="8493" ht="15" customHeight="1" x14ac:dyDescent="0.2"/>
    <row r="8494" ht="15" customHeight="1" x14ac:dyDescent="0.2"/>
    <row r="8495" ht="15" customHeight="1" x14ac:dyDescent="0.2"/>
    <row r="8496" ht="15" customHeight="1" x14ac:dyDescent="0.2"/>
    <row r="8497" ht="15" customHeight="1" x14ac:dyDescent="0.2"/>
    <row r="8498" ht="15" customHeight="1" x14ac:dyDescent="0.2"/>
    <row r="8499" ht="15" customHeight="1" x14ac:dyDescent="0.2"/>
    <row r="8500" ht="15" customHeight="1" x14ac:dyDescent="0.2"/>
    <row r="8501" ht="15" customHeight="1" x14ac:dyDescent="0.2"/>
    <row r="8502" ht="15" customHeight="1" x14ac:dyDescent="0.2"/>
    <row r="8503" ht="15" customHeight="1" x14ac:dyDescent="0.2"/>
    <row r="8504" ht="15" customHeight="1" x14ac:dyDescent="0.2"/>
    <row r="8505" ht="15" customHeight="1" x14ac:dyDescent="0.2"/>
    <row r="8506" ht="15" customHeight="1" x14ac:dyDescent="0.2"/>
    <row r="8507" ht="15" customHeight="1" x14ac:dyDescent="0.2"/>
    <row r="8508" ht="15" customHeight="1" x14ac:dyDescent="0.2"/>
    <row r="8509" ht="15" customHeight="1" x14ac:dyDescent="0.2"/>
    <row r="8510" ht="15" customHeight="1" x14ac:dyDescent="0.2"/>
    <row r="8511" ht="15" customHeight="1" x14ac:dyDescent="0.2"/>
    <row r="8512" ht="15" customHeight="1" x14ac:dyDescent="0.2"/>
    <row r="8513" ht="15" customHeight="1" x14ac:dyDescent="0.2"/>
    <row r="8514" ht="15" customHeight="1" x14ac:dyDescent="0.2"/>
    <row r="8515" ht="15" customHeight="1" x14ac:dyDescent="0.2"/>
    <row r="8516" ht="15" customHeight="1" x14ac:dyDescent="0.2"/>
    <row r="8517" ht="15" customHeight="1" x14ac:dyDescent="0.2"/>
    <row r="8518" ht="15" customHeight="1" x14ac:dyDescent="0.2"/>
    <row r="8519" ht="15" customHeight="1" x14ac:dyDescent="0.2"/>
    <row r="8520" ht="15" customHeight="1" x14ac:dyDescent="0.2"/>
    <row r="8521" ht="15" customHeight="1" x14ac:dyDescent="0.2"/>
    <row r="8522" ht="15" customHeight="1" x14ac:dyDescent="0.2"/>
    <row r="8523" ht="15" customHeight="1" x14ac:dyDescent="0.2"/>
    <row r="8524" ht="15" customHeight="1" x14ac:dyDescent="0.2"/>
    <row r="8525" ht="15" customHeight="1" x14ac:dyDescent="0.2"/>
    <row r="8526" ht="15" customHeight="1" x14ac:dyDescent="0.2"/>
    <row r="8527" ht="15" customHeight="1" x14ac:dyDescent="0.2"/>
    <row r="8528" ht="15" customHeight="1" x14ac:dyDescent="0.2"/>
    <row r="8529" ht="15" customHeight="1" x14ac:dyDescent="0.2"/>
    <row r="8530" ht="15" customHeight="1" x14ac:dyDescent="0.2"/>
    <row r="8531" ht="15" customHeight="1" x14ac:dyDescent="0.2"/>
    <row r="8532" ht="15" customHeight="1" x14ac:dyDescent="0.2"/>
    <row r="8533" ht="15" customHeight="1" x14ac:dyDescent="0.2"/>
    <row r="8534" ht="15" customHeight="1" x14ac:dyDescent="0.2"/>
    <row r="8535" ht="15" customHeight="1" x14ac:dyDescent="0.2"/>
    <row r="8536" ht="15" customHeight="1" x14ac:dyDescent="0.2"/>
    <row r="8537" ht="15" customHeight="1" x14ac:dyDescent="0.2"/>
    <row r="8538" ht="15" customHeight="1" x14ac:dyDescent="0.2"/>
    <row r="8539" ht="15" customHeight="1" x14ac:dyDescent="0.2"/>
    <row r="8540" ht="15" customHeight="1" x14ac:dyDescent="0.2"/>
    <row r="8541" ht="15" customHeight="1" x14ac:dyDescent="0.2"/>
    <row r="8542" ht="15" customHeight="1" x14ac:dyDescent="0.2"/>
    <row r="8543" ht="15" customHeight="1" x14ac:dyDescent="0.2"/>
    <row r="8544" ht="15" customHeight="1" x14ac:dyDescent="0.2"/>
    <row r="8545" ht="15" customHeight="1" x14ac:dyDescent="0.2"/>
    <row r="8546" ht="15" customHeight="1" x14ac:dyDescent="0.2"/>
    <row r="8547" ht="15" customHeight="1" x14ac:dyDescent="0.2"/>
    <row r="8548" ht="15" customHeight="1" x14ac:dyDescent="0.2"/>
    <row r="8549" ht="15" customHeight="1" x14ac:dyDescent="0.2"/>
    <row r="8550" ht="15" customHeight="1" x14ac:dyDescent="0.2"/>
    <row r="8551" ht="15" customHeight="1" x14ac:dyDescent="0.2"/>
    <row r="8552" ht="15" customHeight="1" x14ac:dyDescent="0.2"/>
    <row r="8553" ht="15" customHeight="1" x14ac:dyDescent="0.2"/>
    <row r="8554" ht="15" customHeight="1" x14ac:dyDescent="0.2"/>
    <row r="8555" ht="15" customHeight="1" x14ac:dyDescent="0.2"/>
    <row r="8556" ht="15" customHeight="1" x14ac:dyDescent="0.2"/>
    <row r="8557" ht="15" customHeight="1" x14ac:dyDescent="0.2"/>
    <row r="8558" ht="15" customHeight="1" x14ac:dyDescent="0.2"/>
    <row r="8559" ht="15" customHeight="1" x14ac:dyDescent="0.2"/>
    <row r="8560" ht="15" customHeight="1" x14ac:dyDescent="0.2"/>
    <row r="8561" ht="15" customHeight="1" x14ac:dyDescent="0.2"/>
    <row r="8562" ht="15" customHeight="1" x14ac:dyDescent="0.2"/>
    <row r="8563" ht="15" customHeight="1" x14ac:dyDescent="0.2"/>
    <row r="8564" ht="15" customHeight="1" x14ac:dyDescent="0.2"/>
    <row r="8565" ht="15" customHeight="1" x14ac:dyDescent="0.2"/>
    <row r="8566" ht="15" customHeight="1" x14ac:dyDescent="0.2"/>
    <row r="8567" ht="15" customHeight="1" x14ac:dyDescent="0.2"/>
    <row r="8568" ht="15" customHeight="1" x14ac:dyDescent="0.2"/>
    <row r="8569" ht="15" customHeight="1" x14ac:dyDescent="0.2"/>
    <row r="8570" ht="15" customHeight="1" x14ac:dyDescent="0.2"/>
    <row r="8571" ht="15" customHeight="1" x14ac:dyDescent="0.2"/>
    <row r="8572" ht="15" customHeight="1" x14ac:dyDescent="0.2"/>
    <row r="8573" ht="15" customHeight="1" x14ac:dyDescent="0.2"/>
    <row r="8574" ht="15" customHeight="1" x14ac:dyDescent="0.2"/>
    <row r="8575" ht="15" customHeight="1" x14ac:dyDescent="0.2"/>
    <row r="8576" ht="15" customHeight="1" x14ac:dyDescent="0.2"/>
    <row r="8577" ht="15" customHeight="1" x14ac:dyDescent="0.2"/>
    <row r="8578" ht="15" customHeight="1" x14ac:dyDescent="0.2"/>
    <row r="8579" ht="15" customHeight="1" x14ac:dyDescent="0.2"/>
    <row r="8580" ht="15" customHeight="1" x14ac:dyDescent="0.2"/>
    <row r="8581" ht="15" customHeight="1" x14ac:dyDescent="0.2"/>
    <row r="8582" ht="15" customHeight="1" x14ac:dyDescent="0.2"/>
    <row r="8583" ht="15" customHeight="1" x14ac:dyDescent="0.2"/>
    <row r="8584" ht="15" customHeight="1" x14ac:dyDescent="0.2"/>
    <row r="8585" ht="15" customHeight="1" x14ac:dyDescent="0.2"/>
    <row r="8586" ht="15" customHeight="1" x14ac:dyDescent="0.2"/>
    <row r="8587" ht="15" customHeight="1" x14ac:dyDescent="0.2"/>
    <row r="8588" ht="15" customHeight="1" x14ac:dyDescent="0.2"/>
    <row r="8589" ht="15" customHeight="1" x14ac:dyDescent="0.2"/>
    <row r="8590" ht="15" customHeight="1" x14ac:dyDescent="0.2"/>
    <row r="8591" ht="15" customHeight="1" x14ac:dyDescent="0.2"/>
    <row r="8592" ht="15" customHeight="1" x14ac:dyDescent="0.2"/>
    <row r="8593" ht="15" customHeight="1" x14ac:dyDescent="0.2"/>
    <row r="8594" ht="15" customHeight="1" x14ac:dyDescent="0.2"/>
    <row r="8595" ht="15" customHeight="1" x14ac:dyDescent="0.2"/>
    <row r="8596" ht="15" customHeight="1" x14ac:dyDescent="0.2"/>
    <row r="8597" ht="15" customHeight="1" x14ac:dyDescent="0.2"/>
    <row r="8598" ht="15" customHeight="1" x14ac:dyDescent="0.2"/>
    <row r="8599" ht="15" customHeight="1" x14ac:dyDescent="0.2"/>
    <row r="8600" ht="15" customHeight="1" x14ac:dyDescent="0.2"/>
    <row r="8601" ht="15" customHeight="1" x14ac:dyDescent="0.2"/>
    <row r="8602" ht="15" customHeight="1" x14ac:dyDescent="0.2"/>
    <row r="8603" ht="15" customHeight="1" x14ac:dyDescent="0.2"/>
    <row r="8604" ht="15" customHeight="1" x14ac:dyDescent="0.2"/>
    <row r="8605" ht="15" customHeight="1" x14ac:dyDescent="0.2"/>
    <row r="8606" ht="15" customHeight="1" x14ac:dyDescent="0.2"/>
    <row r="8607" ht="15" customHeight="1" x14ac:dyDescent="0.2"/>
    <row r="8608" ht="15" customHeight="1" x14ac:dyDescent="0.2"/>
    <row r="8609" ht="15" customHeight="1" x14ac:dyDescent="0.2"/>
    <row r="8610" ht="15" customHeight="1" x14ac:dyDescent="0.2"/>
    <row r="8611" ht="15" customHeight="1" x14ac:dyDescent="0.2"/>
    <row r="8612" ht="15" customHeight="1" x14ac:dyDescent="0.2"/>
    <row r="8613" ht="15" customHeight="1" x14ac:dyDescent="0.2"/>
    <row r="8614" ht="15" customHeight="1" x14ac:dyDescent="0.2"/>
    <row r="8615" ht="15" customHeight="1" x14ac:dyDescent="0.2"/>
    <row r="8616" ht="15" customHeight="1" x14ac:dyDescent="0.2"/>
    <row r="8617" ht="15" customHeight="1" x14ac:dyDescent="0.2"/>
    <row r="8618" ht="15" customHeight="1" x14ac:dyDescent="0.2"/>
    <row r="8619" ht="15" customHeight="1" x14ac:dyDescent="0.2"/>
    <row r="8620" ht="15" customHeight="1" x14ac:dyDescent="0.2"/>
    <row r="8621" ht="15" customHeight="1" x14ac:dyDescent="0.2"/>
    <row r="8622" ht="15" customHeight="1" x14ac:dyDescent="0.2"/>
    <row r="8623" ht="15" customHeight="1" x14ac:dyDescent="0.2"/>
    <row r="8624" ht="15" customHeight="1" x14ac:dyDescent="0.2"/>
    <row r="8625" ht="15" customHeight="1" x14ac:dyDescent="0.2"/>
    <row r="8626" ht="15" customHeight="1" x14ac:dyDescent="0.2"/>
    <row r="8627" ht="15" customHeight="1" x14ac:dyDescent="0.2"/>
    <row r="8628" ht="15" customHeight="1" x14ac:dyDescent="0.2"/>
    <row r="8629" ht="15" customHeight="1" x14ac:dyDescent="0.2"/>
    <row r="8630" ht="15" customHeight="1" x14ac:dyDescent="0.2"/>
    <row r="8631" ht="15" customHeight="1" x14ac:dyDescent="0.2"/>
    <row r="8632" ht="15" customHeight="1" x14ac:dyDescent="0.2"/>
    <row r="8633" ht="15" customHeight="1" x14ac:dyDescent="0.2"/>
    <row r="8634" ht="15" customHeight="1" x14ac:dyDescent="0.2"/>
    <row r="8635" ht="15" customHeight="1" x14ac:dyDescent="0.2"/>
    <row r="8636" ht="15" customHeight="1" x14ac:dyDescent="0.2"/>
    <row r="8637" ht="15" customHeight="1" x14ac:dyDescent="0.2"/>
    <row r="8638" ht="15" customHeight="1" x14ac:dyDescent="0.2"/>
    <row r="8639" ht="15" customHeight="1" x14ac:dyDescent="0.2"/>
    <row r="8640" ht="15" customHeight="1" x14ac:dyDescent="0.2"/>
    <row r="8641" ht="15" customHeight="1" x14ac:dyDescent="0.2"/>
    <row r="8642" ht="15" customHeight="1" x14ac:dyDescent="0.2"/>
    <row r="8643" ht="15" customHeight="1" x14ac:dyDescent="0.2"/>
    <row r="8644" ht="15" customHeight="1" x14ac:dyDescent="0.2"/>
    <row r="8645" ht="15" customHeight="1" x14ac:dyDescent="0.2"/>
    <row r="8646" ht="15" customHeight="1" x14ac:dyDescent="0.2"/>
    <row r="8647" ht="15" customHeight="1" x14ac:dyDescent="0.2"/>
    <row r="8648" ht="15" customHeight="1" x14ac:dyDescent="0.2"/>
    <row r="8649" ht="15" customHeight="1" x14ac:dyDescent="0.2"/>
    <row r="8650" ht="15" customHeight="1" x14ac:dyDescent="0.2"/>
    <row r="8651" ht="15" customHeight="1" x14ac:dyDescent="0.2"/>
    <row r="8652" ht="15" customHeight="1" x14ac:dyDescent="0.2"/>
    <row r="8653" ht="15" customHeight="1" x14ac:dyDescent="0.2"/>
    <row r="8654" ht="15" customHeight="1" x14ac:dyDescent="0.2"/>
    <row r="8655" ht="15" customHeight="1" x14ac:dyDescent="0.2"/>
    <row r="8656" ht="15" customHeight="1" x14ac:dyDescent="0.2"/>
    <row r="8657" ht="15" customHeight="1" x14ac:dyDescent="0.2"/>
    <row r="8658" ht="15" customHeight="1" x14ac:dyDescent="0.2"/>
    <row r="8659" ht="15" customHeight="1" x14ac:dyDescent="0.2"/>
    <row r="8660" ht="15" customHeight="1" x14ac:dyDescent="0.2"/>
    <row r="8661" ht="15" customHeight="1" x14ac:dyDescent="0.2"/>
    <row r="8662" ht="15" customHeight="1" x14ac:dyDescent="0.2"/>
    <row r="8663" ht="15" customHeight="1" x14ac:dyDescent="0.2"/>
    <row r="8664" ht="15" customHeight="1" x14ac:dyDescent="0.2"/>
    <row r="8665" ht="15" customHeight="1" x14ac:dyDescent="0.2"/>
    <row r="8666" ht="15" customHeight="1" x14ac:dyDescent="0.2"/>
    <row r="8667" ht="15" customHeight="1" x14ac:dyDescent="0.2"/>
    <row r="8668" ht="15" customHeight="1" x14ac:dyDescent="0.2"/>
    <row r="8669" ht="15" customHeight="1" x14ac:dyDescent="0.2"/>
    <row r="8670" ht="15" customHeight="1" x14ac:dyDescent="0.2"/>
    <row r="8671" ht="15" customHeight="1" x14ac:dyDescent="0.2"/>
    <row r="8672" ht="15" customHeight="1" x14ac:dyDescent="0.2"/>
    <row r="8673" ht="15" customHeight="1" x14ac:dyDescent="0.2"/>
    <row r="8674" ht="15" customHeight="1" x14ac:dyDescent="0.2"/>
    <row r="8675" ht="15" customHeight="1" x14ac:dyDescent="0.2"/>
    <row r="8676" ht="15" customHeight="1" x14ac:dyDescent="0.2"/>
    <row r="8677" ht="15" customHeight="1" x14ac:dyDescent="0.2"/>
    <row r="8678" ht="15" customHeight="1" x14ac:dyDescent="0.2"/>
    <row r="8679" ht="15" customHeight="1" x14ac:dyDescent="0.2"/>
    <row r="8680" ht="15" customHeight="1" x14ac:dyDescent="0.2"/>
    <row r="8681" ht="15" customHeight="1" x14ac:dyDescent="0.2"/>
    <row r="8682" ht="15" customHeight="1" x14ac:dyDescent="0.2"/>
    <row r="8683" ht="15" customHeight="1" x14ac:dyDescent="0.2"/>
    <row r="8684" ht="15" customHeight="1" x14ac:dyDescent="0.2"/>
    <row r="8685" ht="15" customHeight="1" x14ac:dyDescent="0.2"/>
    <row r="8686" ht="15" customHeight="1" x14ac:dyDescent="0.2"/>
    <row r="8687" ht="15" customHeight="1" x14ac:dyDescent="0.2"/>
    <row r="8688" ht="15" customHeight="1" x14ac:dyDescent="0.2"/>
    <row r="8689" ht="15" customHeight="1" x14ac:dyDescent="0.2"/>
    <row r="8690" ht="15" customHeight="1" x14ac:dyDescent="0.2"/>
    <row r="8691" ht="15" customHeight="1" x14ac:dyDescent="0.2"/>
    <row r="8692" ht="15" customHeight="1" x14ac:dyDescent="0.2"/>
    <row r="8693" ht="15" customHeight="1" x14ac:dyDescent="0.2"/>
    <row r="8694" ht="15" customHeight="1" x14ac:dyDescent="0.2"/>
    <row r="8695" ht="15" customHeight="1" x14ac:dyDescent="0.2"/>
    <row r="8696" ht="15" customHeight="1" x14ac:dyDescent="0.2"/>
    <row r="8697" ht="15" customHeight="1" x14ac:dyDescent="0.2"/>
    <row r="8698" ht="15" customHeight="1" x14ac:dyDescent="0.2"/>
    <row r="8699" ht="15" customHeight="1" x14ac:dyDescent="0.2"/>
    <row r="8700" ht="15" customHeight="1" x14ac:dyDescent="0.2"/>
    <row r="8701" ht="15" customHeight="1" x14ac:dyDescent="0.2"/>
    <row r="8702" ht="15" customHeight="1" x14ac:dyDescent="0.2"/>
    <row r="8703" ht="15" customHeight="1" x14ac:dyDescent="0.2"/>
    <row r="8704" ht="15" customHeight="1" x14ac:dyDescent="0.2"/>
    <row r="8705" ht="15" customHeight="1" x14ac:dyDescent="0.2"/>
    <row r="8706" ht="15" customHeight="1" x14ac:dyDescent="0.2"/>
    <row r="8707" ht="15" customHeight="1" x14ac:dyDescent="0.2"/>
    <row r="8708" ht="15" customHeight="1" x14ac:dyDescent="0.2"/>
    <row r="8709" ht="15" customHeight="1" x14ac:dyDescent="0.2"/>
    <row r="8710" ht="15" customHeight="1" x14ac:dyDescent="0.2"/>
    <row r="8711" ht="15" customHeight="1" x14ac:dyDescent="0.2"/>
    <row r="8712" ht="15" customHeight="1" x14ac:dyDescent="0.2"/>
    <row r="8713" ht="15" customHeight="1" x14ac:dyDescent="0.2"/>
    <row r="8714" ht="15" customHeight="1" x14ac:dyDescent="0.2"/>
    <row r="8715" ht="15" customHeight="1" x14ac:dyDescent="0.2"/>
    <row r="8716" ht="15" customHeight="1" x14ac:dyDescent="0.2"/>
    <row r="8717" ht="15" customHeight="1" x14ac:dyDescent="0.2"/>
    <row r="8718" ht="15" customHeight="1" x14ac:dyDescent="0.2"/>
    <row r="8719" ht="15" customHeight="1" x14ac:dyDescent="0.2"/>
    <row r="8720" ht="15" customHeight="1" x14ac:dyDescent="0.2"/>
    <row r="8721" ht="15" customHeight="1" x14ac:dyDescent="0.2"/>
    <row r="8722" ht="15" customHeight="1" x14ac:dyDescent="0.2"/>
    <row r="8723" ht="15" customHeight="1" x14ac:dyDescent="0.2"/>
    <row r="8724" ht="15" customHeight="1" x14ac:dyDescent="0.2"/>
    <row r="8725" ht="15" customHeight="1" x14ac:dyDescent="0.2"/>
    <row r="8726" ht="15" customHeight="1" x14ac:dyDescent="0.2"/>
    <row r="8727" ht="15" customHeight="1" x14ac:dyDescent="0.2"/>
    <row r="8728" ht="15" customHeight="1" x14ac:dyDescent="0.2"/>
    <row r="8729" ht="15" customHeight="1" x14ac:dyDescent="0.2"/>
    <row r="8730" ht="15" customHeight="1" x14ac:dyDescent="0.2"/>
    <row r="8731" ht="15" customHeight="1" x14ac:dyDescent="0.2"/>
    <row r="8732" ht="15" customHeight="1" x14ac:dyDescent="0.2"/>
    <row r="8733" ht="15" customHeight="1" x14ac:dyDescent="0.2"/>
    <row r="8734" ht="15" customHeight="1" x14ac:dyDescent="0.2"/>
    <row r="8735" ht="15" customHeight="1" x14ac:dyDescent="0.2"/>
    <row r="8736" ht="15" customHeight="1" x14ac:dyDescent="0.2"/>
    <row r="8737" ht="15" customHeight="1" x14ac:dyDescent="0.2"/>
    <row r="8738" ht="15" customHeight="1" x14ac:dyDescent="0.2"/>
    <row r="8739" ht="15" customHeight="1" x14ac:dyDescent="0.2"/>
    <row r="8740" ht="15" customHeight="1" x14ac:dyDescent="0.2"/>
    <row r="8741" ht="15" customHeight="1" x14ac:dyDescent="0.2"/>
    <row r="8742" ht="15" customHeight="1" x14ac:dyDescent="0.2"/>
    <row r="8743" ht="15" customHeight="1" x14ac:dyDescent="0.2"/>
    <row r="8744" ht="15" customHeight="1" x14ac:dyDescent="0.2"/>
    <row r="8745" ht="15" customHeight="1" x14ac:dyDescent="0.2"/>
    <row r="8746" ht="15" customHeight="1" x14ac:dyDescent="0.2"/>
    <row r="8747" ht="15" customHeight="1" x14ac:dyDescent="0.2"/>
    <row r="8748" ht="15" customHeight="1" x14ac:dyDescent="0.2"/>
    <row r="8749" ht="15" customHeight="1" x14ac:dyDescent="0.2"/>
    <row r="8750" ht="15" customHeight="1" x14ac:dyDescent="0.2"/>
    <row r="8751" ht="15" customHeight="1" x14ac:dyDescent="0.2"/>
    <row r="8752" ht="15" customHeight="1" x14ac:dyDescent="0.2"/>
    <row r="8753" ht="15" customHeight="1" x14ac:dyDescent="0.2"/>
    <row r="8754" ht="15" customHeight="1" x14ac:dyDescent="0.2"/>
    <row r="8755" ht="15" customHeight="1" x14ac:dyDescent="0.2"/>
    <row r="8756" ht="15" customHeight="1" x14ac:dyDescent="0.2"/>
    <row r="8757" ht="15" customHeight="1" x14ac:dyDescent="0.2"/>
    <row r="8758" ht="15" customHeight="1" x14ac:dyDescent="0.2"/>
    <row r="8759" ht="15" customHeight="1" x14ac:dyDescent="0.2"/>
    <row r="8760" ht="15" customHeight="1" x14ac:dyDescent="0.2"/>
    <row r="8761" ht="15" customHeight="1" x14ac:dyDescent="0.2"/>
    <row r="8762" ht="15" customHeight="1" x14ac:dyDescent="0.2"/>
    <row r="8763" ht="15" customHeight="1" x14ac:dyDescent="0.2"/>
    <row r="8764" ht="15" customHeight="1" x14ac:dyDescent="0.2"/>
    <row r="8765" ht="15" customHeight="1" x14ac:dyDescent="0.2"/>
    <row r="8766" ht="15" customHeight="1" x14ac:dyDescent="0.2"/>
    <row r="8767" ht="15" customHeight="1" x14ac:dyDescent="0.2"/>
    <row r="8768" ht="15" customHeight="1" x14ac:dyDescent="0.2"/>
    <row r="8769" ht="15" customHeight="1" x14ac:dyDescent="0.2"/>
    <row r="8770" ht="15" customHeight="1" x14ac:dyDescent="0.2"/>
    <row r="8771" ht="15" customHeight="1" x14ac:dyDescent="0.2"/>
    <row r="8772" ht="15" customHeight="1" x14ac:dyDescent="0.2"/>
    <row r="8773" ht="15" customHeight="1" x14ac:dyDescent="0.2"/>
    <row r="8774" ht="15" customHeight="1" x14ac:dyDescent="0.2"/>
    <row r="8775" ht="15" customHeight="1" x14ac:dyDescent="0.2"/>
    <row r="8776" ht="15" customHeight="1" x14ac:dyDescent="0.2"/>
    <row r="8777" ht="15" customHeight="1" x14ac:dyDescent="0.2"/>
    <row r="8778" ht="15" customHeight="1" x14ac:dyDescent="0.2"/>
    <row r="8779" ht="15" customHeight="1" x14ac:dyDescent="0.2"/>
    <row r="8780" ht="15" customHeight="1" x14ac:dyDescent="0.2"/>
    <row r="8781" ht="15" customHeight="1" x14ac:dyDescent="0.2"/>
    <row r="8782" ht="15" customHeight="1" x14ac:dyDescent="0.2"/>
    <row r="8783" ht="15" customHeight="1" x14ac:dyDescent="0.2"/>
    <row r="8784" ht="15" customHeight="1" x14ac:dyDescent="0.2"/>
    <row r="8785" ht="15" customHeight="1" x14ac:dyDescent="0.2"/>
    <row r="8786" ht="15" customHeight="1" x14ac:dyDescent="0.2"/>
    <row r="8787" ht="15" customHeight="1" x14ac:dyDescent="0.2"/>
    <row r="8788" ht="15" customHeight="1" x14ac:dyDescent="0.2"/>
    <row r="8789" ht="15" customHeight="1" x14ac:dyDescent="0.2"/>
    <row r="8790" ht="15" customHeight="1" x14ac:dyDescent="0.2"/>
    <row r="8791" ht="15" customHeight="1" x14ac:dyDescent="0.2"/>
    <row r="8792" ht="15" customHeight="1" x14ac:dyDescent="0.2"/>
    <row r="8793" ht="15" customHeight="1" x14ac:dyDescent="0.2"/>
    <row r="8794" ht="15" customHeight="1" x14ac:dyDescent="0.2"/>
    <row r="8795" ht="15" customHeight="1" x14ac:dyDescent="0.2"/>
    <row r="8796" ht="15" customHeight="1" x14ac:dyDescent="0.2"/>
    <row r="8797" ht="15" customHeight="1" x14ac:dyDescent="0.2"/>
    <row r="8798" ht="15" customHeight="1" x14ac:dyDescent="0.2"/>
    <row r="8799" ht="15" customHeight="1" x14ac:dyDescent="0.2"/>
    <row r="8800" ht="15" customHeight="1" x14ac:dyDescent="0.2"/>
    <row r="8801" ht="15" customHeight="1" x14ac:dyDescent="0.2"/>
    <row r="8802" ht="15" customHeight="1" x14ac:dyDescent="0.2"/>
    <row r="8803" ht="15" customHeight="1" x14ac:dyDescent="0.2"/>
    <row r="8804" ht="15" customHeight="1" x14ac:dyDescent="0.2"/>
    <row r="8805" ht="15" customHeight="1" x14ac:dyDescent="0.2"/>
    <row r="8806" ht="15" customHeight="1" x14ac:dyDescent="0.2"/>
    <row r="8807" ht="15" customHeight="1" x14ac:dyDescent="0.2"/>
    <row r="8808" ht="15" customHeight="1" x14ac:dyDescent="0.2"/>
    <row r="8809" ht="15" customHeight="1" x14ac:dyDescent="0.2"/>
    <row r="8810" ht="15" customHeight="1" x14ac:dyDescent="0.2"/>
    <row r="8811" ht="15" customHeight="1" x14ac:dyDescent="0.2"/>
    <row r="8812" ht="15" customHeight="1" x14ac:dyDescent="0.2"/>
    <row r="8813" ht="15" customHeight="1" x14ac:dyDescent="0.2"/>
    <row r="8814" ht="15" customHeight="1" x14ac:dyDescent="0.2"/>
    <row r="8815" ht="15" customHeight="1" x14ac:dyDescent="0.2"/>
    <row r="8816" ht="15" customHeight="1" x14ac:dyDescent="0.2"/>
    <row r="8817" ht="15" customHeight="1" x14ac:dyDescent="0.2"/>
    <row r="8818" ht="15" customHeight="1" x14ac:dyDescent="0.2"/>
    <row r="8819" ht="15" customHeight="1" x14ac:dyDescent="0.2"/>
    <row r="8820" ht="15" customHeight="1" x14ac:dyDescent="0.2"/>
    <row r="8821" ht="15" customHeight="1" x14ac:dyDescent="0.2"/>
    <row r="8822" ht="15" customHeight="1" x14ac:dyDescent="0.2"/>
    <row r="8823" ht="15" customHeight="1" x14ac:dyDescent="0.2"/>
    <row r="8824" ht="15" customHeight="1" x14ac:dyDescent="0.2"/>
    <row r="8825" ht="15" customHeight="1" x14ac:dyDescent="0.2"/>
    <row r="8826" ht="15" customHeight="1" x14ac:dyDescent="0.2"/>
    <row r="8827" ht="15" customHeight="1" x14ac:dyDescent="0.2"/>
    <row r="8828" ht="15" customHeight="1" x14ac:dyDescent="0.2"/>
    <row r="8829" ht="15" customHeight="1" x14ac:dyDescent="0.2"/>
    <row r="8830" ht="15" customHeight="1" x14ac:dyDescent="0.2"/>
    <row r="8831" ht="15" customHeight="1" x14ac:dyDescent="0.2"/>
    <row r="8832" ht="15" customHeight="1" x14ac:dyDescent="0.2"/>
    <row r="8833" ht="15" customHeight="1" x14ac:dyDescent="0.2"/>
    <row r="8834" ht="15" customHeight="1" x14ac:dyDescent="0.2"/>
    <row r="8835" ht="15" customHeight="1" x14ac:dyDescent="0.2"/>
    <row r="8836" ht="15" customHeight="1" x14ac:dyDescent="0.2"/>
    <row r="8837" ht="15" customHeight="1" x14ac:dyDescent="0.2"/>
    <row r="8838" ht="15" customHeight="1" x14ac:dyDescent="0.2"/>
    <row r="8839" ht="15" customHeight="1" x14ac:dyDescent="0.2"/>
    <row r="8840" ht="15" customHeight="1" x14ac:dyDescent="0.2"/>
    <row r="8841" ht="15" customHeight="1" x14ac:dyDescent="0.2"/>
    <row r="8842" ht="15" customHeight="1" x14ac:dyDescent="0.2"/>
    <row r="8843" ht="15" customHeight="1" x14ac:dyDescent="0.2"/>
    <row r="8844" ht="15" customHeight="1" x14ac:dyDescent="0.2"/>
    <row r="8845" ht="15" customHeight="1" x14ac:dyDescent="0.2"/>
    <row r="8846" ht="15" customHeight="1" x14ac:dyDescent="0.2"/>
    <row r="8847" ht="15" customHeight="1" x14ac:dyDescent="0.2"/>
    <row r="8848" ht="15" customHeight="1" x14ac:dyDescent="0.2"/>
    <row r="8849" ht="15" customHeight="1" x14ac:dyDescent="0.2"/>
    <row r="8850" ht="15" customHeight="1" x14ac:dyDescent="0.2"/>
    <row r="8851" ht="15" customHeight="1" x14ac:dyDescent="0.2"/>
    <row r="8852" ht="15" customHeight="1" x14ac:dyDescent="0.2"/>
    <row r="8853" ht="15" customHeight="1" x14ac:dyDescent="0.2"/>
    <row r="8854" ht="15" customHeight="1" x14ac:dyDescent="0.2"/>
    <row r="8855" ht="15" customHeight="1" x14ac:dyDescent="0.2"/>
    <row r="8856" ht="15" customHeight="1" x14ac:dyDescent="0.2"/>
    <row r="8857" ht="15" customHeight="1" x14ac:dyDescent="0.2"/>
    <row r="8858" ht="15" customHeight="1" x14ac:dyDescent="0.2"/>
    <row r="8859" ht="15" customHeight="1" x14ac:dyDescent="0.2"/>
    <row r="8860" ht="15" customHeight="1" x14ac:dyDescent="0.2"/>
    <row r="8861" ht="15" customHeight="1" x14ac:dyDescent="0.2"/>
    <row r="8862" ht="15" customHeight="1" x14ac:dyDescent="0.2"/>
    <row r="8863" ht="15" customHeight="1" x14ac:dyDescent="0.2"/>
    <row r="8864" ht="15" customHeight="1" x14ac:dyDescent="0.2"/>
    <row r="8865" ht="15" customHeight="1" x14ac:dyDescent="0.2"/>
    <row r="8866" ht="15" customHeight="1" x14ac:dyDescent="0.2"/>
    <row r="8867" ht="15" customHeight="1" x14ac:dyDescent="0.2"/>
    <row r="8868" ht="15" customHeight="1" x14ac:dyDescent="0.2"/>
    <row r="8869" ht="15" customHeight="1" x14ac:dyDescent="0.2"/>
    <row r="8870" ht="15" customHeight="1" x14ac:dyDescent="0.2"/>
    <row r="8871" ht="15" customHeight="1" x14ac:dyDescent="0.2"/>
    <row r="8872" ht="15" customHeight="1" x14ac:dyDescent="0.2"/>
    <row r="8873" ht="15" customHeight="1" x14ac:dyDescent="0.2"/>
    <row r="8874" ht="15" customHeight="1" x14ac:dyDescent="0.2"/>
    <row r="8875" ht="15" customHeight="1" x14ac:dyDescent="0.2"/>
    <row r="8876" ht="15" customHeight="1" x14ac:dyDescent="0.2"/>
    <row r="8877" ht="15" customHeight="1" x14ac:dyDescent="0.2"/>
    <row r="8878" ht="15" customHeight="1" x14ac:dyDescent="0.2"/>
    <row r="8879" ht="15" customHeight="1" x14ac:dyDescent="0.2"/>
    <row r="8880" ht="15" customHeight="1" x14ac:dyDescent="0.2"/>
    <row r="8881" ht="15" customHeight="1" x14ac:dyDescent="0.2"/>
    <row r="8882" ht="15" customHeight="1" x14ac:dyDescent="0.2"/>
    <row r="8883" ht="15" customHeight="1" x14ac:dyDescent="0.2"/>
    <row r="8884" ht="15" customHeight="1" x14ac:dyDescent="0.2"/>
    <row r="8885" ht="15" customHeight="1" x14ac:dyDescent="0.2"/>
    <row r="8886" ht="15" customHeight="1" x14ac:dyDescent="0.2"/>
    <row r="8887" ht="15" customHeight="1" x14ac:dyDescent="0.2"/>
    <row r="8888" ht="15" customHeight="1" x14ac:dyDescent="0.2"/>
    <row r="8889" ht="15" customHeight="1" x14ac:dyDescent="0.2"/>
    <row r="8890" ht="15" customHeight="1" x14ac:dyDescent="0.2"/>
    <row r="8891" ht="15" customHeight="1" x14ac:dyDescent="0.2"/>
    <row r="8892" ht="15" customHeight="1" x14ac:dyDescent="0.2"/>
    <row r="8893" ht="15" customHeight="1" x14ac:dyDescent="0.2"/>
    <row r="8894" ht="15" customHeight="1" x14ac:dyDescent="0.2"/>
    <row r="8895" ht="15" customHeight="1" x14ac:dyDescent="0.2"/>
    <row r="8896" ht="15" customHeight="1" x14ac:dyDescent="0.2"/>
    <row r="8897" ht="15" customHeight="1" x14ac:dyDescent="0.2"/>
    <row r="8898" ht="15" customHeight="1" x14ac:dyDescent="0.2"/>
    <row r="8899" ht="15" customHeight="1" x14ac:dyDescent="0.2"/>
    <row r="8900" ht="15" customHeight="1" x14ac:dyDescent="0.2"/>
    <row r="8901" ht="15" customHeight="1" x14ac:dyDescent="0.2"/>
    <row r="8902" ht="15" customHeight="1" x14ac:dyDescent="0.2"/>
    <row r="8903" ht="15" customHeight="1" x14ac:dyDescent="0.2"/>
    <row r="8904" ht="15" customHeight="1" x14ac:dyDescent="0.2"/>
    <row r="8905" ht="15" customHeight="1" x14ac:dyDescent="0.2"/>
    <row r="8906" ht="15" customHeight="1" x14ac:dyDescent="0.2"/>
    <row r="8907" ht="15" customHeight="1" x14ac:dyDescent="0.2"/>
    <row r="8908" ht="15" customHeight="1" x14ac:dyDescent="0.2"/>
    <row r="8909" ht="15" customHeight="1" x14ac:dyDescent="0.2"/>
    <row r="8910" ht="15" customHeight="1" x14ac:dyDescent="0.2"/>
    <row r="8911" ht="15" customHeight="1" x14ac:dyDescent="0.2"/>
    <row r="8912" ht="15" customHeight="1" x14ac:dyDescent="0.2"/>
    <row r="8913" ht="15" customHeight="1" x14ac:dyDescent="0.2"/>
    <row r="8914" ht="15" customHeight="1" x14ac:dyDescent="0.2"/>
    <row r="8915" ht="15" customHeight="1" x14ac:dyDescent="0.2"/>
    <row r="8916" ht="15" customHeight="1" x14ac:dyDescent="0.2"/>
    <row r="8917" ht="15" customHeight="1" x14ac:dyDescent="0.2"/>
    <row r="8918" ht="15" customHeight="1" x14ac:dyDescent="0.2"/>
    <row r="8919" ht="15" customHeight="1" x14ac:dyDescent="0.2"/>
    <row r="8920" ht="15" customHeight="1" x14ac:dyDescent="0.2"/>
    <row r="8921" ht="15" customHeight="1" x14ac:dyDescent="0.2"/>
    <row r="8922" ht="15" customHeight="1" x14ac:dyDescent="0.2"/>
    <row r="8923" ht="15" customHeight="1" x14ac:dyDescent="0.2"/>
    <row r="8924" ht="15" customHeight="1" x14ac:dyDescent="0.2"/>
    <row r="8925" ht="15" customHeight="1" x14ac:dyDescent="0.2"/>
    <row r="8926" ht="15" customHeight="1" x14ac:dyDescent="0.2"/>
    <row r="8927" ht="15" customHeight="1" x14ac:dyDescent="0.2"/>
    <row r="8928" ht="15" customHeight="1" x14ac:dyDescent="0.2"/>
    <row r="8929" ht="15" customHeight="1" x14ac:dyDescent="0.2"/>
    <row r="8930" ht="15" customHeight="1" x14ac:dyDescent="0.2"/>
    <row r="8931" ht="15" customHeight="1" x14ac:dyDescent="0.2"/>
    <row r="8932" ht="15" customHeight="1" x14ac:dyDescent="0.2"/>
    <row r="8933" ht="15" customHeight="1" x14ac:dyDescent="0.2"/>
    <row r="8934" ht="15" customHeight="1" x14ac:dyDescent="0.2"/>
    <row r="8935" ht="15" customHeight="1" x14ac:dyDescent="0.2"/>
    <row r="8936" ht="15" customHeight="1" x14ac:dyDescent="0.2"/>
    <row r="8937" ht="15" customHeight="1" x14ac:dyDescent="0.2"/>
    <row r="8938" ht="15" customHeight="1" x14ac:dyDescent="0.2"/>
    <row r="8939" ht="15" customHeight="1" x14ac:dyDescent="0.2"/>
    <row r="8940" ht="15" customHeight="1" x14ac:dyDescent="0.2"/>
    <row r="8941" ht="15" customHeight="1" x14ac:dyDescent="0.2"/>
    <row r="8942" ht="15" customHeight="1" x14ac:dyDescent="0.2"/>
    <row r="8943" ht="15" customHeight="1" x14ac:dyDescent="0.2"/>
    <row r="8944" ht="15" customHeight="1" x14ac:dyDescent="0.2"/>
    <row r="8945" ht="15" customHeight="1" x14ac:dyDescent="0.2"/>
    <row r="8946" ht="15" customHeight="1" x14ac:dyDescent="0.2"/>
    <row r="8947" ht="15" customHeight="1" x14ac:dyDescent="0.2"/>
    <row r="8948" ht="15" customHeight="1" x14ac:dyDescent="0.2"/>
    <row r="8949" ht="15" customHeight="1" x14ac:dyDescent="0.2"/>
    <row r="8950" ht="15" customHeight="1" x14ac:dyDescent="0.2"/>
    <row r="8951" ht="15" customHeight="1" x14ac:dyDescent="0.2"/>
    <row r="8952" ht="15" customHeight="1" x14ac:dyDescent="0.2"/>
    <row r="8953" ht="15" customHeight="1" x14ac:dyDescent="0.2"/>
    <row r="8954" ht="15" customHeight="1" x14ac:dyDescent="0.2"/>
    <row r="8955" ht="15" customHeight="1" x14ac:dyDescent="0.2"/>
    <row r="8956" ht="15" customHeight="1" x14ac:dyDescent="0.2"/>
    <row r="8957" ht="15" customHeight="1" x14ac:dyDescent="0.2"/>
    <row r="8958" ht="15" customHeight="1" x14ac:dyDescent="0.2"/>
    <row r="8959" ht="15" customHeight="1" x14ac:dyDescent="0.2"/>
    <row r="8960" ht="15" customHeight="1" x14ac:dyDescent="0.2"/>
    <row r="8961" ht="15" customHeight="1" x14ac:dyDescent="0.2"/>
    <row r="8962" ht="15" customHeight="1" x14ac:dyDescent="0.2"/>
    <row r="8963" ht="15" customHeight="1" x14ac:dyDescent="0.2"/>
    <row r="8964" ht="15" customHeight="1" x14ac:dyDescent="0.2"/>
    <row r="8965" ht="15" customHeight="1" x14ac:dyDescent="0.2"/>
    <row r="8966" ht="15" customHeight="1" x14ac:dyDescent="0.2"/>
    <row r="8967" ht="15" customHeight="1" x14ac:dyDescent="0.2"/>
    <row r="8968" ht="15" customHeight="1" x14ac:dyDescent="0.2"/>
    <row r="8969" ht="15" customHeight="1" x14ac:dyDescent="0.2"/>
    <row r="8970" ht="15" customHeight="1" x14ac:dyDescent="0.2"/>
    <row r="8971" ht="15" customHeight="1" x14ac:dyDescent="0.2"/>
    <row r="8972" ht="15" customHeight="1" x14ac:dyDescent="0.2"/>
    <row r="8973" ht="15" customHeight="1" x14ac:dyDescent="0.2"/>
    <row r="8974" ht="15" customHeight="1" x14ac:dyDescent="0.2"/>
    <row r="8975" ht="15" customHeight="1" x14ac:dyDescent="0.2"/>
    <row r="8976" ht="15" customHeight="1" x14ac:dyDescent="0.2"/>
    <row r="8977" ht="15" customHeight="1" x14ac:dyDescent="0.2"/>
    <row r="8978" ht="15" customHeight="1" x14ac:dyDescent="0.2"/>
    <row r="8979" ht="15" customHeight="1" x14ac:dyDescent="0.2"/>
    <row r="8980" ht="15" customHeight="1" x14ac:dyDescent="0.2"/>
    <row r="8981" ht="15" customHeight="1" x14ac:dyDescent="0.2"/>
    <row r="8982" ht="15" customHeight="1" x14ac:dyDescent="0.2"/>
    <row r="8983" ht="15" customHeight="1" x14ac:dyDescent="0.2"/>
    <row r="8984" ht="15" customHeight="1" x14ac:dyDescent="0.2"/>
    <row r="8985" ht="15" customHeight="1" x14ac:dyDescent="0.2"/>
    <row r="8986" ht="15" customHeight="1" x14ac:dyDescent="0.2"/>
    <row r="8987" ht="15" customHeight="1" x14ac:dyDescent="0.2"/>
    <row r="8988" ht="15" customHeight="1" x14ac:dyDescent="0.2"/>
    <row r="8989" ht="15" customHeight="1" x14ac:dyDescent="0.2"/>
    <row r="8990" ht="15" customHeight="1" x14ac:dyDescent="0.2"/>
    <row r="8991" ht="15" customHeight="1" x14ac:dyDescent="0.2"/>
    <row r="8992" ht="15" customHeight="1" x14ac:dyDescent="0.2"/>
    <row r="8993" ht="15" customHeight="1" x14ac:dyDescent="0.2"/>
    <row r="8994" ht="15" customHeight="1" x14ac:dyDescent="0.2"/>
    <row r="8995" ht="15" customHeight="1" x14ac:dyDescent="0.2"/>
    <row r="8996" ht="15" customHeight="1" x14ac:dyDescent="0.2"/>
    <row r="8997" ht="15" customHeight="1" x14ac:dyDescent="0.2"/>
    <row r="8998" ht="15" customHeight="1" x14ac:dyDescent="0.2"/>
    <row r="8999" ht="15" customHeight="1" x14ac:dyDescent="0.2"/>
    <row r="9000" ht="15" customHeight="1" x14ac:dyDescent="0.2"/>
    <row r="9001" ht="15" customHeight="1" x14ac:dyDescent="0.2"/>
    <row r="9002" ht="15" customHeight="1" x14ac:dyDescent="0.2"/>
    <row r="9003" ht="15" customHeight="1" x14ac:dyDescent="0.2"/>
    <row r="9004" ht="15" customHeight="1" x14ac:dyDescent="0.2"/>
    <row r="9005" ht="15" customHeight="1" x14ac:dyDescent="0.2"/>
    <row r="9006" ht="15" customHeight="1" x14ac:dyDescent="0.2"/>
    <row r="9007" ht="15" customHeight="1" x14ac:dyDescent="0.2"/>
    <row r="9008" ht="15" customHeight="1" x14ac:dyDescent="0.2"/>
    <row r="9009" ht="15" customHeight="1" x14ac:dyDescent="0.2"/>
    <row r="9010" ht="15" customHeight="1" x14ac:dyDescent="0.2"/>
    <row r="9011" ht="15" customHeight="1" x14ac:dyDescent="0.2"/>
    <row r="9012" ht="15" customHeight="1" x14ac:dyDescent="0.2"/>
    <row r="9013" ht="15" customHeight="1" x14ac:dyDescent="0.2"/>
    <row r="9014" ht="15" customHeight="1" x14ac:dyDescent="0.2"/>
    <row r="9015" ht="15" customHeight="1" x14ac:dyDescent="0.2"/>
    <row r="9016" ht="15" customHeight="1" x14ac:dyDescent="0.2"/>
    <row r="9017" ht="15" customHeight="1" x14ac:dyDescent="0.2"/>
    <row r="9018" ht="15" customHeight="1" x14ac:dyDescent="0.2"/>
    <row r="9019" ht="15" customHeight="1" x14ac:dyDescent="0.2"/>
    <row r="9020" ht="15" customHeight="1" x14ac:dyDescent="0.2"/>
    <row r="9021" ht="15" customHeight="1" x14ac:dyDescent="0.2"/>
    <row r="9022" ht="15" customHeight="1" x14ac:dyDescent="0.2"/>
    <row r="9023" ht="15" customHeight="1" x14ac:dyDescent="0.2"/>
    <row r="9024" ht="15" customHeight="1" x14ac:dyDescent="0.2"/>
    <row r="9025" ht="15" customHeight="1" x14ac:dyDescent="0.2"/>
    <row r="9026" ht="15" customHeight="1" x14ac:dyDescent="0.2"/>
    <row r="9027" ht="15" customHeight="1" x14ac:dyDescent="0.2"/>
    <row r="9028" ht="15" customHeight="1" x14ac:dyDescent="0.2"/>
    <row r="9029" ht="15" customHeight="1" x14ac:dyDescent="0.2"/>
    <row r="9030" ht="15" customHeight="1" x14ac:dyDescent="0.2"/>
    <row r="9031" ht="15" customHeight="1" x14ac:dyDescent="0.2"/>
    <row r="9032" ht="15" customHeight="1" x14ac:dyDescent="0.2"/>
    <row r="9033" ht="15" customHeight="1" x14ac:dyDescent="0.2"/>
    <row r="9034" ht="15" customHeight="1" x14ac:dyDescent="0.2"/>
    <row r="9035" ht="15" customHeight="1" x14ac:dyDescent="0.2"/>
    <row r="9036" ht="15" customHeight="1" x14ac:dyDescent="0.2"/>
    <row r="9037" ht="15" customHeight="1" x14ac:dyDescent="0.2"/>
    <row r="9038" ht="15" customHeight="1" x14ac:dyDescent="0.2"/>
    <row r="9039" ht="15" customHeight="1" x14ac:dyDescent="0.2"/>
    <row r="9040" ht="15" customHeight="1" x14ac:dyDescent="0.2"/>
    <row r="9041" ht="15" customHeight="1" x14ac:dyDescent="0.2"/>
    <row r="9042" ht="15" customHeight="1" x14ac:dyDescent="0.2"/>
    <row r="9043" ht="15" customHeight="1" x14ac:dyDescent="0.2"/>
    <row r="9044" ht="15" customHeight="1" x14ac:dyDescent="0.2"/>
    <row r="9045" ht="15" customHeight="1" x14ac:dyDescent="0.2"/>
    <row r="9046" ht="15" customHeight="1" x14ac:dyDescent="0.2"/>
    <row r="9047" ht="15" customHeight="1" x14ac:dyDescent="0.2"/>
    <row r="9048" ht="15" customHeight="1" x14ac:dyDescent="0.2"/>
    <row r="9049" ht="15" customHeight="1" x14ac:dyDescent="0.2"/>
    <row r="9050" ht="15" customHeight="1" x14ac:dyDescent="0.2"/>
    <row r="9051" ht="15" customHeight="1" x14ac:dyDescent="0.2"/>
    <row r="9052" ht="15" customHeight="1" x14ac:dyDescent="0.2"/>
    <row r="9053" ht="15" customHeight="1" x14ac:dyDescent="0.2"/>
    <row r="9054" ht="15" customHeight="1" x14ac:dyDescent="0.2"/>
    <row r="9055" ht="15" customHeight="1" x14ac:dyDescent="0.2"/>
    <row r="9056" ht="15" customHeight="1" x14ac:dyDescent="0.2"/>
    <row r="9057" ht="15" customHeight="1" x14ac:dyDescent="0.2"/>
    <row r="9058" ht="15" customHeight="1" x14ac:dyDescent="0.2"/>
    <row r="9059" ht="15" customHeight="1" x14ac:dyDescent="0.2"/>
    <row r="9060" ht="15" customHeight="1" x14ac:dyDescent="0.2"/>
    <row r="9061" ht="15" customHeight="1" x14ac:dyDescent="0.2"/>
    <row r="9062" ht="15" customHeight="1" x14ac:dyDescent="0.2"/>
    <row r="9063" ht="15" customHeight="1" x14ac:dyDescent="0.2"/>
    <row r="9064" ht="15" customHeight="1" x14ac:dyDescent="0.2"/>
    <row r="9065" ht="15" customHeight="1" x14ac:dyDescent="0.2"/>
    <row r="9066" ht="15" customHeight="1" x14ac:dyDescent="0.2"/>
    <row r="9067" ht="15" customHeight="1" x14ac:dyDescent="0.2"/>
    <row r="9068" ht="15" customHeight="1" x14ac:dyDescent="0.2"/>
    <row r="9069" ht="15" customHeight="1" x14ac:dyDescent="0.2"/>
    <row r="9070" ht="15" customHeight="1" x14ac:dyDescent="0.2"/>
    <row r="9071" ht="15" customHeight="1" x14ac:dyDescent="0.2"/>
    <row r="9072" ht="15" customHeight="1" x14ac:dyDescent="0.2"/>
    <row r="9073" ht="15" customHeight="1" x14ac:dyDescent="0.2"/>
    <row r="9074" ht="15" customHeight="1" x14ac:dyDescent="0.2"/>
    <row r="9075" ht="15" customHeight="1" x14ac:dyDescent="0.2"/>
    <row r="9076" ht="15" customHeight="1" x14ac:dyDescent="0.2"/>
    <row r="9077" ht="15" customHeight="1" x14ac:dyDescent="0.2"/>
    <row r="9078" ht="15" customHeight="1" x14ac:dyDescent="0.2"/>
    <row r="9079" ht="15" customHeight="1" x14ac:dyDescent="0.2"/>
    <row r="9080" ht="15" customHeight="1" x14ac:dyDescent="0.2"/>
    <row r="9081" ht="15" customHeight="1" x14ac:dyDescent="0.2"/>
    <row r="9082" ht="15" customHeight="1" x14ac:dyDescent="0.2"/>
    <row r="9083" ht="15" customHeight="1" x14ac:dyDescent="0.2"/>
    <row r="9084" ht="15" customHeight="1" x14ac:dyDescent="0.2"/>
    <row r="9085" ht="15" customHeight="1" x14ac:dyDescent="0.2"/>
    <row r="9086" ht="15" customHeight="1" x14ac:dyDescent="0.2"/>
    <row r="9087" ht="15" customHeight="1" x14ac:dyDescent="0.2"/>
    <row r="9088" ht="15" customHeight="1" x14ac:dyDescent="0.2"/>
    <row r="9089" ht="15" customHeight="1" x14ac:dyDescent="0.2"/>
    <row r="9090" ht="15" customHeight="1" x14ac:dyDescent="0.2"/>
    <row r="9091" ht="15" customHeight="1" x14ac:dyDescent="0.2"/>
    <row r="9092" ht="15" customHeight="1" x14ac:dyDescent="0.2"/>
    <row r="9093" ht="15" customHeight="1" x14ac:dyDescent="0.2"/>
    <row r="9094" ht="15" customHeight="1" x14ac:dyDescent="0.2"/>
    <row r="9095" ht="15" customHeight="1" x14ac:dyDescent="0.2"/>
    <row r="9096" ht="15" customHeight="1" x14ac:dyDescent="0.2"/>
    <row r="9097" ht="15" customHeight="1" x14ac:dyDescent="0.2"/>
    <row r="9098" ht="15" customHeight="1" x14ac:dyDescent="0.2"/>
    <row r="9099" ht="15" customHeight="1" x14ac:dyDescent="0.2"/>
    <row r="9100" ht="15" customHeight="1" x14ac:dyDescent="0.2"/>
    <row r="9101" ht="15" customHeight="1" x14ac:dyDescent="0.2"/>
    <row r="9102" ht="15" customHeight="1" x14ac:dyDescent="0.2"/>
    <row r="9103" ht="15" customHeight="1" x14ac:dyDescent="0.2"/>
    <row r="9104" ht="15" customHeight="1" x14ac:dyDescent="0.2"/>
    <row r="9105" ht="15" customHeight="1" x14ac:dyDescent="0.2"/>
    <row r="9106" ht="15" customHeight="1" x14ac:dyDescent="0.2"/>
    <row r="9107" ht="15" customHeight="1" x14ac:dyDescent="0.2"/>
    <row r="9108" ht="15" customHeight="1" x14ac:dyDescent="0.2"/>
    <row r="9109" ht="15" customHeight="1" x14ac:dyDescent="0.2"/>
    <row r="9110" ht="15" customHeight="1" x14ac:dyDescent="0.2"/>
    <row r="9111" ht="15" customHeight="1" x14ac:dyDescent="0.2"/>
    <row r="9112" ht="15" customHeight="1" x14ac:dyDescent="0.2"/>
    <row r="9113" ht="15" customHeight="1" x14ac:dyDescent="0.2"/>
    <row r="9114" ht="15" customHeight="1" x14ac:dyDescent="0.2"/>
    <row r="9115" ht="15" customHeight="1" x14ac:dyDescent="0.2"/>
    <row r="9116" ht="15" customHeight="1" x14ac:dyDescent="0.2"/>
    <row r="9117" ht="15" customHeight="1" x14ac:dyDescent="0.2"/>
    <row r="9118" ht="15" customHeight="1" x14ac:dyDescent="0.2"/>
    <row r="9119" ht="15" customHeight="1" x14ac:dyDescent="0.2"/>
    <row r="9120" ht="15" customHeight="1" x14ac:dyDescent="0.2"/>
    <row r="9121" ht="15" customHeight="1" x14ac:dyDescent="0.2"/>
    <row r="9122" ht="15" customHeight="1" x14ac:dyDescent="0.2"/>
    <row r="9123" ht="15" customHeight="1" x14ac:dyDescent="0.2"/>
    <row r="9124" ht="15" customHeight="1" x14ac:dyDescent="0.2"/>
    <row r="9125" ht="15" customHeight="1" x14ac:dyDescent="0.2"/>
    <row r="9126" ht="15" customHeight="1" x14ac:dyDescent="0.2"/>
    <row r="9127" ht="15" customHeight="1" x14ac:dyDescent="0.2"/>
    <row r="9128" ht="15" customHeight="1" x14ac:dyDescent="0.2"/>
    <row r="9129" ht="15" customHeight="1" x14ac:dyDescent="0.2"/>
    <row r="9130" ht="15" customHeight="1" x14ac:dyDescent="0.2"/>
    <row r="9131" ht="15" customHeight="1" x14ac:dyDescent="0.2"/>
    <row r="9132" ht="15" customHeight="1" x14ac:dyDescent="0.2"/>
    <row r="9133" ht="15" customHeight="1" x14ac:dyDescent="0.2"/>
    <row r="9134" ht="15" customHeight="1" x14ac:dyDescent="0.2"/>
    <row r="9135" ht="15" customHeight="1" x14ac:dyDescent="0.2"/>
    <row r="9136" ht="15" customHeight="1" x14ac:dyDescent="0.2"/>
    <row r="9137" ht="15" customHeight="1" x14ac:dyDescent="0.2"/>
    <row r="9138" ht="15" customHeight="1" x14ac:dyDescent="0.2"/>
    <row r="9139" ht="15" customHeight="1" x14ac:dyDescent="0.2"/>
    <row r="9140" ht="15" customHeight="1" x14ac:dyDescent="0.2"/>
    <row r="9141" ht="15" customHeight="1" x14ac:dyDescent="0.2"/>
    <row r="9142" ht="15" customHeight="1" x14ac:dyDescent="0.2"/>
    <row r="9143" ht="15" customHeight="1" x14ac:dyDescent="0.2"/>
    <row r="9144" ht="15" customHeight="1" x14ac:dyDescent="0.2"/>
    <row r="9145" ht="15" customHeight="1" x14ac:dyDescent="0.2"/>
    <row r="9146" ht="15" customHeight="1" x14ac:dyDescent="0.2"/>
    <row r="9147" ht="15" customHeight="1" x14ac:dyDescent="0.2"/>
    <row r="9148" ht="15" customHeight="1" x14ac:dyDescent="0.2"/>
    <row r="9149" ht="15" customHeight="1" x14ac:dyDescent="0.2"/>
    <row r="9150" ht="15" customHeight="1" x14ac:dyDescent="0.2"/>
    <row r="9151" ht="15" customHeight="1" x14ac:dyDescent="0.2"/>
    <row r="9152" ht="15" customHeight="1" x14ac:dyDescent="0.2"/>
    <row r="9153" ht="15" customHeight="1" x14ac:dyDescent="0.2"/>
    <row r="9154" ht="15" customHeight="1" x14ac:dyDescent="0.2"/>
    <row r="9155" ht="15" customHeight="1" x14ac:dyDescent="0.2"/>
    <row r="9156" ht="15" customHeight="1" x14ac:dyDescent="0.2"/>
    <row r="9157" ht="15" customHeight="1" x14ac:dyDescent="0.2"/>
    <row r="9158" ht="15" customHeight="1" x14ac:dyDescent="0.2"/>
    <row r="9159" ht="15" customHeight="1" x14ac:dyDescent="0.2"/>
    <row r="9160" ht="15" customHeight="1" x14ac:dyDescent="0.2"/>
    <row r="9161" ht="15" customHeight="1" x14ac:dyDescent="0.2"/>
    <row r="9162" ht="15" customHeight="1" x14ac:dyDescent="0.2"/>
    <row r="9163" ht="15" customHeight="1" x14ac:dyDescent="0.2"/>
    <row r="9164" ht="15" customHeight="1" x14ac:dyDescent="0.2"/>
    <row r="9165" ht="15" customHeight="1" x14ac:dyDescent="0.2"/>
    <row r="9166" ht="15" customHeight="1" x14ac:dyDescent="0.2"/>
    <row r="9167" ht="15" customHeight="1" x14ac:dyDescent="0.2"/>
    <row r="9168" ht="15" customHeight="1" x14ac:dyDescent="0.2"/>
    <row r="9169" ht="15" customHeight="1" x14ac:dyDescent="0.2"/>
    <row r="9170" ht="15" customHeight="1" x14ac:dyDescent="0.2"/>
    <row r="9171" ht="15" customHeight="1" x14ac:dyDescent="0.2"/>
    <row r="9172" ht="15" customHeight="1" x14ac:dyDescent="0.2"/>
    <row r="9173" ht="15" customHeight="1" x14ac:dyDescent="0.2"/>
    <row r="9174" ht="15" customHeight="1" x14ac:dyDescent="0.2"/>
    <row r="9175" ht="15" customHeight="1" x14ac:dyDescent="0.2"/>
    <row r="9176" ht="15" customHeight="1" x14ac:dyDescent="0.2"/>
    <row r="9177" ht="15" customHeight="1" x14ac:dyDescent="0.2"/>
    <row r="9178" ht="15" customHeight="1" x14ac:dyDescent="0.2"/>
    <row r="9179" ht="15" customHeight="1" x14ac:dyDescent="0.2"/>
    <row r="9180" ht="15" customHeight="1" x14ac:dyDescent="0.2"/>
    <row r="9181" ht="15" customHeight="1" x14ac:dyDescent="0.2"/>
    <row r="9182" ht="15" customHeight="1" x14ac:dyDescent="0.2"/>
    <row r="9183" ht="15" customHeight="1" x14ac:dyDescent="0.2"/>
    <row r="9184" ht="15" customHeight="1" x14ac:dyDescent="0.2"/>
    <row r="9185" ht="15" customHeight="1" x14ac:dyDescent="0.2"/>
    <row r="9186" ht="15" customHeight="1" x14ac:dyDescent="0.2"/>
    <row r="9187" ht="15" customHeight="1" x14ac:dyDescent="0.2"/>
    <row r="9188" ht="15" customHeight="1" x14ac:dyDescent="0.2"/>
    <row r="9189" ht="15" customHeight="1" x14ac:dyDescent="0.2"/>
    <row r="9190" ht="15" customHeight="1" x14ac:dyDescent="0.2"/>
    <row r="9191" ht="15" customHeight="1" x14ac:dyDescent="0.2"/>
    <row r="9192" ht="15" customHeight="1" x14ac:dyDescent="0.2"/>
    <row r="9193" ht="15" customHeight="1" x14ac:dyDescent="0.2"/>
    <row r="9194" ht="15" customHeight="1" x14ac:dyDescent="0.2"/>
    <row r="9195" ht="15" customHeight="1" x14ac:dyDescent="0.2"/>
    <row r="9196" ht="15" customHeight="1" x14ac:dyDescent="0.2"/>
    <row r="9197" ht="15" customHeight="1" x14ac:dyDescent="0.2"/>
    <row r="9198" ht="15" customHeight="1" x14ac:dyDescent="0.2"/>
    <row r="9199" ht="15" customHeight="1" x14ac:dyDescent="0.2"/>
    <row r="9200" ht="15" customHeight="1" x14ac:dyDescent="0.2"/>
    <row r="9201" ht="15" customHeight="1" x14ac:dyDescent="0.2"/>
    <row r="9202" ht="15" customHeight="1" x14ac:dyDescent="0.2"/>
    <row r="9203" ht="15" customHeight="1" x14ac:dyDescent="0.2"/>
    <row r="9204" ht="15" customHeight="1" x14ac:dyDescent="0.2"/>
    <row r="9205" ht="15" customHeight="1" x14ac:dyDescent="0.2"/>
    <row r="9206" ht="15" customHeight="1" x14ac:dyDescent="0.2"/>
    <row r="9207" ht="15" customHeight="1" x14ac:dyDescent="0.2"/>
    <row r="9208" ht="15" customHeight="1" x14ac:dyDescent="0.2"/>
    <row r="9209" ht="15" customHeight="1" x14ac:dyDescent="0.2"/>
    <row r="9210" ht="15" customHeight="1" x14ac:dyDescent="0.2"/>
    <row r="9211" ht="15" customHeight="1" x14ac:dyDescent="0.2"/>
    <row r="9212" ht="15" customHeight="1" x14ac:dyDescent="0.2"/>
    <row r="9213" ht="15" customHeight="1" x14ac:dyDescent="0.2"/>
    <row r="9214" ht="15" customHeight="1" x14ac:dyDescent="0.2"/>
    <row r="9215" ht="15" customHeight="1" x14ac:dyDescent="0.2"/>
    <row r="9216" ht="15" customHeight="1" x14ac:dyDescent="0.2"/>
    <row r="9217" ht="15" customHeight="1" x14ac:dyDescent="0.2"/>
    <row r="9218" ht="15" customHeight="1" x14ac:dyDescent="0.2"/>
    <row r="9219" ht="15" customHeight="1" x14ac:dyDescent="0.2"/>
    <row r="9220" ht="15" customHeight="1" x14ac:dyDescent="0.2"/>
    <row r="9221" ht="15" customHeight="1" x14ac:dyDescent="0.2"/>
    <row r="9222" ht="15" customHeight="1" x14ac:dyDescent="0.2"/>
    <row r="9223" ht="15" customHeight="1" x14ac:dyDescent="0.2"/>
    <row r="9224" ht="15" customHeight="1" x14ac:dyDescent="0.2"/>
    <row r="9225" ht="15" customHeight="1" x14ac:dyDescent="0.2"/>
    <row r="9226" ht="15" customHeight="1" x14ac:dyDescent="0.2"/>
    <row r="9227" ht="15" customHeight="1" x14ac:dyDescent="0.2"/>
    <row r="9228" ht="15" customHeight="1" x14ac:dyDescent="0.2"/>
    <row r="9229" ht="15" customHeight="1" x14ac:dyDescent="0.2"/>
    <row r="9230" ht="15" customHeight="1" x14ac:dyDescent="0.2"/>
    <row r="9231" ht="15" customHeight="1" x14ac:dyDescent="0.2"/>
    <row r="9232" ht="15" customHeight="1" x14ac:dyDescent="0.2"/>
    <row r="9233" ht="15" customHeight="1" x14ac:dyDescent="0.2"/>
    <row r="9234" ht="15" customHeight="1" x14ac:dyDescent="0.2"/>
    <row r="9235" ht="15" customHeight="1" x14ac:dyDescent="0.2"/>
    <row r="9236" ht="15" customHeight="1" x14ac:dyDescent="0.2"/>
    <row r="9237" ht="15" customHeight="1" x14ac:dyDescent="0.2"/>
    <row r="9238" ht="15" customHeight="1" x14ac:dyDescent="0.2"/>
    <row r="9239" ht="15" customHeight="1" x14ac:dyDescent="0.2"/>
    <row r="9240" ht="15" customHeight="1" x14ac:dyDescent="0.2"/>
    <row r="9241" ht="15" customHeight="1" x14ac:dyDescent="0.2"/>
    <row r="9242" ht="15" customHeight="1" x14ac:dyDescent="0.2"/>
    <row r="9243" ht="15" customHeight="1" x14ac:dyDescent="0.2"/>
    <row r="9244" ht="15" customHeight="1" x14ac:dyDescent="0.2"/>
    <row r="9245" ht="15" customHeight="1" x14ac:dyDescent="0.2"/>
    <row r="9246" ht="15" customHeight="1" x14ac:dyDescent="0.2"/>
    <row r="9247" ht="15" customHeight="1" x14ac:dyDescent="0.2"/>
    <row r="9248" ht="15" customHeight="1" x14ac:dyDescent="0.2"/>
    <row r="9249" ht="15" customHeight="1" x14ac:dyDescent="0.2"/>
    <row r="9250" ht="15" customHeight="1" x14ac:dyDescent="0.2"/>
    <row r="9251" ht="15" customHeight="1" x14ac:dyDescent="0.2"/>
    <row r="9252" ht="15" customHeight="1" x14ac:dyDescent="0.2"/>
    <row r="9253" ht="15" customHeight="1" x14ac:dyDescent="0.2"/>
    <row r="9254" ht="15" customHeight="1" x14ac:dyDescent="0.2"/>
    <row r="9255" ht="15" customHeight="1" x14ac:dyDescent="0.2"/>
    <row r="9256" ht="15" customHeight="1" x14ac:dyDescent="0.2"/>
    <row r="9257" ht="15" customHeight="1" x14ac:dyDescent="0.2"/>
    <row r="9258" ht="15" customHeight="1" x14ac:dyDescent="0.2"/>
    <row r="9259" ht="15" customHeight="1" x14ac:dyDescent="0.2"/>
    <row r="9260" ht="15" customHeight="1" x14ac:dyDescent="0.2"/>
    <row r="9261" ht="15" customHeight="1" x14ac:dyDescent="0.2"/>
    <row r="9262" ht="15" customHeight="1" x14ac:dyDescent="0.2"/>
    <row r="9263" ht="15" customHeight="1" x14ac:dyDescent="0.2"/>
    <row r="9264" ht="15" customHeight="1" x14ac:dyDescent="0.2"/>
    <row r="9265" ht="15" customHeight="1" x14ac:dyDescent="0.2"/>
    <row r="9266" ht="15" customHeight="1" x14ac:dyDescent="0.2"/>
    <row r="9267" ht="15" customHeight="1" x14ac:dyDescent="0.2"/>
    <row r="9268" ht="15" customHeight="1" x14ac:dyDescent="0.2"/>
    <row r="9269" ht="15" customHeight="1" x14ac:dyDescent="0.2"/>
    <row r="9270" ht="15" customHeight="1" x14ac:dyDescent="0.2"/>
    <row r="9271" ht="15" customHeight="1" x14ac:dyDescent="0.2"/>
    <row r="9272" ht="15" customHeight="1" x14ac:dyDescent="0.2"/>
    <row r="9273" ht="15" customHeight="1" x14ac:dyDescent="0.2"/>
    <row r="9274" ht="15" customHeight="1" x14ac:dyDescent="0.2"/>
    <row r="9275" ht="15" customHeight="1" x14ac:dyDescent="0.2"/>
    <row r="9276" ht="15" customHeight="1" x14ac:dyDescent="0.2"/>
    <row r="9277" ht="15" customHeight="1" x14ac:dyDescent="0.2"/>
    <row r="9278" ht="15" customHeight="1" x14ac:dyDescent="0.2"/>
    <row r="9279" ht="15" customHeight="1" x14ac:dyDescent="0.2"/>
    <row r="9280" ht="15" customHeight="1" x14ac:dyDescent="0.2"/>
    <row r="9281" ht="15" customHeight="1" x14ac:dyDescent="0.2"/>
    <row r="9282" ht="15" customHeight="1" x14ac:dyDescent="0.2"/>
    <row r="9283" ht="15" customHeight="1" x14ac:dyDescent="0.2"/>
    <row r="9284" ht="15" customHeight="1" x14ac:dyDescent="0.2"/>
    <row r="9285" ht="15" customHeight="1" x14ac:dyDescent="0.2"/>
    <row r="9286" ht="15" customHeight="1" x14ac:dyDescent="0.2"/>
    <row r="9287" ht="15" customHeight="1" x14ac:dyDescent="0.2"/>
    <row r="9288" ht="15" customHeight="1" x14ac:dyDescent="0.2"/>
    <row r="9289" ht="15" customHeight="1" x14ac:dyDescent="0.2"/>
    <row r="9290" ht="15" customHeight="1" x14ac:dyDescent="0.2"/>
    <row r="9291" ht="15" customHeight="1" x14ac:dyDescent="0.2"/>
    <row r="9292" ht="15" customHeight="1" x14ac:dyDescent="0.2"/>
    <row r="9293" ht="15" customHeight="1" x14ac:dyDescent="0.2"/>
    <row r="9294" ht="15" customHeight="1" x14ac:dyDescent="0.2"/>
    <row r="9295" ht="15" customHeight="1" x14ac:dyDescent="0.2"/>
    <row r="9296" ht="15" customHeight="1" x14ac:dyDescent="0.2"/>
    <row r="9297" ht="15" customHeight="1" x14ac:dyDescent="0.2"/>
    <row r="9298" ht="15" customHeight="1" x14ac:dyDescent="0.2"/>
    <row r="9299" ht="15" customHeight="1" x14ac:dyDescent="0.2"/>
    <row r="9300" ht="15" customHeight="1" x14ac:dyDescent="0.2"/>
    <row r="9301" ht="15" customHeight="1" x14ac:dyDescent="0.2"/>
    <row r="9302" ht="15" customHeight="1" x14ac:dyDescent="0.2"/>
    <row r="9303" ht="15" customHeight="1" x14ac:dyDescent="0.2"/>
    <row r="9304" ht="15" customHeight="1" x14ac:dyDescent="0.2"/>
    <row r="9305" ht="15" customHeight="1" x14ac:dyDescent="0.2"/>
    <row r="9306" ht="15" customHeight="1" x14ac:dyDescent="0.2"/>
    <row r="9307" ht="15" customHeight="1" x14ac:dyDescent="0.2"/>
    <row r="9308" ht="15" customHeight="1" x14ac:dyDescent="0.2"/>
    <row r="9309" ht="15" customHeight="1" x14ac:dyDescent="0.2"/>
    <row r="9310" ht="15" customHeight="1" x14ac:dyDescent="0.2"/>
    <row r="9311" ht="15" customHeight="1" x14ac:dyDescent="0.2"/>
    <row r="9312" ht="15" customHeight="1" x14ac:dyDescent="0.2"/>
    <row r="9313" ht="15" customHeight="1" x14ac:dyDescent="0.2"/>
    <row r="9314" ht="15" customHeight="1" x14ac:dyDescent="0.2"/>
    <row r="9315" ht="15" customHeight="1" x14ac:dyDescent="0.2"/>
    <row r="9316" ht="15" customHeight="1" x14ac:dyDescent="0.2"/>
    <row r="9317" ht="15" customHeight="1" x14ac:dyDescent="0.2"/>
    <row r="9318" ht="15" customHeight="1" x14ac:dyDescent="0.2"/>
    <row r="9319" ht="15" customHeight="1" x14ac:dyDescent="0.2"/>
    <row r="9320" ht="15" customHeight="1" x14ac:dyDescent="0.2"/>
    <row r="9321" ht="15" customHeight="1" x14ac:dyDescent="0.2"/>
    <row r="9322" ht="15" customHeight="1" x14ac:dyDescent="0.2"/>
    <row r="9323" ht="15" customHeight="1" x14ac:dyDescent="0.2"/>
    <row r="9324" ht="15" customHeight="1" x14ac:dyDescent="0.2"/>
    <row r="9325" ht="15" customHeight="1" x14ac:dyDescent="0.2"/>
    <row r="9326" ht="15" customHeight="1" x14ac:dyDescent="0.2"/>
    <row r="9327" ht="15" customHeight="1" x14ac:dyDescent="0.2"/>
    <row r="9328" ht="15" customHeight="1" x14ac:dyDescent="0.2"/>
    <row r="9329" ht="15" customHeight="1" x14ac:dyDescent="0.2"/>
    <row r="9330" ht="15" customHeight="1" x14ac:dyDescent="0.2"/>
    <row r="9331" ht="15" customHeight="1" x14ac:dyDescent="0.2"/>
    <row r="9332" ht="15" customHeight="1" x14ac:dyDescent="0.2"/>
    <row r="9333" ht="15" customHeight="1" x14ac:dyDescent="0.2"/>
    <row r="9334" ht="15" customHeight="1" x14ac:dyDescent="0.2"/>
    <row r="9335" ht="15" customHeight="1" x14ac:dyDescent="0.2"/>
    <row r="9336" ht="15" customHeight="1" x14ac:dyDescent="0.2"/>
    <row r="9337" ht="15" customHeight="1" x14ac:dyDescent="0.2"/>
    <row r="9338" ht="15" customHeight="1" x14ac:dyDescent="0.2"/>
    <row r="9339" ht="15" customHeight="1" x14ac:dyDescent="0.2"/>
    <row r="9340" ht="15" customHeight="1" x14ac:dyDescent="0.2"/>
    <row r="9341" ht="15" customHeight="1" x14ac:dyDescent="0.2"/>
    <row r="9342" ht="15" customHeight="1" x14ac:dyDescent="0.2"/>
    <row r="9343" ht="15" customHeight="1" x14ac:dyDescent="0.2"/>
    <row r="9344" ht="15" customHeight="1" x14ac:dyDescent="0.2"/>
    <row r="9345" ht="15" customHeight="1" x14ac:dyDescent="0.2"/>
    <row r="9346" ht="15" customHeight="1" x14ac:dyDescent="0.2"/>
    <row r="9347" ht="15" customHeight="1" x14ac:dyDescent="0.2"/>
    <row r="9348" ht="15" customHeight="1" x14ac:dyDescent="0.2"/>
    <row r="9349" ht="15" customHeight="1" x14ac:dyDescent="0.2"/>
    <row r="9350" ht="15" customHeight="1" x14ac:dyDescent="0.2"/>
    <row r="9351" ht="15" customHeight="1" x14ac:dyDescent="0.2"/>
    <row r="9352" ht="15" customHeight="1" x14ac:dyDescent="0.2"/>
    <row r="9353" ht="15" customHeight="1" x14ac:dyDescent="0.2"/>
    <row r="9354" ht="15" customHeight="1" x14ac:dyDescent="0.2"/>
    <row r="9355" ht="15" customHeight="1" x14ac:dyDescent="0.2"/>
    <row r="9356" ht="15" customHeight="1" x14ac:dyDescent="0.2"/>
    <row r="9357" ht="15" customHeight="1" x14ac:dyDescent="0.2"/>
    <row r="9358" ht="15" customHeight="1" x14ac:dyDescent="0.2"/>
    <row r="9359" ht="15" customHeight="1" x14ac:dyDescent="0.2"/>
    <row r="9360" ht="15" customHeight="1" x14ac:dyDescent="0.2"/>
    <row r="9361" ht="15" customHeight="1" x14ac:dyDescent="0.2"/>
    <row r="9362" ht="15" customHeight="1" x14ac:dyDescent="0.2"/>
    <row r="9363" ht="15" customHeight="1" x14ac:dyDescent="0.2"/>
    <row r="9364" ht="15" customHeight="1" x14ac:dyDescent="0.2"/>
    <row r="9365" ht="15" customHeight="1" x14ac:dyDescent="0.2"/>
    <row r="9366" ht="15" customHeight="1" x14ac:dyDescent="0.2"/>
    <row r="9367" ht="15" customHeight="1" x14ac:dyDescent="0.2"/>
    <row r="9368" ht="15" customHeight="1" x14ac:dyDescent="0.2"/>
    <row r="9369" ht="15" customHeight="1" x14ac:dyDescent="0.2"/>
    <row r="9370" ht="15" customHeight="1" x14ac:dyDescent="0.2"/>
    <row r="9371" ht="15" customHeight="1" x14ac:dyDescent="0.2"/>
    <row r="9372" ht="15" customHeight="1" x14ac:dyDescent="0.2"/>
    <row r="9373" ht="15" customHeight="1" x14ac:dyDescent="0.2"/>
    <row r="9374" ht="15" customHeight="1" x14ac:dyDescent="0.2"/>
    <row r="9375" ht="15" customHeight="1" x14ac:dyDescent="0.2"/>
    <row r="9376" ht="15" customHeight="1" x14ac:dyDescent="0.2"/>
    <row r="9377" ht="15" customHeight="1" x14ac:dyDescent="0.2"/>
    <row r="9378" ht="15" customHeight="1" x14ac:dyDescent="0.2"/>
    <row r="9379" ht="15" customHeight="1" x14ac:dyDescent="0.2"/>
    <row r="9380" ht="15" customHeight="1" x14ac:dyDescent="0.2"/>
    <row r="9381" ht="15" customHeight="1" x14ac:dyDescent="0.2"/>
    <row r="9382" ht="15" customHeight="1" x14ac:dyDescent="0.2"/>
    <row r="9383" ht="15" customHeight="1" x14ac:dyDescent="0.2"/>
    <row r="9384" ht="15" customHeight="1" x14ac:dyDescent="0.2"/>
    <row r="9385" ht="15" customHeight="1" x14ac:dyDescent="0.2"/>
    <row r="9386" ht="15" customHeight="1" x14ac:dyDescent="0.2"/>
    <row r="9387" ht="15" customHeight="1" x14ac:dyDescent="0.2"/>
    <row r="9388" ht="15" customHeight="1" x14ac:dyDescent="0.2"/>
    <row r="9389" ht="15" customHeight="1" x14ac:dyDescent="0.2"/>
    <row r="9390" ht="15" customHeight="1" x14ac:dyDescent="0.2"/>
    <row r="9391" ht="15" customHeight="1" x14ac:dyDescent="0.2"/>
    <row r="9392" ht="15" customHeight="1" x14ac:dyDescent="0.2"/>
    <row r="9393" ht="15" customHeight="1" x14ac:dyDescent="0.2"/>
    <row r="9394" ht="15" customHeight="1" x14ac:dyDescent="0.2"/>
    <row r="9395" ht="15" customHeight="1" x14ac:dyDescent="0.2"/>
    <row r="9396" ht="15" customHeight="1" x14ac:dyDescent="0.2"/>
    <row r="9397" ht="15" customHeight="1" x14ac:dyDescent="0.2"/>
    <row r="9398" ht="15" customHeight="1" x14ac:dyDescent="0.2"/>
    <row r="9399" ht="15" customHeight="1" x14ac:dyDescent="0.2"/>
    <row r="9400" ht="15" customHeight="1" x14ac:dyDescent="0.2"/>
    <row r="9401" ht="15" customHeight="1" x14ac:dyDescent="0.2"/>
    <row r="9402" ht="15" customHeight="1" x14ac:dyDescent="0.2"/>
    <row r="9403" ht="15" customHeight="1" x14ac:dyDescent="0.2"/>
    <row r="9404" ht="15" customHeight="1" x14ac:dyDescent="0.2"/>
    <row r="9405" ht="15" customHeight="1" x14ac:dyDescent="0.2"/>
    <row r="9406" ht="15" customHeight="1" x14ac:dyDescent="0.2"/>
    <row r="9407" ht="15" customHeight="1" x14ac:dyDescent="0.2"/>
    <row r="9408" ht="15" customHeight="1" x14ac:dyDescent="0.2"/>
    <row r="9409" ht="15" customHeight="1" x14ac:dyDescent="0.2"/>
    <row r="9410" ht="15" customHeight="1" x14ac:dyDescent="0.2"/>
    <row r="9411" ht="15" customHeight="1" x14ac:dyDescent="0.2"/>
    <row r="9412" ht="15" customHeight="1" x14ac:dyDescent="0.2"/>
    <row r="9413" ht="15" customHeight="1" x14ac:dyDescent="0.2"/>
    <row r="9414" ht="15" customHeight="1" x14ac:dyDescent="0.2"/>
    <row r="9415" ht="15" customHeight="1" x14ac:dyDescent="0.2"/>
    <row r="9416" ht="15" customHeight="1" x14ac:dyDescent="0.2"/>
    <row r="9417" ht="15" customHeight="1" x14ac:dyDescent="0.2"/>
    <row r="9418" ht="15" customHeight="1" x14ac:dyDescent="0.2"/>
    <row r="9419" ht="15" customHeight="1" x14ac:dyDescent="0.2"/>
    <row r="9420" ht="15" customHeight="1" x14ac:dyDescent="0.2"/>
    <row r="9421" ht="15" customHeight="1" x14ac:dyDescent="0.2"/>
    <row r="9422" ht="15" customHeight="1" x14ac:dyDescent="0.2"/>
    <row r="9423" ht="15" customHeight="1" x14ac:dyDescent="0.2"/>
    <row r="9424" ht="15" customHeight="1" x14ac:dyDescent="0.2"/>
    <row r="9425" ht="15" customHeight="1" x14ac:dyDescent="0.2"/>
    <row r="9426" ht="15" customHeight="1" x14ac:dyDescent="0.2"/>
    <row r="9427" ht="15" customHeight="1" x14ac:dyDescent="0.2"/>
    <row r="9428" ht="15" customHeight="1" x14ac:dyDescent="0.2"/>
    <row r="9429" ht="15" customHeight="1" x14ac:dyDescent="0.2"/>
    <row r="9430" ht="15" customHeight="1" x14ac:dyDescent="0.2"/>
    <row r="9431" ht="15" customHeight="1" x14ac:dyDescent="0.2"/>
    <row r="9432" ht="15" customHeight="1" x14ac:dyDescent="0.2"/>
    <row r="9433" ht="15" customHeight="1" x14ac:dyDescent="0.2"/>
    <row r="9434" ht="15" customHeight="1" x14ac:dyDescent="0.2"/>
    <row r="9435" ht="15" customHeight="1" x14ac:dyDescent="0.2"/>
    <row r="9436" ht="15" customHeight="1" x14ac:dyDescent="0.2"/>
    <row r="9437" ht="15" customHeight="1" x14ac:dyDescent="0.2"/>
    <row r="9438" ht="15" customHeight="1" x14ac:dyDescent="0.2"/>
    <row r="9439" ht="15" customHeight="1" x14ac:dyDescent="0.2"/>
    <row r="9440" ht="15" customHeight="1" x14ac:dyDescent="0.2"/>
    <row r="9441" ht="15" customHeight="1" x14ac:dyDescent="0.2"/>
    <row r="9442" ht="15" customHeight="1" x14ac:dyDescent="0.2"/>
    <row r="9443" ht="15" customHeight="1" x14ac:dyDescent="0.2"/>
    <row r="9444" ht="15" customHeight="1" x14ac:dyDescent="0.2"/>
    <row r="9445" ht="15" customHeight="1" x14ac:dyDescent="0.2"/>
    <row r="9446" ht="15" customHeight="1" x14ac:dyDescent="0.2"/>
    <row r="9447" ht="15" customHeight="1" x14ac:dyDescent="0.2"/>
    <row r="9448" ht="15" customHeight="1" x14ac:dyDescent="0.2"/>
    <row r="9449" ht="15" customHeight="1" x14ac:dyDescent="0.2"/>
    <row r="9450" ht="15" customHeight="1" x14ac:dyDescent="0.2"/>
    <row r="9451" ht="15" customHeight="1" x14ac:dyDescent="0.2"/>
    <row r="9452" ht="15" customHeight="1" x14ac:dyDescent="0.2"/>
    <row r="9453" ht="15" customHeight="1" x14ac:dyDescent="0.2"/>
    <row r="9454" ht="15" customHeight="1" x14ac:dyDescent="0.2"/>
    <row r="9455" ht="15" customHeight="1" x14ac:dyDescent="0.2"/>
    <row r="9456" ht="15" customHeight="1" x14ac:dyDescent="0.2"/>
    <row r="9457" ht="15" customHeight="1" x14ac:dyDescent="0.2"/>
    <row r="9458" ht="15" customHeight="1" x14ac:dyDescent="0.2"/>
    <row r="9459" ht="15" customHeight="1" x14ac:dyDescent="0.2"/>
    <row r="9460" ht="15" customHeight="1" x14ac:dyDescent="0.2"/>
    <row r="9461" ht="15" customHeight="1" x14ac:dyDescent="0.2"/>
    <row r="9462" ht="15" customHeight="1" x14ac:dyDescent="0.2"/>
    <row r="9463" ht="15" customHeight="1" x14ac:dyDescent="0.2"/>
    <row r="9464" ht="15" customHeight="1" x14ac:dyDescent="0.2"/>
    <row r="9465" ht="15" customHeight="1" x14ac:dyDescent="0.2"/>
    <row r="9466" ht="15" customHeight="1" x14ac:dyDescent="0.2"/>
    <row r="9467" ht="15" customHeight="1" x14ac:dyDescent="0.2"/>
    <row r="9468" ht="15" customHeight="1" x14ac:dyDescent="0.2"/>
    <row r="9469" ht="15" customHeight="1" x14ac:dyDescent="0.2"/>
    <row r="9470" ht="15" customHeight="1" x14ac:dyDescent="0.2"/>
    <row r="9471" ht="15" customHeight="1" x14ac:dyDescent="0.2"/>
    <row r="9472" ht="15" customHeight="1" x14ac:dyDescent="0.2"/>
    <row r="9473" ht="15" customHeight="1" x14ac:dyDescent="0.2"/>
    <row r="9474" ht="15" customHeight="1" x14ac:dyDescent="0.2"/>
    <row r="9475" ht="15" customHeight="1" x14ac:dyDescent="0.2"/>
    <row r="9476" ht="15" customHeight="1" x14ac:dyDescent="0.2"/>
    <row r="9477" ht="15" customHeight="1" x14ac:dyDescent="0.2"/>
    <row r="9478" ht="15" customHeight="1" x14ac:dyDescent="0.2"/>
    <row r="9479" ht="15" customHeight="1" x14ac:dyDescent="0.2"/>
    <row r="9480" ht="15" customHeight="1" x14ac:dyDescent="0.2"/>
    <row r="9481" ht="15" customHeight="1" x14ac:dyDescent="0.2"/>
    <row r="9482" ht="15" customHeight="1" x14ac:dyDescent="0.2"/>
    <row r="9483" ht="15" customHeight="1" x14ac:dyDescent="0.2"/>
    <row r="9484" ht="15" customHeight="1" x14ac:dyDescent="0.2"/>
    <row r="9485" ht="15" customHeight="1" x14ac:dyDescent="0.2"/>
    <row r="9486" ht="15" customHeight="1" x14ac:dyDescent="0.2"/>
    <row r="9487" ht="15" customHeight="1" x14ac:dyDescent="0.2"/>
    <row r="9488" ht="15" customHeight="1" x14ac:dyDescent="0.2"/>
    <row r="9489" ht="15" customHeight="1" x14ac:dyDescent="0.2"/>
    <row r="9490" ht="15" customHeight="1" x14ac:dyDescent="0.2"/>
    <row r="9491" ht="15" customHeight="1" x14ac:dyDescent="0.2"/>
    <row r="9492" ht="15" customHeight="1" x14ac:dyDescent="0.2"/>
    <row r="9493" ht="15" customHeight="1" x14ac:dyDescent="0.2"/>
    <row r="9494" ht="15" customHeight="1" x14ac:dyDescent="0.2"/>
    <row r="9495" ht="15" customHeight="1" x14ac:dyDescent="0.2"/>
    <row r="9496" ht="15" customHeight="1" x14ac:dyDescent="0.2"/>
    <row r="9497" ht="15" customHeight="1" x14ac:dyDescent="0.2"/>
    <row r="9498" ht="15" customHeight="1" x14ac:dyDescent="0.2"/>
    <row r="9499" ht="15" customHeight="1" x14ac:dyDescent="0.2"/>
    <row r="9500" ht="15" customHeight="1" x14ac:dyDescent="0.2"/>
    <row r="9501" ht="15" customHeight="1" x14ac:dyDescent="0.2"/>
    <row r="9502" ht="15" customHeight="1" x14ac:dyDescent="0.2"/>
    <row r="9503" ht="15" customHeight="1" x14ac:dyDescent="0.2"/>
    <row r="9504" ht="15" customHeight="1" x14ac:dyDescent="0.2"/>
    <row r="9505" ht="15" customHeight="1" x14ac:dyDescent="0.2"/>
    <row r="9506" ht="15" customHeight="1" x14ac:dyDescent="0.2"/>
    <row r="9507" ht="15" customHeight="1" x14ac:dyDescent="0.2"/>
    <row r="9508" ht="15" customHeight="1" x14ac:dyDescent="0.2"/>
    <row r="9509" ht="15" customHeight="1" x14ac:dyDescent="0.2"/>
    <row r="9510" ht="15" customHeight="1" x14ac:dyDescent="0.2"/>
    <row r="9511" ht="15" customHeight="1" x14ac:dyDescent="0.2"/>
    <row r="9512" ht="15" customHeight="1" x14ac:dyDescent="0.2"/>
    <row r="9513" ht="15" customHeight="1" x14ac:dyDescent="0.2"/>
    <row r="9514" ht="15" customHeight="1" x14ac:dyDescent="0.2"/>
    <row r="9515" ht="15" customHeight="1" x14ac:dyDescent="0.2"/>
    <row r="9516" ht="15" customHeight="1" x14ac:dyDescent="0.2"/>
    <row r="9517" ht="15" customHeight="1" x14ac:dyDescent="0.2"/>
    <row r="9518" ht="15" customHeight="1" x14ac:dyDescent="0.2"/>
    <row r="9519" ht="15" customHeight="1" x14ac:dyDescent="0.2"/>
    <row r="9520" ht="15" customHeight="1" x14ac:dyDescent="0.2"/>
    <row r="9521" ht="15" customHeight="1" x14ac:dyDescent="0.2"/>
    <row r="9522" ht="15" customHeight="1" x14ac:dyDescent="0.2"/>
    <row r="9523" ht="15" customHeight="1" x14ac:dyDescent="0.2"/>
    <row r="9524" ht="15" customHeight="1" x14ac:dyDescent="0.2"/>
    <row r="9525" ht="15" customHeight="1" x14ac:dyDescent="0.2"/>
    <row r="9526" ht="15" customHeight="1" x14ac:dyDescent="0.2"/>
    <row r="9527" ht="15" customHeight="1" x14ac:dyDescent="0.2"/>
    <row r="9528" ht="15" customHeight="1" x14ac:dyDescent="0.2"/>
    <row r="9529" ht="15" customHeight="1" x14ac:dyDescent="0.2"/>
    <row r="9530" ht="15" customHeight="1" x14ac:dyDescent="0.2"/>
    <row r="9531" ht="15" customHeight="1" x14ac:dyDescent="0.2"/>
    <row r="9532" ht="15" customHeight="1" x14ac:dyDescent="0.2"/>
    <row r="9533" ht="15" customHeight="1" x14ac:dyDescent="0.2"/>
    <row r="9534" ht="15" customHeight="1" x14ac:dyDescent="0.2"/>
    <row r="9535" ht="15" customHeight="1" x14ac:dyDescent="0.2"/>
    <row r="9536" ht="15" customHeight="1" x14ac:dyDescent="0.2"/>
    <row r="9537" ht="15" customHeight="1" x14ac:dyDescent="0.2"/>
    <row r="9538" ht="15" customHeight="1" x14ac:dyDescent="0.2"/>
    <row r="9539" ht="15" customHeight="1" x14ac:dyDescent="0.2"/>
    <row r="9540" ht="15" customHeight="1" x14ac:dyDescent="0.2"/>
    <row r="9541" ht="15" customHeight="1" x14ac:dyDescent="0.2"/>
    <row r="9542" ht="15" customHeight="1" x14ac:dyDescent="0.2"/>
    <row r="9543" ht="15" customHeight="1" x14ac:dyDescent="0.2"/>
    <row r="9544" ht="15" customHeight="1" x14ac:dyDescent="0.2"/>
    <row r="9545" ht="15" customHeight="1" x14ac:dyDescent="0.2"/>
    <row r="9546" ht="15" customHeight="1" x14ac:dyDescent="0.2"/>
    <row r="9547" ht="15" customHeight="1" x14ac:dyDescent="0.2"/>
    <row r="9548" ht="15" customHeight="1" x14ac:dyDescent="0.2"/>
    <row r="9549" ht="15" customHeight="1" x14ac:dyDescent="0.2"/>
    <row r="9550" ht="15" customHeight="1" x14ac:dyDescent="0.2"/>
    <row r="9551" ht="15" customHeight="1" x14ac:dyDescent="0.2"/>
    <row r="9552" ht="15" customHeight="1" x14ac:dyDescent="0.2"/>
    <row r="9553" ht="15" customHeight="1" x14ac:dyDescent="0.2"/>
    <row r="9554" ht="15" customHeight="1" x14ac:dyDescent="0.2"/>
    <row r="9555" ht="15" customHeight="1" x14ac:dyDescent="0.2"/>
    <row r="9556" ht="15" customHeight="1" x14ac:dyDescent="0.2"/>
    <row r="9557" ht="15" customHeight="1" x14ac:dyDescent="0.2"/>
    <row r="9558" ht="15" customHeight="1" x14ac:dyDescent="0.2"/>
    <row r="9559" ht="15" customHeight="1" x14ac:dyDescent="0.2"/>
    <row r="9560" ht="15" customHeight="1" x14ac:dyDescent="0.2"/>
    <row r="9561" ht="15" customHeight="1" x14ac:dyDescent="0.2"/>
    <row r="9562" ht="15" customHeight="1" x14ac:dyDescent="0.2"/>
    <row r="9563" ht="15" customHeight="1" x14ac:dyDescent="0.2"/>
    <row r="9564" ht="15" customHeight="1" x14ac:dyDescent="0.2"/>
    <row r="9565" ht="15" customHeight="1" x14ac:dyDescent="0.2"/>
    <row r="9566" ht="15" customHeight="1" x14ac:dyDescent="0.2"/>
    <row r="9567" ht="15" customHeight="1" x14ac:dyDescent="0.2"/>
    <row r="9568" ht="15" customHeight="1" x14ac:dyDescent="0.2"/>
    <row r="9569" ht="15" customHeight="1" x14ac:dyDescent="0.2"/>
    <row r="9570" ht="15" customHeight="1" x14ac:dyDescent="0.2"/>
    <row r="9571" ht="15" customHeight="1" x14ac:dyDescent="0.2"/>
    <row r="9572" ht="15" customHeight="1" x14ac:dyDescent="0.2"/>
    <row r="9573" ht="15" customHeight="1" x14ac:dyDescent="0.2"/>
    <row r="9574" ht="15" customHeight="1" x14ac:dyDescent="0.2"/>
    <row r="9575" ht="15" customHeight="1" x14ac:dyDescent="0.2"/>
    <row r="9576" ht="15" customHeight="1" x14ac:dyDescent="0.2"/>
    <row r="9577" ht="15" customHeight="1" x14ac:dyDescent="0.2"/>
    <row r="9578" ht="15" customHeight="1" x14ac:dyDescent="0.2"/>
    <row r="9579" ht="15" customHeight="1" x14ac:dyDescent="0.2"/>
    <row r="9580" ht="15" customHeight="1" x14ac:dyDescent="0.2"/>
    <row r="9581" ht="15" customHeight="1" x14ac:dyDescent="0.2"/>
    <row r="9582" ht="15" customHeight="1" x14ac:dyDescent="0.2"/>
    <row r="9583" ht="15" customHeight="1" x14ac:dyDescent="0.2"/>
    <row r="9584" ht="15" customHeight="1" x14ac:dyDescent="0.2"/>
    <row r="9585" ht="15" customHeight="1" x14ac:dyDescent="0.2"/>
    <row r="9586" ht="15" customHeight="1" x14ac:dyDescent="0.2"/>
    <row r="9587" ht="15" customHeight="1" x14ac:dyDescent="0.2"/>
    <row r="9588" ht="15" customHeight="1" x14ac:dyDescent="0.2"/>
    <row r="9589" ht="15" customHeight="1" x14ac:dyDescent="0.2"/>
    <row r="9590" ht="15" customHeight="1" x14ac:dyDescent="0.2"/>
    <row r="9591" ht="15" customHeight="1" x14ac:dyDescent="0.2"/>
    <row r="9592" ht="15" customHeight="1" x14ac:dyDescent="0.2"/>
    <row r="9593" ht="15" customHeight="1" x14ac:dyDescent="0.2"/>
    <row r="9594" ht="15" customHeight="1" x14ac:dyDescent="0.2"/>
    <row r="9595" ht="15" customHeight="1" x14ac:dyDescent="0.2"/>
    <row r="9596" ht="15" customHeight="1" x14ac:dyDescent="0.2"/>
    <row r="9597" ht="15" customHeight="1" x14ac:dyDescent="0.2"/>
    <row r="9598" ht="15" customHeight="1" x14ac:dyDescent="0.2"/>
    <row r="9599" ht="15" customHeight="1" x14ac:dyDescent="0.2"/>
    <row r="9600" ht="15" customHeight="1" x14ac:dyDescent="0.2"/>
    <row r="9601" ht="15" customHeight="1" x14ac:dyDescent="0.2"/>
    <row r="9602" ht="15" customHeight="1" x14ac:dyDescent="0.2"/>
    <row r="9603" ht="15" customHeight="1" x14ac:dyDescent="0.2"/>
    <row r="9604" ht="15" customHeight="1" x14ac:dyDescent="0.2"/>
    <row r="9605" ht="15" customHeight="1" x14ac:dyDescent="0.2"/>
    <row r="9606" ht="15" customHeight="1" x14ac:dyDescent="0.2"/>
    <row r="9607" ht="15" customHeight="1" x14ac:dyDescent="0.2"/>
    <row r="9608" ht="15" customHeight="1" x14ac:dyDescent="0.2"/>
    <row r="9609" ht="15" customHeight="1" x14ac:dyDescent="0.2"/>
    <row r="9610" ht="15" customHeight="1" x14ac:dyDescent="0.2"/>
    <row r="9611" ht="15" customHeight="1" x14ac:dyDescent="0.2"/>
    <row r="9612" ht="15" customHeight="1" x14ac:dyDescent="0.2"/>
    <row r="9613" ht="15" customHeight="1" x14ac:dyDescent="0.2"/>
    <row r="9614" ht="15" customHeight="1" x14ac:dyDescent="0.2"/>
    <row r="9615" ht="15" customHeight="1" x14ac:dyDescent="0.2"/>
    <row r="9616" ht="15" customHeight="1" x14ac:dyDescent="0.2"/>
    <row r="9617" ht="15" customHeight="1" x14ac:dyDescent="0.2"/>
    <row r="9618" ht="15" customHeight="1" x14ac:dyDescent="0.2"/>
    <row r="9619" ht="15" customHeight="1" x14ac:dyDescent="0.2"/>
    <row r="9620" ht="15" customHeight="1" x14ac:dyDescent="0.2"/>
    <row r="9621" ht="15" customHeight="1" x14ac:dyDescent="0.2"/>
    <row r="9622" ht="15" customHeight="1" x14ac:dyDescent="0.2"/>
    <row r="9623" ht="15" customHeight="1" x14ac:dyDescent="0.2"/>
    <row r="9624" ht="15" customHeight="1" x14ac:dyDescent="0.2"/>
    <row r="9625" ht="15" customHeight="1" x14ac:dyDescent="0.2"/>
    <row r="9626" ht="15" customHeight="1" x14ac:dyDescent="0.2"/>
    <row r="9627" ht="15" customHeight="1" x14ac:dyDescent="0.2"/>
    <row r="9628" ht="15" customHeight="1" x14ac:dyDescent="0.2"/>
    <row r="9629" ht="15" customHeight="1" x14ac:dyDescent="0.2"/>
    <row r="9630" ht="15" customHeight="1" x14ac:dyDescent="0.2"/>
    <row r="9631" ht="15" customHeight="1" x14ac:dyDescent="0.2"/>
    <row r="9632" ht="15" customHeight="1" x14ac:dyDescent="0.2"/>
    <row r="9633" ht="15" customHeight="1" x14ac:dyDescent="0.2"/>
    <row r="9634" ht="15" customHeight="1" x14ac:dyDescent="0.2"/>
    <row r="9635" ht="15" customHeight="1" x14ac:dyDescent="0.2"/>
    <row r="9636" ht="15" customHeight="1" x14ac:dyDescent="0.2"/>
    <row r="9637" ht="15" customHeight="1" x14ac:dyDescent="0.2"/>
    <row r="9638" ht="15" customHeight="1" x14ac:dyDescent="0.2"/>
    <row r="9639" ht="15" customHeight="1" x14ac:dyDescent="0.2"/>
    <row r="9640" ht="15" customHeight="1" x14ac:dyDescent="0.2"/>
    <row r="9641" ht="15" customHeight="1" x14ac:dyDescent="0.2"/>
    <row r="9642" ht="15" customHeight="1" x14ac:dyDescent="0.2"/>
    <row r="9643" ht="15" customHeight="1" x14ac:dyDescent="0.2"/>
    <row r="9644" ht="15" customHeight="1" x14ac:dyDescent="0.2"/>
    <row r="9645" ht="15" customHeight="1" x14ac:dyDescent="0.2"/>
    <row r="9646" ht="15" customHeight="1" x14ac:dyDescent="0.2"/>
    <row r="9647" ht="15" customHeight="1" x14ac:dyDescent="0.2"/>
    <row r="9648" ht="15" customHeight="1" x14ac:dyDescent="0.2"/>
    <row r="9649" ht="15" customHeight="1" x14ac:dyDescent="0.2"/>
    <row r="9650" ht="15" customHeight="1" x14ac:dyDescent="0.2"/>
    <row r="9651" ht="15" customHeight="1" x14ac:dyDescent="0.2"/>
    <row r="9652" ht="15" customHeight="1" x14ac:dyDescent="0.2"/>
    <row r="9653" ht="15" customHeight="1" x14ac:dyDescent="0.2"/>
    <row r="9654" ht="15" customHeight="1" x14ac:dyDescent="0.2"/>
    <row r="9655" ht="15" customHeight="1" x14ac:dyDescent="0.2"/>
    <row r="9656" ht="15" customHeight="1" x14ac:dyDescent="0.2"/>
    <row r="9657" ht="15" customHeight="1" x14ac:dyDescent="0.2"/>
    <row r="9658" ht="15" customHeight="1" x14ac:dyDescent="0.2"/>
    <row r="9659" ht="15" customHeight="1" x14ac:dyDescent="0.2"/>
    <row r="9660" ht="15" customHeight="1" x14ac:dyDescent="0.2"/>
    <row r="9661" ht="15" customHeight="1" x14ac:dyDescent="0.2"/>
    <row r="9662" ht="15" customHeight="1" x14ac:dyDescent="0.2"/>
    <row r="9663" ht="15" customHeight="1" x14ac:dyDescent="0.2"/>
    <row r="9664" ht="15" customHeight="1" x14ac:dyDescent="0.2"/>
    <row r="9665" ht="15" customHeight="1" x14ac:dyDescent="0.2"/>
    <row r="9666" ht="15" customHeight="1" x14ac:dyDescent="0.2"/>
    <row r="9667" ht="15" customHeight="1" x14ac:dyDescent="0.2"/>
    <row r="9668" ht="15" customHeight="1" x14ac:dyDescent="0.2"/>
    <row r="9669" ht="15" customHeight="1" x14ac:dyDescent="0.2"/>
    <row r="9670" ht="15" customHeight="1" x14ac:dyDescent="0.2"/>
    <row r="9671" ht="15" customHeight="1" x14ac:dyDescent="0.2"/>
    <row r="9672" ht="15" customHeight="1" x14ac:dyDescent="0.2"/>
    <row r="9673" ht="15" customHeight="1" x14ac:dyDescent="0.2"/>
    <row r="9674" ht="15" customHeight="1" x14ac:dyDescent="0.2"/>
    <row r="9675" ht="15" customHeight="1" x14ac:dyDescent="0.2"/>
    <row r="9676" ht="15" customHeight="1" x14ac:dyDescent="0.2"/>
    <row r="9677" ht="15" customHeight="1" x14ac:dyDescent="0.2"/>
    <row r="9678" ht="15" customHeight="1" x14ac:dyDescent="0.2"/>
    <row r="9679" ht="15" customHeight="1" x14ac:dyDescent="0.2"/>
    <row r="9680" ht="15" customHeight="1" x14ac:dyDescent="0.2"/>
    <row r="9681" ht="15" customHeight="1" x14ac:dyDescent="0.2"/>
    <row r="9682" ht="15" customHeight="1" x14ac:dyDescent="0.2"/>
    <row r="9683" ht="15" customHeight="1" x14ac:dyDescent="0.2"/>
    <row r="9684" ht="15" customHeight="1" x14ac:dyDescent="0.2"/>
    <row r="9685" ht="15" customHeight="1" x14ac:dyDescent="0.2"/>
    <row r="9686" ht="15" customHeight="1" x14ac:dyDescent="0.2"/>
    <row r="9687" ht="15" customHeight="1" x14ac:dyDescent="0.2"/>
    <row r="9688" ht="15" customHeight="1" x14ac:dyDescent="0.2"/>
    <row r="9689" ht="15" customHeight="1" x14ac:dyDescent="0.2"/>
    <row r="9690" ht="15" customHeight="1" x14ac:dyDescent="0.2"/>
    <row r="9691" ht="15" customHeight="1" x14ac:dyDescent="0.2"/>
    <row r="9692" ht="15" customHeight="1" x14ac:dyDescent="0.2"/>
    <row r="9693" ht="15" customHeight="1" x14ac:dyDescent="0.2"/>
    <row r="9694" ht="15" customHeight="1" x14ac:dyDescent="0.2"/>
    <row r="9695" ht="15" customHeight="1" x14ac:dyDescent="0.2"/>
    <row r="9696" ht="15" customHeight="1" x14ac:dyDescent="0.2"/>
    <row r="9697" ht="15" customHeight="1" x14ac:dyDescent="0.2"/>
    <row r="9698" ht="15" customHeight="1" x14ac:dyDescent="0.2"/>
    <row r="9699" ht="15" customHeight="1" x14ac:dyDescent="0.2"/>
    <row r="9700" ht="15" customHeight="1" x14ac:dyDescent="0.2"/>
    <row r="9701" ht="15" customHeight="1" x14ac:dyDescent="0.2"/>
    <row r="9702" ht="15" customHeight="1" x14ac:dyDescent="0.2"/>
    <row r="9703" ht="15" customHeight="1" x14ac:dyDescent="0.2"/>
    <row r="9704" ht="15" customHeight="1" x14ac:dyDescent="0.2"/>
    <row r="9705" ht="15" customHeight="1" x14ac:dyDescent="0.2"/>
    <row r="9706" ht="15" customHeight="1" x14ac:dyDescent="0.2"/>
    <row r="9707" ht="15" customHeight="1" x14ac:dyDescent="0.2"/>
    <row r="9708" ht="15" customHeight="1" x14ac:dyDescent="0.2"/>
    <row r="9709" ht="15" customHeight="1" x14ac:dyDescent="0.2"/>
    <row r="9710" ht="15" customHeight="1" x14ac:dyDescent="0.2"/>
    <row r="9711" ht="15" customHeight="1" x14ac:dyDescent="0.2"/>
    <row r="9712" ht="15" customHeight="1" x14ac:dyDescent="0.2"/>
    <row r="9713" ht="15" customHeight="1" x14ac:dyDescent="0.2"/>
    <row r="9714" ht="15" customHeight="1" x14ac:dyDescent="0.2"/>
    <row r="9715" ht="15" customHeight="1" x14ac:dyDescent="0.2"/>
    <row r="9716" ht="15" customHeight="1" x14ac:dyDescent="0.2"/>
    <row r="9717" ht="15" customHeight="1" x14ac:dyDescent="0.2"/>
    <row r="9718" ht="15" customHeight="1" x14ac:dyDescent="0.2"/>
    <row r="9719" ht="15" customHeight="1" x14ac:dyDescent="0.2"/>
    <row r="9720" ht="15" customHeight="1" x14ac:dyDescent="0.2"/>
    <row r="9721" ht="15" customHeight="1" x14ac:dyDescent="0.2"/>
    <row r="9722" ht="15" customHeight="1" x14ac:dyDescent="0.2"/>
    <row r="9723" ht="15" customHeight="1" x14ac:dyDescent="0.2"/>
    <row r="9724" ht="15" customHeight="1" x14ac:dyDescent="0.2"/>
    <row r="9725" ht="15" customHeight="1" x14ac:dyDescent="0.2"/>
    <row r="9726" ht="15" customHeight="1" x14ac:dyDescent="0.2"/>
    <row r="9727" ht="15" customHeight="1" x14ac:dyDescent="0.2"/>
    <row r="9728" ht="15" customHeight="1" x14ac:dyDescent="0.2"/>
    <row r="9729" ht="15" customHeight="1" x14ac:dyDescent="0.2"/>
    <row r="9730" ht="15" customHeight="1" x14ac:dyDescent="0.2"/>
    <row r="9731" ht="15" customHeight="1" x14ac:dyDescent="0.2"/>
    <row r="9732" ht="15" customHeight="1" x14ac:dyDescent="0.2"/>
    <row r="9733" ht="15" customHeight="1" x14ac:dyDescent="0.2"/>
    <row r="9734" ht="15" customHeight="1" x14ac:dyDescent="0.2"/>
    <row r="9735" ht="15" customHeight="1" x14ac:dyDescent="0.2"/>
    <row r="9736" ht="15" customHeight="1" x14ac:dyDescent="0.2"/>
    <row r="9737" ht="15" customHeight="1" x14ac:dyDescent="0.2"/>
    <row r="9738" ht="15" customHeight="1" x14ac:dyDescent="0.2"/>
    <row r="9739" ht="15" customHeight="1" x14ac:dyDescent="0.2"/>
    <row r="9740" ht="15" customHeight="1" x14ac:dyDescent="0.2"/>
    <row r="9741" ht="15" customHeight="1" x14ac:dyDescent="0.2"/>
    <row r="9742" ht="15" customHeight="1" x14ac:dyDescent="0.2"/>
    <row r="9743" ht="15" customHeight="1" x14ac:dyDescent="0.2"/>
    <row r="9744" ht="15" customHeight="1" x14ac:dyDescent="0.2"/>
    <row r="9745" ht="15" customHeight="1" x14ac:dyDescent="0.2"/>
    <row r="9746" ht="15" customHeight="1" x14ac:dyDescent="0.2"/>
    <row r="9747" ht="15" customHeight="1" x14ac:dyDescent="0.2"/>
    <row r="9748" ht="15" customHeight="1" x14ac:dyDescent="0.2"/>
    <row r="9749" ht="15" customHeight="1" x14ac:dyDescent="0.2"/>
    <row r="9750" ht="15" customHeight="1" x14ac:dyDescent="0.2"/>
    <row r="9751" ht="15" customHeight="1" x14ac:dyDescent="0.2"/>
    <row r="9752" ht="15" customHeight="1" x14ac:dyDescent="0.2"/>
    <row r="9753" ht="15" customHeight="1" x14ac:dyDescent="0.2"/>
    <row r="9754" ht="15" customHeight="1" x14ac:dyDescent="0.2"/>
    <row r="9755" ht="15" customHeight="1" x14ac:dyDescent="0.2"/>
    <row r="9756" ht="15" customHeight="1" x14ac:dyDescent="0.2"/>
    <row r="9757" ht="15" customHeight="1" x14ac:dyDescent="0.2"/>
    <row r="9758" ht="15" customHeight="1" x14ac:dyDescent="0.2"/>
    <row r="9759" ht="15" customHeight="1" x14ac:dyDescent="0.2"/>
    <row r="9760" ht="15" customHeight="1" x14ac:dyDescent="0.2"/>
    <row r="9761" ht="15" customHeight="1" x14ac:dyDescent="0.2"/>
    <row r="9762" ht="15" customHeight="1" x14ac:dyDescent="0.2"/>
    <row r="9763" ht="15" customHeight="1" x14ac:dyDescent="0.2"/>
    <row r="9764" ht="15" customHeight="1" x14ac:dyDescent="0.2"/>
    <row r="9765" ht="15" customHeight="1" x14ac:dyDescent="0.2"/>
    <row r="9766" ht="15" customHeight="1" x14ac:dyDescent="0.2"/>
    <row r="9767" ht="15" customHeight="1" x14ac:dyDescent="0.2"/>
    <row r="9768" ht="15" customHeight="1" x14ac:dyDescent="0.2"/>
    <row r="9769" ht="15" customHeight="1" x14ac:dyDescent="0.2"/>
    <row r="9770" ht="15" customHeight="1" x14ac:dyDescent="0.2"/>
    <row r="9771" ht="15" customHeight="1" x14ac:dyDescent="0.2"/>
    <row r="9772" ht="15" customHeight="1" x14ac:dyDescent="0.2"/>
    <row r="9773" ht="15" customHeight="1" x14ac:dyDescent="0.2"/>
    <row r="9774" ht="15" customHeight="1" x14ac:dyDescent="0.2"/>
    <row r="9775" ht="15" customHeight="1" x14ac:dyDescent="0.2"/>
    <row r="9776" ht="15" customHeight="1" x14ac:dyDescent="0.2"/>
    <row r="9777" ht="15" customHeight="1" x14ac:dyDescent="0.2"/>
    <row r="9778" ht="15" customHeight="1" x14ac:dyDescent="0.2"/>
    <row r="9779" ht="15" customHeight="1" x14ac:dyDescent="0.2"/>
    <row r="9780" ht="15" customHeight="1" x14ac:dyDescent="0.2"/>
    <row r="9781" ht="15" customHeight="1" x14ac:dyDescent="0.2"/>
    <row r="9782" ht="15" customHeight="1" x14ac:dyDescent="0.2"/>
    <row r="9783" ht="15" customHeight="1" x14ac:dyDescent="0.2"/>
    <row r="9784" ht="15" customHeight="1" x14ac:dyDescent="0.2"/>
    <row r="9785" ht="15" customHeight="1" x14ac:dyDescent="0.2"/>
    <row r="9786" ht="15" customHeight="1" x14ac:dyDescent="0.2"/>
    <row r="9787" ht="15" customHeight="1" x14ac:dyDescent="0.2"/>
    <row r="9788" ht="15" customHeight="1" x14ac:dyDescent="0.2"/>
    <row r="9789" ht="15" customHeight="1" x14ac:dyDescent="0.2"/>
    <row r="9790" ht="15" customHeight="1" x14ac:dyDescent="0.2"/>
    <row r="9791" ht="15" customHeight="1" x14ac:dyDescent="0.2"/>
    <row r="9792" ht="15" customHeight="1" x14ac:dyDescent="0.2"/>
    <row r="9793" ht="15" customHeight="1" x14ac:dyDescent="0.2"/>
    <row r="9794" ht="15" customHeight="1" x14ac:dyDescent="0.2"/>
    <row r="9795" ht="15" customHeight="1" x14ac:dyDescent="0.2"/>
    <row r="9796" ht="15" customHeight="1" x14ac:dyDescent="0.2"/>
    <row r="9797" ht="15" customHeight="1" x14ac:dyDescent="0.2"/>
    <row r="9798" ht="15" customHeight="1" x14ac:dyDescent="0.2"/>
    <row r="9799" ht="15" customHeight="1" x14ac:dyDescent="0.2"/>
    <row r="9800" ht="15" customHeight="1" x14ac:dyDescent="0.2"/>
    <row r="9801" ht="15" customHeight="1" x14ac:dyDescent="0.2"/>
    <row r="9802" ht="15" customHeight="1" x14ac:dyDescent="0.2"/>
    <row r="9803" ht="15" customHeight="1" x14ac:dyDescent="0.2"/>
    <row r="9804" ht="15" customHeight="1" x14ac:dyDescent="0.2"/>
    <row r="9805" ht="15" customHeight="1" x14ac:dyDescent="0.2"/>
    <row r="9806" ht="15" customHeight="1" x14ac:dyDescent="0.2"/>
    <row r="9807" ht="15" customHeight="1" x14ac:dyDescent="0.2"/>
    <row r="9808" ht="15" customHeight="1" x14ac:dyDescent="0.2"/>
    <row r="9809" ht="15" customHeight="1" x14ac:dyDescent="0.2"/>
    <row r="9810" ht="15" customHeight="1" x14ac:dyDescent="0.2"/>
    <row r="9811" ht="15" customHeight="1" x14ac:dyDescent="0.2"/>
    <row r="9812" ht="15" customHeight="1" x14ac:dyDescent="0.2"/>
    <row r="9813" ht="15" customHeight="1" x14ac:dyDescent="0.2"/>
    <row r="9814" ht="15" customHeight="1" x14ac:dyDescent="0.2"/>
    <row r="9815" ht="15" customHeight="1" x14ac:dyDescent="0.2"/>
    <row r="9816" ht="15" customHeight="1" x14ac:dyDescent="0.2"/>
    <row r="9817" ht="15" customHeight="1" x14ac:dyDescent="0.2"/>
    <row r="9818" ht="15" customHeight="1" x14ac:dyDescent="0.2"/>
    <row r="9819" ht="15" customHeight="1" x14ac:dyDescent="0.2"/>
    <row r="9820" ht="15" customHeight="1" x14ac:dyDescent="0.2"/>
    <row r="9821" ht="15" customHeight="1" x14ac:dyDescent="0.2"/>
    <row r="9822" ht="15" customHeight="1" x14ac:dyDescent="0.2"/>
    <row r="9823" ht="15" customHeight="1" x14ac:dyDescent="0.2"/>
    <row r="9824" ht="15" customHeight="1" x14ac:dyDescent="0.2"/>
    <row r="9825" ht="15" customHeight="1" x14ac:dyDescent="0.2"/>
    <row r="9826" ht="15" customHeight="1" x14ac:dyDescent="0.2"/>
    <row r="9827" ht="15" customHeight="1" x14ac:dyDescent="0.2"/>
    <row r="9828" ht="15" customHeight="1" x14ac:dyDescent="0.2"/>
    <row r="9829" ht="15" customHeight="1" x14ac:dyDescent="0.2"/>
    <row r="9830" ht="15" customHeight="1" x14ac:dyDescent="0.2"/>
    <row r="9831" ht="15" customHeight="1" x14ac:dyDescent="0.2"/>
    <row r="9832" ht="15" customHeight="1" x14ac:dyDescent="0.2"/>
    <row r="9833" ht="15" customHeight="1" x14ac:dyDescent="0.2"/>
    <row r="9834" ht="15" customHeight="1" x14ac:dyDescent="0.2"/>
    <row r="9835" ht="15" customHeight="1" x14ac:dyDescent="0.2"/>
    <row r="9836" ht="15" customHeight="1" x14ac:dyDescent="0.2"/>
    <row r="9837" ht="15" customHeight="1" x14ac:dyDescent="0.2"/>
    <row r="9838" ht="15" customHeight="1" x14ac:dyDescent="0.2"/>
    <row r="9839" ht="15" customHeight="1" x14ac:dyDescent="0.2"/>
    <row r="9840" ht="15" customHeight="1" x14ac:dyDescent="0.2"/>
    <row r="9841" ht="15" customHeight="1" x14ac:dyDescent="0.2"/>
    <row r="9842" ht="15" customHeight="1" x14ac:dyDescent="0.2"/>
    <row r="9843" ht="15" customHeight="1" x14ac:dyDescent="0.2"/>
    <row r="9844" ht="15" customHeight="1" x14ac:dyDescent="0.2"/>
    <row r="9845" ht="15" customHeight="1" x14ac:dyDescent="0.2"/>
    <row r="9846" ht="15" customHeight="1" x14ac:dyDescent="0.2"/>
    <row r="9847" ht="15" customHeight="1" x14ac:dyDescent="0.2"/>
    <row r="9848" ht="15" customHeight="1" x14ac:dyDescent="0.2"/>
    <row r="9849" ht="15" customHeight="1" x14ac:dyDescent="0.2"/>
    <row r="9850" ht="15" customHeight="1" x14ac:dyDescent="0.2"/>
    <row r="9851" ht="15" customHeight="1" x14ac:dyDescent="0.2"/>
    <row r="9852" ht="15" customHeight="1" x14ac:dyDescent="0.2"/>
    <row r="9853" ht="15" customHeight="1" x14ac:dyDescent="0.2"/>
    <row r="9854" ht="15" customHeight="1" x14ac:dyDescent="0.2"/>
    <row r="9855" ht="15" customHeight="1" x14ac:dyDescent="0.2"/>
    <row r="9856" ht="15" customHeight="1" x14ac:dyDescent="0.2"/>
    <row r="9857" ht="15" customHeight="1" x14ac:dyDescent="0.2"/>
    <row r="9858" ht="15" customHeight="1" x14ac:dyDescent="0.2"/>
    <row r="9859" ht="15" customHeight="1" x14ac:dyDescent="0.2"/>
    <row r="9860" ht="15" customHeight="1" x14ac:dyDescent="0.2"/>
    <row r="9861" ht="15" customHeight="1" x14ac:dyDescent="0.2"/>
    <row r="9862" ht="15" customHeight="1" x14ac:dyDescent="0.2"/>
    <row r="9863" ht="15" customHeight="1" x14ac:dyDescent="0.2"/>
    <row r="9864" ht="15" customHeight="1" x14ac:dyDescent="0.2"/>
    <row r="9865" ht="15" customHeight="1" x14ac:dyDescent="0.2"/>
    <row r="9866" ht="15" customHeight="1" x14ac:dyDescent="0.2"/>
    <row r="9867" ht="15" customHeight="1" x14ac:dyDescent="0.2"/>
    <row r="9868" ht="15" customHeight="1" x14ac:dyDescent="0.2"/>
    <row r="9869" ht="15" customHeight="1" x14ac:dyDescent="0.2"/>
    <row r="9870" ht="15" customHeight="1" x14ac:dyDescent="0.2"/>
    <row r="9871" ht="15" customHeight="1" x14ac:dyDescent="0.2"/>
    <row r="9872" ht="15" customHeight="1" x14ac:dyDescent="0.2"/>
    <row r="9873" ht="15" customHeight="1" x14ac:dyDescent="0.2"/>
    <row r="9874" ht="15" customHeight="1" x14ac:dyDescent="0.2"/>
    <row r="9875" ht="15" customHeight="1" x14ac:dyDescent="0.2"/>
    <row r="9876" ht="15" customHeight="1" x14ac:dyDescent="0.2"/>
    <row r="9877" ht="15" customHeight="1" x14ac:dyDescent="0.2"/>
    <row r="9878" ht="15" customHeight="1" x14ac:dyDescent="0.2"/>
    <row r="9879" ht="15" customHeight="1" x14ac:dyDescent="0.2"/>
    <row r="9880" ht="15" customHeight="1" x14ac:dyDescent="0.2"/>
    <row r="9881" ht="15" customHeight="1" x14ac:dyDescent="0.2"/>
    <row r="9882" ht="15" customHeight="1" x14ac:dyDescent="0.2"/>
    <row r="9883" ht="15" customHeight="1" x14ac:dyDescent="0.2"/>
    <row r="9884" ht="15" customHeight="1" x14ac:dyDescent="0.2"/>
    <row r="9885" ht="15" customHeight="1" x14ac:dyDescent="0.2"/>
    <row r="9886" ht="15" customHeight="1" x14ac:dyDescent="0.2"/>
    <row r="9887" ht="15" customHeight="1" x14ac:dyDescent="0.2"/>
    <row r="9888" ht="15" customHeight="1" x14ac:dyDescent="0.2"/>
    <row r="9889" ht="15" customHeight="1" x14ac:dyDescent="0.2"/>
    <row r="9890" ht="15" customHeight="1" x14ac:dyDescent="0.2"/>
    <row r="9891" ht="15" customHeight="1" x14ac:dyDescent="0.2"/>
    <row r="9892" ht="15" customHeight="1" x14ac:dyDescent="0.2"/>
    <row r="9893" ht="15" customHeight="1" x14ac:dyDescent="0.2"/>
    <row r="9894" ht="15" customHeight="1" x14ac:dyDescent="0.2"/>
    <row r="9895" ht="15" customHeight="1" x14ac:dyDescent="0.2"/>
    <row r="9896" ht="15" customHeight="1" x14ac:dyDescent="0.2"/>
    <row r="9897" ht="15" customHeight="1" x14ac:dyDescent="0.2"/>
    <row r="9898" ht="15" customHeight="1" x14ac:dyDescent="0.2"/>
    <row r="9899" ht="15" customHeight="1" x14ac:dyDescent="0.2"/>
    <row r="9900" ht="15" customHeight="1" x14ac:dyDescent="0.2"/>
    <row r="9901" ht="15" customHeight="1" x14ac:dyDescent="0.2"/>
    <row r="9902" ht="15" customHeight="1" x14ac:dyDescent="0.2"/>
    <row r="9903" ht="15" customHeight="1" x14ac:dyDescent="0.2"/>
    <row r="9904" ht="15" customHeight="1" x14ac:dyDescent="0.2"/>
    <row r="9905" ht="15" customHeight="1" x14ac:dyDescent="0.2"/>
    <row r="9906" ht="15" customHeight="1" x14ac:dyDescent="0.2"/>
    <row r="9907" ht="15" customHeight="1" x14ac:dyDescent="0.2"/>
    <row r="9908" ht="15" customHeight="1" x14ac:dyDescent="0.2"/>
    <row r="9909" ht="15" customHeight="1" x14ac:dyDescent="0.2"/>
    <row r="9910" ht="15" customHeight="1" x14ac:dyDescent="0.2"/>
    <row r="9911" ht="15" customHeight="1" x14ac:dyDescent="0.2"/>
    <row r="9912" ht="15" customHeight="1" x14ac:dyDescent="0.2"/>
    <row r="9913" ht="15" customHeight="1" x14ac:dyDescent="0.2"/>
    <row r="9914" ht="15" customHeight="1" x14ac:dyDescent="0.2"/>
    <row r="9915" ht="15" customHeight="1" x14ac:dyDescent="0.2"/>
    <row r="9916" ht="15" customHeight="1" x14ac:dyDescent="0.2"/>
    <row r="9917" ht="15" customHeight="1" x14ac:dyDescent="0.2"/>
    <row r="9918" ht="15" customHeight="1" x14ac:dyDescent="0.2"/>
    <row r="9919" ht="15" customHeight="1" x14ac:dyDescent="0.2"/>
    <row r="9920" ht="15" customHeight="1" x14ac:dyDescent="0.2"/>
    <row r="9921" ht="15" customHeight="1" x14ac:dyDescent="0.2"/>
    <row r="9922" ht="15" customHeight="1" x14ac:dyDescent="0.2"/>
    <row r="9923" ht="15" customHeight="1" x14ac:dyDescent="0.2"/>
    <row r="9924" ht="15" customHeight="1" x14ac:dyDescent="0.2"/>
    <row r="9925" ht="15" customHeight="1" x14ac:dyDescent="0.2"/>
    <row r="9926" ht="15" customHeight="1" x14ac:dyDescent="0.2"/>
    <row r="9927" ht="15" customHeight="1" x14ac:dyDescent="0.2"/>
    <row r="9928" ht="15" customHeight="1" x14ac:dyDescent="0.2"/>
    <row r="9929" ht="15" customHeight="1" x14ac:dyDescent="0.2"/>
    <row r="9930" ht="15" customHeight="1" x14ac:dyDescent="0.2"/>
    <row r="9931" ht="15" customHeight="1" x14ac:dyDescent="0.2"/>
    <row r="9932" ht="15" customHeight="1" x14ac:dyDescent="0.2"/>
    <row r="9933" ht="15" customHeight="1" x14ac:dyDescent="0.2"/>
    <row r="9934" ht="15" customHeight="1" x14ac:dyDescent="0.2"/>
    <row r="9935" ht="15" customHeight="1" x14ac:dyDescent="0.2"/>
    <row r="9936" ht="15" customHeight="1" x14ac:dyDescent="0.2"/>
    <row r="9937" ht="15" customHeight="1" x14ac:dyDescent="0.2"/>
    <row r="9938" ht="15" customHeight="1" x14ac:dyDescent="0.2"/>
    <row r="9939" ht="15" customHeight="1" x14ac:dyDescent="0.2"/>
    <row r="9940" ht="15" customHeight="1" x14ac:dyDescent="0.2"/>
    <row r="9941" ht="15" customHeight="1" x14ac:dyDescent="0.2"/>
    <row r="9942" ht="15" customHeight="1" x14ac:dyDescent="0.2"/>
    <row r="9943" ht="15" customHeight="1" x14ac:dyDescent="0.2"/>
    <row r="9944" ht="15" customHeight="1" x14ac:dyDescent="0.2"/>
    <row r="9945" ht="15" customHeight="1" x14ac:dyDescent="0.2"/>
    <row r="9946" ht="15" customHeight="1" x14ac:dyDescent="0.2"/>
    <row r="9947" ht="15" customHeight="1" x14ac:dyDescent="0.2"/>
    <row r="9948" ht="15" customHeight="1" x14ac:dyDescent="0.2"/>
    <row r="9949" ht="15" customHeight="1" x14ac:dyDescent="0.2"/>
    <row r="9950" ht="15" customHeight="1" x14ac:dyDescent="0.2"/>
    <row r="9951" ht="15" customHeight="1" x14ac:dyDescent="0.2"/>
    <row r="9952" ht="15" customHeight="1" x14ac:dyDescent="0.2"/>
    <row r="9953" ht="15" customHeight="1" x14ac:dyDescent="0.2"/>
    <row r="9954" ht="15" customHeight="1" x14ac:dyDescent="0.2"/>
    <row r="9955" ht="15" customHeight="1" x14ac:dyDescent="0.2"/>
    <row r="9956" ht="15" customHeight="1" x14ac:dyDescent="0.2"/>
    <row r="9957" ht="15" customHeight="1" x14ac:dyDescent="0.2"/>
    <row r="9958" ht="15" customHeight="1" x14ac:dyDescent="0.2"/>
    <row r="9959" ht="15" customHeight="1" x14ac:dyDescent="0.2"/>
    <row r="9960" ht="15" customHeight="1" x14ac:dyDescent="0.2"/>
    <row r="9961" ht="15" customHeight="1" x14ac:dyDescent="0.2"/>
    <row r="9962" ht="15" customHeight="1" x14ac:dyDescent="0.2"/>
    <row r="9963" ht="15" customHeight="1" x14ac:dyDescent="0.2"/>
    <row r="9964" ht="15" customHeight="1" x14ac:dyDescent="0.2"/>
    <row r="9965" ht="15" customHeight="1" x14ac:dyDescent="0.2"/>
    <row r="9966" ht="15" customHeight="1" x14ac:dyDescent="0.2"/>
    <row r="9967" ht="15" customHeight="1" x14ac:dyDescent="0.2"/>
    <row r="9968" ht="15" customHeight="1" x14ac:dyDescent="0.2"/>
    <row r="9969" ht="15" customHeight="1" x14ac:dyDescent="0.2"/>
    <row r="9970" ht="15" customHeight="1" x14ac:dyDescent="0.2"/>
    <row r="9971" ht="15" customHeight="1" x14ac:dyDescent="0.2"/>
    <row r="9972" ht="15" customHeight="1" x14ac:dyDescent="0.2"/>
    <row r="9973" ht="15" customHeight="1" x14ac:dyDescent="0.2"/>
    <row r="9974" ht="15" customHeight="1" x14ac:dyDescent="0.2"/>
    <row r="9975" ht="15" customHeight="1" x14ac:dyDescent="0.2"/>
    <row r="9976" ht="15" customHeight="1" x14ac:dyDescent="0.2"/>
    <row r="9977" ht="15" customHeight="1" x14ac:dyDescent="0.2"/>
    <row r="9978" ht="15" customHeight="1" x14ac:dyDescent="0.2"/>
    <row r="9979" ht="15" customHeight="1" x14ac:dyDescent="0.2"/>
    <row r="9980" ht="15" customHeight="1" x14ac:dyDescent="0.2"/>
    <row r="9981" ht="15" customHeight="1" x14ac:dyDescent="0.2"/>
    <row r="9982" ht="15" customHeight="1" x14ac:dyDescent="0.2"/>
    <row r="9983" ht="15" customHeight="1" x14ac:dyDescent="0.2"/>
    <row r="9984" ht="15" customHeight="1" x14ac:dyDescent="0.2"/>
    <row r="9985" ht="15" customHeight="1" x14ac:dyDescent="0.2"/>
    <row r="9986" ht="15" customHeight="1" x14ac:dyDescent="0.2"/>
    <row r="9987" ht="15" customHeight="1" x14ac:dyDescent="0.2"/>
    <row r="9988" ht="15" customHeight="1" x14ac:dyDescent="0.2"/>
    <row r="9989" ht="15" customHeight="1" x14ac:dyDescent="0.2"/>
    <row r="9990" ht="15" customHeight="1" x14ac:dyDescent="0.2"/>
    <row r="9991" ht="15" customHeight="1" x14ac:dyDescent="0.2"/>
    <row r="9992" ht="15" customHeight="1" x14ac:dyDescent="0.2"/>
    <row r="9993" ht="15" customHeight="1" x14ac:dyDescent="0.2"/>
    <row r="9994" ht="15" customHeight="1" x14ac:dyDescent="0.2"/>
    <row r="9995" ht="15" customHeight="1" x14ac:dyDescent="0.2"/>
    <row r="9996" ht="15" customHeight="1" x14ac:dyDescent="0.2"/>
    <row r="9997" ht="15" customHeight="1" x14ac:dyDescent="0.2"/>
    <row r="9998" ht="15" customHeight="1" x14ac:dyDescent="0.2"/>
    <row r="9999" ht="15" customHeight="1" x14ac:dyDescent="0.2"/>
    <row r="10000" ht="15" customHeight="1" x14ac:dyDescent="0.2"/>
    <row r="10001" ht="15" customHeight="1" x14ac:dyDescent="0.2"/>
    <row r="10002" ht="15" customHeight="1" x14ac:dyDescent="0.2"/>
    <row r="10003" ht="15" customHeight="1" x14ac:dyDescent="0.2"/>
    <row r="10004" ht="15" customHeight="1" x14ac:dyDescent="0.2"/>
    <row r="10005" ht="15" customHeight="1" x14ac:dyDescent="0.2"/>
    <row r="10006" ht="15" customHeight="1" x14ac:dyDescent="0.2"/>
    <row r="10007" ht="15" customHeight="1" x14ac:dyDescent="0.2"/>
    <row r="10008" ht="15" customHeight="1" x14ac:dyDescent="0.2"/>
    <row r="10009" ht="15" customHeight="1" x14ac:dyDescent="0.2"/>
    <row r="10010" ht="15" customHeight="1" x14ac:dyDescent="0.2"/>
    <row r="10011" ht="15" customHeight="1" x14ac:dyDescent="0.2"/>
    <row r="10012" ht="15" customHeight="1" x14ac:dyDescent="0.2"/>
    <row r="10013" ht="15" customHeight="1" x14ac:dyDescent="0.2"/>
    <row r="10014" ht="15" customHeight="1" x14ac:dyDescent="0.2"/>
    <row r="10015" ht="15" customHeight="1" x14ac:dyDescent="0.2"/>
    <row r="10016" ht="15" customHeight="1" x14ac:dyDescent="0.2"/>
    <row r="10017" ht="15" customHeight="1" x14ac:dyDescent="0.2"/>
    <row r="10018" ht="15" customHeight="1" x14ac:dyDescent="0.2"/>
    <row r="10019" ht="15" customHeight="1" x14ac:dyDescent="0.2"/>
    <row r="10020" ht="15" customHeight="1" x14ac:dyDescent="0.2"/>
    <row r="10021" ht="15" customHeight="1" x14ac:dyDescent="0.2"/>
    <row r="10022" ht="15" customHeight="1" x14ac:dyDescent="0.2"/>
    <row r="10023" ht="15" customHeight="1" x14ac:dyDescent="0.2"/>
    <row r="10024" ht="15" customHeight="1" x14ac:dyDescent="0.2"/>
    <row r="10025" ht="15" customHeight="1" x14ac:dyDescent="0.2"/>
    <row r="10026" ht="15" customHeight="1" x14ac:dyDescent="0.2"/>
    <row r="10027" ht="15" customHeight="1" x14ac:dyDescent="0.2"/>
    <row r="10028" ht="15" customHeight="1" x14ac:dyDescent="0.2"/>
    <row r="10029" ht="15" customHeight="1" x14ac:dyDescent="0.2"/>
    <row r="10030" ht="15" customHeight="1" x14ac:dyDescent="0.2"/>
    <row r="10031" ht="15" customHeight="1" x14ac:dyDescent="0.2"/>
    <row r="10032" ht="15" customHeight="1" x14ac:dyDescent="0.2"/>
    <row r="10033" ht="15" customHeight="1" x14ac:dyDescent="0.2"/>
    <row r="10034" ht="15" customHeight="1" x14ac:dyDescent="0.2"/>
    <row r="10035" ht="15" customHeight="1" x14ac:dyDescent="0.2"/>
    <row r="10036" ht="15" customHeight="1" x14ac:dyDescent="0.2"/>
    <row r="10037" ht="15" customHeight="1" x14ac:dyDescent="0.2"/>
    <row r="10038" ht="15" customHeight="1" x14ac:dyDescent="0.2"/>
    <row r="10039" ht="15" customHeight="1" x14ac:dyDescent="0.2"/>
    <row r="10040" ht="15" customHeight="1" x14ac:dyDescent="0.2"/>
    <row r="10041" ht="15" customHeight="1" x14ac:dyDescent="0.2"/>
    <row r="10042" ht="15" customHeight="1" x14ac:dyDescent="0.2"/>
    <row r="10043" ht="15" customHeight="1" x14ac:dyDescent="0.2"/>
    <row r="10044" ht="15" customHeight="1" x14ac:dyDescent="0.2"/>
    <row r="10045" ht="15" customHeight="1" x14ac:dyDescent="0.2"/>
    <row r="10046" ht="15" customHeight="1" x14ac:dyDescent="0.2"/>
    <row r="10047" ht="15" customHeight="1" x14ac:dyDescent="0.2"/>
    <row r="10048" ht="15" customHeight="1" x14ac:dyDescent="0.2"/>
    <row r="10049" ht="15" customHeight="1" x14ac:dyDescent="0.2"/>
    <row r="10050" ht="15" customHeight="1" x14ac:dyDescent="0.2"/>
    <row r="10051" ht="15" customHeight="1" x14ac:dyDescent="0.2"/>
    <row r="10052" ht="15" customHeight="1" x14ac:dyDescent="0.2"/>
    <row r="10053" ht="15" customHeight="1" x14ac:dyDescent="0.2"/>
    <row r="10054" ht="15" customHeight="1" x14ac:dyDescent="0.2"/>
    <row r="10055" ht="15" customHeight="1" x14ac:dyDescent="0.2"/>
    <row r="10056" ht="15" customHeight="1" x14ac:dyDescent="0.2"/>
    <row r="10057" ht="15" customHeight="1" x14ac:dyDescent="0.2"/>
    <row r="10058" ht="15" customHeight="1" x14ac:dyDescent="0.2"/>
    <row r="10059" ht="15" customHeight="1" x14ac:dyDescent="0.2"/>
    <row r="10060" ht="15" customHeight="1" x14ac:dyDescent="0.2"/>
    <row r="10061" ht="15" customHeight="1" x14ac:dyDescent="0.2"/>
    <row r="10062" ht="15" customHeight="1" x14ac:dyDescent="0.2"/>
    <row r="10063" ht="15" customHeight="1" x14ac:dyDescent="0.2"/>
    <row r="10064" ht="15" customHeight="1" x14ac:dyDescent="0.2"/>
    <row r="10065" ht="15" customHeight="1" x14ac:dyDescent="0.2"/>
    <row r="10066" ht="15" customHeight="1" x14ac:dyDescent="0.2"/>
    <row r="10067" ht="15" customHeight="1" x14ac:dyDescent="0.2"/>
    <row r="10068" ht="15" customHeight="1" x14ac:dyDescent="0.2"/>
    <row r="10069" ht="15" customHeight="1" x14ac:dyDescent="0.2"/>
    <row r="10070" ht="15" customHeight="1" x14ac:dyDescent="0.2"/>
    <row r="10071" ht="15" customHeight="1" x14ac:dyDescent="0.2"/>
    <row r="10072" ht="15" customHeight="1" x14ac:dyDescent="0.2"/>
    <row r="10073" ht="15" customHeight="1" x14ac:dyDescent="0.2"/>
    <row r="10074" ht="15" customHeight="1" x14ac:dyDescent="0.2"/>
    <row r="10075" ht="15" customHeight="1" x14ac:dyDescent="0.2"/>
    <row r="10076" ht="15" customHeight="1" x14ac:dyDescent="0.2"/>
    <row r="10077" ht="15" customHeight="1" x14ac:dyDescent="0.2"/>
    <row r="10078" ht="15" customHeight="1" x14ac:dyDescent="0.2"/>
    <row r="10079" ht="15" customHeight="1" x14ac:dyDescent="0.2"/>
    <row r="10080" ht="15" customHeight="1" x14ac:dyDescent="0.2"/>
    <row r="10081" ht="15" customHeight="1" x14ac:dyDescent="0.2"/>
    <row r="10082" ht="15" customHeight="1" x14ac:dyDescent="0.2"/>
    <row r="10083" ht="15" customHeight="1" x14ac:dyDescent="0.2"/>
    <row r="10084" ht="15" customHeight="1" x14ac:dyDescent="0.2"/>
    <row r="10085" ht="15" customHeight="1" x14ac:dyDescent="0.2"/>
    <row r="10086" ht="15" customHeight="1" x14ac:dyDescent="0.2"/>
    <row r="10087" ht="15" customHeight="1" x14ac:dyDescent="0.2"/>
    <row r="10088" ht="15" customHeight="1" x14ac:dyDescent="0.2"/>
    <row r="10089" ht="15" customHeight="1" x14ac:dyDescent="0.2"/>
    <row r="10090" ht="15" customHeight="1" x14ac:dyDescent="0.2"/>
    <row r="10091" ht="15" customHeight="1" x14ac:dyDescent="0.2"/>
    <row r="10092" ht="15" customHeight="1" x14ac:dyDescent="0.2"/>
    <row r="10093" ht="15" customHeight="1" x14ac:dyDescent="0.2"/>
    <row r="10094" ht="15" customHeight="1" x14ac:dyDescent="0.2"/>
    <row r="10095" ht="15" customHeight="1" x14ac:dyDescent="0.2"/>
    <row r="10096" ht="15" customHeight="1" x14ac:dyDescent="0.2"/>
    <row r="10097" ht="15" customHeight="1" x14ac:dyDescent="0.2"/>
    <row r="10098" ht="15" customHeight="1" x14ac:dyDescent="0.2"/>
    <row r="10099" ht="15" customHeight="1" x14ac:dyDescent="0.2"/>
    <row r="10100" ht="15" customHeight="1" x14ac:dyDescent="0.2"/>
    <row r="10101" ht="15" customHeight="1" x14ac:dyDescent="0.2"/>
    <row r="10102" ht="15" customHeight="1" x14ac:dyDescent="0.2"/>
    <row r="10103" ht="15" customHeight="1" x14ac:dyDescent="0.2"/>
    <row r="10104" ht="15" customHeight="1" x14ac:dyDescent="0.2"/>
    <row r="10105" ht="15" customHeight="1" x14ac:dyDescent="0.2"/>
    <row r="10106" ht="15" customHeight="1" x14ac:dyDescent="0.2"/>
    <row r="10107" ht="15" customHeight="1" x14ac:dyDescent="0.2"/>
    <row r="10108" ht="15" customHeight="1" x14ac:dyDescent="0.2"/>
    <row r="10109" ht="15" customHeight="1" x14ac:dyDescent="0.2"/>
    <row r="10110" ht="15" customHeight="1" x14ac:dyDescent="0.2"/>
    <row r="10111" ht="15" customHeight="1" x14ac:dyDescent="0.2"/>
    <row r="10112" ht="15" customHeight="1" x14ac:dyDescent="0.2"/>
    <row r="10113" ht="15" customHeight="1" x14ac:dyDescent="0.2"/>
    <row r="10114" ht="15" customHeight="1" x14ac:dyDescent="0.2"/>
    <row r="10115" ht="15" customHeight="1" x14ac:dyDescent="0.2"/>
    <row r="10116" ht="15" customHeight="1" x14ac:dyDescent="0.2"/>
    <row r="10117" ht="15" customHeight="1" x14ac:dyDescent="0.2"/>
    <row r="10118" ht="15" customHeight="1" x14ac:dyDescent="0.2"/>
    <row r="10119" ht="15" customHeight="1" x14ac:dyDescent="0.2"/>
    <row r="10120" ht="15" customHeight="1" x14ac:dyDescent="0.2"/>
    <row r="10121" ht="15" customHeight="1" x14ac:dyDescent="0.2"/>
    <row r="10122" ht="15" customHeight="1" x14ac:dyDescent="0.2"/>
    <row r="10123" ht="15" customHeight="1" x14ac:dyDescent="0.2"/>
    <row r="10124" ht="15" customHeight="1" x14ac:dyDescent="0.2"/>
    <row r="10125" ht="15" customHeight="1" x14ac:dyDescent="0.2"/>
    <row r="10126" ht="15" customHeight="1" x14ac:dyDescent="0.2"/>
    <row r="10127" ht="15" customHeight="1" x14ac:dyDescent="0.2"/>
    <row r="10128" ht="15" customHeight="1" x14ac:dyDescent="0.2"/>
    <row r="10129" ht="15" customHeight="1" x14ac:dyDescent="0.2"/>
    <row r="10130" ht="15" customHeight="1" x14ac:dyDescent="0.2"/>
    <row r="10131" ht="15" customHeight="1" x14ac:dyDescent="0.2"/>
    <row r="10132" ht="15" customHeight="1" x14ac:dyDescent="0.2"/>
    <row r="10133" ht="15" customHeight="1" x14ac:dyDescent="0.2"/>
    <row r="10134" ht="15" customHeight="1" x14ac:dyDescent="0.2"/>
    <row r="10135" ht="15" customHeight="1" x14ac:dyDescent="0.2"/>
    <row r="10136" ht="15" customHeight="1" x14ac:dyDescent="0.2"/>
    <row r="10137" ht="15" customHeight="1" x14ac:dyDescent="0.2"/>
    <row r="10138" ht="15" customHeight="1" x14ac:dyDescent="0.2"/>
    <row r="10139" ht="15" customHeight="1" x14ac:dyDescent="0.2"/>
    <row r="10140" ht="15" customHeight="1" x14ac:dyDescent="0.2"/>
    <row r="10141" ht="15" customHeight="1" x14ac:dyDescent="0.2"/>
    <row r="10142" ht="15" customHeight="1" x14ac:dyDescent="0.2"/>
    <row r="10143" ht="15" customHeight="1" x14ac:dyDescent="0.2"/>
    <row r="10144" ht="15" customHeight="1" x14ac:dyDescent="0.2"/>
    <row r="10145" ht="15" customHeight="1" x14ac:dyDescent="0.2"/>
    <row r="10146" ht="15" customHeight="1" x14ac:dyDescent="0.2"/>
    <row r="10147" ht="15" customHeight="1" x14ac:dyDescent="0.2"/>
    <row r="10148" ht="15" customHeight="1" x14ac:dyDescent="0.2"/>
    <row r="10149" ht="15" customHeight="1" x14ac:dyDescent="0.2"/>
    <row r="10150" ht="15" customHeight="1" x14ac:dyDescent="0.2"/>
    <row r="10151" ht="15" customHeight="1" x14ac:dyDescent="0.2"/>
    <row r="10152" ht="15" customHeight="1" x14ac:dyDescent="0.2"/>
    <row r="10153" ht="15" customHeight="1" x14ac:dyDescent="0.2"/>
    <row r="10154" ht="15" customHeight="1" x14ac:dyDescent="0.2"/>
    <row r="10155" ht="15" customHeight="1" x14ac:dyDescent="0.2"/>
    <row r="10156" ht="15" customHeight="1" x14ac:dyDescent="0.2"/>
    <row r="10157" ht="15" customHeight="1" x14ac:dyDescent="0.2"/>
    <row r="10158" ht="15" customHeight="1" x14ac:dyDescent="0.2"/>
    <row r="10159" ht="15" customHeight="1" x14ac:dyDescent="0.2"/>
    <row r="10160" ht="15" customHeight="1" x14ac:dyDescent="0.2"/>
    <row r="10161" ht="15" customHeight="1" x14ac:dyDescent="0.2"/>
    <row r="10162" ht="15" customHeight="1" x14ac:dyDescent="0.2"/>
    <row r="10163" ht="15" customHeight="1" x14ac:dyDescent="0.2"/>
    <row r="10164" ht="15" customHeight="1" x14ac:dyDescent="0.2"/>
    <row r="10165" ht="15" customHeight="1" x14ac:dyDescent="0.2"/>
    <row r="10166" ht="15" customHeight="1" x14ac:dyDescent="0.2"/>
    <row r="10167" ht="15" customHeight="1" x14ac:dyDescent="0.2"/>
    <row r="10168" ht="15" customHeight="1" x14ac:dyDescent="0.2"/>
    <row r="10169" ht="15" customHeight="1" x14ac:dyDescent="0.2"/>
    <row r="10170" ht="15" customHeight="1" x14ac:dyDescent="0.2"/>
    <row r="10171" ht="15" customHeight="1" x14ac:dyDescent="0.2"/>
    <row r="10172" ht="15" customHeight="1" x14ac:dyDescent="0.2"/>
    <row r="10173" ht="15" customHeight="1" x14ac:dyDescent="0.2"/>
    <row r="10174" ht="15" customHeight="1" x14ac:dyDescent="0.2"/>
    <row r="10175" ht="15" customHeight="1" x14ac:dyDescent="0.2"/>
    <row r="10176" ht="15" customHeight="1" x14ac:dyDescent="0.2"/>
    <row r="10177" ht="15" customHeight="1" x14ac:dyDescent="0.2"/>
    <row r="10178" ht="15" customHeight="1" x14ac:dyDescent="0.2"/>
    <row r="10179" ht="15" customHeight="1" x14ac:dyDescent="0.2"/>
    <row r="10180" ht="15" customHeight="1" x14ac:dyDescent="0.2"/>
    <row r="10181" ht="15" customHeight="1" x14ac:dyDescent="0.2"/>
    <row r="10182" ht="15" customHeight="1" x14ac:dyDescent="0.2"/>
    <row r="10183" ht="15" customHeight="1" x14ac:dyDescent="0.2"/>
    <row r="10184" ht="15" customHeight="1" x14ac:dyDescent="0.2"/>
    <row r="10185" ht="15" customHeight="1" x14ac:dyDescent="0.2"/>
    <row r="10186" ht="15" customHeight="1" x14ac:dyDescent="0.2"/>
    <row r="10187" ht="15" customHeight="1" x14ac:dyDescent="0.2"/>
    <row r="10188" ht="15" customHeight="1" x14ac:dyDescent="0.2"/>
    <row r="10189" ht="15" customHeight="1" x14ac:dyDescent="0.2"/>
    <row r="10190" ht="15" customHeight="1" x14ac:dyDescent="0.2"/>
    <row r="10191" ht="15" customHeight="1" x14ac:dyDescent="0.2"/>
    <row r="10192" ht="15" customHeight="1" x14ac:dyDescent="0.2"/>
    <row r="10193" ht="15" customHeight="1" x14ac:dyDescent="0.2"/>
    <row r="10194" ht="15" customHeight="1" x14ac:dyDescent="0.2"/>
    <row r="10195" ht="15" customHeight="1" x14ac:dyDescent="0.2"/>
    <row r="10196" ht="15" customHeight="1" x14ac:dyDescent="0.2"/>
    <row r="10197" ht="15" customHeight="1" x14ac:dyDescent="0.2"/>
    <row r="10198" ht="15" customHeight="1" x14ac:dyDescent="0.2"/>
    <row r="10199" ht="15" customHeight="1" x14ac:dyDescent="0.2"/>
    <row r="10200" ht="15" customHeight="1" x14ac:dyDescent="0.2"/>
    <row r="10201" ht="15" customHeight="1" x14ac:dyDescent="0.2"/>
    <row r="10202" ht="15" customHeight="1" x14ac:dyDescent="0.2"/>
    <row r="10203" ht="15" customHeight="1" x14ac:dyDescent="0.2"/>
    <row r="10204" ht="15" customHeight="1" x14ac:dyDescent="0.2"/>
    <row r="10205" ht="15" customHeight="1" x14ac:dyDescent="0.2"/>
    <row r="10206" ht="15" customHeight="1" x14ac:dyDescent="0.2"/>
    <row r="10207" ht="15" customHeight="1" x14ac:dyDescent="0.2"/>
    <row r="10208" ht="15" customHeight="1" x14ac:dyDescent="0.2"/>
    <row r="10209" ht="15" customHeight="1" x14ac:dyDescent="0.2"/>
    <row r="10210" ht="15" customHeight="1" x14ac:dyDescent="0.2"/>
    <row r="10211" ht="15" customHeight="1" x14ac:dyDescent="0.2"/>
    <row r="10212" ht="15" customHeight="1" x14ac:dyDescent="0.2"/>
    <row r="10213" ht="15" customHeight="1" x14ac:dyDescent="0.2"/>
    <row r="10214" ht="15" customHeight="1" x14ac:dyDescent="0.2"/>
    <row r="10215" ht="15" customHeight="1" x14ac:dyDescent="0.2"/>
    <row r="10216" ht="15" customHeight="1" x14ac:dyDescent="0.2"/>
    <row r="10217" ht="15" customHeight="1" x14ac:dyDescent="0.2"/>
    <row r="10218" ht="15" customHeight="1" x14ac:dyDescent="0.2"/>
    <row r="10219" ht="15" customHeight="1" x14ac:dyDescent="0.2"/>
    <row r="10220" ht="15" customHeight="1" x14ac:dyDescent="0.2"/>
    <row r="10221" ht="15" customHeight="1" x14ac:dyDescent="0.2"/>
    <row r="10222" ht="15" customHeight="1" x14ac:dyDescent="0.2"/>
    <row r="10223" ht="15" customHeight="1" x14ac:dyDescent="0.2"/>
    <row r="10224" ht="15" customHeight="1" x14ac:dyDescent="0.2"/>
    <row r="10225" ht="15" customHeight="1" x14ac:dyDescent="0.2"/>
    <row r="10226" ht="15" customHeight="1" x14ac:dyDescent="0.2"/>
    <row r="10227" ht="15" customHeight="1" x14ac:dyDescent="0.2"/>
    <row r="10228" ht="15" customHeight="1" x14ac:dyDescent="0.2"/>
    <row r="10229" ht="15" customHeight="1" x14ac:dyDescent="0.2"/>
    <row r="10230" ht="15" customHeight="1" x14ac:dyDescent="0.2"/>
    <row r="10231" ht="15" customHeight="1" x14ac:dyDescent="0.2"/>
    <row r="10232" ht="15" customHeight="1" x14ac:dyDescent="0.2"/>
    <row r="10233" ht="15" customHeight="1" x14ac:dyDescent="0.2"/>
    <row r="10234" ht="15" customHeight="1" x14ac:dyDescent="0.2"/>
    <row r="10235" ht="15" customHeight="1" x14ac:dyDescent="0.2"/>
    <row r="10236" ht="15" customHeight="1" x14ac:dyDescent="0.2"/>
    <row r="10237" ht="15" customHeight="1" x14ac:dyDescent="0.2"/>
    <row r="10238" ht="15" customHeight="1" x14ac:dyDescent="0.2"/>
    <row r="10239" ht="15" customHeight="1" x14ac:dyDescent="0.2"/>
    <row r="10240" ht="15" customHeight="1" x14ac:dyDescent="0.2"/>
    <row r="10241" ht="15" customHeight="1" x14ac:dyDescent="0.2"/>
    <row r="10242" ht="15" customHeight="1" x14ac:dyDescent="0.2"/>
    <row r="10243" ht="15" customHeight="1" x14ac:dyDescent="0.2"/>
    <row r="10244" ht="15" customHeight="1" x14ac:dyDescent="0.2"/>
    <row r="10245" ht="15" customHeight="1" x14ac:dyDescent="0.2"/>
    <row r="10246" ht="15" customHeight="1" x14ac:dyDescent="0.2"/>
    <row r="10247" ht="15" customHeight="1" x14ac:dyDescent="0.2"/>
    <row r="10248" ht="15" customHeight="1" x14ac:dyDescent="0.2"/>
    <row r="10249" ht="15" customHeight="1" x14ac:dyDescent="0.2"/>
    <row r="10250" ht="15" customHeight="1" x14ac:dyDescent="0.2"/>
    <row r="10251" ht="15" customHeight="1" x14ac:dyDescent="0.2"/>
    <row r="10252" ht="15" customHeight="1" x14ac:dyDescent="0.2"/>
    <row r="10253" ht="15" customHeight="1" x14ac:dyDescent="0.2"/>
    <row r="10254" ht="15" customHeight="1" x14ac:dyDescent="0.2"/>
    <row r="10255" ht="15" customHeight="1" x14ac:dyDescent="0.2"/>
    <row r="10256" ht="15" customHeight="1" x14ac:dyDescent="0.2"/>
    <row r="10257" ht="15" customHeight="1" x14ac:dyDescent="0.2"/>
    <row r="10258" ht="15" customHeight="1" x14ac:dyDescent="0.2"/>
    <row r="10259" ht="15" customHeight="1" x14ac:dyDescent="0.2"/>
    <row r="10260" ht="15" customHeight="1" x14ac:dyDescent="0.2"/>
    <row r="10261" ht="15" customHeight="1" x14ac:dyDescent="0.2"/>
    <row r="10262" ht="15" customHeight="1" x14ac:dyDescent="0.2"/>
    <row r="10263" ht="15" customHeight="1" x14ac:dyDescent="0.2"/>
    <row r="10264" ht="15" customHeight="1" x14ac:dyDescent="0.2"/>
    <row r="10265" ht="15" customHeight="1" x14ac:dyDescent="0.2"/>
    <row r="10266" ht="15" customHeight="1" x14ac:dyDescent="0.2"/>
    <row r="10267" ht="15" customHeight="1" x14ac:dyDescent="0.2"/>
    <row r="10268" ht="15" customHeight="1" x14ac:dyDescent="0.2"/>
    <row r="10269" ht="15" customHeight="1" x14ac:dyDescent="0.2"/>
    <row r="10270" ht="15" customHeight="1" x14ac:dyDescent="0.2"/>
    <row r="10271" ht="15" customHeight="1" x14ac:dyDescent="0.2"/>
    <row r="10272" ht="15" customHeight="1" x14ac:dyDescent="0.2"/>
    <row r="10273" ht="15" customHeight="1" x14ac:dyDescent="0.2"/>
    <row r="10274" ht="15" customHeight="1" x14ac:dyDescent="0.2"/>
    <row r="10275" ht="15" customHeight="1" x14ac:dyDescent="0.2"/>
    <row r="10276" ht="15" customHeight="1" x14ac:dyDescent="0.2"/>
    <row r="10277" ht="15" customHeight="1" x14ac:dyDescent="0.2"/>
    <row r="10278" ht="15" customHeight="1" x14ac:dyDescent="0.2"/>
    <row r="10279" ht="15" customHeight="1" x14ac:dyDescent="0.2"/>
    <row r="10280" ht="15" customHeight="1" x14ac:dyDescent="0.2"/>
    <row r="10281" ht="15" customHeight="1" x14ac:dyDescent="0.2"/>
    <row r="10282" ht="15" customHeight="1" x14ac:dyDescent="0.2"/>
    <row r="10283" ht="15" customHeight="1" x14ac:dyDescent="0.2"/>
    <row r="10284" ht="15" customHeight="1" x14ac:dyDescent="0.2"/>
    <row r="10285" ht="15" customHeight="1" x14ac:dyDescent="0.2"/>
    <row r="10286" ht="15" customHeight="1" x14ac:dyDescent="0.2"/>
    <row r="10287" ht="15" customHeight="1" x14ac:dyDescent="0.2"/>
    <row r="10288" ht="15" customHeight="1" x14ac:dyDescent="0.2"/>
    <row r="10289" ht="15" customHeight="1" x14ac:dyDescent="0.2"/>
    <row r="10290" ht="15" customHeight="1" x14ac:dyDescent="0.2"/>
    <row r="10291" ht="15" customHeight="1" x14ac:dyDescent="0.2"/>
    <row r="10292" ht="15" customHeight="1" x14ac:dyDescent="0.2"/>
    <row r="10293" ht="15" customHeight="1" x14ac:dyDescent="0.2"/>
    <row r="10294" ht="15" customHeight="1" x14ac:dyDescent="0.2"/>
    <row r="10295" ht="15" customHeight="1" x14ac:dyDescent="0.2"/>
    <row r="10296" ht="15" customHeight="1" x14ac:dyDescent="0.2"/>
    <row r="10297" ht="15" customHeight="1" x14ac:dyDescent="0.2"/>
    <row r="10298" ht="15" customHeight="1" x14ac:dyDescent="0.2"/>
    <row r="10299" ht="15" customHeight="1" x14ac:dyDescent="0.2"/>
    <row r="10300" ht="15" customHeight="1" x14ac:dyDescent="0.2"/>
    <row r="10301" ht="15" customHeight="1" x14ac:dyDescent="0.2"/>
    <row r="10302" ht="15" customHeight="1" x14ac:dyDescent="0.2"/>
    <row r="10303" ht="15" customHeight="1" x14ac:dyDescent="0.2"/>
    <row r="10304" ht="15" customHeight="1" x14ac:dyDescent="0.2"/>
    <row r="10305" ht="15" customHeight="1" x14ac:dyDescent="0.2"/>
    <row r="10306" ht="15" customHeight="1" x14ac:dyDescent="0.2"/>
    <row r="10307" ht="15" customHeight="1" x14ac:dyDescent="0.2"/>
    <row r="10308" ht="15" customHeight="1" x14ac:dyDescent="0.2"/>
    <row r="10309" ht="15" customHeight="1" x14ac:dyDescent="0.2"/>
    <row r="10310" ht="15" customHeight="1" x14ac:dyDescent="0.2"/>
    <row r="10311" ht="15" customHeight="1" x14ac:dyDescent="0.2"/>
    <row r="10312" ht="15" customHeight="1" x14ac:dyDescent="0.2"/>
    <row r="10313" ht="15" customHeight="1" x14ac:dyDescent="0.2"/>
    <row r="10314" ht="15" customHeight="1" x14ac:dyDescent="0.2"/>
    <row r="10315" ht="15" customHeight="1" x14ac:dyDescent="0.2"/>
    <row r="10316" ht="15" customHeight="1" x14ac:dyDescent="0.2"/>
    <row r="10317" ht="15" customHeight="1" x14ac:dyDescent="0.2"/>
    <row r="10318" ht="15" customHeight="1" x14ac:dyDescent="0.2"/>
    <row r="10319" ht="15" customHeight="1" x14ac:dyDescent="0.2"/>
    <row r="10320" ht="15" customHeight="1" x14ac:dyDescent="0.2"/>
    <row r="10321" ht="15" customHeight="1" x14ac:dyDescent="0.2"/>
    <row r="10322" ht="15" customHeight="1" x14ac:dyDescent="0.2"/>
    <row r="10323" ht="15" customHeight="1" x14ac:dyDescent="0.2"/>
    <row r="10324" ht="15" customHeight="1" x14ac:dyDescent="0.2"/>
    <row r="10325" ht="15" customHeight="1" x14ac:dyDescent="0.2"/>
    <row r="10326" ht="15" customHeight="1" x14ac:dyDescent="0.2"/>
    <row r="10327" ht="15" customHeight="1" x14ac:dyDescent="0.2"/>
    <row r="10328" ht="15" customHeight="1" x14ac:dyDescent="0.2"/>
    <row r="10329" ht="15" customHeight="1" x14ac:dyDescent="0.2"/>
    <row r="10330" ht="15" customHeight="1" x14ac:dyDescent="0.2"/>
    <row r="10331" ht="15" customHeight="1" x14ac:dyDescent="0.2"/>
    <row r="10332" ht="15" customHeight="1" x14ac:dyDescent="0.2"/>
    <row r="10333" ht="15" customHeight="1" x14ac:dyDescent="0.2"/>
    <row r="10334" ht="15" customHeight="1" x14ac:dyDescent="0.2"/>
    <row r="10335" ht="15" customHeight="1" x14ac:dyDescent="0.2"/>
    <row r="10336" ht="15" customHeight="1" x14ac:dyDescent="0.2"/>
    <row r="10337" ht="15" customHeight="1" x14ac:dyDescent="0.2"/>
    <row r="10338" ht="15" customHeight="1" x14ac:dyDescent="0.2"/>
    <row r="10339" ht="15" customHeight="1" x14ac:dyDescent="0.2"/>
    <row r="10340" ht="15" customHeight="1" x14ac:dyDescent="0.2"/>
    <row r="10341" ht="15" customHeight="1" x14ac:dyDescent="0.2"/>
    <row r="10342" ht="15" customHeight="1" x14ac:dyDescent="0.2"/>
    <row r="10343" ht="15" customHeight="1" x14ac:dyDescent="0.2"/>
    <row r="10344" ht="15" customHeight="1" x14ac:dyDescent="0.2"/>
    <row r="10345" ht="15" customHeight="1" x14ac:dyDescent="0.2"/>
    <row r="10346" ht="15" customHeight="1" x14ac:dyDescent="0.2"/>
    <row r="10347" ht="15" customHeight="1" x14ac:dyDescent="0.2"/>
    <row r="10348" ht="15" customHeight="1" x14ac:dyDescent="0.2"/>
    <row r="10349" ht="15" customHeight="1" x14ac:dyDescent="0.2"/>
    <row r="10350" ht="15" customHeight="1" x14ac:dyDescent="0.2"/>
    <row r="10351" ht="15" customHeight="1" x14ac:dyDescent="0.2"/>
    <row r="10352" ht="15" customHeight="1" x14ac:dyDescent="0.2"/>
    <row r="10353" ht="15" customHeight="1" x14ac:dyDescent="0.2"/>
    <row r="10354" ht="15" customHeight="1" x14ac:dyDescent="0.2"/>
    <row r="10355" ht="15" customHeight="1" x14ac:dyDescent="0.2"/>
    <row r="10356" ht="15" customHeight="1" x14ac:dyDescent="0.2"/>
    <row r="10357" ht="15" customHeight="1" x14ac:dyDescent="0.2"/>
    <row r="10358" ht="15" customHeight="1" x14ac:dyDescent="0.2"/>
    <row r="10359" ht="15" customHeight="1" x14ac:dyDescent="0.2"/>
    <row r="10360" ht="15" customHeight="1" x14ac:dyDescent="0.2"/>
    <row r="10361" ht="15" customHeight="1" x14ac:dyDescent="0.2"/>
    <row r="10362" ht="15" customHeight="1" x14ac:dyDescent="0.2"/>
    <row r="10363" ht="15" customHeight="1" x14ac:dyDescent="0.2"/>
    <row r="10364" ht="15" customHeight="1" x14ac:dyDescent="0.2"/>
    <row r="10365" ht="15" customHeight="1" x14ac:dyDescent="0.2"/>
    <row r="10366" ht="15" customHeight="1" x14ac:dyDescent="0.2"/>
    <row r="10367" ht="15" customHeight="1" x14ac:dyDescent="0.2"/>
    <row r="10368" ht="15" customHeight="1" x14ac:dyDescent="0.2"/>
    <row r="10369" ht="15" customHeight="1" x14ac:dyDescent="0.2"/>
    <row r="10370" ht="15" customHeight="1" x14ac:dyDescent="0.2"/>
    <row r="10371" ht="15" customHeight="1" x14ac:dyDescent="0.2"/>
    <row r="10372" ht="15" customHeight="1" x14ac:dyDescent="0.2"/>
    <row r="10373" ht="15" customHeight="1" x14ac:dyDescent="0.2"/>
    <row r="10374" ht="15" customHeight="1" x14ac:dyDescent="0.2"/>
    <row r="10375" ht="15" customHeight="1" x14ac:dyDescent="0.2"/>
    <row r="10376" ht="15" customHeight="1" x14ac:dyDescent="0.2"/>
    <row r="10377" ht="15" customHeight="1" x14ac:dyDescent="0.2"/>
    <row r="10378" ht="15" customHeight="1" x14ac:dyDescent="0.2"/>
    <row r="10379" ht="15" customHeight="1" x14ac:dyDescent="0.2"/>
    <row r="10380" ht="15" customHeight="1" x14ac:dyDescent="0.2"/>
    <row r="10381" ht="15" customHeight="1" x14ac:dyDescent="0.2"/>
    <row r="10382" ht="15" customHeight="1" x14ac:dyDescent="0.2"/>
    <row r="10383" ht="15" customHeight="1" x14ac:dyDescent="0.2"/>
    <row r="10384" ht="15" customHeight="1" x14ac:dyDescent="0.2"/>
    <row r="10385" ht="15" customHeight="1" x14ac:dyDescent="0.2"/>
    <row r="10386" ht="15" customHeight="1" x14ac:dyDescent="0.2"/>
    <row r="10387" ht="15" customHeight="1" x14ac:dyDescent="0.2"/>
    <row r="10388" ht="15" customHeight="1" x14ac:dyDescent="0.2"/>
    <row r="10389" ht="15" customHeight="1" x14ac:dyDescent="0.2"/>
    <row r="10390" ht="15" customHeight="1" x14ac:dyDescent="0.2"/>
    <row r="10391" ht="15" customHeight="1" x14ac:dyDescent="0.2"/>
    <row r="10392" ht="15" customHeight="1" x14ac:dyDescent="0.2"/>
    <row r="10393" ht="15" customHeight="1" x14ac:dyDescent="0.2"/>
    <row r="10394" ht="15" customHeight="1" x14ac:dyDescent="0.2"/>
    <row r="10395" ht="15" customHeight="1" x14ac:dyDescent="0.2"/>
    <row r="10396" ht="15" customHeight="1" x14ac:dyDescent="0.2"/>
    <row r="10397" ht="15" customHeight="1" x14ac:dyDescent="0.2"/>
    <row r="10398" ht="15" customHeight="1" x14ac:dyDescent="0.2"/>
    <row r="10399" ht="15" customHeight="1" x14ac:dyDescent="0.2"/>
    <row r="10400" ht="15" customHeight="1" x14ac:dyDescent="0.2"/>
    <row r="10401" ht="15" customHeight="1" x14ac:dyDescent="0.2"/>
    <row r="10402" ht="15" customHeight="1" x14ac:dyDescent="0.2"/>
    <row r="10403" ht="15" customHeight="1" x14ac:dyDescent="0.2"/>
    <row r="10404" ht="15" customHeight="1" x14ac:dyDescent="0.2"/>
    <row r="10405" ht="15" customHeight="1" x14ac:dyDescent="0.2"/>
    <row r="10406" ht="15" customHeight="1" x14ac:dyDescent="0.2"/>
    <row r="10407" ht="15" customHeight="1" x14ac:dyDescent="0.2"/>
    <row r="10408" ht="15" customHeight="1" x14ac:dyDescent="0.2"/>
    <row r="10409" ht="15" customHeight="1" x14ac:dyDescent="0.2"/>
    <row r="10410" ht="15" customHeight="1" x14ac:dyDescent="0.2"/>
    <row r="10411" ht="15" customHeight="1" x14ac:dyDescent="0.2"/>
    <row r="10412" ht="15" customHeight="1" x14ac:dyDescent="0.2"/>
    <row r="10413" ht="15" customHeight="1" x14ac:dyDescent="0.2"/>
    <row r="10414" ht="15" customHeight="1" x14ac:dyDescent="0.2"/>
    <row r="10415" ht="15" customHeight="1" x14ac:dyDescent="0.2"/>
    <row r="10416" ht="15" customHeight="1" x14ac:dyDescent="0.2"/>
    <row r="10417" ht="15" customHeight="1" x14ac:dyDescent="0.2"/>
    <row r="10418" ht="15" customHeight="1" x14ac:dyDescent="0.2"/>
    <row r="10419" ht="15" customHeight="1" x14ac:dyDescent="0.2"/>
    <row r="10420" ht="15" customHeight="1" x14ac:dyDescent="0.2"/>
    <row r="10421" ht="15" customHeight="1" x14ac:dyDescent="0.2"/>
    <row r="10422" ht="15" customHeight="1" x14ac:dyDescent="0.2"/>
    <row r="10423" ht="15" customHeight="1" x14ac:dyDescent="0.2"/>
    <row r="10424" ht="15" customHeight="1" x14ac:dyDescent="0.2"/>
    <row r="10425" ht="15" customHeight="1" x14ac:dyDescent="0.2"/>
    <row r="10426" ht="15" customHeight="1" x14ac:dyDescent="0.2"/>
    <row r="10427" ht="15" customHeight="1" x14ac:dyDescent="0.2"/>
    <row r="10428" ht="15" customHeight="1" x14ac:dyDescent="0.2"/>
    <row r="10429" ht="15" customHeight="1" x14ac:dyDescent="0.2"/>
    <row r="10430" ht="15" customHeight="1" x14ac:dyDescent="0.2"/>
    <row r="10431" ht="15" customHeight="1" x14ac:dyDescent="0.2"/>
    <row r="10432" ht="15" customHeight="1" x14ac:dyDescent="0.2"/>
    <row r="10433" ht="15" customHeight="1" x14ac:dyDescent="0.2"/>
    <row r="10434" ht="15" customHeight="1" x14ac:dyDescent="0.2"/>
    <row r="10435" ht="15" customHeight="1" x14ac:dyDescent="0.2"/>
    <row r="10436" ht="15" customHeight="1" x14ac:dyDescent="0.2"/>
    <row r="10437" ht="15" customHeight="1" x14ac:dyDescent="0.2"/>
    <row r="10438" ht="15" customHeight="1" x14ac:dyDescent="0.2"/>
    <row r="10439" ht="15" customHeight="1" x14ac:dyDescent="0.2"/>
    <row r="10440" ht="15" customHeight="1" x14ac:dyDescent="0.2"/>
    <row r="10441" ht="15" customHeight="1" x14ac:dyDescent="0.2"/>
    <row r="10442" ht="15" customHeight="1" x14ac:dyDescent="0.2"/>
    <row r="10443" ht="15" customHeight="1" x14ac:dyDescent="0.2"/>
    <row r="10444" ht="15" customHeight="1" x14ac:dyDescent="0.2"/>
    <row r="10445" ht="15" customHeight="1" x14ac:dyDescent="0.2"/>
    <row r="10446" ht="15" customHeight="1" x14ac:dyDescent="0.2"/>
    <row r="10447" ht="15" customHeight="1" x14ac:dyDescent="0.2"/>
    <row r="10448" ht="15" customHeight="1" x14ac:dyDescent="0.2"/>
    <row r="10449" ht="15" customHeight="1" x14ac:dyDescent="0.2"/>
    <row r="10450" ht="15" customHeight="1" x14ac:dyDescent="0.2"/>
    <row r="10451" ht="15" customHeight="1" x14ac:dyDescent="0.2"/>
    <row r="10452" ht="15" customHeight="1" x14ac:dyDescent="0.2"/>
    <row r="10453" ht="15" customHeight="1" x14ac:dyDescent="0.2"/>
    <row r="10454" ht="15" customHeight="1" x14ac:dyDescent="0.2"/>
    <row r="10455" ht="15" customHeight="1" x14ac:dyDescent="0.2"/>
    <row r="10456" ht="15" customHeight="1" x14ac:dyDescent="0.2"/>
    <row r="10457" ht="15" customHeight="1" x14ac:dyDescent="0.2"/>
    <row r="10458" ht="15" customHeight="1" x14ac:dyDescent="0.2"/>
    <row r="10459" ht="15" customHeight="1" x14ac:dyDescent="0.2"/>
    <row r="10460" ht="15" customHeight="1" x14ac:dyDescent="0.2"/>
    <row r="10461" ht="15" customHeight="1" x14ac:dyDescent="0.2"/>
    <row r="10462" ht="15" customHeight="1" x14ac:dyDescent="0.2"/>
    <row r="10463" ht="15" customHeight="1" x14ac:dyDescent="0.2"/>
    <row r="10464" ht="15" customHeight="1" x14ac:dyDescent="0.2"/>
    <row r="10465" ht="15" customHeight="1" x14ac:dyDescent="0.2"/>
    <row r="10466" ht="15" customHeight="1" x14ac:dyDescent="0.2"/>
    <row r="10467" ht="15" customHeight="1" x14ac:dyDescent="0.2"/>
    <row r="10468" ht="15" customHeight="1" x14ac:dyDescent="0.2"/>
    <row r="10469" ht="15" customHeight="1" x14ac:dyDescent="0.2"/>
    <row r="10470" ht="15" customHeight="1" x14ac:dyDescent="0.2"/>
    <row r="10471" ht="15" customHeight="1" x14ac:dyDescent="0.2"/>
    <row r="10472" ht="15" customHeight="1" x14ac:dyDescent="0.2"/>
    <row r="10473" ht="15" customHeight="1" x14ac:dyDescent="0.2"/>
    <row r="10474" ht="15" customHeight="1" x14ac:dyDescent="0.2"/>
    <row r="10475" ht="15" customHeight="1" x14ac:dyDescent="0.2"/>
    <row r="10476" ht="15" customHeight="1" x14ac:dyDescent="0.2"/>
    <row r="10477" ht="15" customHeight="1" x14ac:dyDescent="0.2"/>
    <row r="10478" ht="15" customHeight="1" x14ac:dyDescent="0.2"/>
    <row r="10479" ht="15" customHeight="1" x14ac:dyDescent="0.2"/>
    <row r="10480" ht="15" customHeight="1" x14ac:dyDescent="0.2"/>
    <row r="10481" ht="15" customHeight="1" x14ac:dyDescent="0.2"/>
    <row r="10482" ht="15" customHeight="1" x14ac:dyDescent="0.2"/>
    <row r="10483" ht="15" customHeight="1" x14ac:dyDescent="0.2"/>
    <row r="10484" ht="15" customHeight="1" x14ac:dyDescent="0.2"/>
    <row r="10485" ht="15" customHeight="1" x14ac:dyDescent="0.2"/>
    <row r="10486" ht="15" customHeight="1" x14ac:dyDescent="0.2"/>
    <row r="10487" ht="15" customHeight="1" x14ac:dyDescent="0.2"/>
    <row r="10488" ht="15" customHeight="1" x14ac:dyDescent="0.2"/>
    <row r="10489" ht="15" customHeight="1" x14ac:dyDescent="0.2"/>
    <row r="10490" ht="15" customHeight="1" x14ac:dyDescent="0.2"/>
    <row r="10491" ht="15" customHeight="1" x14ac:dyDescent="0.2"/>
    <row r="10492" ht="15" customHeight="1" x14ac:dyDescent="0.2"/>
    <row r="10493" ht="15" customHeight="1" x14ac:dyDescent="0.2"/>
    <row r="10494" ht="15" customHeight="1" x14ac:dyDescent="0.2"/>
    <row r="10495" ht="15" customHeight="1" x14ac:dyDescent="0.2"/>
    <row r="10496" ht="15" customHeight="1" x14ac:dyDescent="0.2"/>
    <row r="10497" ht="15" customHeight="1" x14ac:dyDescent="0.2"/>
    <row r="10498" ht="15" customHeight="1" x14ac:dyDescent="0.2"/>
    <row r="10499" ht="15" customHeight="1" x14ac:dyDescent="0.2"/>
    <row r="10500" ht="15" customHeight="1" x14ac:dyDescent="0.2"/>
    <row r="10501" ht="15" customHeight="1" x14ac:dyDescent="0.2"/>
    <row r="10502" ht="15" customHeight="1" x14ac:dyDescent="0.2"/>
    <row r="10503" ht="15" customHeight="1" x14ac:dyDescent="0.2"/>
    <row r="10504" ht="15" customHeight="1" x14ac:dyDescent="0.2"/>
    <row r="10505" ht="15" customHeight="1" x14ac:dyDescent="0.2"/>
    <row r="10506" ht="15" customHeight="1" x14ac:dyDescent="0.2"/>
    <row r="10507" ht="15" customHeight="1" x14ac:dyDescent="0.2"/>
    <row r="10508" ht="15" customHeight="1" x14ac:dyDescent="0.2"/>
    <row r="10509" ht="15" customHeight="1" x14ac:dyDescent="0.2"/>
    <row r="10510" ht="15" customHeight="1" x14ac:dyDescent="0.2"/>
    <row r="10511" ht="15" customHeight="1" x14ac:dyDescent="0.2"/>
    <row r="10512" ht="15" customHeight="1" x14ac:dyDescent="0.2"/>
    <row r="10513" ht="15" customHeight="1" x14ac:dyDescent="0.2"/>
    <row r="10514" ht="15" customHeight="1" x14ac:dyDescent="0.2"/>
    <row r="10515" ht="15" customHeight="1" x14ac:dyDescent="0.2"/>
    <row r="10516" ht="15" customHeight="1" x14ac:dyDescent="0.2"/>
    <row r="10517" ht="15" customHeight="1" x14ac:dyDescent="0.2"/>
    <row r="10518" ht="15" customHeight="1" x14ac:dyDescent="0.2"/>
    <row r="10519" ht="15" customHeight="1" x14ac:dyDescent="0.2"/>
    <row r="10520" ht="15" customHeight="1" x14ac:dyDescent="0.2"/>
    <row r="10521" ht="15" customHeight="1" x14ac:dyDescent="0.2"/>
    <row r="10522" ht="15" customHeight="1" x14ac:dyDescent="0.2"/>
    <row r="10523" ht="15" customHeight="1" x14ac:dyDescent="0.2"/>
    <row r="10524" ht="15" customHeight="1" x14ac:dyDescent="0.2"/>
    <row r="10525" ht="15" customHeight="1" x14ac:dyDescent="0.2"/>
    <row r="10526" ht="15" customHeight="1" x14ac:dyDescent="0.2"/>
    <row r="10527" ht="15" customHeight="1" x14ac:dyDescent="0.2"/>
    <row r="10528" ht="15" customHeight="1" x14ac:dyDescent="0.2"/>
    <row r="10529" ht="15" customHeight="1" x14ac:dyDescent="0.2"/>
    <row r="10530" ht="15" customHeight="1" x14ac:dyDescent="0.2"/>
    <row r="10531" ht="15" customHeight="1" x14ac:dyDescent="0.2"/>
    <row r="10532" ht="15" customHeight="1" x14ac:dyDescent="0.2"/>
    <row r="10533" ht="15" customHeight="1" x14ac:dyDescent="0.2"/>
    <row r="10534" ht="15" customHeight="1" x14ac:dyDescent="0.2"/>
    <row r="10535" ht="15" customHeight="1" x14ac:dyDescent="0.2"/>
    <row r="10536" ht="15" customHeight="1" x14ac:dyDescent="0.2"/>
    <row r="10537" ht="15" customHeight="1" x14ac:dyDescent="0.2"/>
    <row r="10538" ht="15" customHeight="1" x14ac:dyDescent="0.2"/>
    <row r="10539" ht="15" customHeight="1" x14ac:dyDescent="0.2"/>
    <row r="10540" ht="15" customHeight="1" x14ac:dyDescent="0.2"/>
    <row r="10541" ht="15" customHeight="1" x14ac:dyDescent="0.2"/>
    <row r="10542" ht="15" customHeight="1" x14ac:dyDescent="0.2"/>
    <row r="10543" ht="15" customHeight="1" x14ac:dyDescent="0.2"/>
    <row r="10544" ht="15" customHeight="1" x14ac:dyDescent="0.2"/>
    <row r="10545" ht="15" customHeight="1" x14ac:dyDescent="0.2"/>
    <row r="10546" ht="15" customHeight="1" x14ac:dyDescent="0.2"/>
    <row r="10547" ht="15" customHeight="1" x14ac:dyDescent="0.2"/>
    <row r="10548" ht="15" customHeight="1" x14ac:dyDescent="0.2"/>
    <row r="10549" ht="15" customHeight="1" x14ac:dyDescent="0.2"/>
    <row r="10550" ht="15" customHeight="1" x14ac:dyDescent="0.2"/>
    <row r="10551" ht="15" customHeight="1" x14ac:dyDescent="0.2"/>
    <row r="10552" ht="15" customHeight="1" x14ac:dyDescent="0.2"/>
    <row r="10553" ht="15" customHeight="1" x14ac:dyDescent="0.2"/>
    <row r="10554" ht="15" customHeight="1" x14ac:dyDescent="0.2"/>
    <row r="10555" ht="15" customHeight="1" x14ac:dyDescent="0.2"/>
    <row r="10556" ht="15" customHeight="1" x14ac:dyDescent="0.2"/>
    <row r="10557" ht="15" customHeight="1" x14ac:dyDescent="0.2"/>
    <row r="10558" ht="15" customHeight="1" x14ac:dyDescent="0.2"/>
    <row r="10559" ht="15" customHeight="1" x14ac:dyDescent="0.2"/>
    <row r="10560" ht="15" customHeight="1" x14ac:dyDescent="0.2"/>
    <row r="10561" ht="15" customHeight="1" x14ac:dyDescent="0.2"/>
    <row r="10562" ht="15" customHeight="1" x14ac:dyDescent="0.2"/>
    <row r="10563" ht="15" customHeight="1" x14ac:dyDescent="0.2"/>
    <row r="10564" ht="15" customHeight="1" x14ac:dyDescent="0.2"/>
    <row r="10565" ht="15" customHeight="1" x14ac:dyDescent="0.2"/>
    <row r="10566" ht="15" customHeight="1" x14ac:dyDescent="0.2"/>
    <row r="10567" ht="15" customHeight="1" x14ac:dyDescent="0.2"/>
    <row r="10568" ht="15" customHeight="1" x14ac:dyDescent="0.2"/>
    <row r="10569" ht="15" customHeight="1" x14ac:dyDescent="0.2"/>
    <row r="10570" ht="15" customHeight="1" x14ac:dyDescent="0.2"/>
    <row r="10571" ht="15" customHeight="1" x14ac:dyDescent="0.2"/>
    <row r="10572" ht="15" customHeight="1" x14ac:dyDescent="0.2"/>
    <row r="10573" ht="15" customHeight="1" x14ac:dyDescent="0.2"/>
    <row r="10574" ht="15" customHeight="1" x14ac:dyDescent="0.2"/>
    <row r="10575" ht="15" customHeight="1" x14ac:dyDescent="0.2"/>
    <row r="10576" ht="15" customHeight="1" x14ac:dyDescent="0.2"/>
    <row r="10577" ht="15" customHeight="1" x14ac:dyDescent="0.2"/>
    <row r="10578" ht="15" customHeight="1" x14ac:dyDescent="0.2"/>
    <row r="10579" ht="15" customHeight="1" x14ac:dyDescent="0.2"/>
    <row r="10580" ht="15" customHeight="1" x14ac:dyDescent="0.2"/>
    <row r="10581" ht="15" customHeight="1" x14ac:dyDescent="0.2"/>
    <row r="10582" ht="15" customHeight="1" x14ac:dyDescent="0.2"/>
    <row r="10583" ht="15" customHeight="1" x14ac:dyDescent="0.2"/>
    <row r="10584" ht="15" customHeight="1" x14ac:dyDescent="0.2"/>
    <row r="10585" ht="15" customHeight="1" x14ac:dyDescent="0.2"/>
    <row r="10586" ht="15" customHeight="1" x14ac:dyDescent="0.2"/>
    <row r="10587" ht="15" customHeight="1" x14ac:dyDescent="0.2"/>
    <row r="10588" ht="15" customHeight="1" x14ac:dyDescent="0.2"/>
    <row r="10589" ht="15" customHeight="1" x14ac:dyDescent="0.2"/>
    <row r="10590" ht="15" customHeight="1" x14ac:dyDescent="0.2"/>
    <row r="10591" ht="15" customHeight="1" x14ac:dyDescent="0.2"/>
    <row r="10592" ht="15" customHeight="1" x14ac:dyDescent="0.2"/>
    <row r="10593" ht="15" customHeight="1" x14ac:dyDescent="0.2"/>
    <row r="10594" ht="15" customHeight="1" x14ac:dyDescent="0.2"/>
    <row r="10595" ht="15" customHeight="1" x14ac:dyDescent="0.2"/>
    <row r="10596" ht="15" customHeight="1" x14ac:dyDescent="0.2"/>
    <row r="10597" ht="15" customHeight="1" x14ac:dyDescent="0.2"/>
    <row r="10598" ht="15" customHeight="1" x14ac:dyDescent="0.2"/>
    <row r="10599" ht="15" customHeight="1" x14ac:dyDescent="0.2"/>
    <row r="10600" ht="15" customHeight="1" x14ac:dyDescent="0.2"/>
    <row r="10601" ht="15" customHeight="1" x14ac:dyDescent="0.2"/>
    <row r="10602" ht="15" customHeight="1" x14ac:dyDescent="0.2"/>
    <row r="10603" ht="15" customHeight="1" x14ac:dyDescent="0.2"/>
    <row r="10604" ht="15" customHeight="1" x14ac:dyDescent="0.2"/>
    <row r="10605" ht="15" customHeight="1" x14ac:dyDescent="0.2"/>
    <row r="10606" ht="15" customHeight="1" x14ac:dyDescent="0.2"/>
    <row r="10607" ht="15" customHeight="1" x14ac:dyDescent="0.2"/>
    <row r="10608" ht="15" customHeight="1" x14ac:dyDescent="0.2"/>
    <row r="10609" ht="15" customHeight="1" x14ac:dyDescent="0.2"/>
    <row r="10610" ht="15" customHeight="1" x14ac:dyDescent="0.2"/>
    <row r="10611" ht="15" customHeight="1" x14ac:dyDescent="0.2"/>
    <row r="10612" ht="15" customHeight="1" x14ac:dyDescent="0.2"/>
    <row r="10613" ht="15" customHeight="1" x14ac:dyDescent="0.2"/>
    <row r="10614" ht="15" customHeight="1" x14ac:dyDescent="0.2"/>
    <row r="10615" ht="15" customHeight="1" x14ac:dyDescent="0.2"/>
    <row r="10616" ht="15" customHeight="1" x14ac:dyDescent="0.2"/>
    <row r="10617" ht="15" customHeight="1" x14ac:dyDescent="0.2"/>
    <row r="10618" ht="15" customHeight="1" x14ac:dyDescent="0.2"/>
    <row r="10619" ht="15" customHeight="1" x14ac:dyDescent="0.2"/>
    <row r="10620" ht="15" customHeight="1" x14ac:dyDescent="0.2"/>
    <row r="10621" ht="15" customHeight="1" x14ac:dyDescent="0.2"/>
    <row r="10622" ht="15" customHeight="1" x14ac:dyDescent="0.2"/>
    <row r="10623" ht="15" customHeight="1" x14ac:dyDescent="0.2"/>
    <row r="10624" ht="15" customHeight="1" x14ac:dyDescent="0.2"/>
    <row r="10625" ht="15" customHeight="1" x14ac:dyDescent="0.2"/>
    <row r="10626" ht="15" customHeight="1" x14ac:dyDescent="0.2"/>
    <row r="10627" ht="15" customHeight="1" x14ac:dyDescent="0.2"/>
    <row r="10628" ht="15" customHeight="1" x14ac:dyDescent="0.2"/>
    <row r="10629" ht="15" customHeight="1" x14ac:dyDescent="0.2"/>
    <row r="10630" ht="15" customHeight="1" x14ac:dyDescent="0.2"/>
    <row r="10631" ht="15" customHeight="1" x14ac:dyDescent="0.2"/>
    <row r="10632" ht="15" customHeight="1" x14ac:dyDescent="0.2"/>
    <row r="10633" ht="15" customHeight="1" x14ac:dyDescent="0.2"/>
    <row r="10634" ht="15" customHeight="1" x14ac:dyDescent="0.2"/>
    <row r="10635" ht="15" customHeight="1" x14ac:dyDescent="0.2"/>
    <row r="10636" ht="15" customHeight="1" x14ac:dyDescent="0.2"/>
    <row r="10637" ht="15" customHeight="1" x14ac:dyDescent="0.2"/>
    <row r="10638" ht="15" customHeight="1" x14ac:dyDescent="0.2"/>
    <row r="10639" ht="15" customHeight="1" x14ac:dyDescent="0.2"/>
    <row r="10640" ht="15" customHeight="1" x14ac:dyDescent="0.2"/>
    <row r="10641" ht="15" customHeight="1" x14ac:dyDescent="0.2"/>
    <row r="10642" ht="15" customHeight="1" x14ac:dyDescent="0.2"/>
    <row r="10643" ht="15" customHeight="1" x14ac:dyDescent="0.2"/>
    <row r="10644" ht="15" customHeight="1" x14ac:dyDescent="0.2"/>
    <row r="10645" ht="15" customHeight="1" x14ac:dyDescent="0.2"/>
    <row r="10646" ht="15" customHeight="1" x14ac:dyDescent="0.2"/>
    <row r="10647" ht="15" customHeight="1" x14ac:dyDescent="0.2"/>
    <row r="10648" ht="15" customHeight="1" x14ac:dyDescent="0.2"/>
    <row r="10649" ht="15" customHeight="1" x14ac:dyDescent="0.2"/>
    <row r="10650" ht="15" customHeight="1" x14ac:dyDescent="0.2"/>
    <row r="10651" ht="15" customHeight="1" x14ac:dyDescent="0.2"/>
    <row r="10652" ht="15" customHeight="1" x14ac:dyDescent="0.2"/>
    <row r="10653" ht="15" customHeight="1" x14ac:dyDescent="0.2"/>
    <row r="10654" ht="15" customHeight="1" x14ac:dyDescent="0.2"/>
    <row r="10655" ht="15" customHeight="1" x14ac:dyDescent="0.2"/>
    <row r="10656" ht="15" customHeight="1" x14ac:dyDescent="0.2"/>
    <row r="10657" ht="15" customHeight="1" x14ac:dyDescent="0.2"/>
    <row r="10658" ht="15" customHeight="1" x14ac:dyDescent="0.2"/>
    <row r="10659" ht="15" customHeight="1" x14ac:dyDescent="0.2"/>
    <row r="10660" ht="15" customHeight="1" x14ac:dyDescent="0.2"/>
    <row r="10661" ht="15" customHeight="1" x14ac:dyDescent="0.2"/>
    <row r="10662" ht="15" customHeight="1" x14ac:dyDescent="0.2"/>
    <row r="10663" ht="15" customHeight="1" x14ac:dyDescent="0.2"/>
    <row r="10664" ht="15" customHeight="1" x14ac:dyDescent="0.2"/>
    <row r="10665" ht="15" customHeight="1" x14ac:dyDescent="0.2"/>
    <row r="10666" ht="15" customHeight="1" x14ac:dyDescent="0.2"/>
    <row r="10667" ht="15" customHeight="1" x14ac:dyDescent="0.2"/>
    <row r="10668" ht="15" customHeight="1" x14ac:dyDescent="0.2"/>
    <row r="10669" ht="15" customHeight="1" x14ac:dyDescent="0.2"/>
    <row r="10670" ht="15" customHeight="1" x14ac:dyDescent="0.2"/>
    <row r="10671" ht="15" customHeight="1" x14ac:dyDescent="0.2"/>
    <row r="10672" ht="15" customHeight="1" x14ac:dyDescent="0.2"/>
    <row r="10673" ht="15" customHeight="1" x14ac:dyDescent="0.2"/>
    <row r="10674" ht="15" customHeight="1" x14ac:dyDescent="0.2"/>
    <row r="10675" ht="15" customHeight="1" x14ac:dyDescent="0.2"/>
    <row r="10676" ht="15" customHeight="1" x14ac:dyDescent="0.2"/>
    <row r="10677" ht="15" customHeight="1" x14ac:dyDescent="0.2"/>
    <row r="10678" ht="15" customHeight="1" x14ac:dyDescent="0.2"/>
    <row r="10679" ht="15" customHeight="1" x14ac:dyDescent="0.2"/>
    <row r="10680" ht="15" customHeight="1" x14ac:dyDescent="0.2"/>
    <row r="10681" ht="15" customHeight="1" x14ac:dyDescent="0.2"/>
    <row r="10682" ht="15" customHeight="1" x14ac:dyDescent="0.2"/>
    <row r="10683" ht="15" customHeight="1" x14ac:dyDescent="0.2"/>
    <row r="10684" ht="15" customHeight="1" x14ac:dyDescent="0.2"/>
    <row r="10685" ht="15" customHeight="1" x14ac:dyDescent="0.2"/>
    <row r="10686" ht="15" customHeight="1" x14ac:dyDescent="0.2"/>
    <row r="10687" ht="15" customHeight="1" x14ac:dyDescent="0.2"/>
    <row r="10688" ht="15" customHeight="1" x14ac:dyDescent="0.2"/>
    <row r="10689" ht="15" customHeight="1" x14ac:dyDescent="0.2"/>
    <row r="10690" ht="15" customHeight="1" x14ac:dyDescent="0.2"/>
    <row r="10691" ht="15" customHeight="1" x14ac:dyDescent="0.2"/>
    <row r="10692" ht="15" customHeight="1" x14ac:dyDescent="0.2"/>
    <row r="10693" ht="15" customHeight="1" x14ac:dyDescent="0.2"/>
    <row r="10694" ht="15" customHeight="1" x14ac:dyDescent="0.2"/>
    <row r="10695" ht="15" customHeight="1" x14ac:dyDescent="0.2"/>
    <row r="10696" ht="15" customHeight="1" x14ac:dyDescent="0.2"/>
    <row r="10697" ht="15" customHeight="1" x14ac:dyDescent="0.2"/>
    <row r="10698" ht="15" customHeight="1" x14ac:dyDescent="0.2"/>
    <row r="10699" ht="15" customHeight="1" x14ac:dyDescent="0.2"/>
    <row r="10700" ht="15" customHeight="1" x14ac:dyDescent="0.2"/>
    <row r="10701" ht="15" customHeight="1" x14ac:dyDescent="0.2"/>
    <row r="10702" ht="15" customHeight="1" x14ac:dyDescent="0.2"/>
    <row r="10703" ht="15" customHeight="1" x14ac:dyDescent="0.2"/>
    <row r="10704" ht="15" customHeight="1" x14ac:dyDescent="0.2"/>
    <row r="10705" ht="15" customHeight="1" x14ac:dyDescent="0.2"/>
    <row r="10706" ht="15" customHeight="1" x14ac:dyDescent="0.2"/>
    <row r="10707" ht="15" customHeight="1" x14ac:dyDescent="0.2"/>
    <row r="10708" ht="15" customHeight="1" x14ac:dyDescent="0.2"/>
    <row r="10709" ht="15" customHeight="1" x14ac:dyDescent="0.2"/>
    <row r="10710" ht="15" customHeight="1" x14ac:dyDescent="0.2"/>
    <row r="10711" ht="15" customHeight="1" x14ac:dyDescent="0.2"/>
    <row r="10712" ht="15" customHeight="1" x14ac:dyDescent="0.2"/>
    <row r="10713" ht="15" customHeight="1" x14ac:dyDescent="0.2"/>
    <row r="10714" ht="15" customHeight="1" x14ac:dyDescent="0.2"/>
    <row r="10715" ht="15" customHeight="1" x14ac:dyDescent="0.2"/>
    <row r="10716" ht="15" customHeight="1" x14ac:dyDescent="0.2"/>
    <row r="10717" ht="15" customHeight="1" x14ac:dyDescent="0.2"/>
    <row r="10718" ht="15" customHeight="1" x14ac:dyDescent="0.2"/>
    <row r="10719" ht="15" customHeight="1" x14ac:dyDescent="0.2"/>
    <row r="10720" ht="15" customHeight="1" x14ac:dyDescent="0.2"/>
    <row r="10721" ht="15" customHeight="1" x14ac:dyDescent="0.2"/>
    <row r="10722" ht="15" customHeight="1" x14ac:dyDescent="0.2"/>
    <row r="10723" ht="15" customHeight="1" x14ac:dyDescent="0.2"/>
    <row r="10724" ht="15" customHeight="1" x14ac:dyDescent="0.2"/>
    <row r="10725" ht="15" customHeight="1" x14ac:dyDescent="0.2"/>
    <row r="10726" ht="15" customHeight="1" x14ac:dyDescent="0.2"/>
    <row r="10727" ht="15" customHeight="1" x14ac:dyDescent="0.2"/>
    <row r="10728" ht="15" customHeight="1" x14ac:dyDescent="0.2"/>
    <row r="10729" ht="15" customHeight="1" x14ac:dyDescent="0.2"/>
    <row r="10730" ht="15" customHeight="1" x14ac:dyDescent="0.2"/>
    <row r="10731" ht="15" customHeight="1" x14ac:dyDescent="0.2"/>
    <row r="10732" ht="15" customHeight="1" x14ac:dyDescent="0.2"/>
    <row r="10733" ht="15" customHeight="1" x14ac:dyDescent="0.2"/>
    <row r="10734" ht="15" customHeight="1" x14ac:dyDescent="0.2"/>
    <row r="10735" ht="15" customHeight="1" x14ac:dyDescent="0.2"/>
    <row r="10736" ht="15" customHeight="1" x14ac:dyDescent="0.2"/>
    <row r="10737" ht="15" customHeight="1" x14ac:dyDescent="0.2"/>
    <row r="10738" ht="15" customHeight="1" x14ac:dyDescent="0.2"/>
    <row r="10739" ht="15" customHeight="1" x14ac:dyDescent="0.2"/>
    <row r="10740" ht="15" customHeight="1" x14ac:dyDescent="0.2"/>
    <row r="10741" ht="15" customHeight="1" x14ac:dyDescent="0.2"/>
    <row r="10742" ht="15" customHeight="1" x14ac:dyDescent="0.2"/>
    <row r="10743" ht="15" customHeight="1" x14ac:dyDescent="0.2"/>
    <row r="10744" ht="15" customHeight="1" x14ac:dyDescent="0.2"/>
    <row r="10745" ht="15" customHeight="1" x14ac:dyDescent="0.2"/>
    <row r="10746" ht="15" customHeight="1" x14ac:dyDescent="0.2"/>
    <row r="10747" ht="15" customHeight="1" x14ac:dyDescent="0.2"/>
    <row r="10748" ht="15" customHeight="1" x14ac:dyDescent="0.2"/>
    <row r="10749" ht="15" customHeight="1" x14ac:dyDescent="0.2"/>
    <row r="10750" ht="15" customHeight="1" x14ac:dyDescent="0.2"/>
    <row r="10751" ht="15" customHeight="1" x14ac:dyDescent="0.2"/>
    <row r="10752" ht="15" customHeight="1" x14ac:dyDescent="0.2"/>
    <row r="10753" ht="15" customHeight="1" x14ac:dyDescent="0.2"/>
    <row r="10754" ht="15" customHeight="1" x14ac:dyDescent="0.2"/>
    <row r="10755" ht="15" customHeight="1" x14ac:dyDescent="0.2"/>
    <row r="10756" ht="15" customHeight="1" x14ac:dyDescent="0.2"/>
    <row r="10757" ht="15" customHeight="1" x14ac:dyDescent="0.2"/>
    <row r="10758" ht="15" customHeight="1" x14ac:dyDescent="0.2"/>
    <row r="10759" ht="15" customHeight="1" x14ac:dyDescent="0.2"/>
    <row r="10760" ht="15" customHeight="1" x14ac:dyDescent="0.2"/>
    <row r="10761" ht="15" customHeight="1" x14ac:dyDescent="0.2"/>
    <row r="10762" ht="15" customHeight="1" x14ac:dyDescent="0.2"/>
    <row r="10763" ht="15" customHeight="1" x14ac:dyDescent="0.2"/>
    <row r="10764" ht="15" customHeight="1" x14ac:dyDescent="0.2"/>
    <row r="10765" ht="15" customHeight="1" x14ac:dyDescent="0.2"/>
    <row r="10766" ht="15" customHeight="1" x14ac:dyDescent="0.2"/>
    <row r="10767" ht="15" customHeight="1" x14ac:dyDescent="0.2"/>
    <row r="10768" ht="15" customHeight="1" x14ac:dyDescent="0.2"/>
    <row r="10769" ht="15" customHeight="1" x14ac:dyDescent="0.2"/>
    <row r="10770" ht="15" customHeight="1" x14ac:dyDescent="0.2"/>
    <row r="10771" ht="15" customHeight="1" x14ac:dyDescent="0.2"/>
    <row r="10772" ht="15" customHeight="1" x14ac:dyDescent="0.2"/>
    <row r="10773" ht="15" customHeight="1" x14ac:dyDescent="0.2"/>
    <row r="10774" ht="15" customHeight="1" x14ac:dyDescent="0.2"/>
    <row r="10775" ht="15" customHeight="1" x14ac:dyDescent="0.2"/>
    <row r="10776" ht="15" customHeight="1" x14ac:dyDescent="0.2"/>
    <row r="10777" ht="15" customHeight="1" x14ac:dyDescent="0.2"/>
    <row r="10778" ht="15" customHeight="1" x14ac:dyDescent="0.2"/>
    <row r="10779" ht="15" customHeight="1" x14ac:dyDescent="0.2"/>
    <row r="10780" ht="15" customHeight="1" x14ac:dyDescent="0.2"/>
    <row r="10781" ht="15" customHeight="1" x14ac:dyDescent="0.2"/>
    <row r="10782" ht="15" customHeight="1" x14ac:dyDescent="0.2"/>
    <row r="10783" ht="15" customHeight="1" x14ac:dyDescent="0.2"/>
    <row r="10784" ht="15" customHeight="1" x14ac:dyDescent="0.2"/>
    <row r="10785" ht="15" customHeight="1" x14ac:dyDescent="0.2"/>
    <row r="10786" ht="15" customHeight="1" x14ac:dyDescent="0.2"/>
    <row r="10787" ht="15" customHeight="1" x14ac:dyDescent="0.2"/>
    <row r="10788" ht="15" customHeight="1" x14ac:dyDescent="0.2"/>
    <row r="10789" ht="15" customHeight="1" x14ac:dyDescent="0.2"/>
    <row r="10790" ht="15" customHeight="1" x14ac:dyDescent="0.2"/>
    <row r="10791" ht="15" customHeight="1" x14ac:dyDescent="0.2"/>
    <row r="10792" ht="15" customHeight="1" x14ac:dyDescent="0.2"/>
    <row r="10793" ht="15" customHeight="1" x14ac:dyDescent="0.2"/>
    <row r="10794" ht="15" customHeight="1" x14ac:dyDescent="0.2"/>
    <row r="10795" ht="15" customHeight="1" x14ac:dyDescent="0.2"/>
    <row r="10796" ht="15" customHeight="1" x14ac:dyDescent="0.2"/>
    <row r="10797" ht="15" customHeight="1" x14ac:dyDescent="0.2"/>
    <row r="10798" ht="15" customHeight="1" x14ac:dyDescent="0.2"/>
    <row r="10799" ht="15" customHeight="1" x14ac:dyDescent="0.2"/>
    <row r="10800" ht="15" customHeight="1" x14ac:dyDescent="0.2"/>
    <row r="10801" ht="15" customHeight="1" x14ac:dyDescent="0.2"/>
    <row r="10802" ht="15" customHeight="1" x14ac:dyDescent="0.2"/>
    <row r="10803" ht="15" customHeight="1" x14ac:dyDescent="0.2"/>
    <row r="10804" ht="15" customHeight="1" x14ac:dyDescent="0.2"/>
    <row r="10805" ht="15" customHeight="1" x14ac:dyDescent="0.2"/>
    <row r="10806" ht="15" customHeight="1" x14ac:dyDescent="0.2"/>
    <row r="10807" ht="15" customHeight="1" x14ac:dyDescent="0.2"/>
    <row r="10808" ht="15" customHeight="1" x14ac:dyDescent="0.2"/>
    <row r="10809" ht="15" customHeight="1" x14ac:dyDescent="0.2"/>
    <row r="10810" ht="15" customHeight="1" x14ac:dyDescent="0.2"/>
    <row r="10811" ht="15" customHeight="1" x14ac:dyDescent="0.2"/>
    <row r="10812" ht="15" customHeight="1" x14ac:dyDescent="0.2"/>
    <row r="10813" ht="15" customHeight="1" x14ac:dyDescent="0.2"/>
    <row r="10814" ht="15" customHeight="1" x14ac:dyDescent="0.2"/>
    <row r="10815" ht="15" customHeight="1" x14ac:dyDescent="0.2"/>
    <row r="10816" ht="15" customHeight="1" x14ac:dyDescent="0.2"/>
    <row r="10817" ht="15" customHeight="1" x14ac:dyDescent="0.2"/>
    <row r="10818" ht="15" customHeight="1" x14ac:dyDescent="0.2"/>
    <row r="10819" ht="15" customHeight="1" x14ac:dyDescent="0.2"/>
    <row r="10820" ht="15" customHeight="1" x14ac:dyDescent="0.2"/>
    <row r="10821" ht="15" customHeight="1" x14ac:dyDescent="0.2"/>
    <row r="10822" ht="15" customHeight="1" x14ac:dyDescent="0.2"/>
    <row r="10823" ht="15" customHeight="1" x14ac:dyDescent="0.2"/>
    <row r="10824" ht="15" customHeight="1" x14ac:dyDescent="0.2"/>
    <row r="10825" ht="15" customHeight="1" x14ac:dyDescent="0.2"/>
    <row r="10826" ht="15" customHeight="1" x14ac:dyDescent="0.2"/>
    <row r="10827" ht="15" customHeight="1" x14ac:dyDescent="0.2"/>
    <row r="10828" ht="15" customHeight="1" x14ac:dyDescent="0.2"/>
    <row r="10829" ht="15" customHeight="1" x14ac:dyDescent="0.2"/>
    <row r="10830" ht="15" customHeight="1" x14ac:dyDescent="0.2"/>
    <row r="10831" ht="15" customHeight="1" x14ac:dyDescent="0.2"/>
    <row r="10832" ht="15" customHeight="1" x14ac:dyDescent="0.2"/>
    <row r="10833" ht="15" customHeight="1" x14ac:dyDescent="0.2"/>
    <row r="10834" ht="15" customHeight="1" x14ac:dyDescent="0.2"/>
    <row r="10835" ht="15" customHeight="1" x14ac:dyDescent="0.2"/>
    <row r="10836" ht="15" customHeight="1" x14ac:dyDescent="0.2"/>
    <row r="10837" ht="15" customHeight="1" x14ac:dyDescent="0.2"/>
    <row r="10838" ht="15" customHeight="1" x14ac:dyDescent="0.2"/>
    <row r="10839" ht="15" customHeight="1" x14ac:dyDescent="0.2"/>
    <row r="10840" ht="15" customHeight="1" x14ac:dyDescent="0.2"/>
    <row r="10841" ht="15" customHeight="1" x14ac:dyDescent="0.2"/>
    <row r="10842" ht="15" customHeight="1" x14ac:dyDescent="0.2"/>
    <row r="10843" ht="15" customHeight="1" x14ac:dyDescent="0.2"/>
    <row r="10844" ht="15" customHeight="1" x14ac:dyDescent="0.2"/>
    <row r="10845" ht="15" customHeight="1" x14ac:dyDescent="0.2"/>
    <row r="10846" ht="15" customHeight="1" x14ac:dyDescent="0.2"/>
    <row r="10847" ht="15" customHeight="1" x14ac:dyDescent="0.2"/>
    <row r="10848" ht="15" customHeight="1" x14ac:dyDescent="0.2"/>
    <row r="10849" ht="15" customHeight="1" x14ac:dyDescent="0.2"/>
    <row r="10850" ht="15" customHeight="1" x14ac:dyDescent="0.2"/>
    <row r="10851" ht="15" customHeight="1" x14ac:dyDescent="0.2"/>
    <row r="10852" ht="15" customHeight="1" x14ac:dyDescent="0.2"/>
    <row r="10853" ht="15" customHeight="1" x14ac:dyDescent="0.2"/>
    <row r="10854" ht="15" customHeight="1" x14ac:dyDescent="0.2"/>
    <row r="10855" ht="15" customHeight="1" x14ac:dyDescent="0.2"/>
    <row r="10856" ht="15" customHeight="1" x14ac:dyDescent="0.2"/>
    <row r="10857" ht="15" customHeight="1" x14ac:dyDescent="0.2"/>
    <row r="10858" ht="15" customHeight="1" x14ac:dyDescent="0.2"/>
    <row r="10859" ht="15" customHeight="1" x14ac:dyDescent="0.2"/>
    <row r="10860" ht="15" customHeight="1" x14ac:dyDescent="0.2"/>
    <row r="10861" ht="15" customHeight="1" x14ac:dyDescent="0.2"/>
    <row r="10862" ht="15" customHeight="1" x14ac:dyDescent="0.2"/>
    <row r="10863" ht="15" customHeight="1" x14ac:dyDescent="0.2"/>
    <row r="10864" ht="15" customHeight="1" x14ac:dyDescent="0.2"/>
    <row r="10865" ht="15" customHeight="1" x14ac:dyDescent="0.2"/>
    <row r="10866" ht="15" customHeight="1" x14ac:dyDescent="0.2"/>
    <row r="10867" ht="15" customHeight="1" x14ac:dyDescent="0.2"/>
    <row r="10868" ht="15" customHeight="1" x14ac:dyDescent="0.2"/>
    <row r="10869" ht="15" customHeight="1" x14ac:dyDescent="0.2"/>
    <row r="10870" ht="15" customHeight="1" x14ac:dyDescent="0.2"/>
    <row r="10871" ht="15" customHeight="1" x14ac:dyDescent="0.2"/>
    <row r="10872" ht="15" customHeight="1" x14ac:dyDescent="0.2"/>
    <row r="10873" ht="15" customHeight="1" x14ac:dyDescent="0.2"/>
    <row r="10874" ht="15" customHeight="1" x14ac:dyDescent="0.2"/>
    <row r="10875" ht="15" customHeight="1" x14ac:dyDescent="0.2"/>
    <row r="10876" ht="15" customHeight="1" x14ac:dyDescent="0.2"/>
    <row r="10877" ht="15" customHeight="1" x14ac:dyDescent="0.2"/>
    <row r="10878" ht="15" customHeight="1" x14ac:dyDescent="0.2"/>
    <row r="10879" ht="15" customHeight="1" x14ac:dyDescent="0.2"/>
    <row r="10880" ht="15" customHeight="1" x14ac:dyDescent="0.2"/>
    <row r="10881" ht="15" customHeight="1" x14ac:dyDescent="0.2"/>
    <row r="10882" ht="15" customHeight="1" x14ac:dyDescent="0.2"/>
    <row r="10883" ht="15" customHeight="1" x14ac:dyDescent="0.2"/>
    <row r="10884" ht="15" customHeight="1" x14ac:dyDescent="0.2"/>
    <row r="10885" ht="15" customHeight="1" x14ac:dyDescent="0.2"/>
    <row r="10886" ht="15" customHeight="1" x14ac:dyDescent="0.2"/>
    <row r="10887" ht="15" customHeight="1" x14ac:dyDescent="0.2"/>
    <row r="10888" ht="15" customHeight="1" x14ac:dyDescent="0.2"/>
    <row r="10889" ht="15" customHeight="1" x14ac:dyDescent="0.2"/>
    <row r="10890" ht="15" customHeight="1" x14ac:dyDescent="0.2"/>
    <row r="10891" ht="15" customHeight="1" x14ac:dyDescent="0.2"/>
    <row r="10892" ht="15" customHeight="1" x14ac:dyDescent="0.2"/>
    <row r="10893" ht="15" customHeight="1" x14ac:dyDescent="0.2"/>
    <row r="10894" ht="15" customHeight="1" x14ac:dyDescent="0.2"/>
    <row r="10895" ht="15" customHeight="1" x14ac:dyDescent="0.2"/>
    <row r="10896" ht="15" customHeight="1" x14ac:dyDescent="0.2"/>
    <row r="10897" ht="15" customHeight="1" x14ac:dyDescent="0.2"/>
    <row r="10898" ht="15" customHeight="1" x14ac:dyDescent="0.2"/>
    <row r="10899" ht="15" customHeight="1" x14ac:dyDescent="0.2"/>
    <row r="10900" ht="15" customHeight="1" x14ac:dyDescent="0.2"/>
    <row r="10901" ht="15" customHeight="1" x14ac:dyDescent="0.2"/>
    <row r="10902" ht="15" customHeight="1" x14ac:dyDescent="0.2"/>
    <row r="10903" ht="15" customHeight="1" x14ac:dyDescent="0.2"/>
    <row r="10904" ht="15" customHeight="1" x14ac:dyDescent="0.2"/>
    <row r="10905" ht="15" customHeight="1" x14ac:dyDescent="0.2"/>
    <row r="10906" ht="15" customHeight="1" x14ac:dyDescent="0.2"/>
    <row r="10907" ht="15" customHeight="1" x14ac:dyDescent="0.2"/>
    <row r="10908" ht="15" customHeight="1" x14ac:dyDescent="0.2"/>
    <row r="10909" ht="15" customHeight="1" x14ac:dyDescent="0.2"/>
    <row r="10910" ht="15" customHeight="1" x14ac:dyDescent="0.2"/>
    <row r="10911" ht="15" customHeight="1" x14ac:dyDescent="0.2"/>
    <row r="10912" ht="15" customHeight="1" x14ac:dyDescent="0.2"/>
    <row r="10913" ht="15" customHeight="1" x14ac:dyDescent="0.2"/>
    <row r="10914" ht="15" customHeight="1" x14ac:dyDescent="0.2"/>
    <row r="10915" ht="15" customHeight="1" x14ac:dyDescent="0.2"/>
    <row r="10916" ht="15" customHeight="1" x14ac:dyDescent="0.2"/>
    <row r="10917" ht="15" customHeight="1" x14ac:dyDescent="0.2"/>
    <row r="10918" ht="15" customHeight="1" x14ac:dyDescent="0.2"/>
    <row r="10919" ht="15" customHeight="1" x14ac:dyDescent="0.2"/>
    <row r="10920" ht="15" customHeight="1" x14ac:dyDescent="0.2"/>
    <row r="10921" ht="15" customHeight="1" x14ac:dyDescent="0.2"/>
    <row r="10922" ht="15" customHeight="1" x14ac:dyDescent="0.2"/>
    <row r="10923" ht="15" customHeight="1" x14ac:dyDescent="0.2"/>
    <row r="10924" ht="15" customHeight="1" x14ac:dyDescent="0.2"/>
    <row r="10925" ht="15" customHeight="1" x14ac:dyDescent="0.2"/>
    <row r="10926" ht="15" customHeight="1" x14ac:dyDescent="0.2"/>
    <row r="10927" ht="15" customHeight="1" x14ac:dyDescent="0.2"/>
    <row r="10928" ht="15" customHeight="1" x14ac:dyDescent="0.2"/>
    <row r="10929" ht="15" customHeight="1" x14ac:dyDescent="0.2"/>
    <row r="10930" ht="15" customHeight="1" x14ac:dyDescent="0.2"/>
    <row r="10931" ht="15" customHeight="1" x14ac:dyDescent="0.2"/>
    <row r="10932" ht="15" customHeight="1" x14ac:dyDescent="0.2"/>
    <row r="10933" ht="15" customHeight="1" x14ac:dyDescent="0.2"/>
    <row r="10934" ht="15" customHeight="1" x14ac:dyDescent="0.2"/>
    <row r="10935" ht="15" customHeight="1" x14ac:dyDescent="0.2"/>
    <row r="10936" ht="15" customHeight="1" x14ac:dyDescent="0.2"/>
    <row r="10937" ht="15" customHeight="1" x14ac:dyDescent="0.2"/>
    <row r="10938" ht="15" customHeight="1" x14ac:dyDescent="0.2"/>
    <row r="10939" ht="15" customHeight="1" x14ac:dyDescent="0.2"/>
    <row r="10940" ht="15" customHeight="1" x14ac:dyDescent="0.2"/>
    <row r="10941" ht="15" customHeight="1" x14ac:dyDescent="0.2"/>
    <row r="10942" ht="15" customHeight="1" x14ac:dyDescent="0.2"/>
    <row r="10943" ht="15" customHeight="1" x14ac:dyDescent="0.2"/>
    <row r="10944" ht="15" customHeight="1" x14ac:dyDescent="0.2"/>
    <row r="10945" ht="15" customHeight="1" x14ac:dyDescent="0.2"/>
    <row r="10946" ht="15" customHeight="1" x14ac:dyDescent="0.2"/>
    <row r="10947" ht="15" customHeight="1" x14ac:dyDescent="0.2"/>
    <row r="10948" ht="15" customHeight="1" x14ac:dyDescent="0.2"/>
    <row r="10949" ht="15" customHeight="1" x14ac:dyDescent="0.2"/>
    <row r="10950" ht="15" customHeight="1" x14ac:dyDescent="0.2"/>
    <row r="10951" ht="15" customHeight="1" x14ac:dyDescent="0.2"/>
    <row r="10952" ht="15" customHeight="1" x14ac:dyDescent="0.2"/>
    <row r="10953" ht="15" customHeight="1" x14ac:dyDescent="0.2"/>
    <row r="10954" ht="15" customHeight="1" x14ac:dyDescent="0.2"/>
    <row r="10955" ht="15" customHeight="1" x14ac:dyDescent="0.2"/>
    <row r="10956" ht="15" customHeight="1" x14ac:dyDescent="0.2"/>
    <row r="10957" ht="15" customHeight="1" x14ac:dyDescent="0.2"/>
    <row r="10958" ht="15" customHeight="1" x14ac:dyDescent="0.2"/>
    <row r="10959" ht="15" customHeight="1" x14ac:dyDescent="0.2"/>
    <row r="10960" ht="15" customHeight="1" x14ac:dyDescent="0.2"/>
    <row r="10961" ht="15" customHeight="1" x14ac:dyDescent="0.2"/>
    <row r="10962" ht="15" customHeight="1" x14ac:dyDescent="0.2"/>
    <row r="10963" ht="15" customHeight="1" x14ac:dyDescent="0.2"/>
    <row r="10964" ht="15" customHeight="1" x14ac:dyDescent="0.2"/>
    <row r="10965" ht="15" customHeight="1" x14ac:dyDescent="0.2"/>
    <row r="10966" ht="15" customHeight="1" x14ac:dyDescent="0.2"/>
    <row r="10967" ht="15" customHeight="1" x14ac:dyDescent="0.2"/>
    <row r="10968" ht="15" customHeight="1" x14ac:dyDescent="0.2"/>
    <row r="10969" ht="15" customHeight="1" x14ac:dyDescent="0.2"/>
    <row r="10970" ht="15" customHeight="1" x14ac:dyDescent="0.2"/>
    <row r="10971" ht="15" customHeight="1" x14ac:dyDescent="0.2"/>
    <row r="10972" ht="15" customHeight="1" x14ac:dyDescent="0.2"/>
    <row r="10973" ht="15" customHeight="1" x14ac:dyDescent="0.2"/>
    <row r="10974" ht="15" customHeight="1" x14ac:dyDescent="0.2"/>
    <row r="10975" ht="15" customHeight="1" x14ac:dyDescent="0.2"/>
    <row r="10976" ht="15" customHeight="1" x14ac:dyDescent="0.2"/>
    <row r="10977" ht="15" customHeight="1" x14ac:dyDescent="0.2"/>
    <row r="10978" ht="15" customHeight="1" x14ac:dyDescent="0.2"/>
    <row r="10979" ht="15" customHeight="1" x14ac:dyDescent="0.2"/>
    <row r="10980" ht="15" customHeight="1" x14ac:dyDescent="0.2"/>
    <row r="10981" ht="15" customHeight="1" x14ac:dyDescent="0.2"/>
    <row r="10982" ht="15" customHeight="1" x14ac:dyDescent="0.2"/>
    <row r="10983" ht="15" customHeight="1" x14ac:dyDescent="0.2"/>
    <row r="10984" ht="15" customHeight="1" x14ac:dyDescent="0.2"/>
    <row r="10985" ht="15" customHeight="1" x14ac:dyDescent="0.2"/>
    <row r="10986" ht="15" customHeight="1" x14ac:dyDescent="0.2"/>
    <row r="10987" ht="15" customHeight="1" x14ac:dyDescent="0.2"/>
    <row r="10988" ht="15" customHeight="1" x14ac:dyDescent="0.2"/>
    <row r="10989" ht="15" customHeight="1" x14ac:dyDescent="0.2"/>
    <row r="10990" ht="15" customHeight="1" x14ac:dyDescent="0.2"/>
    <row r="10991" ht="15" customHeight="1" x14ac:dyDescent="0.2"/>
    <row r="10992" ht="15" customHeight="1" x14ac:dyDescent="0.2"/>
    <row r="10993" ht="15" customHeight="1" x14ac:dyDescent="0.2"/>
    <row r="10994" ht="15" customHeight="1" x14ac:dyDescent="0.2"/>
    <row r="10995" ht="15" customHeight="1" x14ac:dyDescent="0.2"/>
    <row r="10996" ht="15" customHeight="1" x14ac:dyDescent="0.2"/>
    <row r="10997" ht="15" customHeight="1" x14ac:dyDescent="0.2"/>
    <row r="10998" ht="15" customHeight="1" x14ac:dyDescent="0.2"/>
    <row r="10999" ht="15" customHeight="1" x14ac:dyDescent="0.2"/>
    <row r="11000" ht="15" customHeight="1" x14ac:dyDescent="0.2"/>
    <row r="11001" ht="15" customHeight="1" x14ac:dyDescent="0.2"/>
    <row r="11002" ht="15" customHeight="1" x14ac:dyDescent="0.2"/>
    <row r="11003" ht="15" customHeight="1" x14ac:dyDescent="0.2"/>
    <row r="11004" ht="15" customHeight="1" x14ac:dyDescent="0.2"/>
    <row r="11005" ht="15" customHeight="1" x14ac:dyDescent="0.2"/>
    <row r="11006" ht="15" customHeight="1" x14ac:dyDescent="0.2"/>
    <row r="11007" ht="15" customHeight="1" x14ac:dyDescent="0.2"/>
    <row r="11008" ht="15" customHeight="1" x14ac:dyDescent="0.2"/>
    <row r="11009" ht="15" customHeight="1" x14ac:dyDescent="0.2"/>
    <row r="11010" ht="15" customHeight="1" x14ac:dyDescent="0.2"/>
    <row r="11011" ht="15" customHeight="1" x14ac:dyDescent="0.2"/>
    <row r="11012" ht="15" customHeight="1" x14ac:dyDescent="0.2"/>
    <row r="11013" ht="15" customHeight="1" x14ac:dyDescent="0.2"/>
    <row r="11014" ht="15" customHeight="1" x14ac:dyDescent="0.2"/>
    <row r="11015" ht="15" customHeight="1" x14ac:dyDescent="0.2"/>
    <row r="11016" ht="15" customHeight="1" x14ac:dyDescent="0.2"/>
    <row r="11017" ht="15" customHeight="1" x14ac:dyDescent="0.2"/>
    <row r="11018" ht="15" customHeight="1" x14ac:dyDescent="0.2"/>
    <row r="11019" ht="15" customHeight="1" x14ac:dyDescent="0.2"/>
    <row r="11020" ht="15" customHeight="1" x14ac:dyDescent="0.2"/>
    <row r="11021" ht="15" customHeight="1" x14ac:dyDescent="0.2"/>
    <row r="11022" ht="15" customHeight="1" x14ac:dyDescent="0.2"/>
    <row r="11023" ht="15" customHeight="1" x14ac:dyDescent="0.2"/>
    <row r="11024" ht="15" customHeight="1" x14ac:dyDescent="0.2"/>
    <row r="11025" ht="15" customHeight="1" x14ac:dyDescent="0.2"/>
    <row r="11026" ht="15" customHeight="1" x14ac:dyDescent="0.2"/>
    <row r="11027" ht="15" customHeight="1" x14ac:dyDescent="0.2"/>
    <row r="11028" ht="15" customHeight="1" x14ac:dyDescent="0.2"/>
    <row r="11029" ht="15" customHeight="1" x14ac:dyDescent="0.2"/>
    <row r="11030" ht="15" customHeight="1" x14ac:dyDescent="0.2"/>
    <row r="11031" ht="15" customHeight="1" x14ac:dyDescent="0.2"/>
    <row r="11032" ht="15" customHeight="1" x14ac:dyDescent="0.2"/>
    <row r="11033" ht="15" customHeight="1" x14ac:dyDescent="0.2"/>
    <row r="11034" ht="15" customHeight="1" x14ac:dyDescent="0.2"/>
    <row r="11035" ht="15" customHeight="1" x14ac:dyDescent="0.2"/>
    <row r="11036" ht="15" customHeight="1" x14ac:dyDescent="0.2"/>
    <row r="11037" ht="15" customHeight="1" x14ac:dyDescent="0.2"/>
    <row r="11038" ht="15" customHeight="1" x14ac:dyDescent="0.2"/>
    <row r="11039" ht="15" customHeight="1" x14ac:dyDescent="0.2"/>
    <row r="11040" ht="15" customHeight="1" x14ac:dyDescent="0.2"/>
    <row r="11041" ht="15" customHeight="1" x14ac:dyDescent="0.2"/>
    <row r="11042" ht="15" customHeight="1" x14ac:dyDescent="0.2"/>
    <row r="11043" ht="15" customHeight="1" x14ac:dyDescent="0.2"/>
    <row r="11044" ht="15" customHeight="1" x14ac:dyDescent="0.2"/>
    <row r="11045" ht="15" customHeight="1" x14ac:dyDescent="0.2"/>
    <row r="11046" ht="15" customHeight="1" x14ac:dyDescent="0.2"/>
    <row r="11047" ht="15" customHeight="1" x14ac:dyDescent="0.2"/>
    <row r="11048" ht="15" customHeight="1" x14ac:dyDescent="0.2"/>
    <row r="11049" ht="15" customHeight="1" x14ac:dyDescent="0.2"/>
    <row r="11050" ht="15" customHeight="1" x14ac:dyDescent="0.2"/>
    <row r="11051" ht="15" customHeight="1" x14ac:dyDescent="0.2"/>
    <row r="11052" ht="15" customHeight="1" x14ac:dyDescent="0.2"/>
    <row r="11053" ht="15" customHeight="1" x14ac:dyDescent="0.2"/>
    <row r="11054" ht="15" customHeight="1" x14ac:dyDescent="0.2"/>
    <row r="11055" ht="15" customHeight="1" x14ac:dyDescent="0.2"/>
    <row r="11056" ht="15" customHeight="1" x14ac:dyDescent="0.2"/>
    <row r="11057" ht="15" customHeight="1" x14ac:dyDescent="0.2"/>
    <row r="11058" ht="15" customHeight="1" x14ac:dyDescent="0.2"/>
    <row r="11059" ht="15" customHeight="1" x14ac:dyDescent="0.2"/>
    <row r="11060" ht="15" customHeight="1" x14ac:dyDescent="0.2"/>
    <row r="11061" ht="15" customHeight="1" x14ac:dyDescent="0.2"/>
    <row r="11062" ht="15" customHeight="1" x14ac:dyDescent="0.2"/>
    <row r="11063" ht="15" customHeight="1" x14ac:dyDescent="0.2"/>
    <row r="11064" ht="15" customHeight="1" x14ac:dyDescent="0.2"/>
    <row r="11065" ht="15" customHeight="1" x14ac:dyDescent="0.2"/>
    <row r="11066" ht="15" customHeight="1" x14ac:dyDescent="0.2"/>
    <row r="11067" ht="15" customHeight="1" x14ac:dyDescent="0.2"/>
    <row r="11068" ht="15" customHeight="1" x14ac:dyDescent="0.2"/>
    <row r="11069" ht="15" customHeight="1" x14ac:dyDescent="0.2"/>
    <row r="11070" ht="15" customHeight="1" x14ac:dyDescent="0.2"/>
    <row r="11071" ht="15" customHeight="1" x14ac:dyDescent="0.2"/>
    <row r="11072" ht="15" customHeight="1" x14ac:dyDescent="0.2"/>
    <row r="11073" ht="15" customHeight="1" x14ac:dyDescent="0.2"/>
    <row r="11074" ht="15" customHeight="1" x14ac:dyDescent="0.2"/>
    <row r="11075" ht="15" customHeight="1" x14ac:dyDescent="0.2"/>
    <row r="11076" ht="15" customHeight="1" x14ac:dyDescent="0.2"/>
    <row r="11077" ht="15" customHeight="1" x14ac:dyDescent="0.2"/>
    <row r="11078" ht="15" customHeight="1" x14ac:dyDescent="0.2"/>
    <row r="11079" ht="15" customHeight="1" x14ac:dyDescent="0.2"/>
    <row r="11080" ht="15" customHeight="1" x14ac:dyDescent="0.2"/>
    <row r="11081" ht="15" customHeight="1" x14ac:dyDescent="0.2"/>
    <row r="11082" ht="15" customHeight="1" x14ac:dyDescent="0.2"/>
    <row r="11083" ht="15" customHeight="1" x14ac:dyDescent="0.2"/>
    <row r="11084" ht="15" customHeight="1" x14ac:dyDescent="0.2"/>
    <row r="11085" ht="15" customHeight="1" x14ac:dyDescent="0.2"/>
    <row r="11086" ht="15" customHeight="1" x14ac:dyDescent="0.2"/>
    <row r="11087" ht="15" customHeight="1" x14ac:dyDescent="0.2"/>
    <row r="11088" ht="15" customHeight="1" x14ac:dyDescent="0.2"/>
    <row r="11089" ht="15" customHeight="1" x14ac:dyDescent="0.2"/>
    <row r="11090" ht="15" customHeight="1" x14ac:dyDescent="0.2"/>
    <row r="11091" ht="15" customHeight="1" x14ac:dyDescent="0.2"/>
    <row r="11092" ht="15" customHeight="1" x14ac:dyDescent="0.2"/>
    <row r="11093" ht="15" customHeight="1" x14ac:dyDescent="0.2"/>
    <row r="11094" ht="15" customHeight="1" x14ac:dyDescent="0.2"/>
    <row r="11095" ht="15" customHeight="1" x14ac:dyDescent="0.2"/>
    <row r="11096" ht="15" customHeight="1" x14ac:dyDescent="0.2"/>
    <row r="11097" ht="15" customHeight="1" x14ac:dyDescent="0.2"/>
    <row r="11098" ht="15" customHeight="1" x14ac:dyDescent="0.2"/>
    <row r="11099" ht="15" customHeight="1" x14ac:dyDescent="0.2"/>
    <row r="11100" ht="15" customHeight="1" x14ac:dyDescent="0.2"/>
    <row r="11101" ht="15" customHeight="1" x14ac:dyDescent="0.2"/>
    <row r="11102" ht="15" customHeight="1" x14ac:dyDescent="0.2"/>
    <row r="11103" ht="15" customHeight="1" x14ac:dyDescent="0.2"/>
    <row r="11104" ht="15" customHeight="1" x14ac:dyDescent="0.2"/>
    <row r="11105" ht="15" customHeight="1" x14ac:dyDescent="0.2"/>
    <row r="11106" ht="15" customHeight="1" x14ac:dyDescent="0.2"/>
    <row r="11107" ht="15" customHeight="1" x14ac:dyDescent="0.2"/>
    <row r="11108" ht="15" customHeight="1" x14ac:dyDescent="0.2"/>
    <row r="11109" ht="15" customHeight="1" x14ac:dyDescent="0.2"/>
    <row r="11110" ht="15" customHeight="1" x14ac:dyDescent="0.2"/>
    <row r="11111" ht="15" customHeight="1" x14ac:dyDescent="0.2"/>
    <row r="11112" ht="15" customHeight="1" x14ac:dyDescent="0.2"/>
    <row r="11113" ht="15" customHeight="1" x14ac:dyDescent="0.2"/>
    <row r="11114" ht="15" customHeight="1" x14ac:dyDescent="0.2"/>
    <row r="11115" ht="15" customHeight="1" x14ac:dyDescent="0.2"/>
    <row r="11116" ht="15" customHeight="1" x14ac:dyDescent="0.2"/>
    <row r="11117" ht="15" customHeight="1" x14ac:dyDescent="0.2"/>
    <row r="11118" ht="15" customHeight="1" x14ac:dyDescent="0.2"/>
    <row r="11119" ht="15" customHeight="1" x14ac:dyDescent="0.2"/>
    <row r="11120" ht="15" customHeight="1" x14ac:dyDescent="0.2"/>
    <row r="11121" ht="15" customHeight="1" x14ac:dyDescent="0.2"/>
    <row r="11122" ht="15" customHeight="1" x14ac:dyDescent="0.2"/>
    <row r="11123" ht="15" customHeight="1" x14ac:dyDescent="0.2"/>
    <row r="11124" ht="15" customHeight="1" x14ac:dyDescent="0.2"/>
    <row r="11125" ht="15" customHeight="1" x14ac:dyDescent="0.2"/>
    <row r="11126" ht="15" customHeight="1" x14ac:dyDescent="0.2"/>
    <row r="11127" ht="15" customHeight="1" x14ac:dyDescent="0.2"/>
    <row r="11128" ht="15" customHeight="1" x14ac:dyDescent="0.2"/>
    <row r="11129" ht="15" customHeight="1" x14ac:dyDescent="0.2"/>
    <row r="11130" ht="15" customHeight="1" x14ac:dyDescent="0.2"/>
    <row r="11131" ht="15" customHeight="1" x14ac:dyDescent="0.2"/>
    <row r="11132" ht="15" customHeight="1" x14ac:dyDescent="0.2"/>
    <row r="11133" ht="15" customHeight="1" x14ac:dyDescent="0.2"/>
    <row r="11134" ht="15" customHeight="1" x14ac:dyDescent="0.2"/>
    <row r="11135" ht="15" customHeight="1" x14ac:dyDescent="0.2"/>
    <row r="11136" ht="15" customHeight="1" x14ac:dyDescent="0.2"/>
    <row r="11137" ht="15" customHeight="1" x14ac:dyDescent="0.2"/>
    <row r="11138" ht="15" customHeight="1" x14ac:dyDescent="0.2"/>
    <row r="11139" ht="15" customHeight="1" x14ac:dyDescent="0.2"/>
    <row r="11140" ht="15" customHeight="1" x14ac:dyDescent="0.2"/>
    <row r="11141" ht="15" customHeight="1" x14ac:dyDescent="0.2"/>
    <row r="11142" ht="15" customHeight="1" x14ac:dyDescent="0.2"/>
    <row r="11143" ht="15" customHeight="1" x14ac:dyDescent="0.2"/>
    <row r="11144" ht="15" customHeight="1" x14ac:dyDescent="0.2"/>
    <row r="11145" ht="15" customHeight="1" x14ac:dyDescent="0.2"/>
    <row r="11146" ht="15" customHeight="1" x14ac:dyDescent="0.2"/>
    <row r="11147" ht="15" customHeight="1" x14ac:dyDescent="0.2"/>
    <row r="11148" ht="15" customHeight="1" x14ac:dyDescent="0.2"/>
    <row r="11149" ht="15" customHeight="1" x14ac:dyDescent="0.2"/>
    <row r="11150" ht="15" customHeight="1" x14ac:dyDescent="0.2"/>
    <row r="11151" ht="15" customHeight="1" x14ac:dyDescent="0.2"/>
    <row r="11152" ht="15" customHeight="1" x14ac:dyDescent="0.2"/>
    <row r="11153" ht="15" customHeight="1" x14ac:dyDescent="0.2"/>
    <row r="11154" ht="15" customHeight="1" x14ac:dyDescent="0.2"/>
    <row r="11155" ht="15" customHeight="1" x14ac:dyDescent="0.2"/>
    <row r="11156" ht="15" customHeight="1" x14ac:dyDescent="0.2"/>
    <row r="11157" ht="15" customHeight="1" x14ac:dyDescent="0.2"/>
    <row r="11158" ht="15" customHeight="1" x14ac:dyDescent="0.2"/>
    <row r="11159" ht="15" customHeight="1" x14ac:dyDescent="0.2"/>
    <row r="11160" ht="15" customHeight="1" x14ac:dyDescent="0.2"/>
    <row r="11161" ht="15" customHeight="1" x14ac:dyDescent="0.2"/>
    <row r="11162" ht="15" customHeight="1" x14ac:dyDescent="0.2"/>
    <row r="11163" ht="15" customHeight="1" x14ac:dyDescent="0.2"/>
    <row r="11164" ht="15" customHeight="1" x14ac:dyDescent="0.2"/>
    <row r="11165" ht="15" customHeight="1" x14ac:dyDescent="0.2"/>
    <row r="11166" ht="15" customHeight="1" x14ac:dyDescent="0.2"/>
    <row r="11167" ht="15" customHeight="1" x14ac:dyDescent="0.2"/>
    <row r="11168" ht="15" customHeight="1" x14ac:dyDescent="0.2"/>
    <row r="11169" ht="15" customHeight="1" x14ac:dyDescent="0.2"/>
    <row r="11170" ht="15" customHeight="1" x14ac:dyDescent="0.2"/>
    <row r="11171" ht="15" customHeight="1" x14ac:dyDescent="0.2"/>
    <row r="11172" ht="15" customHeight="1" x14ac:dyDescent="0.2"/>
    <row r="11173" ht="15" customHeight="1" x14ac:dyDescent="0.2"/>
    <row r="11174" ht="15" customHeight="1" x14ac:dyDescent="0.2"/>
    <row r="11175" ht="15" customHeight="1" x14ac:dyDescent="0.2"/>
    <row r="11176" ht="15" customHeight="1" x14ac:dyDescent="0.2"/>
    <row r="11177" ht="15" customHeight="1" x14ac:dyDescent="0.2"/>
    <row r="11178" ht="15" customHeight="1" x14ac:dyDescent="0.2"/>
    <row r="11179" ht="15" customHeight="1" x14ac:dyDescent="0.2"/>
    <row r="11180" ht="15" customHeight="1" x14ac:dyDescent="0.2"/>
    <row r="11181" ht="15" customHeight="1" x14ac:dyDescent="0.2"/>
    <row r="11182" ht="15" customHeight="1" x14ac:dyDescent="0.2"/>
    <row r="11183" ht="15" customHeight="1" x14ac:dyDescent="0.2"/>
    <row r="11184" ht="15" customHeight="1" x14ac:dyDescent="0.2"/>
    <row r="11185" ht="15" customHeight="1" x14ac:dyDescent="0.2"/>
    <row r="11186" ht="15" customHeight="1" x14ac:dyDescent="0.2"/>
    <row r="11187" ht="15" customHeight="1" x14ac:dyDescent="0.2"/>
    <row r="11188" ht="15" customHeight="1" x14ac:dyDescent="0.2"/>
    <row r="11189" ht="15" customHeight="1" x14ac:dyDescent="0.2"/>
    <row r="11190" ht="15" customHeight="1" x14ac:dyDescent="0.2"/>
    <row r="11191" ht="15" customHeight="1" x14ac:dyDescent="0.2"/>
    <row r="11192" ht="15" customHeight="1" x14ac:dyDescent="0.2"/>
    <row r="11193" ht="15" customHeight="1" x14ac:dyDescent="0.2"/>
    <row r="11194" ht="15" customHeight="1" x14ac:dyDescent="0.2"/>
    <row r="11195" ht="15" customHeight="1" x14ac:dyDescent="0.2"/>
    <row r="11196" ht="15" customHeight="1" x14ac:dyDescent="0.2"/>
    <row r="11197" ht="15" customHeight="1" x14ac:dyDescent="0.2"/>
    <row r="11198" ht="15" customHeight="1" x14ac:dyDescent="0.2"/>
    <row r="11199" ht="15" customHeight="1" x14ac:dyDescent="0.2"/>
    <row r="11200" ht="15" customHeight="1" x14ac:dyDescent="0.2"/>
    <row r="11201" ht="15" customHeight="1" x14ac:dyDescent="0.2"/>
    <row r="11202" ht="15" customHeight="1" x14ac:dyDescent="0.2"/>
    <row r="11203" ht="15" customHeight="1" x14ac:dyDescent="0.2"/>
    <row r="11204" ht="15" customHeight="1" x14ac:dyDescent="0.2"/>
    <row r="11205" ht="15" customHeight="1" x14ac:dyDescent="0.2"/>
    <row r="11206" ht="15" customHeight="1" x14ac:dyDescent="0.2"/>
    <row r="11207" ht="15" customHeight="1" x14ac:dyDescent="0.2"/>
    <row r="11208" ht="15" customHeight="1" x14ac:dyDescent="0.2"/>
    <row r="11209" ht="15" customHeight="1" x14ac:dyDescent="0.2"/>
    <row r="11210" ht="15" customHeight="1" x14ac:dyDescent="0.2"/>
    <row r="11211" ht="15" customHeight="1" x14ac:dyDescent="0.2"/>
    <row r="11212" ht="15" customHeight="1" x14ac:dyDescent="0.2"/>
    <row r="11213" ht="15" customHeight="1" x14ac:dyDescent="0.2"/>
    <row r="11214" ht="15" customHeight="1" x14ac:dyDescent="0.2"/>
    <row r="11215" ht="15" customHeight="1" x14ac:dyDescent="0.2"/>
    <row r="11216" ht="15" customHeight="1" x14ac:dyDescent="0.2"/>
    <row r="11217" ht="15" customHeight="1" x14ac:dyDescent="0.2"/>
    <row r="11218" ht="15" customHeight="1" x14ac:dyDescent="0.2"/>
    <row r="11219" ht="15" customHeight="1" x14ac:dyDescent="0.2"/>
    <row r="11220" ht="15" customHeight="1" x14ac:dyDescent="0.2"/>
    <row r="11221" ht="15" customHeight="1" x14ac:dyDescent="0.2"/>
    <row r="11222" ht="15" customHeight="1" x14ac:dyDescent="0.2"/>
    <row r="11223" ht="15" customHeight="1" x14ac:dyDescent="0.2"/>
    <row r="11224" ht="15" customHeight="1" x14ac:dyDescent="0.2"/>
    <row r="11225" ht="15" customHeight="1" x14ac:dyDescent="0.2"/>
    <row r="11226" ht="15" customHeight="1" x14ac:dyDescent="0.2"/>
    <row r="11227" ht="15" customHeight="1" x14ac:dyDescent="0.2"/>
    <row r="11228" ht="15" customHeight="1" x14ac:dyDescent="0.2"/>
    <row r="11229" ht="15" customHeight="1" x14ac:dyDescent="0.2"/>
    <row r="11230" ht="15" customHeight="1" x14ac:dyDescent="0.2"/>
    <row r="11231" ht="15" customHeight="1" x14ac:dyDescent="0.2"/>
    <row r="11232" ht="15" customHeight="1" x14ac:dyDescent="0.2"/>
    <row r="11233" ht="15" customHeight="1" x14ac:dyDescent="0.2"/>
    <row r="11234" ht="15" customHeight="1" x14ac:dyDescent="0.2"/>
    <row r="11235" ht="15" customHeight="1" x14ac:dyDescent="0.2"/>
    <row r="11236" ht="15" customHeight="1" x14ac:dyDescent="0.2"/>
    <row r="11237" ht="15" customHeight="1" x14ac:dyDescent="0.2"/>
    <row r="11238" ht="15" customHeight="1" x14ac:dyDescent="0.2"/>
    <row r="11239" ht="15" customHeight="1" x14ac:dyDescent="0.2"/>
    <row r="11240" ht="15" customHeight="1" x14ac:dyDescent="0.2"/>
    <row r="11241" ht="15" customHeight="1" x14ac:dyDescent="0.2"/>
    <row r="11242" ht="15" customHeight="1" x14ac:dyDescent="0.2"/>
    <row r="11243" ht="15" customHeight="1" x14ac:dyDescent="0.2"/>
    <row r="11244" ht="15" customHeight="1" x14ac:dyDescent="0.2"/>
    <row r="11245" ht="15" customHeight="1" x14ac:dyDescent="0.2"/>
    <row r="11246" ht="15" customHeight="1" x14ac:dyDescent="0.2"/>
    <row r="11247" ht="15" customHeight="1" x14ac:dyDescent="0.2"/>
    <row r="11248" ht="15" customHeight="1" x14ac:dyDescent="0.2"/>
    <row r="11249" ht="15" customHeight="1" x14ac:dyDescent="0.2"/>
    <row r="11250" ht="15" customHeight="1" x14ac:dyDescent="0.2"/>
    <row r="11251" ht="15" customHeight="1" x14ac:dyDescent="0.2"/>
    <row r="11252" ht="15" customHeight="1" x14ac:dyDescent="0.2"/>
    <row r="11253" ht="15" customHeight="1" x14ac:dyDescent="0.2"/>
    <row r="11254" ht="15" customHeight="1" x14ac:dyDescent="0.2"/>
    <row r="11255" ht="15" customHeight="1" x14ac:dyDescent="0.2"/>
    <row r="11256" ht="15" customHeight="1" x14ac:dyDescent="0.2"/>
    <row r="11257" ht="15" customHeight="1" x14ac:dyDescent="0.2"/>
    <row r="11258" ht="15" customHeight="1" x14ac:dyDescent="0.2"/>
    <row r="11259" ht="15" customHeight="1" x14ac:dyDescent="0.2"/>
    <row r="11260" ht="15" customHeight="1" x14ac:dyDescent="0.2"/>
    <row r="11261" ht="15" customHeight="1" x14ac:dyDescent="0.2"/>
    <row r="11262" ht="15" customHeight="1" x14ac:dyDescent="0.2"/>
    <row r="11263" ht="15" customHeight="1" x14ac:dyDescent="0.2"/>
    <row r="11264" ht="15" customHeight="1" x14ac:dyDescent="0.2"/>
    <row r="11265" ht="15" customHeight="1" x14ac:dyDescent="0.2"/>
    <row r="11266" ht="15" customHeight="1" x14ac:dyDescent="0.2"/>
    <row r="11267" ht="15" customHeight="1" x14ac:dyDescent="0.2"/>
    <row r="11268" ht="15" customHeight="1" x14ac:dyDescent="0.2"/>
    <row r="11269" ht="15" customHeight="1" x14ac:dyDescent="0.2"/>
    <row r="11270" ht="15" customHeight="1" x14ac:dyDescent="0.2"/>
    <row r="11271" ht="15" customHeight="1" x14ac:dyDescent="0.2"/>
    <row r="11272" ht="15" customHeight="1" x14ac:dyDescent="0.2"/>
    <row r="11273" ht="15" customHeight="1" x14ac:dyDescent="0.2"/>
    <row r="11274" ht="15" customHeight="1" x14ac:dyDescent="0.2"/>
    <row r="11275" ht="15" customHeight="1" x14ac:dyDescent="0.2"/>
    <row r="11276" ht="15" customHeight="1" x14ac:dyDescent="0.2"/>
    <row r="11277" ht="15" customHeight="1" x14ac:dyDescent="0.2"/>
    <row r="11278" ht="15" customHeight="1" x14ac:dyDescent="0.2"/>
    <row r="11279" ht="15" customHeight="1" x14ac:dyDescent="0.2"/>
    <row r="11280" ht="15" customHeight="1" x14ac:dyDescent="0.2"/>
    <row r="11281" ht="15" customHeight="1" x14ac:dyDescent="0.2"/>
    <row r="11282" ht="15" customHeight="1" x14ac:dyDescent="0.2"/>
    <row r="11283" ht="15" customHeight="1" x14ac:dyDescent="0.2"/>
    <row r="11284" ht="15" customHeight="1" x14ac:dyDescent="0.2"/>
    <row r="11285" ht="15" customHeight="1" x14ac:dyDescent="0.2"/>
    <row r="11286" ht="15" customHeight="1" x14ac:dyDescent="0.2"/>
    <row r="11287" ht="15" customHeight="1" x14ac:dyDescent="0.2"/>
    <row r="11288" ht="15" customHeight="1" x14ac:dyDescent="0.2"/>
    <row r="11289" ht="15" customHeight="1" x14ac:dyDescent="0.2"/>
    <row r="11290" ht="15" customHeight="1" x14ac:dyDescent="0.2"/>
    <row r="11291" ht="15" customHeight="1" x14ac:dyDescent="0.2"/>
    <row r="11292" ht="15" customHeight="1" x14ac:dyDescent="0.2"/>
    <row r="11293" ht="15" customHeight="1" x14ac:dyDescent="0.2"/>
    <row r="11294" ht="15" customHeight="1" x14ac:dyDescent="0.2"/>
    <row r="11295" ht="15" customHeight="1" x14ac:dyDescent="0.2"/>
    <row r="11296" ht="15" customHeight="1" x14ac:dyDescent="0.2"/>
    <row r="11297" ht="15" customHeight="1" x14ac:dyDescent="0.2"/>
    <row r="11298" ht="15" customHeight="1" x14ac:dyDescent="0.2"/>
    <row r="11299" ht="15" customHeight="1" x14ac:dyDescent="0.2"/>
    <row r="11300" ht="15" customHeight="1" x14ac:dyDescent="0.2"/>
    <row r="11301" ht="15" customHeight="1" x14ac:dyDescent="0.2"/>
    <row r="11302" ht="15" customHeight="1" x14ac:dyDescent="0.2"/>
    <row r="11303" ht="15" customHeight="1" x14ac:dyDescent="0.2"/>
    <row r="11304" ht="15" customHeight="1" x14ac:dyDescent="0.2"/>
    <row r="11305" ht="15" customHeight="1" x14ac:dyDescent="0.2"/>
    <row r="11306" ht="15" customHeight="1" x14ac:dyDescent="0.2"/>
    <row r="11307" ht="15" customHeight="1" x14ac:dyDescent="0.2"/>
    <row r="11308" ht="15" customHeight="1" x14ac:dyDescent="0.2"/>
    <row r="11309" ht="15" customHeight="1" x14ac:dyDescent="0.2"/>
    <row r="11310" ht="15" customHeight="1" x14ac:dyDescent="0.2"/>
    <row r="11311" ht="15" customHeight="1" x14ac:dyDescent="0.2"/>
    <row r="11312" ht="15" customHeight="1" x14ac:dyDescent="0.2"/>
    <row r="11313" ht="15" customHeight="1" x14ac:dyDescent="0.2"/>
    <row r="11314" ht="15" customHeight="1" x14ac:dyDescent="0.2"/>
    <row r="11315" ht="15" customHeight="1" x14ac:dyDescent="0.2"/>
    <row r="11316" ht="15" customHeight="1" x14ac:dyDescent="0.2"/>
    <row r="11317" ht="15" customHeight="1" x14ac:dyDescent="0.2"/>
    <row r="11318" ht="15" customHeight="1" x14ac:dyDescent="0.2"/>
    <row r="11319" ht="15" customHeight="1" x14ac:dyDescent="0.2"/>
    <row r="11320" ht="15" customHeight="1" x14ac:dyDescent="0.2"/>
    <row r="11321" ht="15" customHeight="1" x14ac:dyDescent="0.2"/>
    <row r="11322" ht="15" customHeight="1" x14ac:dyDescent="0.2"/>
    <row r="11323" ht="15" customHeight="1" x14ac:dyDescent="0.2"/>
    <row r="11324" ht="15" customHeight="1" x14ac:dyDescent="0.2"/>
    <row r="11325" ht="15" customHeight="1" x14ac:dyDescent="0.2"/>
    <row r="11326" ht="15" customHeight="1" x14ac:dyDescent="0.2"/>
    <row r="11327" ht="15" customHeight="1" x14ac:dyDescent="0.2"/>
    <row r="11328" ht="15" customHeight="1" x14ac:dyDescent="0.2"/>
    <row r="11329" ht="15" customHeight="1" x14ac:dyDescent="0.2"/>
    <row r="11330" ht="15" customHeight="1" x14ac:dyDescent="0.2"/>
    <row r="11331" ht="15" customHeight="1" x14ac:dyDescent="0.2"/>
    <row r="11332" ht="15" customHeight="1" x14ac:dyDescent="0.2"/>
    <row r="11333" ht="15" customHeight="1" x14ac:dyDescent="0.2"/>
    <row r="11334" ht="15" customHeight="1" x14ac:dyDescent="0.2"/>
    <row r="11335" ht="15" customHeight="1" x14ac:dyDescent="0.2"/>
    <row r="11336" ht="15" customHeight="1" x14ac:dyDescent="0.2"/>
    <row r="11337" ht="15" customHeight="1" x14ac:dyDescent="0.2"/>
    <row r="11338" ht="15" customHeight="1" x14ac:dyDescent="0.2"/>
    <row r="11339" ht="15" customHeight="1" x14ac:dyDescent="0.2"/>
    <row r="11340" ht="15" customHeight="1" x14ac:dyDescent="0.2"/>
    <row r="11341" ht="15" customHeight="1" x14ac:dyDescent="0.2"/>
    <row r="11342" ht="15" customHeight="1" x14ac:dyDescent="0.2"/>
    <row r="11343" ht="15" customHeight="1" x14ac:dyDescent="0.2"/>
    <row r="11344" ht="15" customHeight="1" x14ac:dyDescent="0.2"/>
    <row r="11345" ht="15" customHeight="1" x14ac:dyDescent="0.2"/>
    <row r="11346" ht="15" customHeight="1" x14ac:dyDescent="0.2"/>
    <row r="11347" ht="15" customHeight="1" x14ac:dyDescent="0.2"/>
    <row r="11348" ht="15" customHeight="1" x14ac:dyDescent="0.2"/>
    <row r="11349" ht="15" customHeight="1" x14ac:dyDescent="0.2"/>
    <row r="11350" ht="15" customHeight="1" x14ac:dyDescent="0.2"/>
    <row r="11351" ht="15" customHeight="1" x14ac:dyDescent="0.2"/>
    <row r="11352" ht="15" customHeight="1" x14ac:dyDescent="0.2"/>
    <row r="11353" ht="15" customHeight="1" x14ac:dyDescent="0.2"/>
    <row r="11354" ht="15" customHeight="1" x14ac:dyDescent="0.2"/>
    <row r="11355" ht="15" customHeight="1" x14ac:dyDescent="0.2"/>
    <row r="11356" ht="15" customHeight="1" x14ac:dyDescent="0.2"/>
    <row r="11357" ht="15" customHeight="1" x14ac:dyDescent="0.2"/>
    <row r="11358" ht="15" customHeight="1" x14ac:dyDescent="0.2"/>
    <row r="11359" ht="15" customHeight="1" x14ac:dyDescent="0.2"/>
    <row r="11360" ht="15" customHeight="1" x14ac:dyDescent="0.2"/>
    <row r="11361" ht="15" customHeight="1" x14ac:dyDescent="0.2"/>
    <row r="11362" ht="15" customHeight="1" x14ac:dyDescent="0.2"/>
    <row r="11363" ht="15" customHeight="1" x14ac:dyDescent="0.2"/>
    <row r="11364" ht="15" customHeight="1" x14ac:dyDescent="0.2"/>
    <row r="11365" ht="15" customHeight="1" x14ac:dyDescent="0.2"/>
    <row r="11366" ht="15" customHeight="1" x14ac:dyDescent="0.2"/>
    <row r="11367" ht="15" customHeight="1" x14ac:dyDescent="0.2"/>
    <row r="11368" ht="15" customHeight="1" x14ac:dyDescent="0.2"/>
    <row r="11369" ht="15" customHeight="1" x14ac:dyDescent="0.2"/>
    <row r="11370" ht="15" customHeight="1" x14ac:dyDescent="0.2"/>
    <row r="11371" ht="15" customHeight="1" x14ac:dyDescent="0.2"/>
    <row r="11372" ht="15" customHeight="1" x14ac:dyDescent="0.2"/>
    <row r="11373" ht="15" customHeight="1" x14ac:dyDescent="0.2"/>
    <row r="11374" ht="15" customHeight="1" x14ac:dyDescent="0.2"/>
    <row r="11375" ht="15" customHeight="1" x14ac:dyDescent="0.2"/>
    <row r="11376" ht="15" customHeight="1" x14ac:dyDescent="0.2"/>
    <row r="11377" ht="15" customHeight="1" x14ac:dyDescent="0.2"/>
    <row r="11378" ht="15" customHeight="1" x14ac:dyDescent="0.2"/>
    <row r="11379" ht="15" customHeight="1" x14ac:dyDescent="0.2"/>
    <row r="11380" ht="15" customHeight="1" x14ac:dyDescent="0.2"/>
    <row r="11381" ht="15" customHeight="1" x14ac:dyDescent="0.2"/>
    <row r="11382" ht="15" customHeight="1" x14ac:dyDescent="0.2"/>
    <row r="11383" ht="15" customHeight="1" x14ac:dyDescent="0.2"/>
    <row r="11384" ht="15" customHeight="1" x14ac:dyDescent="0.2"/>
    <row r="11385" ht="15" customHeight="1" x14ac:dyDescent="0.2"/>
    <row r="11386" ht="15" customHeight="1" x14ac:dyDescent="0.2"/>
    <row r="11387" ht="15" customHeight="1" x14ac:dyDescent="0.2"/>
    <row r="11388" ht="15" customHeight="1" x14ac:dyDescent="0.2"/>
    <row r="11389" ht="15" customHeight="1" x14ac:dyDescent="0.2"/>
    <row r="11390" ht="15" customHeight="1" x14ac:dyDescent="0.2"/>
    <row r="11391" ht="15" customHeight="1" x14ac:dyDescent="0.2"/>
    <row r="11392" ht="15" customHeight="1" x14ac:dyDescent="0.2"/>
    <row r="11393" ht="15" customHeight="1" x14ac:dyDescent="0.2"/>
    <row r="11394" ht="15" customHeight="1" x14ac:dyDescent="0.2"/>
    <row r="11395" ht="15" customHeight="1" x14ac:dyDescent="0.2"/>
    <row r="11396" ht="15" customHeight="1" x14ac:dyDescent="0.2"/>
    <row r="11397" ht="15" customHeight="1" x14ac:dyDescent="0.2"/>
    <row r="11398" ht="15" customHeight="1" x14ac:dyDescent="0.2"/>
    <row r="11399" ht="15" customHeight="1" x14ac:dyDescent="0.2"/>
    <row r="11400" ht="15" customHeight="1" x14ac:dyDescent="0.2"/>
    <row r="11401" ht="15" customHeight="1" x14ac:dyDescent="0.2"/>
    <row r="11402" ht="15" customHeight="1" x14ac:dyDescent="0.2"/>
    <row r="11403" ht="15" customHeight="1" x14ac:dyDescent="0.2"/>
    <row r="11404" ht="15" customHeight="1" x14ac:dyDescent="0.2"/>
    <row r="11405" ht="15" customHeight="1" x14ac:dyDescent="0.2"/>
    <row r="11406" ht="15" customHeight="1" x14ac:dyDescent="0.2"/>
    <row r="11407" ht="15" customHeight="1" x14ac:dyDescent="0.2"/>
    <row r="11408" ht="15" customHeight="1" x14ac:dyDescent="0.2"/>
    <row r="11409" ht="15" customHeight="1" x14ac:dyDescent="0.2"/>
    <row r="11410" ht="15" customHeight="1" x14ac:dyDescent="0.2"/>
    <row r="11411" ht="15" customHeight="1" x14ac:dyDescent="0.2"/>
    <row r="11412" ht="15" customHeight="1" x14ac:dyDescent="0.2"/>
    <row r="11413" ht="15" customHeight="1" x14ac:dyDescent="0.2"/>
    <row r="11414" ht="15" customHeight="1" x14ac:dyDescent="0.2"/>
    <row r="11415" ht="15" customHeight="1" x14ac:dyDescent="0.2"/>
    <row r="11416" ht="15" customHeight="1" x14ac:dyDescent="0.2"/>
    <row r="11417" ht="15" customHeight="1" x14ac:dyDescent="0.2"/>
    <row r="11418" ht="15" customHeight="1" x14ac:dyDescent="0.2"/>
    <row r="11419" ht="15" customHeight="1" x14ac:dyDescent="0.2"/>
    <row r="11420" ht="15" customHeight="1" x14ac:dyDescent="0.2"/>
    <row r="11421" ht="15" customHeight="1" x14ac:dyDescent="0.2"/>
    <row r="11422" ht="15" customHeight="1" x14ac:dyDescent="0.2"/>
    <row r="11423" ht="15" customHeight="1" x14ac:dyDescent="0.2"/>
    <row r="11424" ht="15" customHeight="1" x14ac:dyDescent="0.2"/>
    <row r="11425" ht="15" customHeight="1" x14ac:dyDescent="0.2"/>
    <row r="11426" ht="15" customHeight="1" x14ac:dyDescent="0.2"/>
    <row r="11427" ht="15" customHeight="1" x14ac:dyDescent="0.2"/>
    <row r="11428" ht="15" customHeight="1" x14ac:dyDescent="0.2"/>
    <row r="11429" ht="15" customHeight="1" x14ac:dyDescent="0.2"/>
    <row r="11430" ht="15" customHeight="1" x14ac:dyDescent="0.2"/>
    <row r="11431" ht="15" customHeight="1" x14ac:dyDescent="0.2"/>
    <row r="11432" ht="15" customHeight="1" x14ac:dyDescent="0.2"/>
    <row r="11433" ht="15" customHeight="1" x14ac:dyDescent="0.2"/>
    <row r="11434" ht="15" customHeight="1" x14ac:dyDescent="0.2"/>
    <row r="11435" ht="15" customHeight="1" x14ac:dyDescent="0.2"/>
    <row r="11436" ht="15" customHeight="1" x14ac:dyDescent="0.2"/>
    <row r="11437" ht="15" customHeight="1" x14ac:dyDescent="0.2"/>
    <row r="11438" ht="15" customHeight="1" x14ac:dyDescent="0.2"/>
    <row r="11439" ht="15" customHeight="1" x14ac:dyDescent="0.2"/>
    <row r="11440" ht="15" customHeight="1" x14ac:dyDescent="0.2"/>
    <row r="11441" ht="15" customHeight="1" x14ac:dyDescent="0.2"/>
    <row r="11442" ht="15" customHeight="1" x14ac:dyDescent="0.2"/>
    <row r="11443" ht="15" customHeight="1" x14ac:dyDescent="0.2"/>
    <row r="11444" ht="15" customHeight="1" x14ac:dyDescent="0.2"/>
    <row r="11445" ht="15" customHeight="1" x14ac:dyDescent="0.2"/>
    <row r="11446" ht="15" customHeight="1" x14ac:dyDescent="0.2"/>
    <row r="11447" ht="15" customHeight="1" x14ac:dyDescent="0.2"/>
    <row r="11448" ht="15" customHeight="1" x14ac:dyDescent="0.2"/>
    <row r="11449" ht="15" customHeight="1" x14ac:dyDescent="0.2"/>
    <row r="11450" ht="15" customHeight="1" x14ac:dyDescent="0.2"/>
    <row r="11451" ht="15" customHeight="1" x14ac:dyDescent="0.2"/>
    <row r="11452" ht="15" customHeight="1" x14ac:dyDescent="0.2"/>
    <row r="11453" ht="15" customHeight="1" x14ac:dyDescent="0.2"/>
    <row r="11454" ht="15" customHeight="1" x14ac:dyDescent="0.2"/>
    <row r="11455" ht="15" customHeight="1" x14ac:dyDescent="0.2"/>
    <row r="11456" ht="15" customHeight="1" x14ac:dyDescent="0.2"/>
    <row r="11457" ht="15" customHeight="1" x14ac:dyDescent="0.2"/>
    <row r="11458" ht="15" customHeight="1" x14ac:dyDescent="0.2"/>
    <row r="11459" ht="15" customHeight="1" x14ac:dyDescent="0.2"/>
    <row r="11460" ht="15" customHeight="1" x14ac:dyDescent="0.2"/>
    <row r="11461" ht="15" customHeight="1" x14ac:dyDescent="0.2"/>
    <row r="11462" ht="15" customHeight="1" x14ac:dyDescent="0.2"/>
    <row r="11463" ht="15" customHeight="1" x14ac:dyDescent="0.2"/>
    <row r="11464" ht="15" customHeight="1" x14ac:dyDescent="0.2"/>
    <row r="11465" ht="15" customHeight="1" x14ac:dyDescent="0.2"/>
    <row r="11466" ht="15" customHeight="1" x14ac:dyDescent="0.2"/>
    <row r="11467" ht="15" customHeight="1" x14ac:dyDescent="0.2"/>
    <row r="11468" ht="15" customHeight="1" x14ac:dyDescent="0.2"/>
    <row r="11469" ht="15" customHeight="1" x14ac:dyDescent="0.2"/>
    <row r="11470" ht="15" customHeight="1" x14ac:dyDescent="0.2"/>
    <row r="11471" ht="15" customHeight="1" x14ac:dyDescent="0.2"/>
    <row r="11472" ht="15" customHeight="1" x14ac:dyDescent="0.2"/>
    <row r="11473" ht="15" customHeight="1" x14ac:dyDescent="0.2"/>
    <row r="11474" ht="15" customHeight="1" x14ac:dyDescent="0.2"/>
    <row r="11475" ht="15" customHeight="1" x14ac:dyDescent="0.2"/>
    <row r="11476" ht="15" customHeight="1" x14ac:dyDescent="0.2"/>
    <row r="11477" ht="15" customHeight="1" x14ac:dyDescent="0.2"/>
    <row r="11478" ht="15" customHeight="1" x14ac:dyDescent="0.2"/>
    <row r="11479" ht="15" customHeight="1" x14ac:dyDescent="0.2"/>
    <row r="11480" ht="15" customHeight="1" x14ac:dyDescent="0.2"/>
    <row r="11481" ht="15" customHeight="1" x14ac:dyDescent="0.2"/>
    <row r="11482" ht="15" customHeight="1" x14ac:dyDescent="0.2"/>
    <row r="11483" ht="15" customHeight="1" x14ac:dyDescent="0.2"/>
    <row r="11484" ht="15" customHeight="1" x14ac:dyDescent="0.2"/>
    <row r="11485" ht="15" customHeight="1" x14ac:dyDescent="0.2"/>
    <row r="11486" ht="15" customHeight="1" x14ac:dyDescent="0.2"/>
    <row r="11487" ht="15" customHeight="1" x14ac:dyDescent="0.2"/>
    <row r="11488" ht="15" customHeight="1" x14ac:dyDescent="0.2"/>
    <row r="11489" ht="15" customHeight="1" x14ac:dyDescent="0.2"/>
    <row r="11490" ht="15" customHeight="1" x14ac:dyDescent="0.2"/>
    <row r="11491" ht="15" customHeight="1" x14ac:dyDescent="0.2"/>
    <row r="11492" ht="15" customHeight="1" x14ac:dyDescent="0.2"/>
    <row r="11493" ht="15" customHeight="1" x14ac:dyDescent="0.2"/>
    <row r="11494" ht="15" customHeight="1" x14ac:dyDescent="0.2"/>
    <row r="11495" ht="15" customHeight="1" x14ac:dyDescent="0.2"/>
    <row r="11496" ht="15" customHeight="1" x14ac:dyDescent="0.2"/>
    <row r="11497" ht="15" customHeight="1" x14ac:dyDescent="0.2"/>
    <row r="11498" ht="15" customHeight="1" x14ac:dyDescent="0.2"/>
    <row r="11499" ht="15" customHeight="1" x14ac:dyDescent="0.2"/>
    <row r="11500" ht="15" customHeight="1" x14ac:dyDescent="0.2"/>
    <row r="11501" ht="15" customHeight="1" x14ac:dyDescent="0.2"/>
    <row r="11502" ht="15" customHeight="1" x14ac:dyDescent="0.2"/>
    <row r="11503" ht="15" customHeight="1" x14ac:dyDescent="0.2"/>
    <row r="11504" ht="15" customHeight="1" x14ac:dyDescent="0.2"/>
    <row r="11505" ht="15" customHeight="1" x14ac:dyDescent="0.2"/>
    <row r="11506" ht="15" customHeight="1" x14ac:dyDescent="0.2"/>
    <row r="11507" ht="15" customHeight="1" x14ac:dyDescent="0.2"/>
    <row r="11508" ht="15" customHeight="1" x14ac:dyDescent="0.2"/>
    <row r="11509" ht="15" customHeight="1" x14ac:dyDescent="0.2"/>
    <row r="11510" ht="15" customHeight="1" x14ac:dyDescent="0.2"/>
    <row r="11511" ht="15" customHeight="1" x14ac:dyDescent="0.2"/>
    <row r="11512" ht="15" customHeight="1" x14ac:dyDescent="0.2"/>
    <row r="11513" ht="15" customHeight="1" x14ac:dyDescent="0.2"/>
    <row r="11514" ht="15" customHeight="1" x14ac:dyDescent="0.2"/>
    <row r="11515" ht="15" customHeight="1" x14ac:dyDescent="0.2"/>
    <row r="11516" ht="15" customHeight="1" x14ac:dyDescent="0.2"/>
    <row r="11517" ht="15" customHeight="1" x14ac:dyDescent="0.2"/>
    <row r="11518" ht="15" customHeight="1" x14ac:dyDescent="0.2"/>
    <row r="11519" ht="15" customHeight="1" x14ac:dyDescent="0.2"/>
    <row r="11520" ht="15" customHeight="1" x14ac:dyDescent="0.2"/>
    <row r="11521" ht="15" customHeight="1" x14ac:dyDescent="0.2"/>
    <row r="11522" ht="15" customHeight="1" x14ac:dyDescent="0.2"/>
    <row r="11523" ht="15" customHeight="1" x14ac:dyDescent="0.2"/>
    <row r="11524" ht="15" customHeight="1" x14ac:dyDescent="0.2"/>
    <row r="11525" ht="15" customHeight="1" x14ac:dyDescent="0.2"/>
    <row r="11526" ht="15" customHeight="1" x14ac:dyDescent="0.2"/>
    <row r="11527" ht="15" customHeight="1" x14ac:dyDescent="0.2"/>
    <row r="11528" ht="15" customHeight="1" x14ac:dyDescent="0.2"/>
    <row r="11529" ht="15" customHeight="1" x14ac:dyDescent="0.2"/>
    <row r="11530" ht="15" customHeight="1" x14ac:dyDescent="0.2"/>
    <row r="11531" ht="15" customHeight="1" x14ac:dyDescent="0.2"/>
    <row r="11532" ht="15" customHeight="1" x14ac:dyDescent="0.2"/>
    <row r="11533" ht="15" customHeight="1" x14ac:dyDescent="0.2"/>
    <row r="11534" ht="15" customHeight="1" x14ac:dyDescent="0.2"/>
    <row r="11535" ht="15" customHeight="1" x14ac:dyDescent="0.2"/>
    <row r="11536" ht="15" customHeight="1" x14ac:dyDescent="0.2"/>
    <row r="11537" ht="15" customHeight="1" x14ac:dyDescent="0.2"/>
    <row r="11538" ht="15" customHeight="1" x14ac:dyDescent="0.2"/>
    <row r="11539" ht="15" customHeight="1" x14ac:dyDescent="0.2"/>
    <row r="11540" ht="15" customHeight="1" x14ac:dyDescent="0.2"/>
    <row r="11541" ht="15" customHeight="1" x14ac:dyDescent="0.2"/>
    <row r="11542" ht="15" customHeight="1" x14ac:dyDescent="0.2"/>
    <row r="11543" ht="15" customHeight="1" x14ac:dyDescent="0.2"/>
    <row r="11544" ht="15" customHeight="1" x14ac:dyDescent="0.2"/>
    <row r="11545" ht="15" customHeight="1" x14ac:dyDescent="0.2"/>
    <row r="11546" ht="15" customHeight="1" x14ac:dyDescent="0.2"/>
    <row r="11547" ht="15" customHeight="1" x14ac:dyDescent="0.2"/>
    <row r="11548" ht="15" customHeight="1" x14ac:dyDescent="0.2"/>
    <row r="11549" ht="15" customHeight="1" x14ac:dyDescent="0.2"/>
    <row r="11550" ht="15" customHeight="1" x14ac:dyDescent="0.2"/>
    <row r="11551" ht="15" customHeight="1" x14ac:dyDescent="0.2"/>
    <row r="11552" ht="15" customHeight="1" x14ac:dyDescent="0.2"/>
    <row r="11553" ht="15" customHeight="1" x14ac:dyDescent="0.2"/>
    <row r="11554" ht="15" customHeight="1" x14ac:dyDescent="0.2"/>
    <row r="11555" ht="15" customHeight="1" x14ac:dyDescent="0.2"/>
    <row r="11556" ht="15" customHeight="1" x14ac:dyDescent="0.2"/>
    <row r="11557" ht="15" customHeight="1" x14ac:dyDescent="0.2"/>
    <row r="11558" ht="15" customHeight="1" x14ac:dyDescent="0.2"/>
    <row r="11559" ht="15" customHeight="1" x14ac:dyDescent="0.2"/>
    <row r="11560" ht="15" customHeight="1" x14ac:dyDescent="0.2"/>
    <row r="11561" ht="15" customHeight="1" x14ac:dyDescent="0.2"/>
    <row r="11562" ht="15" customHeight="1" x14ac:dyDescent="0.2"/>
    <row r="11563" ht="15" customHeight="1" x14ac:dyDescent="0.2"/>
    <row r="11564" ht="15" customHeight="1" x14ac:dyDescent="0.2"/>
    <row r="11565" ht="15" customHeight="1" x14ac:dyDescent="0.2"/>
    <row r="11566" ht="15" customHeight="1" x14ac:dyDescent="0.2"/>
    <row r="11567" ht="15" customHeight="1" x14ac:dyDescent="0.2"/>
    <row r="11568" ht="15" customHeight="1" x14ac:dyDescent="0.2"/>
    <row r="11569" ht="15" customHeight="1" x14ac:dyDescent="0.2"/>
    <row r="11570" ht="15" customHeight="1" x14ac:dyDescent="0.2"/>
    <row r="11571" ht="15" customHeight="1" x14ac:dyDescent="0.2"/>
    <row r="11572" ht="15" customHeight="1" x14ac:dyDescent="0.2"/>
    <row r="11573" ht="15" customHeight="1" x14ac:dyDescent="0.2"/>
    <row r="11574" ht="15" customHeight="1" x14ac:dyDescent="0.2"/>
    <row r="11575" ht="15" customHeight="1" x14ac:dyDescent="0.2"/>
    <row r="11576" ht="15" customHeight="1" x14ac:dyDescent="0.2"/>
    <row r="11577" ht="15" customHeight="1" x14ac:dyDescent="0.2"/>
    <row r="11578" ht="15" customHeight="1" x14ac:dyDescent="0.2"/>
    <row r="11579" ht="15" customHeight="1" x14ac:dyDescent="0.2"/>
    <row r="11580" ht="15" customHeight="1" x14ac:dyDescent="0.2"/>
    <row r="11581" ht="15" customHeight="1" x14ac:dyDescent="0.2"/>
    <row r="11582" ht="15" customHeight="1" x14ac:dyDescent="0.2"/>
    <row r="11583" ht="15" customHeight="1" x14ac:dyDescent="0.2"/>
    <row r="11584" ht="15" customHeight="1" x14ac:dyDescent="0.2"/>
    <row r="11585" ht="15" customHeight="1" x14ac:dyDescent="0.2"/>
    <row r="11586" ht="15" customHeight="1" x14ac:dyDescent="0.2"/>
    <row r="11587" ht="15" customHeight="1" x14ac:dyDescent="0.2"/>
    <row r="11588" ht="15" customHeight="1" x14ac:dyDescent="0.2"/>
    <row r="11589" ht="15" customHeight="1" x14ac:dyDescent="0.2"/>
    <row r="11590" ht="15" customHeight="1" x14ac:dyDescent="0.2"/>
    <row r="11591" ht="15" customHeight="1" x14ac:dyDescent="0.2"/>
    <row r="11592" ht="15" customHeight="1" x14ac:dyDescent="0.2"/>
    <row r="11593" ht="15" customHeight="1" x14ac:dyDescent="0.2"/>
    <row r="11594" ht="15" customHeight="1" x14ac:dyDescent="0.2"/>
    <row r="11595" ht="15" customHeight="1" x14ac:dyDescent="0.2"/>
    <row r="11596" ht="15" customHeight="1" x14ac:dyDescent="0.2"/>
    <row r="11597" ht="15" customHeight="1" x14ac:dyDescent="0.2"/>
    <row r="11598" ht="15" customHeight="1" x14ac:dyDescent="0.2"/>
    <row r="11599" ht="15" customHeight="1" x14ac:dyDescent="0.2"/>
    <row r="11600" ht="15" customHeight="1" x14ac:dyDescent="0.2"/>
    <row r="11601" ht="15" customHeight="1" x14ac:dyDescent="0.2"/>
    <row r="11602" ht="15" customHeight="1" x14ac:dyDescent="0.2"/>
    <row r="11603" ht="15" customHeight="1" x14ac:dyDescent="0.2"/>
    <row r="11604" ht="15" customHeight="1" x14ac:dyDescent="0.2"/>
    <row r="11605" ht="15" customHeight="1" x14ac:dyDescent="0.2"/>
    <row r="11606" ht="15" customHeight="1" x14ac:dyDescent="0.2"/>
    <row r="11607" ht="15" customHeight="1" x14ac:dyDescent="0.2"/>
    <row r="11608" ht="15" customHeight="1" x14ac:dyDescent="0.2"/>
    <row r="11609" ht="15" customHeight="1" x14ac:dyDescent="0.2"/>
    <row r="11610" ht="15" customHeight="1" x14ac:dyDescent="0.2"/>
    <row r="11611" ht="15" customHeight="1" x14ac:dyDescent="0.2"/>
    <row r="11612" ht="15" customHeight="1" x14ac:dyDescent="0.2"/>
    <row r="11613" ht="15" customHeight="1" x14ac:dyDescent="0.2"/>
    <row r="11614" ht="15" customHeight="1" x14ac:dyDescent="0.2"/>
    <row r="11615" ht="15" customHeight="1" x14ac:dyDescent="0.2"/>
    <row r="11616" ht="15" customHeight="1" x14ac:dyDescent="0.2"/>
    <row r="11617" ht="15" customHeight="1" x14ac:dyDescent="0.2"/>
    <row r="11618" ht="15" customHeight="1" x14ac:dyDescent="0.2"/>
    <row r="11619" ht="15" customHeight="1" x14ac:dyDescent="0.2"/>
    <row r="11620" ht="15" customHeight="1" x14ac:dyDescent="0.2"/>
    <row r="11621" ht="15" customHeight="1" x14ac:dyDescent="0.2"/>
    <row r="11622" ht="15" customHeight="1" x14ac:dyDescent="0.2"/>
    <row r="11623" ht="15" customHeight="1" x14ac:dyDescent="0.2"/>
    <row r="11624" ht="15" customHeight="1" x14ac:dyDescent="0.2"/>
    <row r="11625" ht="15" customHeight="1" x14ac:dyDescent="0.2"/>
    <row r="11626" ht="15" customHeight="1" x14ac:dyDescent="0.2"/>
    <row r="11627" ht="15" customHeight="1" x14ac:dyDescent="0.2"/>
    <row r="11628" ht="15" customHeight="1" x14ac:dyDescent="0.2"/>
    <row r="11629" ht="15" customHeight="1" x14ac:dyDescent="0.2"/>
    <row r="11630" ht="15" customHeight="1" x14ac:dyDescent="0.2"/>
    <row r="11631" ht="15" customHeight="1" x14ac:dyDescent="0.2"/>
    <row r="11632" ht="15" customHeight="1" x14ac:dyDescent="0.2"/>
    <row r="11633" ht="15" customHeight="1" x14ac:dyDescent="0.2"/>
    <row r="11634" ht="15" customHeight="1" x14ac:dyDescent="0.2"/>
    <row r="11635" ht="15" customHeight="1" x14ac:dyDescent="0.2"/>
    <row r="11636" ht="15" customHeight="1" x14ac:dyDescent="0.2"/>
    <row r="11637" ht="15" customHeight="1" x14ac:dyDescent="0.2"/>
    <row r="11638" ht="15" customHeight="1" x14ac:dyDescent="0.2"/>
    <row r="11639" ht="15" customHeight="1" x14ac:dyDescent="0.2"/>
    <row r="11640" ht="15" customHeight="1" x14ac:dyDescent="0.2"/>
    <row r="11641" ht="15" customHeight="1" x14ac:dyDescent="0.2"/>
    <row r="11642" ht="15" customHeight="1" x14ac:dyDescent="0.2"/>
    <row r="11643" ht="15" customHeight="1" x14ac:dyDescent="0.2"/>
    <row r="11644" ht="15" customHeight="1" x14ac:dyDescent="0.2"/>
    <row r="11645" ht="15" customHeight="1" x14ac:dyDescent="0.2"/>
    <row r="11646" ht="15" customHeight="1" x14ac:dyDescent="0.2"/>
    <row r="11647" ht="15" customHeight="1" x14ac:dyDescent="0.2"/>
    <row r="11648" ht="15" customHeight="1" x14ac:dyDescent="0.2"/>
    <row r="11649" ht="15" customHeight="1" x14ac:dyDescent="0.2"/>
    <row r="11650" ht="15" customHeight="1" x14ac:dyDescent="0.2"/>
    <row r="11651" ht="15" customHeight="1" x14ac:dyDescent="0.2"/>
    <row r="11652" ht="15" customHeight="1" x14ac:dyDescent="0.2"/>
    <row r="11653" ht="15" customHeight="1" x14ac:dyDescent="0.2"/>
    <row r="11654" ht="15" customHeight="1" x14ac:dyDescent="0.2"/>
    <row r="11655" ht="15" customHeight="1" x14ac:dyDescent="0.2"/>
    <row r="11656" ht="15" customHeight="1" x14ac:dyDescent="0.2"/>
    <row r="11657" ht="15" customHeight="1" x14ac:dyDescent="0.2"/>
    <row r="11658" ht="15" customHeight="1" x14ac:dyDescent="0.2"/>
    <row r="11659" ht="15" customHeight="1" x14ac:dyDescent="0.2"/>
    <row r="11660" ht="15" customHeight="1" x14ac:dyDescent="0.2"/>
    <row r="11661" ht="15" customHeight="1" x14ac:dyDescent="0.2"/>
    <row r="11662" ht="15" customHeight="1" x14ac:dyDescent="0.2"/>
    <row r="11663" ht="15" customHeight="1" x14ac:dyDescent="0.2"/>
    <row r="11664" ht="15" customHeight="1" x14ac:dyDescent="0.2"/>
    <row r="11665" ht="15" customHeight="1" x14ac:dyDescent="0.2"/>
    <row r="11666" ht="15" customHeight="1" x14ac:dyDescent="0.2"/>
    <row r="11667" ht="15" customHeight="1" x14ac:dyDescent="0.2"/>
    <row r="11668" ht="15" customHeight="1" x14ac:dyDescent="0.2"/>
    <row r="11669" ht="15" customHeight="1" x14ac:dyDescent="0.2"/>
    <row r="11670" ht="15" customHeight="1" x14ac:dyDescent="0.2"/>
    <row r="11671" ht="15" customHeight="1" x14ac:dyDescent="0.2"/>
    <row r="11672" ht="15" customHeight="1" x14ac:dyDescent="0.2"/>
    <row r="11673" ht="15" customHeight="1" x14ac:dyDescent="0.2"/>
    <row r="11674" ht="15" customHeight="1" x14ac:dyDescent="0.2"/>
    <row r="11675" ht="15" customHeight="1" x14ac:dyDescent="0.2"/>
    <row r="11676" ht="15" customHeight="1" x14ac:dyDescent="0.2"/>
    <row r="11677" ht="15" customHeight="1" x14ac:dyDescent="0.2"/>
    <row r="11678" ht="15" customHeight="1" x14ac:dyDescent="0.2"/>
    <row r="11679" ht="15" customHeight="1" x14ac:dyDescent="0.2"/>
    <row r="11680" ht="15" customHeight="1" x14ac:dyDescent="0.2"/>
    <row r="11681" ht="15" customHeight="1" x14ac:dyDescent="0.2"/>
    <row r="11682" ht="15" customHeight="1" x14ac:dyDescent="0.2"/>
    <row r="11683" ht="15" customHeight="1" x14ac:dyDescent="0.2"/>
    <row r="11684" ht="15" customHeight="1" x14ac:dyDescent="0.2"/>
    <row r="11685" ht="15" customHeight="1" x14ac:dyDescent="0.2"/>
    <row r="11686" ht="15" customHeight="1" x14ac:dyDescent="0.2"/>
    <row r="11687" ht="15" customHeight="1" x14ac:dyDescent="0.2"/>
    <row r="11688" ht="15" customHeight="1" x14ac:dyDescent="0.2"/>
    <row r="11689" ht="15" customHeight="1" x14ac:dyDescent="0.2"/>
    <row r="11690" ht="15" customHeight="1" x14ac:dyDescent="0.2"/>
    <row r="11691" ht="15" customHeight="1" x14ac:dyDescent="0.2"/>
    <row r="11692" ht="15" customHeight="1" x14ac:dyDescent="0.2"/>
    <row r="11693" ht="15" customHeight="1" x14ac:dyDescent="0.2"/>
    <row r="11694" ht="15" customHeight="1" x14ac:dyDescent="0.2"/>
    <row r="11695" ht="15" customHeight="1" x14ac:dyDescent="0.2"/>
    <row r="11696" ht="15" customHeight="1" x14ac:dyDescent="0.2"/>
    <row r="11697" ht="15" customHeight="1" x14ac:dyDescent="0.2"/>
    <row r="11698" ht="15" customHeight="1" x14ac:dyDescent="0.2"/>
    <row r="11699" ht="15" customHeight="1" x14ac:dyDescent="0.2"/>
    <row r="11700" ht="15" customHeight="1" x14ac:dyDescent="0.2"/>
    <row r="11701" ht="15" customHeight="1" x14ac:dyDescent="0.2"/>
    <row r="11702" ht="15" customHeight="1" x14ac:dyDescent="0.2"/>
    <row r="11703" ht="15" customHeight="1" x14ac:dyDescent="0.2"/>
    <row r="11704" ht="15" customHeight="1" x14ac:dyDescent="0.2"/>
    <row r="11705" ht="15" customHeight="1" x14ac:dyDescent="0.2"/>
    <row r="11706" ht="15" customHeight="1" x14ac:dyDescent="0.2"/>
    <row r="11707" ht="15" customHeight="1" x14ac:dyDescent="0.2"/>
    <row r="11708" ht="15" customHeight="1" x14ac:dyDescent="0.2"/>
    <row r="11709" ht="15" customHeight="1" x14ac:dyDescent="0.2"/>
    <row r="11710" ht="15" customHeight="1" x14ac:dyDescent="0.2"/>
    <row r="11711" ht="15" customHeight="1" x14ac:dyDescent="0.2"/>
    <row r="11712" ht="15" customHeight="1" x14ac:dyDescent="0.2"/>
    <row r="11713" ht="15" customHeight="1" x14ac:dyDescent="0.2"/>
    <row r="11714" ht="15" customHeight="1" x14ac:dyDescent="0.2"/>
    <row r="11715" ht="15" customHeight="1" x14ac:dyDescent="0.2"/>
    <row r="11716" ht="15" customHeight="1" x14ac:dyDescent="0.2"/>
    <row r="11717" ht="15" customHeight="1" x14ac:dyDescent="0.2"/>
    <row r="11718" ht="15" customHeight="1" x14ac:dyDescent="0.2"/>
    <row r="11719" ht="15" customHeight="1" x14ac:dyDescent="0.2"/>
    <row r="11720" ht="15" customHeight="1" x14ac:dyDescent="0.2"/>
    <row r="11721" ht="15" customHeight="1" x14ac:dyDescent="0.2"/>
    <row r="11722" ht="15" customHeight="1" x14ac:dyDescent="0.2"/>
    <row r="11723" ht="15" customHeight="1" x14ac:dyDescent="0.2"/>
    <row r="11724" ht="15" customHeight="1" x14ac:dyDescent="0.2"/>
    <row r="11725" ht="15" customHeight="1" x14ac:dyDescent="0.2"/>
    <row r="11726" ht="15" customHeight="1" x14ac:dyDescent="0.2"/>
    <row r="11727" ht="15" customHeight="1" x14ac:dyDescent="0.2"/>
    <row r="11728" ht="15" customHeight="1" x14ac:dyDescent="0.2"/>
    <row r="11729" ht="15" customHeight="1" x14ac:dyDescent="0.2"/>
    <row r="11730" ht="15" customHeight="1" x14ac:dyDescent="0.2"/>
    <row r="11731" ht="15" customHeight="1" x14ac:dyDescent="0.2"/>
    <row r="11732" ht="15" customHeight="1" x14ac:dyDescent="0.2"/>
    <row r="11733" ht="15" customHeight="1" x14ac:dyDescent="0.2"/>
    <row r="11734" ht="15" customHeight="1" x14ac:dyDescent="0.2"/>
    <row r="11735" ht="15" customHeight="1" x14ac:dyDescent="0.2"/>
    <row r="11736" ht="15" customHeight="1" x14ac:dyDescent="0.2"/>
    <row r="11737" ht="15" customHeight="1" x14ac:dyDescent="0.2"/>
    <row r="11738" ht="15" customHeight="1" x14ac:dyDescent="0.2"/>
    <row r="11739" ht="15" customHeight="1" x14ac:dyDescent="0.2"/>
    <row r="11740" ht="15" customHeight="1" x14ac:dyDescent="0.2"/>
    <row r="11741" ht="15" customHeight="1" x14ac:dyDescent="0.2"/>
    <row r="11742" ht="15" customHeight="1" x14ac:dyDescent="0.2"/>
    <row r="11743" ht="15" customHeight="1" x14ac:dyDescent="0.2"/>
    <row r="11744" ht="15" customHeight="1" x14ac:dyDescent="0.2"/>
    <row r="11745" ht="15" customHeight="1" x14ac:dyDescent="0.2"/>
    <row r="11746" ht="15" customHeight="1" x14ac:dyDescent="0.2"/>
    <row r="11747" ht="15" customHeight="1" x14ac:dyDescent="0.2"/>
    <row r="11748" ht="15" customHeight="1" x14ac:dyDescent="0.2"/>
    <row r="11749" ht="15" customHeight="1" x14ac:dyDescent="0.2"/>
    <row r="11750" ht="15" customHeight="1" x14ac:dyDescent="0.2"/>
    <row r="11751" ht="15" customHeight="1" x14ac:dyDescent="0.2"/>
    <row r="11752" ht="15" customHeight="1" x14ac:dyDescent="0.2"/>
    <row r="11753" ht="15" customHeight="1" x14ac:dyDescent="0.2"/>
    <row r="11754" ht="15" customHeight="1" x14ac:dyDescent="0.2"/>
    <row r="11755" ht="15" customHeight="1" x14ac:dyDescent="0.2"/>
    <row r="11756" ht="15" customHeight="1" x14ac:dyDescent="0.2"/>
    <row r="11757" ht="15" customHeight="1" x14ac:dyDescent="0.2"/>
    <row r="11758" ht="15" customHeight="1" x14ac:dyDescent="0.2"/>
    <row r="11759" ht="15" customHeight="1" x14ac:dyDescent="0.2"/>
    <row r="11760" ht="15" customHeight="1" x14ac:dyDescent="0.2"/>
    <row r="11761" ht="15" customHeight="1" x14ac:dyDescent="0.2"/>
    <row r="11762" ht="15" customHeight="1" x14ac:dyDescent="0.2"/>
    <row r="11763" ht="15" customHeight="1" x14ac:dyDescent="0.2"/>
    <row r="11764" ht="15" customHeight="1" x14ac:dyDescent="0.2"/>
    <row r="11765" ht="15" customHeight="1" x14ac:dyDescent="0.2"/>
    <row r="11766" ht="15" customHeight="1" x14ac:dyDescent="0.2"/>
    <row r="11767" ht="15" customHeight="1" x14ac:dyDescent="0.2"/>
    <row r="11768" ht="15" customHeight="1" x14ac:dyDescent="0.2"/>
    <row r="11769" ht="15" customHeight="1" x14ac:dyDescent="0.2"/>
    <row r="11770" ht="15" customHeight="1" x14ac:dyDescent="0.2"/>
    <row r="11771" ht="15" customHeight="1" x14ac:dyDescent="0.2"/>
    <row r="11772" ht="15" customHeight="1" x14ac:dyDescent="0.2"/>
    <row r="11773" ht="15" customHeight="1" x14ac:dyDescent="0.2"/>
    <row r="11774" ht="15" customHeight="1" x14ac:dyDescent="0.2"/>
    <row r="11775" ht="15" customHeight="1" x14ac:dyDescent="0.2"/>
    <row r="11776" ht="15" customHeight="1" x14ac:dyDescent="0.2"/>
    <row r="11777" ht="15" customHeight="1" x14ac:dyDescent="0.2"/>
    <row r="11778" ht="15" customHeight="1" x14ac:dyDescent="0.2"/>
    <row r="11779" ht="15" customHeight="1" x14ac:dyDescent="0.2"/>
    <row r="11780" ht="15" customHeight="1" x14ac:dyDescent="0.2"/>
    <row r="11781" ht="15" customHeight="1" x14ac:dyDescent="0.2"/>
    <row r="11782" ht="15" customHeight="1" x14ac:dyDescent="0.2"/>
    <row r="11783" ht="15" customHeight="1" x14ac:dyDescent="0.2"/>
    <row r="11784" ht="15" customHeight="1" x14ac:dyDescent="0.2"/>
    <row r="11785" ht="15" customHeight="1" x14ac:dyDescent="0.2"/>
    <row r="11786" ht="15" customHeight="1" x14ac:dyDescent="0.2"/>
    <row r="11787" ht="15" customHeight="1" x14ac:dyDescent="0.2"/>
    <row r="11788" ht="15" customHeight="1" x14ac:dyDescent="0.2"/>
    <row r="11789" ht="15" customHeight="1" x14ac:dyDescent="0.2"/>
    <row r="11790" ht="15" customHeight="1" x14ac:dyDescent="0.2"/>
    <row r="11791" ht="15" customHeight="1" x14ac:dyDescent="0.2"/>
    <row r="11792" ht="15" customHeight="1" x14ac:dyDescent="0.2"/>
    <row r="11793" ht="15" customHeight="1" x14ac:dyDescent="0.2"/>
    <row r="11794" ht="15" customHeight="1" x14ac:dyDescent="0.2"/>
    <row r="11795" ht="15" customHeight="1" x14ac:dyDescent="0.2"/>
    <row r="11796" ht="15" customHeight="1" x14ac:dyDescent="0.2"/>
    <row r="11797" ht="15" customHeight="1" x14ac:dyDescent="0.2"/>
    <row r="11798" ht="15" customHeight="1" x14ac:dyDescent="0.2"/>
    <row r="11799" ht="15" customHeight="1" x14ac:dyDescent="0.2"/>
    <row r="11800" ht="15" customHeight="1" x14ac:dyDescent="0.2"/>
    <row r="11801" ht="15" customHeight="1" x14ac:dyDescent="0.2"/>
    <row r="11802" ht="15" customHeight="1" x14ac:dyDescent="0.2"/>
    <row r="11803" ht="15" customHeight="1" x14ac:dyDescent="0.2"/>
    <row r="11804" ht="15" customHeight="1" x14ac:dyDescent="0.2"/>
    <row r="11805" ht="15" customHeight="1" x14ac:dyDescent="0.2"/>
    <row r="11806" ht="15" customHeight="1" x14ac:dyDescent="0.2"/>
    <row r="11807" ht="15" customHeight="1" x14ac:dyDescent="0.2"/>
    <row r="11808" ht="15" customHeight="1" x14ac:dyDescent="0.2"/>
    <row r="11809" ht="15" customHeight="1" x14ac:dyDescent="0.2"/>
    <row r="11810" ht="15" customHeight="1" x14ac:dyDescent="0.2"/>
    <row r="11811" ht="15" customHeight="1" x14ac:dyDescent="0.2"/>
    <row r="11812" ht="15" customHeight="1" x14ac:dyDescent="0.2"/>
    <row r="11813" ht="15" customHeight="1" x14ac:dyDescent="0.2"/>
    <row r="11814" ht="15" customHeight="1" x14ac:dyDescent="0.2"/>
    <row r="11815" ht="15" customHeight="1" x14ac:dyDescent="0.2"/>
    <row r="11816" ht="15" customHeight="1" x14ac:dyDescent="0.2"/>
    <row r="11817" ht="15" customHeight="1" x14ac:dyDescent="0.2"/>
    <row r="11818" ht="15" customHeight="1" x14ac:dyDescent="0.2"/>
    <row r="11819" ht="15" customHeight="1" x14ac:dyDescent="0.2"/>
    <row r="11820" ht="15" customHeight="1" x14ac:dyDescent="0.2"/>
    <row r="11821" ht="15" customHeight="1" x14ac:dyDescent="0.2"/>
    <row r="11822" ht="15" customHeight="1" x14ac:dyDescent="0.2"/>
    <row r="11823" ht="15" customHeight="1" x14ac:dyDescent="0.2"/>
    <row r="11824" ht="15" customHeight="1" x14ac:dyDescent="0.2"/>
    <row r="11825" ht="15" customHeight="1" x14ac:dyDescent="0.2"/>
    <row r="11826" ht="15" customHeight="1" x14ac:dyDescent="0.2"/>
    <row r="11827" ht="15" customHeight="1" x14ac:dyDescent="0.2"/>
    <row r="11828" ht="15" customHeight="1" x14ac:dyDescent="0.2"/>
    <row r="11829" ht="15" customHeight="1" x14ac:dyDescent="0.2"/>
    <row r="11830" ht="15" customHeight="1" x14ac:dyDescent="0.2"/>
    <row r="11831" ht="15" customHeight="1" x14ac:dyDescent="0.2"/>
    <row r="11832" ht="15" customHeight="1" x14ac:dyDescent="0.2"/>
    <row r="11833" ht="15" customHeight="1" x14ac:dyDescent="0.2"/>
    <row r="11834" ht="15" customHeight="1" x14ac:dyDescent="0.2"/>
    <row r="11835" ht="15" customHeight="1" x14ac:dyDescent="0.2"/>
    <row r="11836" ht="15" customHeight="1" x14ac:dyDescent="0.2"/>
    <row r="11837" ht="15" customHeight="1" x14ac:dyDescent="0.2"/>
    <row r="11838" ht="15" customHeight="1" x14ac:dyDescent="0.2"/>
    <row r="11839" ht="15" customHeight="1" x14ac:dyDescent="0.2"/>
    <row r="11840" ht="15" customHeight="1" x14ac:dyDescent="0.2"/>
    <row r="11841" ht="15" customHeight="1" x14ac:dyDescent="0.2"/>
    <row r="11842" ht="15" customHeight="1" x14ac:dyDescent="0.2"/>
    <row r="11843" ht="15" customHeight="1" x14ac:dyDescent="0.2"/>
    <row r="11844" ht="15" customHeight="1" x14ac:dyDescent="0.2"/>
    <row r="11845" ht="15" customHeight="1" x14ac:dyDescent="0.2"/>
    <row r="11846" ht="15" customHeight="1" x14ac:dyDescent="0.2"/>
    <row r="11847" ht="15" customHeight="1" x14ac:dyDescent="0.2"/>
    <row r="11848" ht="15" customHeight="1" x14ac:dyDescent="0.2"/>
    <row r="11849" ht="15" customHeight="1" x14ac:dyDescent="0.2"/>
    <row r="11850" ht="15" customHeight="1" x14ac:dyDescent="0.2"/>
    <row r="11851" ht="15" customHeight="1" x14ac:dyDescent="0.2"/>
    <row r="11852" ht="15" customHeight="1" x14ac:dyDescent="0.2"/>
    <row r="11853" ht="15" customHeight="1" x14ac:dyDescent="0.2"/>
    <row r="11854" ht="15" customHeight="1" x14ac:dyDescent="0.2"/>
    <row r="11855" ht="15" customHeight="1" x14ac:dyDescent="0.2"/>
    <row r="11856" ht="15" customHeight="1" x14ac:dyDescent="0.2"/>
    <row r="11857" ht="15" customHeight="1" x14ac:dyDescent="0.2"/>
    <row r="11858" ht="15" customHeight="1" x14ac:dyDescent="0.2"/>
    <row r="11859" ht="15" customHeight="1" x14ac:dyDescent="0.2"/>
    <row r="11860" ht="15" customHeight="1" x14ac:dyDescent="0.2"/>
    <row r="11861" ht="15" customHeight="1" x14ac:dyDescent="0.2"/>
    <row r="11862" ht="15" customHeight="1" x14ac:dyDescent="0.2"/>
    <row r="11863" ht="15" customHeight="1" x14ac:dyDescent="0.2"/>
    <row r="11864" ht="15" customHeight="1" x14ac:dyDescent="0.2"/>
    <row r="11865" ht="15" customHeight="1" x14ac:dyDescent="0.2"/>
    <row r="11866" ht="15" customHeight="1" x14ac:dyDescent="0.2"/>
    <row r="11867" ht="15" customHeight="1" x14ac:dyDescent="0.2"/>
    <row r="11868" ht="15" customHeight="1" x14ac:dyDescent="0.2"/>
    <row r="11869" ht="15" customHeight="1" x14ac:dyDescent="0.2"/>
    <row r="11870" ht="15" customHeight="1" x14ac:dyDescent="0.2"/>
    <row r="11871" ht="15" customHeight="1" x14ac:dyDescent="0.2"/>
    <row r="11872" ht="15" customHeight="1" x14ac:dyDescent="0.2"/>
    <row r="11873" ht="15" customHeight="1" x14ac:dyDescent="0.2"/>
    <row r="11874" ht="15" customHeight="1" x14ac:dyDescent="0.2"/>
    <row r="11875" ht="15" customHeight="1" x14ac:dyDescent="0.2"/>
    <row r="11876" ht="15" customHeight="1" x14ac:dyDescent="0.2"/>
    <row r="11877" ht="15" customHeight="1" x14ac:dyDescent="0.2"/>
    <row r="11878" ht="15" customHeight="1" x14ac:dyDescent="0.2"/>
    <row r="11879" ht="15" customHeight="1" x14ac:dyDescent="0.2"/>
    <row r="11880" ht="15" customHeight="1" x14ac:dyDescent="0.2"/>
    <row r="11881" ht="15" customHeight="1" x14ac:dyDescent="0.2"/>
    <row r="11882" ht="15" customHeight="1" x14ac:dyDescent="0.2"/>
    <row r="11883" ht="15" customHeight="1" x14ac:dyDescent="0.2"/>
    <row r="11884" ht="15" customHeight="1" x14ac:dyDescent="0.2"/>
    <row r="11885" ht="15" customHeight="1" x14ac:dyDescent="0.2"/>
    <row r="11886" ht="15" customHeight="1" x14ac:dyDescent="0.2"/>
    <row r="11887" ht="15" customHeight="1" x14ac:dyDescent="0.2"/>
    <row r="11888" ht="15" customHeight="1" x14ac:dyDescent="0.2"/>
    <row r="11889" ht="15" customHeight="1" x14ac:dyDescent="0.2"/>
    <row r="11890" ht="15" customHeight="1" x14ac:dyDescent="0.2"/>
    <row r="11891" ht="15" customHeight="1" x14ac:dyDescent="0.2"/>
    <row r="11892" ht="15" customHeight="1" x14ac:dyDescent="0.2"/>
    <row r="11893" ht="15" customHeight="1" x14ac:dyDescent="0.2"/>
    <row r="11894" ht="15" customHeight="1" x14ac:dyDescent="0.2"/>
    <row r="11895" ht="15" customHeight="1" x14ac:dyDescent="0.2"/>
    <row r="11896" ht="15" customHeight="1" x14ac:dyDescent="0.2"/>
    <row r="11897" ht="15" customHeight="1" x14ac:dyDescent="0.2"/>
    <row r="11898" ht="15" customHeight="1" x14ac:dyDescent="0.2"/>
    <row r="11899" ht="15" customHeight="1" x14ac:dyDescent="0.2"/>
    <row r="11900" ht="15" customHeight="1" x14ac:dyDescent="0.2"/>
    <row r="11901" ht="15" customHeight="1" x14ac:dyDescent="0.2"/>
    <row r="11902" ht="15" customHeight="1" x14ac:dyDescent="0.2"/>
    <row r="11903" ht="15" customHeight="1" x14ac:dyDescent="0.2"/>
    <row r="11904" ht="15" customHeight="1" x14ac:dyDescent="0.2"/>
    <row r="11905" ht="15" customHeight="1" x14ac:dyDescent="0.2"/>
    <row r="11906" ht="15" customHeight="1" x14ac:dyDescent="0.2"/>
    <row r="11907" ht="15" customHeight="1" x14ac:dyDescent="0.2"/>
    <row r="11908" ht="15" customHeight="1" x14ac:dyDescent="0.2"/>
    <row r="11909" ht="15" customHeight="1" x14ac:dyDescent="0.2"/>
    <row r="11910" ht="15" customHeight="1" x14ac:dyDescent="0.2"/>
    <row r="11911" ht="15" customHeight="1" x14ac:dyDescent="0.2"/>
    <row r="11912" ht="15" customHeight="1" x14ac:dyDescent="0.2"/>
    <row r="11913" ht="15" customHeight="1" x14ac:dyDescent="0.2"/>
    <row r="11914" ht="15" customHeight="1" x14ac:dyDescent="0.2"/>
    <row r="11915" ht="15" customHeight="1" x14ac:dyDescent="0.2"/>
    <row r="11916" ht="15" customHeight="1" x14ac:dyDescent="0.2"/>
    <row r="11917" ht="15" customHeight="1" x14ac:dyDescent="0.2"/>
    <row r="11918" ht="15" customHeight="1" x14ac:dyDescent="0.2"/>
    <row r="11919" ht="15" customHeight="1" x14ac:dyDescent="0.2"/>
    <row r="11920" ht="15" customHeight="1" x14ac:dyDescent="0.2"/>
    <row r="11921" ht="15" customHeight="1" x14ac:dyDescent="0.2"/>
    <row r="11922" ht="15" customHeight="1" x14ac:dyDescent="0.2"/>
    <row r="11923" ht="15" customHeight="1" x14ac:dyDescent="0.2"/>
    <row r="11924" ht="15" customHeight="1" x14ac:dyDescent="0.2"/>
    <row r="11925" ht="15" customHeight="1" x14ac:dyDescent="0.2"/>
    <row r="11926" ht="15" customHeight="1" x14ac:dyDescent="0.2"/>
    <row r="11927" ht="15" customHeight="1" x14ac:dyDescent="0.2"/>
    <row r="11928" ht="15" customHeight="1" x14ac:dyDescent="0.2"/>
    <row r="11929" ht="15" customHeight="1" x14ac:dyDescent="0.2"/>
    <row r="11930" ht="15" customHeight="1" x14ac:dyDescent="0.2"/>
    <row r="11931" ht="15" customHeight="1" x14ac:dyDescent="0.2"/>
    <row r="11932" ht="15" customHeight="1" x14ac:dyDescent="0.2"/>
    <row r="11933" ht="15" customHeight="1" x14ac:dyDescent="0.2"/>
    <row r="11934" ht="15" customHeight="1" x14ac:dyDescent="0.2"/>
    <row r="11935" ht="15" customHeight="1" x14ac:dyDescent="0.2"/>
    <row r="11936" ht="15" customHeight="1" x14ac:dyDescent="0.2"/>
    <row r="11937" ht="15" customHeight="1" x14ac:dyDescent="0.2"/>
    <row r="11938" ht="15" customHeight="1" x14ac:dyDescent="0.2"/>
    <row r="11939" ht="15" customHeight="1" x14ac:dyDescent="0.2"/>
    <row r="11940" ht="15" customHeight="1" x14ac:dyDescent="0.2"/>
    <row r="11941" ht="15" customHeight="1" x14ac:dyDescent="0.2"/>
    <row r="11942" ht="15" customHeight="1" x14ac:dyDescent="0.2"/>
    <row r="11943" ht="15" customHeight="1" x14ac:dyDescent="0.2"/>
    <row r="11944" ht="15" customHeight="1" x14ac:dyDescent="0.2"/>
    <row r="11945" ht="15" customHeight="1" x14ac:dyDescent="0.2"/>
    <row r="11946" ht="15" customHeight="1" x14ac:dyDescent="0.2"/>
    <row r="11947" ht="15" customHeight="1" x14ac:dyDescent="0.2"/>
    <row r="11948" ht="15" customHeight="1" x14ac:dyDescent="0.2"/>
    <row r="11949" ht="15" customHeight="1" x14ac:dyDescent="0.2"/>
    <row r="11950" ht="15" customHeight="1" x14ac:dyDescent="0.2"/>
    <row r="11951" ht="15" customHeight="1" x14ac:dyDescent="0.2"/>
    <row r="11952" ht="15" customHeight="1" x14ac:dyDescent="0.2"/>
    <row r="11953" ht="15" customHeight="1" x14ac:dyDescent="0.2"/>
    <row r="11954" ht="15" customHeight="1" x14ac:dyDescent="0.2"/>
    <row r="11955" ht="15" customHeight="1" x14ac:dyDescent="0.2"/>
    <row r="11956" ht="15" customHeight="1" x14ac:dyDescent="0.2"/>
    <row r="11957" ht="15" customHeight="1" x14ac:dyDescent="0.2"/>
    <row r="11958" ht="15" customHeight="1" x14ac:dyDescent="0.2"/>
    <row r="11959" ht="15" customHeight="1" x14ac:dyDescent="0.2"/>
    <row r="11960" ht="15" customHeight="1" x14ac:dyDescent="0.2"/>
    <row r="11961" ht="15" customHeight="1" x14ac:dyDescent="0.2"/>
    <row r="11962" ht="15" customHeight="1" x14ac:dyDescent="0.2"/>
    <row r="11963" ht="15" customHeight="1" x14ac:dyDescent="0.2"/>
    <row r="11964" ht="15" customHeight="1" x14ac:dyDescent="0.2"/>
    <row r="11965" ht="15" customHeight="1" x14ac:dyDescent="0.2"/>
    <row r="11966" ht="15" customHeight="1" x14ac:dyDescent="0.2"/>
    <row r="11967" ht="15" customHeight="1" x14ac:dyDescent="0.2"/>
    <row r="11968" ht="15" customHeight="1" x14ac:dyDescent="0.2"/>
    <row r="11969" ht="15" customHeight="1" x14ac:dyDescent="0.2"/>
    <row r="11970" ht="15" customHeight="1" x14ac:dyDescent="0.2"/>
    <row r="11971" ht="15" customHeight="1" x14ac:dyDescent="0.2"/>
    <row r="11972" ht="15" customHeight="1" x14ac:dyDescent="0.2"/>
    <row r="11973" ht="15" customHeight="1" x14ac:dyDescent="0.2"/>
    <row r="11974" ht="15" customHeight="1" x14ac:dyDescent="0.2"/>
    <row r="11975" ht="15" customHeight="1" x14ac:dyDescent="0.2"/>
    <row r="11976" ht="15" customHeight="1" x14ac:dyDescent="0.2"/>
    <row r="11977" ht="15" customHeight="1" x14ac:dyDescent="0.2"/>
    <row r="11978" ht="15" customHeight="1" x14ac:dyDescent="0.2"/>
    <row r="11979" ht="15" customHeight="1" x14ac:dyDescent="0.2"/>
    <row r="11980" ht="15" customHeight="1" x14ac:dyDescent="0.2"/>
    <row r="11981" ht="15" customHeight="1" x14ac:dyDescent="0.2"/>
    <row r="11982" ht="15" customHeight="1" x14ac:dyDescent="0.2"/>
    <row r="11983" ht="15" customHeight="1" x14ac:dyDescent="0.2"/>
    <row r="11984" ht="15" customHeight="1" x14ac:dyDescent="0.2"/>
    <row r="11985" ht="15" customHeight="1" x14ac:dyDescent="0.2"/>
    <row r="11986" ht="15" customHeight="1" x14ac:dyDescent="0.2"/>
    <row r="11987" ht="15" customHeight="1" x14ac:dyDescent="0.2"/>
    <row r="11988" ht="15" customHeight="1" x14ac:dyDescent="0.2"/>
    <row r="11989" ht="15" customHeight="1" x14ac:dyDescent="0.2"/>
    <row r="11990" ht="15" customHeight="1" x14ac:dyDescent="0.2"/>
    <row r="11991" ht="15" customHeight="1" x14ac:dyDescent="0.2"/>
    <row r="11992" ht="15" customHeight="1" x14ac:dyDescent="0.2"/>
    <row r="11993" ht="15" customHeight="1" x14ac:dyDescent="0.2"/>
    <row r="11994" ht="15" customHeight="1" x14ac:dyDescent="0.2"/>
    <row r="11995" ht="15" customHeight="1" x14ac:dyDescent="0.2"/>
    <row r="11996" ht="15" customHeight="1" x14ac:dyDescent="0.2"/>
    <row r="11997" ht="15" customHeight="1" x14ac:dyDescent="0.2"/>
    <row r="11998" ht="15" customHeight="1" x14ac:dyDescent="0.2"/>
    <row r="11999" ht="15" customHeight="1" x14ac:dyDescent="0.2"/>
    <row r="12000" ht="15" customHeight="1" x14ac:dyDescent="0.2"/>
    <row r="12001" ht="15" customHeight="1" x14ac:dyDescent="0.2"/>
    <row r="12002" ht="15" customHeight="1" x14ac:dyDescent="0.2"/>
    <row r="12003" ht="15" customHeight="1" x14ac:dyDescent="0.2"/>
    <row r="12004" ht="15" customHeight="1" x14ac:dyDescent="0.2"/>
    <row r="12005" ht="15" customHeight="1" x14ac:dyDescent="0.2"/>
    <row r="12006" ht="15" customHeight="1" x14ac:dyDescent="0.2"/>
    <row r="12007" ht="15" customHeight="1" x14ac:dyDescent="0.2"/>
    <row r="12008" ht="15" customHeight="1" x14ac:dyDescent="0.2"/>
    <row r="12009" ht="15" customHeight="1" x14ac:dyDescent="0.2"/>
    <row r="12010" ht="15" customHeight="1" x14ac:dyDescent="0.2"/>
    <row r="12011" ht="15" customHeight="1" x14ac:dyDescent="0.2"/>
    <row r="12012" ht="15" customHeight="1" x14ac:dyDescent="0.2"/>
    <row r="12013" ht="15" customHeight="1" x14ac:dyDescent="0.2"/>
    <row r="12014" ht="15" customHeight="1" x14ac:dyDescent="0.2"/>
    <row r="12015" ht="15" customHeight="1" x14ac:dyDescent="0.2"/>
    <row r="12016" ht="15" customHeight="1" x14ac:dyDescent="0.2"/>
    <row r="12017" ht="15" customHeight="1" x14ac:dyDescent="0.2"/>
    <row r="12018" ht="15" customHeight="1" x14ac:dyDescent="0.2"/>
    <row r="12019" ht="15" customHeight="1" x14ac:dyDescent="0.2"/>
    <row r="12020" ht="15" customHeight="1" x14ac:dyDescent="0.2"/>
    <row r="12021" ht="15" customHeight="1" x14ac:dyDescent="0.2"/>
    <row r="12022" ht="15" customHeight="1" x14ac:dyDescent="0.2"/>
    <row r="12023" ht="15" customHeight="1" x14ac:dyDescent="0.2"/>
    <row r="12024" ht="15" customHeight="1" x14ac:dyDescent="0.2"/>
    <row r="12025" ht="15" customHeight="1" x14ac:dyDescent="0.2"/>
    <row r="12026" ht="15" customHeight="1" x14ac:dyDescent="0.2"/>
    <row r="12027" ht="15" customHeight="1" x14ac:dyDescent="0.2"/>
    <row r="12028" ht="15" customHeight="1" x14ac:dyDescent="0.2"/>
    <row r="12029" ht="15" customHeight="1" x14ac:dyDescent="0.2"/>
    <row r="12030" ht="15" customHeight="1" x14ac:dyDescent="0.2"/>
    <row r="12031" ht="15" customHeight="1" x14ac:dyDescent="0.2"/>
    <row r="12032" ht="15" customHeight="1" x14ac:dyDescent="0.2"/>
    <row r="12033" ht="15" customHeight="1" x14ac:dyDescent="0.2"/>
    <row r="12034" ht="15" customHeight="1" x14ac:dyDescent="0.2"/>
    <row r="12035" ht="15" customHeight="1" x14ac:dyDescent="0.2"/>
    <row r="12036" ht="15" customHeight="1" x14ac:dyDescent="0.2"/>
    <row r="12037" ht="15" customHeight="1" x14ac:dyDescent="0.2"/>
    <row r="12038" ht="15" customHeight="1" x14ac:dyDescent="0.2"/>
    <row r="12039" ht="15" customHeight="1" x14ac:dyDescent="0.2"/>
    <row r="12040" ht="15" customHeight="1" x14ac:dyDescent="0.2"/>
    <row r="12041" ht="15" customHeight="1" x14ac:dyDescent="0.2"/>
    <row r="12042" ht="15" customHeight="1" x14ac:dyDescent="0.2"/>
    <row r="12043" ht="15" customHeight="1" x14ac:dyDescent="0.2"/>
    <row r="12044" ht="15" customHeight="1" x14ac:dyDescent="0.2"/>
    <row r="12045" ht="15" customHeight="1" x14ac:dyDescent="0.2"/>
    <row r="12046" ht="15" customHeight="1" x14ac:dyDescent="0.2"/>
    <row r="12047" ht="15" customHeight="1" x14ac:dyDescent="0.2"/>
    <row r="12048" ht="15" customHeight="1" x14ac:dyDescent="0.2"/>
    <row r="12049" ht="15" customHeight="1" x14ac:dyDescent="0.2"/>
    <row r="12050" ht="15" customHeight="1" x14ac:dyDescent="0.2"/>
    <row r="12051" ht="15" customHeight="1" x14ac:dyDescent="0.2"/>
    <row r="12052" ht="15" customHeight="1" x14ac:dyDescent="0.2"/>
    <row r="12053" ht="15" customHeight="1" x14ac:dyDescent="0.2"/>
    <row r="12054" ht="15" customHeight="1" x14ac:dyDescent="0.2"/>
    <row r="12055" ht="15" customHeight="1" x14ac:dyDescent="0.2"/>
    <row r="12056" ht="15" customHeight="1" x14ac:dyDescent="0.2"/>
    <row r="12057" ht="15" customHeight="1" x14ac:dyDescent="0.2"/>
    <row r="12058" ht="15" customHeight="1" x14ac:dyDescent="0.2"/>
    <row r="12059" ht="15" customHeight="1" x14ac:dyDescent="0.2"/>
    <row r="12060" ht="15" customHeight="1" x14ac:dyDescent="0.2"/>
    <row r="12061" ht="15" customHeight="1" x14ac:dyDescent="0.2"/>
    <row r="12062" ht="15" customHeight="1" x14ac:dyDescent="0.2"/>
    <row r="12063" ht="15" customHeight="1" x14ac:dyDescent="0.2"/>
    <row r="12064" ht="15" customHeight="1" x14ac:dyDescent="0.2"/>
    <row r="12065" ht="15" customHeight="1" x14ac:dyDescent="0.2"/>
    <row r="12066" ht="15" customHeight="1" x14ac:dyDescent="0.2"/>
    <row r="12067" ht="15" customHeight="1" x14ac:dyDescent="0.2"/>
    <row r="12068" ht="15" customHeight="1" x14ac:dyDescent="0.2"/>
    <row r="12069" ht="15" customHeight="1" x14ac:dyDescent="0.2"/>
    <row r="12070" ht="15" customHeight="1" x14ac:dyDescent="0.2"/>
    <row r="12071" ht="15" customHeight="1" x14ac:dyDescent="0.2"/>
    <row r="12072" ht="15" customHeight="1" x14ac:dyDescent="0.2"/>
    <row r="12073" ht="15" customHeight="1" x14ac:dyDescent="0.2"/>
    <row r="12074" ht="15" customHeight="1" x14ac:dyDescent="0.2"/>
    <row r="12075" ht="15" customHeight="1" x14ac:dyDescent="0.2"/>
    <row r="12076" ht="15" customHeight="1" x14ac:dyDescent="0.2"/>
    <row r="12077" ht="15" customHeight="1" x14ac:dyDescent="0.2"/>
    <row r="12078" ht="15" customHeight="1" x14ac:dyDescent="0.2"/>
    <row r="12079" ht="15" customHeight="1" x14ac:dyDescent="0.2"/>
    <row r="12080" ht="15" customHeight="1" x14ac:dyDescent="0.2"/>
    <row r="12081" ht="15" customHeight="1" x14ac:dyDescent="0.2"/>
    <row r="12082" ht="15" customHeight="1" x14ac:dyDescent="0.2"/>
    <row r="12083" ht="15" customHeight="1" x14ac:dyDescent="0.2"/>
    <row r="12084" ht="15" customHeight="1" x14ac:dyDescent="0.2"/>
    <row r="12085" ht="15" customHeight="1" x14ac:dyDescent="0.2"/>
    <row r="12086" ht="15" customHeight="1" x14ac:dyDescent="0.2"/>
    <row r="12087" ht="15" customHeight="1" x14ac:dyDescent="0.2"/>
    <row r="12088" ht="15" customHeight="1" x14ac:dyDescent="0.2"/>
    <row r="12089" ht="15" customHeight="1" x14ac:dyDescent="0.2"/>
    <row r="12090" ht="15" customHeight="1" x14ac:dyDescent="0.2"/>
    <row r="12091" ht="15" customHeight="1" x14ac:dyDescent="0.2"/>
    <row r="12092" ht="15" customHeight="1" x14ac:dyDescent="0.2"/>
    <row r="12093" ht="15" customHeight="1" x14ac:dyDescent="0.2"/>
    <row r="12094" ht="15" customHeight="1" x14ac:dyDescent="0.2"/>
    <row r="12095" ht="15" customHeight="1" x14ac:dyDescent="0.2"/>
    <row r="12096" ht="15" customHeight="1" x14ac:dyDescent="0.2"/>
    <row r="12097" ht="15" customHeight="1" x14ac:dyDescent="0.2"/>
    <row r="12098" ht="15" customHeight="1" x14ac:dyDescent="0.2"/>
    <row r="12099" ht="15" customHeight="1" x14ac:dyDescent="0.2"/>
    <row r="12100" ht="15" customHeight="1" x14ac:dyDescent="0.2"/>
    <row r="12101" ht="15" customHeight="1" x14ac:dyDescent="0.2"/>
    <row r="12102" ht="15" customHeight="1" x14ac:dyDescent="0.2"/>
    <row r="12103" ht="15" customHeight="1" x14ac:dyDescent="0.2"/>
    <row r="12104" ht="15" customHeight="1" x14ac:dyDescent="0.2"/>
    <row r="12105" ht="15" customHeight="1" x14ac:dyDescent="0.2"/>
    <row r="12106" ht="15" customHeight="1" x14ac:dyDescent="0.2"/>
    <row r="12107" ht="15" customHeight="1" x14ac:dyDescent="0.2"/>
    <row r="12108" ht="15" customHeight="1" x14ac:dyDescent="0.2"/>
    <row r="12109" ht="15" customHeight="1" x14ac:dyDescent="0.2"/>
    <row r="12110" ht="15" customHeight="1" x14ac:dyDescent="0.2"/>
    <row r="12111" ht="15" customHeight="1" x14ac:dyDescent="0.2"/>
    <row r="12112" ht="15" customHeight="1" x14ac:dyDescent="0.2"/>
    <row r="12113" ht="15" customHeight="1" x14ac:dyDescent="0.2"/>
    <row r="12114" ht="15" customHeight="1" x14ac:dyDescent="0.2"/>
    <row r="12115" ht="15" customHeight="1" x14ac:dyDescent="0.2"/>
    <row r="12116" ht="15" customHeight="1" x14ac:dyDescent="0.2"/>
    <row r="12117" ht="15" customHeight="1" x14ac:dyDescent="0.2"/>
    <row r="12118" ht="15" customHeight="1" x14ac:dyDescent="0.2"/>
    <row r="12119" ht="15" customHeight="1" x14ac:dyDescent="0.2"/>
    <row r="12120" ht="15" customHeight="1" x14ac:dyDescent="0.2"/>
    <row r="12121" ht="15" customHeight="1" x14ac:dyDescent="0.2"/>
    <row r="12122" ht="15" customHeight="1" x14ac:dyDescent="0.2"/>
    <row r="12123" ht="15" customHeight="1" x14ac:dyDescent="0.2"/>
    <row r="12124" ht="15" customHeight="1" x14ac:dyDescent="0.2"/>
    <row r="12125" ht="15" customHeight="1" x14ac:dyDescent="0.2"/>
    <row r="12126" ht="15" customHeight="1" x14ac:dyDescent="0.2"/>
    <row r="12127" ht="15" customHeight="1" x14ac:dyDescent="0.2"/>
    <row r="12128" ht="15" customHeight="1" x14ac:dyDescent="0.2"/>
    <row r="12129" ht="15" customHeight="1" x14ac:dyDescent="0.2"/>
    <row r="12130" ht="15" customHeight="1" x14ac:dyDescent="0.2"/>
    <row r="12131" ht="15" customHeight="1" x14ac:dyDescent="0.2"/>
    <row r="12132" ht="15" customHeight="1" x14ac:dyDescent="0.2"/>
    <row r="12133" ht="15" customHeight="1" x14ac:dyDescent="0.2"/>
    <row r="12134" ht="15" customHeight="1" x14ac:dyDescent="0.2"/>
    <row r="12135" ht="15" customHeight="1" x14ac:dyDescent="0.2"/>
    <row r="12136" ht="15" customHeight="1" x14ac:dyDescent="0.2"/>
    <row r="12137" ht="15" customHeight="1" x14ac:dyDescent="0.2"/>
    <row r="12138" ht="15" customHeight="1" x14ac:dyDescent="0.2"/>
    <row r="12139" ht="15" customHeight="1" x14ac:dyDescent="0.2"/>
    <row r="12140" ht="15" customHeight="1" x14ac:dyDescent="0.2"/>
    <row r="12141" ht="15" customHeight="1" x14ac:dyDescent="0.2"/>
    <row r="12142" ht="15" customHeight="1" x14ac:dyDescent="0.2"/>
    <row r="12143" ht="15" customHeight="1" x14ac:dyDescent="0.2"/>
    <row r="12144" ht="15" customHeight="1" x14ac:dyDescent="0.2"/>
    <row r="12145" ht="15" customHeight="1" x14ac:dyDescent="0.2"/>
    <row r="12146" ht="15" customHeight="1" x14ac:dyDescent="0.2"/>
    <row r="12147" ht="15" customHeight="1" x14ac:dyDescent="0.2"/>
    <row r="12148" ht="15" customHeight="1" x14ac:dyDescent="0.2"/>
    <row r="12149" ht="15" customHeight="1" x14ac:dyDescent="0.2"/>
    <row r="12150" ht="15" customHeight="1" x14ac:dyDescent="0.2"/>
    <row r="12151" ht="15" customHeight="1" x14ac:dyDescent="0.2"/>
    <row r="12152" ht="15" customHeight="1" x14ac:dyDescent="0.2"/>
    <row r="12153" ht="15" customHeight="1" x14ac:dyDescent="0.2"/>
    <row r="12154" ht="15" customHeight="1" x14ac:dyDescent="0.2"/>
    <row r="12155" ht="15" customHeight="1" x14ac:dyDescent="0.2"/>
    <row r="12156" ht="15" customHeight="1" x14ac:dyDescent="0.2"/>
    <row r="12157" ht="15" customHeight="1" x14ac:dyDescent="0.2"/>
    <row r="12158" ht="15" customHeight="1" x14ac:dyDescent="0.2"/>
    <row r="12159" ht="15" customHeight="1" x14ac:dyDescent="0.2"/>
    <row r="12160" ht="15" customHeight="1" x14ac:dyDescent="0.2"/>
    <row r="12161" ht="15" customHeight="1" x14ac:dyDescent="0.2"/>
    <row r="12162" ht="15" customHeight="1" x14ac:dyDescent="0.2"/>
    <row r="12163" ht="15" customHeight="1" x14ac:dyDescent="0.2"/>
    <row r="12164" ht="15" customHeight="1" x14ac:dyDescent="0.2"/>
    <row r="12165" ht="15" customHeight="1" x14ac:dyDescent="0.2"/>
    <row r="12166" ht="15" customHeight="1" x14ac:dyDescent="0.2"/>
    <row r="12167" ht="15" customHeight="1" x14ac:dyDescent="0.2"/>
    <row r="12168" ht="15" customHeight="1" x14ac:dyDescent="0.2"/>
    <row r="12169" ht="15" customHeight="1" x14ac:dyDescent="0.2"/>
    <row r="12170" ht="15" customHeight="1" x14ac:dyDescent="0.2"/>
    <row r="12171" ht="15" customHeight="1" x14ac:dyDescent="0.2"/>
    <row r="12172" ht="15" customHeight="1" x14ac:dyDescent="0.2"/>
    <row r="12173" ht="15" customHeight="1" x14ac:dyDescent="0.2"/>
    <row r="12174" ht="15" customHeight="1" x14ac:dyDescent="0.2"/>
    <row r="12175" ht="15" customHeight="1" x14ac:dyDescent="0.2"/>
    <row r="12176" ht="15" customHeight="1" x14ac:dyDescent="0.2"/>
    <row r="12177" ht="15" customHeight="1" x14ac:dyDescent="0.2"/>
    <row r="12178" ht="15" customHeight="1" x14ac:dyDescent="0.2"/>
    <row r="12179" ht="15" customHeight="1" x14ac:dyDescent="0.2"/>
    <row r="12180" ht="15" customHeight="1" x14ac:dyDescent="0.2"/>
    <row r="12181" ht="15" customHeight="1" x14ac:dyDescent="0.2"/>
    <row r="12182" ht="15" customHeight="1" x14ac:dyDescent="0.2"/>
    <row r="12183" ht="15" customHeight="1" x14ac:dyDescent="0.2"/>
    <row r="12184" ht="15" customHeight="1" x14ac:dyDescent="0.2"/>
    <row r="12185" ht="15" customHeight="1" x14ac:dyDescent="0.2"/>
    <row r="12186" ht="15" customHeight="1" x14ac:dyDescent="0.2"/>
    <row r="12187" ht="15" customHeight="1" x14ac:dyDescent="0.2"/>
    <row r="12188" ht="15" customHeight="1" x14ac:dyDescent="0.2"/>
    <row r="12189" ht="15" customHeight="1" x14ac:dyDescent="0.2"/>
    <row r="12190" ht="15" customHeight="1" x14ac:dyDescent="0.2"/>
    <row r="12191" ht="15" customHeight="1" x14ac:dyDescent="0.2"/>
    <row r="12192" ht="15" customHeight="1" x14ac:dyDescent="0.2"/>
    <row r="12193" ht="15" customHeight="1" x14ac:dyDescent="0.2"/>
    <row r="12194" ht="15" customHeight="1" x14ac:dyDescent="0.2"/>
    <row r="12195" ht="15" customHeight="1" x14ac:dyDescent="0.2"/>
    <row r="12196" ht="15" customHeight="1" x14ac:dyDescent="0.2"/>
    <row r="12197" ht="15" customHeight="1" x14ac:dyDescent="0.2"/>
    <row r="12198" ht="15" customHeight="1" x14ac:dyDescent="0.2"/>
    <row r="12199" ht="15" customHeight="1" x14ac:dyDescent="0.2"/>
    <row r="12200" ht="15" customHeight="1" x14ac:dyDescent="0.2"/>
    <row r="12201" ht="15" customHeight="1" x14ac:dyDescent="0.2"/>
    <row r="12202" ht="15" customHeight="1" x14ac:dyDescent="0.2"/>
    <row r="12203" ht="15" customHeight="1" x14ac:dyDescent="0.2"/>
    <row r="12204" ht="15" customHeight="1" x14ac:dyDescent="0.2"/>
    <row r="12205" ht="15" customHeight="1" x14ac:dyDescent="0.2"/>
    <row r="12206" ht="15" customHeight="1" x14ac:dyDescent="0.2"/>
    <row r="12207" ht="15" customHeight="1" x14ac:dyDescent="0.2"/>
    <row r="12208" ht="15" customHeight="1" x14ac:dyDescent="0.2"/>
    <row r="12209" ht="15" customHeight="1" x14ac:dyDescent="0.2"/>
    <row r="12210" ht="15" customHeight="1" x14ac:dyDescent="0.2"/>
    <row r="12211" ht="15" customHeight="1" x14ac:dyDescent="0.2"/>
    <row r="12212" ht="15" customHeight="1" x14ac:dyDescent="0.2"/>
    <row r="12213" ht="15" customHeight="1" x14ac:dyDescent="0.2"/>
    <row r="12214" ht="15" customHeight="1" x14ac:dyDescent="0.2"/>
    <row r="12215" ht="15" customHeight="1" x14ac:dyDescent="0.2"/>
    <row r="12216" ht="15" customHeight="1" x14ac:dyDescent="0.2"/>
    <row r="12217" ht="15" customHeight="1" x14ac:dyDescent="0.2"/>
    <row r="12218" ht="15" customHeight="1" x14ac:dyDescent="0.2"/>
    <row r="12219" ht="15" customHeight="1" x14ac:dyDescent="0.2"/>
    <row r="12220" ht="15" customHeight="1" x14ac:dyDescent="0.2"/>
    <row r="12221" ht="15" customHeight="1" x14ac:dyDescent="0.2"/>
    <row r="12222" ht="15" customHeight="1" x14ac:dyDescent="0.2"/>
    <row r="12223" ht="15" customHeight="1" x14ac:dyDescent="0.2"/>
    <row r="12224" ht="15" customHeight="1" x14ac:dyDescent="0.2"/>
    <row r="12225" ht="15" customHeight="1" x14ac:dyDescent="0.2"/>
    <row r="12226" ht="15" customHeight="1" x14ac:dyDescent="0.2"/>
    <row r="12227" ht="15" customHeight="1" x14ac:dyDescent="0.2"/>
    <row r="12228" ht="15" customHeight="1" x14ac:dyDescent="0.2"/>
    <row r="12229" ht="15" customHeight="1" x14ac:dyDescent="0.2"/>
    <row r="12230" ht="15" customHeight="1" x14ac:dyDescent="0.2"/>
    <row r="12231" ht="15" customHeight="1" x14ac:dyDescent="0.2"/>
    <row r="12232" ht="15" customHeight="1" x14ac:dyDescent="0.2"/>
    <row r="12233" ht="15" customHeight="1" x14ac:dyDescent="0.2"/>
    <row r="12234" ht="15" customHeight="1" x14ac:dyDescent="0.2"/>
    <row r="12235" ht="15" customHeight="1" x14ac:dyDescent="0.2"/>
    <row r="12236" ht="15" customHeight="1" x14ac:dyDescent="0.2"/>
    <row r="12237" ht="15" customHeight="1" x14ac:dyDescent="0.2"/>
    <row r="12238" ht="15" customHeight="1" x14ac:dyDescent="0.2"/>
    <row r="12239" ht="15" customHeight="1" x14ac:dyDescent="0.2"/>
    <row r="12240" ht="15" customHeight="1" x14ac:dyDescent="0.2"/>
    <row r="12241" ht="15" customHeight="1" x14ac:dyDescent="0.2"/>
    <row r="12242" ht="15" customHeight="1" x14ac:dyDescent="0.2"/>
    <row r="12243" ht="15" customHeight="1" x14ac:dyDescent="0.2"/>
    <row r="12244" ht="15" customHeight="1" x14ac:dyDescent="0.2"/>
    <row r="12245" ht="15" customHeight="1" x14ac:dyDescent="0.2"/>
    <row r="12246" ht="15" customHeight="1" x14ac:dyDescent="0.2"/>
    <row r="12247" ht="15" customHeight="1" x14ac:dyDescent="0.2"/>
    <row r="12248" ht="15" customHeight="1" x14ac:dyDescent="0.2"/>
    <row r="12249" ht="15" customHeight="1" x14ac:dyDescent="0.2"/>
    <row r="12250" ht="15" customHeight="1" x14ac:dyDescent="0.2"/>
    <row r="12251" ht="15" customHeight="1" x14ac:dyDescent="0.2"/>
    <row r="12252" ht="15" customHeight="1" x14ac:dyDescent="0.2"/>
    <row r="12253" ht="15" customHeight="1" x14ac:dyDescent="0.2"/>
    <row r="12254" ht="15" customHeight="1" x14ac:dyDescent="0.2"/>
    <row r="12255" ht="15" customHeight="1" x14ac:dyDescent="0.2"/>
    <row r="12256" ht="15" customHeight="1" x14ac:dyDescent="0.2"/>
    <row r="12257" ht="15" customHeight="1" x14ac:dyDescent="0.2"/>
    <row r="12258" ht="15" customHeight="1" x14ac:dyDescent="0.2"/>
    <row r="12259" ht="15" customHeight="1" x14ac:dyDescent="0.2"/>
    <row r="12260" ht="15" customHeight="1" x14ac:dyDescent="0.2"/>
    <row r="12261" ht="15" customHeight="1" x14ac:dyDescent="0.2"/>
    <row r="12262" ht="15" customHeight="1" x14ac:dyDescent="0.2"/>
    <row r="12263" ht="15" customHeight="1" x14ac:dyDescent="0.2"/>
    <row r="12264" ht="15" customHeight="1" x14ac:dyDescent="0.2"/>
    <row r="12265" ht="15" customHeight="1" x14ac:dyDescent="0.2"/>
    <row r="12266" ht="15" customHeight="1" x14ac:dyDescent="0.2"/>
    <row r="12267" ht="15" customHeight="1" x14ac:dyDescent="0.2"/>
    <row r="12268" ht="15" customHeight="1" x14ac:dyDescent="0.2"/>
    <row r="12269" ht="15" customHeight="1" x14ac:dyDescent="0.2"/>
    <row r="12270" ht="15" customHeight="1" x14ac:dyDescent="0.2"/>
    <row r="12271" ht="15" customHeight="1" x14ac:dyDescent="0.2"/>
    <row r="12272" ht="15" customHeight="1" x14ac:dyDescent="0.2"/>
    <row r="12273" ht="15" customHeight="1" x14ac:dyDescent="0.2"/>
    <row r="12274" ht="15" customHeight="1" x14ac:dyDescent="0.2"/>
    <row r="12275" ht="15" customHeight="1" x14ac:dyDescent="0.2"/>
    <row r="12276" ht="15" customHeight="1" x14ac:dyDescent="0.2"/>
    <row r="12277" ht="15" customHeight="1" x14ac:dyDescent="0.2"/>
    <row r="12278" ht="15" customHeight="1" x14ac:dyDescent="0.2"/>
    <row r="12279" ht="15" customHeight="1" x14ac:dyDescent="0.2"/>
    <row r="12280" ht="15" customHeight="1" x14ac:dyDescent="0.2"/>
    <row r="12281" ht="15" customHeight="1" x14ac:dyDescent="0.2"/>
    <row r="12282" ht="15" customHeight="1" x14ac:dyDescent="0.2"/>
    <row r="12283" ht="15" customHeight="1" x14ac:dyDescent="0.2"/>
    <row r="12284" ht="15" customHeight="1" x14ac:dyDescent="0.2"/>
    <row r="12285" ht="15" customHeight="1" x14ac:dyDescent="0.2"/>
    <row r="12286" ht="15" customHeight="1" x14ac:dyDescent="0.2"/>
    <row r="12287" ht="15" customHeight="1" x14ac:dyDescent="0.2"/>
    <row r="12288" ht="15" customHeight="1" x14ac:dyDescent="0.2"/>
    <row r="12289" ht="15" customHeight="1" x14ac:dyDescent="0.2"/>
    <row r="12290" ht="15" customHeight="1" x14ac:dyDescent="0.2"/>
    <row r="12291" ht="15" customHeight="1" x14ac:dyDescent="0.2"/>
    <row r="12292" ht="15" customHeight="1" x14ac:dyDescent="0.2"/>
    <row r="12293" ht="15" customHeight="1" x14ac:dyDescent="0.2"/>
    <row r="12294" ht="15" customHeight="1" x14ac:dyDescent="0.2"/>
    <row r="12295" ht="15" customHeight="1" x14ac:dyDescent="0.2"/>
    <row r="12296" ht="15" customHeight="1" x14ac:dyDescent="0.2"/>
    <row r="12297" ht="15" customHeight="1" x14ac:dyDescent="0.2"/>
    <row r="12298" ht="15" customHeight="1" x14ac:dyDescent="0.2"/>
    <row r="12299" ht="15" customHeight="1" x14ac:dyDescent="0.2"/>
    <row r="12300" ht="15" customHeight="1" x14ac:dyDescent="0.2"/>
    <row r="12301" ht="15" customHeight="1" x14ac:dyDescent="0.2"/>
    <row r="12302" ht="15" customHeight="1" x14ac:dyDescent="0.2"/>
    <row r="12303" ht="15" customHeight="1" x14ac:dyDescent="0.2"/>
    <row r="12304" ht="15" customHeight="1" x14ac:dyDescent="0.2"/>
    <row r="12305" ht="15" customHeight="1" x14ac:dyDescent="0.2"/>
    <row r="12306" ht="15" customHeight="1" x14ac:dyDescent="0.2"/>
    <row r="12307" ht="15" customHeight="1" x14ac:dyDescent="0.2"/>
    <row r="12308" ht="15" customHeight="1" x14ac:dyDescent="0.2"/>
    <row r="12309" ht="15" customHeight="1" x14ac:dyDescent="0.2"/>
    <row r="12310" ht="15" customHeight="1" x14ac:dyDescent="0.2"/>
    <row r="12311" ht="15" customHeight="1" x14ac:dyDescent="0.2"/>
    <row r="12312" ht="15" customHeight="1" x14ac:dyDescent="0.2"/>
    <row r="12313" ht="15" customHeight="1" x14ac:dyDescent="0.2"/>
    <row r="12314" ht="15" customHeight="1" x14ac:dyDescent="0.2"/>
    <row r="12315" ht="15" customHeight="1" x14ac:dyDescent="0.2"/>
    <row r="12316" ht="15" customHeight="1" x14ac:dyDescent="0.2"/>
    <row r="12317" ht="15" customHeight="1" x14ac:dyDescent="0.2"/>
    <row r="12318" ht="15" customHeight="1" x14ac:dyDescent="0.2"/>
    <row r="12319" ht="15" customHeight="1" x14ac:dyDescent="0.2"/>
    <row r="12320" ht="15" customHeight="1" x14ac:dyDescent="0.2"/>
    <row r="12321" ht="15" customHeight="1" x14ac:dyDescent="0.2"/>
    <row r="12322" ht="15" customHeight="1" x14ac:dyDescent="0.2"/>
    <row r="12323" ht="15" customHeight="1" x14ac:dyDescent="0.2"/>
    <row r="12324" ht="15" customHeight="1" x14ac:dyDescent="0.2"/>
    <row r="12325" ht="15" customHeight="1" x14ac:dyDescent="0.2"/>
    <row r="12326" ht="15" customHeight="1" x14ac:dyDescent="0.2"/>
    <row r="12327" ht="15" customHeight="1" x14ac:dyDescent="0.2"/>
    <row r="12328" ht="15" customHeight="1" x14ac:dyDescent="0.2"/>
    <row r="12329" ht="15" customHeight="1" x14ac:dyDescent="0.2"/>
    <row r="12330" ht="15" customHeight="1" x14ac:dyDescent="0.2"/>
    <row r="12331" ht="15" customHeight="1" x14ac:dyDescent="0.2"/>
    <row r="12332" ht="15" customHeight="1" x14ac:dyDescent="0.2"/>
    <row r="12333" ht="15" customHeight="1" x14ac:dyDescent="0.2"/>
    <row r="12334" ht="15" customHeight="1" x14ac:dyDescent="0.2"/>
    <row r="12335" ht="15" customHeight="1" x14ac:dyDescent="0.2"/>
    <row r="12336" ht="15" customHeight="1" x14ac:dyDescent="0.2"/>
    <row r="12337" ht="15" customHeight="1" x14ac:dyDescent="0.2"/>
    <row r="12338" ht="15" customHeight="1" x14ac:dyDescent="0.2"/>
    <row r="12339" ht="15" customHeight="1" x14ac:dyDescent="0.2"/>
    <row r="12340" ht="15" customHeight="1" x14ac:dyDescent="0.2"/>
    <row r="12341" ht="15" customHeight="1" x14ac:dyDescent="0.2"/>
    <row r="12342" ht="15" customHeight="1" x14ac:dyDescent="0.2"/>
    <row r="12343" ht="15" customHeight="1" x14ac:dyDescent="0.2"/>
    <row r="12344" ht="15" customHeight="1" x14ac:dyDescent="0.2"/>
    <row r="12345" ht="15" customHeight="1" x14ac:dyDescent="0.2"/>
    <row r="12346" ht="15" customHeight="1" x14ac:dyDescent="0.2"/>
    <row r="12347" ht="15" customHeight="1" x14ac:dyDescent="0.2"/>
    <row r="12348" ht="15" customHeight="1" x14ac:dyDescent="0.2"/>
    <row r="12349" ht="15" customHeight="1" x14ac:dyDescent="0.2"/>
    <row r="12350" ht="15" customHeight="1" x14ac:dyDescent="0.2"/>
    <row r="12351" ht="15" customHeight="1" x14ac:dyDescent="0.2"/>
    <row r="12352" ht="15" customHeight="1" x14ac:dyDescent="0.2"/>
    <row r="12353" ht="15" customHeight="1" x14ac:dyDescent="0.2"/>
    <row r="12354" ht="15" customHeight="1" x14ac:dyDescent="0.2"/>
    <row r="12355" ht="15" customHeight="1" x14ac:dyDescent="0.2"/>
    <row r="12356" ht="15" customHeight="1" x14ac:dyDescent="0.2"/>
    <row r="12357" ht="15" customHeight="1" x14ac:dyDescent="0.2"/>
    <row r="12358" ht="15" customHeight="1" x14ac:dyDescent="0.2"/>
    <row r="12359" ht="15" customHeight="1" x14ac:dyDescent="0.2"/>
    <row r="12360" ht="15" customHeight="1" x14ac:dyDescent="0.2"/>
    <row r="12361" ht="15" customHeight="1" x14ac:dyDescent="0.2"/>
    <row r="12362" ht="15" customHeight="1" x14ac:dyDescent="0.2"/>
    <row r="12363" ht="15" customHeight="1" x14ac:dyDescent="0.2"/>
    <row r="12364" ht="15" customHeight="1" x14ac:dyDescent="0.2"/>
    <row r="12365" ht="15" customHeight="1" x14ac:dyDescent="0.2"/>
    <row r="12366" ht="15" customHeight="1" x14ac:dyDescent="0.2"/>
    <row r="12367" ht="15" customHeight="1" x14ac:dyDescent="0.2"/>
    <row r="12368" ht="15" customHeight="1" x14ac:dyDescent="0.2"/>
    <row r="12369" ht="15" customHeight="1" x14ac:dyDescent="0.2"/>
    <row r="12370" ht="15" customHeight="1" x14ac:dyDescent="0.2"/>
    <row r="12371" ht="15" customHeight="1" x14ac:dyDescent="0.2"/>
    <row r="12372" ht="15" customHeight="1" x14ac:dyDescent="0.2"/>
    <row r="12373" ht="15" customHeight="1" x14ac:dyDescent="0.2"/>
    <row r="12374" ht="15" customHeight="1" x14ac:dyDescent="0.2"/>
    <row r="12375" ht="15" customHeight="1" x14ac:dyDescent="0.2"/>
    <row r="12376" ht="15" customHeight="1" x14ac:dyDescent="0.2"/>
    <row r="12377" ht="15" customHeight="1" x14ac:dyDescent="0.2"/>
    <row r="12378" ht="15" customHeight="1" x14ac:dyDescent="0.2"/>
    <row r="12379" ht="15" customHeight="1" x14ac:dyDescent="0.2"/>
    <row r="12380" ht="15" customHeight="1" x14ac:dyDescent="0.2"/>
    <row r="12381" ht="15" customHeight="1" x14ac:dyDescent="0.2"/>
    <row r="12382" ht="15" customHeight="1" x14ac:dyDescent="0.2"/>
    <row r="12383" ht="15" customHeight="1" x14ac:dyDescent="0.2"/>
    <row r="12384" ht="15" customHeight="1" x14ac:dyDescent="0.2"/>
    <row r="12385" ht="15" customHeight="1" x14ac:dyDescent="0.2"/>
    <row r="12386" ht="15" customHeight="1" x14ac:dyDescent="0.2"/>
    <row r="12387" ht="15" customHeight="1" x14ac:dyDescent="0.2"/>
    <row r="12388" ht="15" customHeight="1" x14ac:dyDescent="0.2"/>
    <row r="12389" ht="15" customHeight="1" x14ac:dyDescent="0.2"/>
    <row r="12390" ht="15" customHeight="1" x14ac:dyDescent="0.2"/>
    <row r="12391" ht="15" customHeight="1" x14ac:dyDescent="0.2"/>
    <row r="12392" ht="15" customHeight="1" x14ac:dyDescent="0.2"/>
    <row r="12393" ht="15" customHeight="1" x14ac:dyDescent="0.2"/>
    <row r="12394" ht="15" customHeight="1" x14ac:dyDescent="0.2"/>
    <row r="12395" ht="15" customHeight="1" x14ac:dyDescent="0.2"/>
    <row r="12396" ht="15" customHeight="1" x14ac:dyDescent="0.2"/>
    <row r="12397" ht="15" customHeight="1" x14ac:dyDescent="0.2"/>
    <row r="12398" ht="15" customHeight="1" x14ac:dyDescent="0.2"/>
    <row r="12399" ht="15" customHeight="1" x14ac:dyDescent="0.2"/>
    <row r="12400" ht="15" customHeight="1" x14ac:dyDescent="0.2"/>
    <row r="12401" ht="15" customHeight="1" x14ac:dyDescent="0.2"/>
    <row r="12402" ht="15" customHeight="1" x14ac:dyDescent="0.2"/>
    <row r="12403" ht="15" customHeight="1" x14ac:dyDescent="0.2"/>
    <row r="12404" ht="15" customHeight="1" x14ac:dyDescent="0.2"/>
    <row r="12405" ht="15" customHeight="1" x14ac:dyDescent="0.2"/>
    <row r="12406" ht="15" customHeight="1" x14ac:dyDescent="0.2"/>
    <row r="12407" ht="15" customHeight="1" x14ac:dyDescent="0.2"/>
    <row r="12408" ht="15" customHeight="1" x14ac:dyDescent="0.2"/>
    <row r="12409" ht="15" customHeight="1" x14ac:dyDescent="0.2"/>
    <row r="12410" ht="15" customHeight="1" x14ac:dyDescent="0.2"/>
    <row r="12411" ht="15" customHeight="1" x14ac:dyDescent="0.2"/>
    <row r="12412" ht="15" customHeight="1" x14ac:dyDescent="0.2"/>
    <row r="12413" ht="15" customHeight="1" x14ac:dyDescent="0.2"/>
    <row r="12414" ht="15" customHeight="1" x14ac:dyDescent="0.2"/>
    <row r="12415" ht="15" customHeight="1" x14ac:dyDescent="0.2"/>
    <row r="12416" ht="15" customHeight="1" x14ac:dyDescent="0.2"/>
    <row r="12417" ht="15" customHeight="1" x14ac:dyDescent="0.2"/>
    <row r="12418" ht="15" customHeight="1" x14ac:dyDescent="0.2"/>
    <row r="12419" ht="15" customHeight="1" x14ac:dyDescent="0.2"/>
    <row r="12420" ht="15" customHeight="1" x14ac:dyDescent="0.2"/>
    <row r="12421" ht="15" customHeight="1" x14ac:dyDescent="0.2"/>
    <row r="12422" ht="15" customHeight="1" x14ac:dyDescent="0.2"/>
    <row r="12423" ht="15" customHeight="1" x14ac:dyDescent="0.2"/>
    <row r="12424" ht="15" customHeight="1" x14ac:dyDescent="0.2"/>
    <row r="12425" ht="15" customHeight="1" x14ac:dyDescent="0.2"/>
    <row r="12426" ht="15" customHeight="1" x14ac:dyDescent="0.2"/>
    <row r="12427" ht="15" customHeight="1" x14ac:dyDescent="0.2"/>
    <row r="12428" ht="15" customHeight="1" x14ac:dyDescent="0.2"/>
    <row r="12429" ht="15" customHeight="1" x14ac:dyDescent="0.2"/>
    <row r="12430" ht="15" customHeight="1" x14ac:dyDescent="0.2"/>
    <row r="12431" ht="15" customHeight="1" x14ac:dyDescent="0.2"/>
    <row r="12432" ht="15" customHeight="1" x14ac:dyDescent="0.2"/>
    <row r="12433" ht="15" customHeight="1" x14ac:dyDescent="0.2"/>
    <row r="12434" ht="15" customHeight="1" x14ac:dyDescent="0.2"/>
    <row r="12435" ht="15" customHeight="1" x14ac:dyDescent="0.2"/>
    <row r="12436" ht="15" customHeight="1" x14ac:dyDescent="0.2"/>
    <row r="12437" ht="15" customHeight="1" x14ac:dyDescent="0.2"/>
    <row r="12438" ht="15" customHeight="1" x14ac:dyDescent="0.2"/>
    <row r="12439" ht="15" customHeight="1" x14ac:dyDescent="0.2"/>
    <row r="12440" ht="15" customHeight="1" x14ac:dyDescent="0.2"/>
    <row r="12441" ht="15" customHeight="1" x14ac:dyDescent="0.2"/>
    <row r="12442" ht="15" customHeight="1" x14ac:dyDescent="0.2"/>
    <row r="12443" ht="15" customHeight="1" x14ac:dyDescent="0.2"/>
    <row r="12444" ht="15" customHeight="1" x14ac:dyDescent="0.2"/>
    <row r="12445" ht="15" customHeight="1" x14ac:dyDescent="0.2"/>
    <row r="12446" ht="15" customHeight="1" x14ac:dyDescent="0.2"/>
    <row r="12447" ht="15" customHeight="1" x14ac:dyDescent="0.2"/>
    <row r="12448" ht="15" customHeight="1" x14ac:dyDescent="0.2"/>
    <row r="12449" ht="15" customHeight="1" x14ac:dyDescent="0.2"/>
    <row r="12450" ht="15" customHeight="1" x14ac:dyDescent="0.2"/>
    <row r="12451" ht="15" customHeight="1" x14ac:dyDescent="0.2"/>
    <row r="12452" ht="15" customHeight="1" x14ac:dyDescent="0.2"/>
    <row r="12453" ht="15" customHeight="1" x14ac:dyDescent="0.2"/>
    <row r="12454" ht="15" customHeight="1" x14ac:dyDescent="0.2"/>
    <row r="12455" ht="15" customHeight="1" x14ac:dyDescent="0.2"/>
    <row r="12456" ht="15" customHeight="1" x14ac:dyDescent="0.2"/>
    <row r="12457" ht="15" customHeight="1" x14ac:dyDescent="0.2"/>
    <row r="12458" ht="15" customHeight="1" x14ac:dyDescent="0.2"/>
    <row r="12459" ht="15" customHeight="1" x14ac:dyDescent="0.2"/>
    <row r="12460" ht="15" customHeight="1" x14ac:dyDescent="0.2"/>
    <row r="12461" ht="15" customHeight="1" x14ac:dyDescent="0.2"/>
    <row r="12462" ht="15" customHeight="1" x14ac:dyDescent="0.2"/>
    <row r="12463" ht="15" customHeight="1" x14ac:dyDescent="0.2"/>
    <row r="12464" ht="15" customHeight="1" x14ac:dyDescent="0.2"/>
    <row r="12465" ht="15" customHeight="1" x14ac:dyDescent="0.2"/>
    <row r="12466" ht="15" customHeight="1" x14ac:dyDescent="0.2"/>
    <row r="12467" ht="15" customHeight="1" x14ac:dyDescent="0.2"/>
    <row r="12468" ht="15" customHeight="1" x14ac:dyDescent="0.2"/>
    <row r="12469" ht="15" customHeight="1" x14ac:dyDescent="0.2"/>
    <row r="12470" ht="15" customHeight="1" x14ac:dyDescent="0.2"/>
    <row r="12471" ht="15" customHeight="1" x14ac:dyDescent="0.2"/>
    <row r="12472" ht="15" customHeight="1" x14ac:dyDescent="0.2"/>
    <row r="12473" ht="15" customHeight="1" x14ac:dyDescent="0.2"/>
    <row r="12474" ht="15" customHeight="1" x14ac:dyDescent="0.2"/>
    <row r="12475" ht="15" customHeight="1" x14ac:dyDescent="0.2"/>
    <row r="12476" ht="15" customHeight="1" x14ac:dyDescent="0.2"/>
    <row r="12477" ht="15" customHeight="1" x14ac:dyDescent="0.2"/>
    <row r="12478" ht="15" customHeight="1" x14ac:dyDescent="0.2"/>
    <row r="12479" ht="15" customHeight="1" x14ac:dyDescent="0.2"/>
    <row r="12480" ht="15" customHeight="1" x14ac:dyDescent="0.2"/>
    <row r="12481" ht="15" customHeight="1" x14ac:dyDescent="0.2"/>
    <row r="12482" ht="15" customHeight="1" x14ac:dyDescent="0.2"/>
    <row r="12483" ht="15" customHeight="1" x14ac:dyDescent="0.2"/>
    <row r="12484" ht="15" customHeight="1" x14ac:dyDescent="0.2"/>
    <row r="12485" ht="15" customHeight="1" x14ac:dyDescent="0.2"/>
    <row r="12486" ht="15" customHeight="1" x14ac:dyDescent="0.2"/>
    <row r="12487" ht="15" customHeight="1" x14ac:dyDescent="0.2"/>
    <row r="12488" ht="15" customHeight="1" x14ac:dyDescent="0.2"/>
    <row r="12489" ht="15" customHeight="1" x14ac:dyDescent="0.2"/>
    <row r="12490" ht="15" customHeight="1" x14ac:dyDescent="0.2"/>
    <row r="12491" ht="15" customHeight="1" x14ac:dyDescent="0.2"/>
    <row r="12492" ht="15" customHeight="1" x14ac:dyDescent="0.2"/>
    <row r="12493" ht="15" customHeight="1" x14ac:dyDescent="0.2"/>
    <row r="12494" ht="15" customHeight="1" x14ac:dyDescent="0.2"/>
    <row r="12495" ht="15" customHeight="1" x14ac:dyDescent="0.2"/>
    <row r="12496" ht="15" customHeight="1" x14ac:dyDescent="0.2"/>
    <row r="12497" ht="15" customHeight="1" x14ac:dyDescent="0.2"/>
    <row r="12498" ht="15" customHeight="1" x14ac:dyDescent="0.2"/>
    <row r="12499" ht="15" customHeight="1" x14ac:dyDescent="0.2"/>
    <row r="12500" ht="15" customHeight="1" x14ac:dyDescent="0.2"/>
    <row r="12501" ht="15" customHeight="1" x14ac:dyDescent="0.2"/>
    <row r="12502" ht="15" customHeight="1" x14ac:dyDescent="0.2"/>
    <row r="12503" ht="15" customHeight="1" x14ac:dyDescent="0.2"/>
    <row r="12504" ht="15" customHeight="1" x14ac:dyDescent="0.2"/>
    <row r="12505" ht="15" customHeight="1" x14ac:dyDescent="0.2"/>
    <row r="12506" ht="15" customHeight="1" x14ac:dyDescent="0.2"/>
    <row r="12507" ht="15" customHeight="1" x14ac:dyDescent="0.2"/>
    <row r="12508" ht="15" customHeight="1" x14ac:dyDescent="0.2"/>
    <row r="12509" ht="15" customHeight="1" x14ac:dyDescent="0.2"/>
    <row r="12510" ht="15" customHeight="1" x14ac:dyDescent="0.2"/>
    <row r="12511" ht="15" customHeight="1" x14ac:dyDescent="0.2"/>
    <row r="12512" ht="15" customHeight="1" x14ac:dyDescent="0.2"/>
    <row r="12513" ht="15" customHeight="1" x14ac:dyDescent="0.2"/>
    <row r="12514" ht="15" customHeight="1" x14ac:dyDescent="0.2"/>
    <row r="12515" ht="15" customHeight="1" x14ac:dyDescent="0.2"/>
    <row r="12516" ht="15" customHeight="1" x14ac:dyDescent="0.2"/>
    <row r="12517" ht="15" customHeight="1" x14ac:dyDescent="0.2"/>
    <row r="12518" ht="15" customHeight="1" x14ac:dyDescent="0.2"/>
    <row r="12519" ht="15" customHeight="1" x14ac:dyDescent="0.2"/>
    <row r="12520" ht="15" customHeight="1" x14ac:dyDescent="0.2"/>
    <row r="12521" ht="15" customHeight="1" x14ac:dyDescent="0.2"/>
    <row r="12522" ht="15" customHeight="1" x14ac:dyDescent="0.2"/>
    <row r="12523" ht="15" customHeight="1" x14ac:dyDescent="0.2"/>
    <row r="12524" ht="15" customHeight="1" x14ac:dyDescent="0.2"/>
    <row r="12525" ht="15" customHeight="1" x14ac:dyDescent="0.2"/>
    <row r="12526" ht="15" customHeight="1" x14ac:dyDescent="0.2"/>
    <row r="12527" ht="15" customHeight="1" x14ac:dyDescent="0.2"/>
    <row r="12528" ht="15" customHeight="1" x14ac:dyDescent="0.2"/>
    <row r="12529" ht="15" customHeight="1" x14ac:dyDescent="0.2"/>
    <row r="12530" ht="15" customHeight="1" x14ac:dyDescent="0.2"/>
    <row r="12531" ht="15" customHeight="1" x14ac:dyDescent="0.2"/>
    <row r="12532" ht="15" customHeight="1" x14ac:dyDescent="0.2"/>
    <row r="12533" ht="15" customHeight="1" x14ac:dyDescent="0.2"/>
    <row r="12534" ht="15" customHeight="1" x14ac:dyDescent="0.2"/>
    <row r="12535" ht="15" customHeight="1" x14ac:dyDescent="0.2"/>
    <row r="12536" ht="15" customHeight="1" x14ac:dyDescent="0.2"/>
    <row r="12537" ht="15" customHeight="1" x14ac:dyDescent="0.2"/>
    <row r="12538" ht="15" customHeight="1" x14ac:dyDescent="0.2"/>
    <row r="12539" ht="15" customHeight="1" x14ac:dyDescent="0.2"/>
    <row r="12540" ht="15" customHeight="1" x14ac:dyDescent="0.2"/>
    <row r="12541" ht="15" customHeight="1" x14ac:dyDescent="0.2"/>
    <row r="12542" ht="15" customHeight="1" x14ac:dyDescent="0.2"/>
    <row r="12543" ht="15" customHeight="1" x14ac:dyDescent="0.2"/>
    <row r="12544" ht="15" customHeight="1" x14ac:dyDescent="0.2"/>
    <row r="12545" ht="15" customHeight="1" x14ac:dyDescent="0.2"/>
    <row r="12546" ht="15" customHeight="1" x14ac:dyDescent="0.2"/>
    <row r="12547" ht="15" customHeight="1" x14ac:dyDescent="0.2"/>
    <row r="12548" ht="15" customHeight="1" x14ac:dyDescent="0.2"/>
    <row r="12549" ht="15" customHeight="1" x14ac:dyDescent="0.2"/>
    <row r="12550" ht="15" customHeight="1" x14ac:dyDescent="0.2"/>
    <row r="12551" ht="15" customHeight="1" x14ac:dyDescent="0.2"/>
    <row r="12552" ht="15" customHeight="1" x14ac:dyDescent="0.2"/>
    <row r="12553" ht="15" customHeight="1" x14ac:dyDescent="0.2"/>
    <row r="12554" ht="15" customHeight="1" x14ac:dyDescent="0.2"/>
    <row r="12555" ht="15" customHeight="1" x14ac:dyDescent="0.2"/>
    <row r="12556" ht="15" customHeight="1" x14ac:dyDescent="0.2"/>
    <row r="12557" ht="15" customHeight="1" x14ac:dyDescent="0.2"/>
    <row r="12558" ht="15" customHeight="1" x14ac:dyDescent="0.2"/>
    <row r="12559" ht="15" customHeight="1" x14ac:dyDescent="0.2"/>
    <row r="12560" ht="15" customHeight="1" x14ac:dyDescent="0.2"/>
    <row r="12561" ht="15" customHeight="1" x14ac:dyDescent="0.2"/>
    <row r="12562" ht="15" customHeight="1" x14ac:dyDescent="0.2"/>
    <row r="12563" ht="15" customHeight="1" x14ac:dyDescent="0.2"/>
    <row r="12564" ht="15" customHeight="1" x14ac:dyDescent="0.2"/>
    <row r="12565" ht="15" customHeight="1" x14ac:dyDescent="0.2"/>
    <row r="12566" ht="15" customHeight="1" x14ac:dyDescent="0.2"/>
    <row r="12567" ht="15" customHeight="1" x14ac:dyDescent="0.2"/>
    <row r="12568" ht="15" customHeight="1" x14ac:dyDescent="0.2"/>
    <row r="12569" ht="15" customHeight="1" x14ac:dyDescent="0.2"/>
    <row r="12570" ht="15" customHeight="1" x14ac:dyDescent="0.2"/>
    <row r="12571" ht="15" customHeight="1" x14ac:dyDescent="0.2"/>
    <row r="12572" ht="15" customHeight="1" x14ac:dyDescent="0.2"/>
    <row r="12573" ht="15" customHeight="1" x14ac:dyDescent="0.2"/>
    <row r="12574" ht="15" customHeight="1" x14ac:dyDescent="0.2"/>
    <row r="12575" ht="15" customHeight="1" x14ac:dyDescent="0.2"/>
    <row r="12576" ht="15" customHeight="1" x14ac:dyDescent="0.2"/>
    <row r="12577" ht="15" customHeight="1" x14ac:dyDescent="0.2"/>
    <row r="12578" ht="15" customHeight="1" x14ac:dyDescent="0.2"/>
    <row r="12579" ht="15" customHeight="1" x14ac:dyDescent="0.2"/>
    <row r="12580" ht="15" customHeight="1" x14ac:dyDescent="0.2"/>
    <row r="12581" ht="15" customHeight="1" x14ac:dyDescent="0.2"/>
    <row r="12582" ht="15" customHeight="1" x14ac:dyDescent="0.2"/>
    <row r="12583" ht="15" customHeight="1" x14ac:dyDescent="0.2"/>
    <row r="12584" ht="15" customHeight="1" x14ac:dyDescent="0.2"/>
    <row r="12585" ht="15" customHeight="1" x14ac:dyDescent="0.2"/>
    <row r="12586" ht="15" customHeight="1" x14ac:dyDescent="0.2"/>
    <row r="12587" ht="15" customHeight="1" x14ac:dyDescent="0.2"/>
    <row r="12588" ht="15" customHeight="1" x14ac:dyDescent="0.2"/>
    <row r="12589" ht="15" customHeight="1" x14ac:dyDescent="0.2"/>
    <row r="12590" ht="15" customHeight="1" x14ac:dyDescent="0.2"/>
    <row r="12591" ht="15" customHeight="1" x14ac:dyDescent="0.2"/>
    <row r="12592" ht="15" customHeight="1" x14ac:dyDescent="0.2"/>
    <row r="12593" ht="15" customHeight="1" x14ac:dyDescent="0.2"/>
    <row r="12594" ht="15" customHeight="1" x14ac:dyDescent="0.2"/>
    <row r="12595" ht="15" customHeight="1" x14ac:dyDescent="0.2"/>
    <row r="12596" ht="15" customHeight="1" x14ac:dyDescent="0.2"/>
    <row r="12597" ht="15" customHeight="1" x14ac:dyDescent="0.2"/>
    <row r="12598" ht="15" customHeight="1" x14ac:dyDescent="0.2"/>
    <row r="12599" ht="15" customHeight="1" x14ac:dyDescent="0.2"/>
    <row r="12600" ht="15" customHeight="1" x14ac:dyDescent="0.2"/>
    <row r="12601" ht="15" customHeight="1" x14ac:dyDescent="0.2"/>
    <row r="12602" ht="15" customHeight="1" x14ac:dyDescent="0.2"/>
    <row r="12603" ht="15" customHeight="1" x14ac:dyDescent="0.2"/>
    <row r="12604" ht="15" customHeight="1" x14ac:dyDescent="0.2"/>
    <row r="12605" ht="15" customHeight="1" x14ac:dyDescent="0.2"/>
    <row r="12606" ht="15" customHeight="1" x14ac:dyDescent="0.2"/>
    <row r="12607" ht="15" customHeight="1" x14ac:dyDescent="0.2"/>
    <row r="12608" ht="15" customHeight="1" x14ac:dyDescent="0.2"/>
    <row r="12609" ht="15" customHeight="1" x14ac:dyDescent="0.2"/>
    <row r="12610" ht="15" customHeight="1" x14ac:dyDescent="0.2"/>
    <row r="12611" ht="15" customHeight="1" x14ac:dyDescent="0.2"/>
    <row r="12612" ht="15" customHeight="1" x14ac:dyDescent="0.2"/>
    <row r="12613" ht="15" customHeight="1" x14ac:dyDescent="0.2"/>
    <row r="12614" ht="15" customHeight="1" x14ac:dyDescent="0.2"/>
    <row r="12615" ht="15" customHeight="1" x14ac:dyDescent="0.2"/>
    <row r="12616" ht="15" customHeight="1" x14ac:dyDescent="0.2"/>
    <row r="12617" ht="15" customHeight="1" x14ac:dyDescent="0.2"/>
    <row r="12618" ht="15" customHeight="1" x14ac:dyDescent="0.2"/>
    <row r="12619" ht="15" customHeight="1" x14ac:dyDescent="0.2"/>
    <row r="12620" ht="15" customHeight="1" x14ac:dyDescent="0.2"/>
    <row r="12621" ht="15" customHeight="1" x14ac:dyDescent="0.2"/>
    <row r="12622" ht="15" customHeight="1" x14ac:dyDescent="0.2"/>
    <row r="12623" ht="15" customHeight="1" x14ac:dyDescent="0.2"/>
    <row r="12624" ht="15" customHeight="1" x14ac:dyDescent="0.2"/>
    <row r="12625" ht="15" customHeight="1" x14ac:dyDescent="0.2"/>
    <row r="12626" ht="15" customHeight="1" x14ac:dyDescent="0.2"/>
    <row r="12627" ht="15" customHeight="1" x14ac:dyDescent="0.2"/>
    <row r="12628" ht="15" customHeight="1" x14ac:dyDescent="0.2"/>
    <row r="12629" ht="15" customHeight="1" x14ac:dyDescent="0.2"/>
    <row r="12630" ht="15" customHeight="1" x14ac:dyDescent="0.2"/>
    <row r="12631" ht="15" customHeight="1" x14ac:dyDescent="0.2"/>
    <row r="12632" ht="15" customHeight="1" x14ac:dyDescent="0.2"/>
    <row r="12633" ht="15" customHeight="1" x14ac:dyDescent="0.2"/>
    <row r="12634" ht="15" customHeight="1" x14ac:dyDescent="0.2"/>
    <row r="12635" ht="15" customHeight="1" x14ac:dyDescent="0.2"/>
    <row r="12636" ht="15" customHeight="1" x14ac:dyDescent="0.2"/>
    <row r="12637" ht="15" customHeight="1" x14ac:dyDescent="0.2"/>
    <row r="12638" ht="15" customHeight="1" x14ac:dyDescent="0.2"/>
    <row r="12639" ht="15" customHeight="1" x14ac:dyDescent="0.2"/>
    <row r="12640" ht="15" customHeight="1" x14ac:dyDescent="0.2"/>
    <row r="12641" ht="15" customHeight="1" x14ac:dyDescent="0.2"/>
    <row r="12642" ht="15" customHeight="1" x14ac:dyDescent="0.2"/>
    <row r="12643" ht="15" customHeight="1" x14ac:dyDescent="0.2"/>
    <row r="12644" ht="15" customHeight="1" x14ac:dyDescent="0.2"/>
    <row r="12645" ht="15" customHeight="1" x14ac:dyDescent="0.2"/>
    <row r="12646" ht="15" customHeight="1" x14ac:dyDescent="0.2"/>
    <row r="12647" ht="15" customHeight="1" x14ac:dyDescent="0.2"/>
    <row r="12648" ht="15" customHeight="1" x14ac:dyDescent="0.2"/>
    <row r="12649" ht="15" customHeight="1" x14ac:dyDescent="0.2"/>
    <row r="12650" ht="15" customHeight="1" x14ac:dyDescent="0.2"/>
    <row r="12651" ht="15" customHeight="1" x14ac:dyDescent="0.2"/>
    <row r="12652" ht="15" customHeight="1" x14ac:dyDescent="0.2"/>
    <row r="12653" ht="15" customHeight="1" x14ac:dyDescent="0.2"/>
    <row r="12654" ht="15" customHeight="1" x14ac:dyDescent="0.2"/>
    <row r="12655" ht="15" customHeight="1" x14ac:dyDescent="0.2"/>
    <row r="12656" ht="15" customHeight="1" x14ac:dyDescent="0.2"/>
    <row r="12657" ht="15" customHeight="1" x14ac:dyDescent="0.2"/>
    <row r="12658" ht="15" customHeight="1" x14ac:dyDescent="0.2"/>
    <row r="12659" ht="15" customHeight="1" x14ac:dyDescent="0.2"/>
    <row r="12660" ht="15" customHeight="1" x14ac:dyDescent="0.2"/>
    <row r="12661" ht="15" customHeight="1" x14ac:dyDescent="0.2"/>
    <row r="12662" ht="15" customHeight="1" x14ac:dyDescent="0.2"/>
    <row r="12663" ht="15" customHeight="1" x14ac:dyDescent="0.2"/>
    <row r="12664" ht="15" customHeight="1" x14ac:dyDescent="0.2"/>
    <row r="12665" ht="15" customHeight="1" x14ac:dyDescent="0.2"/>
    <row r="12666" ht="15" customHeight="1" x14ac:dyDescent="0.2"/>
    <row r="12667" ht="15" customHeight="1" x14ac:dyDescent="0.2"/>
    <row r="12668" ht="15" customHeight="1" x14ac:dyDescent="0.2"/>
    <row r="12669" ht="15" customHeight="1" x14ac:dyDescent="0.2"/>
    <row r="12670" ht="15" customHeight="1" x14ac:dyDescent="0.2"/>
    <row r="12671" ht="15" customHeight="1" x14ac:dyDescent="0.2"/>
    <row r="12672" ht="15" customHeight="1" x14ac:dyDescent="0.2"/>
    <row r="12673" ht="15" customHeight="1" x14ac:dyDescent="0.2"/>
    <row r="12674" ht="15" customHeight="1" x14ac:dyDescent="0.2"/>
    <row r="12675" ht="15" customHeight="1" x14ac:dyDescent="0.2"/>
    <row r="12676" ht="15" customHeight="1" x14ac:dyDescent="0.2"/>
    <row r="12677" ht="15" customHeight="1" x14ac:dyDescent="0.2"/>
    <row r="12678" ht="15" customHeight="1" x14ac:dyDescent="0.2"/>
    <row r="12679" ht="15" customHeight="1" x14ac:dyDescent="0.2"/>
    <row r="12680" ht="15" customHeight="1" x14ac:dyDescent="0.2"/>
    <row r="12681" ht="15" customHeight="1" x14ac:dyDescent="0.2"/>
    <row r="12682" ht="15" customHeight="1" x14ac:dyDescent="0.2"/>
    <row r="12683" ht="15" customHeight="1" x14ac:dyDescent="0.2"/>
    <row r="12684" ht="15" customHeight="1" x14ac:dyDescent="0.2"/>
    <row r="12685" ht="15" customHeight="1" x14ac:dyDescent="0.2"/>
    <row r="12686" ht="15" customHeight="1" x14ac:dyDescent="0.2"/>
    <row r="12687" ht="15" customHeight="1" x14ac:dyDescent="0.2"/>
    <row r="12688" ht="15" customHeight="1" x14ac:dyDescent="0.2"/>
    <row r="12689" ht="15" customHeight="1" x14ac:dyDescent="0.2"/>
    <row r="12690" ht="15" customHeight="1" x14ac:dyDescent="0.2"/>
    <row r="12691" ht="15" customHeight="1" x14ac:dyDescent="0.2"/>
    <row r="12692" ht="15" customHeight="1" x14ac:dyDescent="0.2"/>
    <row r="12693" ht="15" customHeight="1" x14ac:dyDescent="0.2"/>
    <row r="12694" ht="15" customHeight="1" x14ac:dyDescent="0.2"/>
    <row r="12695" ht="15" customHeight="1" x14ac:dyDescent="0.2"/>
    <row r="12696" ht="15" customHeight="1" x14ac:dyDescent="0.2"/>
    <row r="12697" ht="15" customHeight="1" x14ac:dyDescent="0.2"/>
    <row r="12698" ht="15" customHeight="1" x14ac:dyDescent="0.2"/>
    <row r="12699" ht="15" customHeight="1" x14ac:dyDescent="0.2"/>
    <row r="12700" ht="15" customHeight="1" x14ac:dyDescent="0.2"/>
    <row r="12701" ht="15" customHeight="1" x14ac:dyDescent="0.2"/>
    <row r="12702" ht="15" customHeight="1" x14ac:dyDescent="0.2"/>
    <row r="12703" ht="15" customHeight="1" x14ac:dyDescent="0.2"/>
    <row r="12704" ht="15" customHeight="1" x14ac:dyDescent="0.2"/>
    <row r="12705" ht="15" customHeight="1" x14ac:dyDescent="0.2"/>
    <row r="12706" ht="15" customHeight="1" x14ac:dyDescent="0.2"/>
    <row r="12707" ht="15" customHeight="1" x14ac:dyDescent="0.2"/>
    <row r="12708" ht="15" customHeight="1" x14ac:dyDescent="0.2"/>
    <row r="12709" ht="15" customHeight="1" x14ac:dyDescent="0.2"/>
    <row r="12710" ht="15" customHeight="1" x14ac:dyDescent="0.2"/>
    <row r="12711" ht="15" customHeight="1" x14ac:dyDescent="0.2"/>
    <row r="12712" ht="15" customHeight="1" x14ac:dyDescent="0.2"/>
    <row r="12713" ht="15" customHeight="1" x14ac:dyDescent="0.2"/>
    <row r="12714" ht="15" customHeight="1" x14ac:dyDescent="0.2"/>
    <row r="12715" ht="15" customHeight="1" x14ac:dyDescent="0.2"/>
    <row r="12716" ht="15" customHeight="1" x14ac:dyDescent="0.2"/>
    <row r="12717" ht="15" customHeight="1" x14ac:dyDescent="0.2"/>
    <row r="12718" ht="15" customHeight="1" x14ac:dyDescent="0.2"/>
    <row r="12719" ht="15" customHeight="1" x14ac:dyDescent="0.2"/>
    <row r="12720" ht="15" customHeight="1" x14ac:dyDescent="0.2"/>
    <row r="12721" ht="15" customHeight="1" x14ac:dyDescent="0.2"/>
    <row r="12722" ht="15" customHeight="1" x14ac:dyDescent="0.2"/>
    <row r="12723" ht="15" customHeight="1" x14ac:dyDescent="0.2"/>
    <row r="12724" ht="15" customHeight="1" x14ac:dyDescent="0.2"/>
    <row r="12725" ht="15" customHeight="1" x14ac:dyDescent="0.2"/>
    <row r="12726" ht="15" customHeight="1" x14ac:dyDescent="0.2"/>
    <row r="12727" ht="15" customHeight="1" x14ac:dyDescent="0.2"/>
    <row r="12728" ht="15" customHeight="1" x14ac:dyDescent="0.2"/>
    <row r="12729" ht="15" customHeight="1" x14ac:dyDescent="0.2"/>
    <row r="12730" ht="15" customHeight="1" x14ac:dyDescent="0.2"/>
    <row r="12731" ht="15" customHeight="1" x14ac:dyDescent="0.2"/>
    <row r="12732" ht="15" customHeight="1" x14ac:dyDescent="0.2"/>
    <row r="12733" ht="15" customHeight="1" x14ac:dyDescent="0.2"/>
    <row r="12734" ht="15" customHeight="1" x14ac:dyDescent="0.2"/>
    <row r="12735" ht="15" customHeight="1" x14ac:dyDescent="0.2"/>
    <row r="12736" ht="15" customHeight="1" x14ac:dyDescent="0.2"/>
    <row r="12737" ht="15" customHeight="1" x14ac:dyDescent="0.2"/>
    <row r="12738" ht="15" customHeight="1" x14ac:dyDescent="0.2"/>
    <row r="12739" ht="15" customHeight="1" x14ac:dyDescent="0.2"/>
    <row r="12740" ht="15" customHeight="1" x14ac:dyDescent="0.2"/>
    <row r="12741" ht="15" customHeight="1" x14ac:dyDescent="0.2"/>
    <row r="12742" ht="15" customHeight="1" x14ac:dyDescent="0.2"/>
    <row r="12743" ht="15" customHeight="1" x14ac:dyDescent="0.2"/>
    <row r="12744" ht="15" customHeight="1" x14ac:dyDescent="0.2"/>
    <row r="12745" ht="15" customHeight="1" x14ac:dyDescent="0.2"/>
    <row r="12746" ht="15" customHeight="1" x14ac:dyDescent="0.2"/>
    <row r="12747" ht="15" customHeight="1" x14ac:dyDescent="0.2"/>
    <row r="12748" ht="15" customHeight="1" x14ac:dyDescent="0.2"/>
    <row r="12749" ht="15" customHeight="1" x14ac:dyDescent="0.2"/>
    <row r="12750" ht="15" customHeight="1" x14ac:dyDescent="0.2"/>
    <row r="12751" ht="15" customHeight="1" x14ac:dyDescent="0.2"/>
    <row r="12752" ht="15" customHeight="1" x14ac:dyDescent="0.2"/>
    <row r="12753" ht="15" customHeight="1" x14ac:dyDescent="0.2"/>
    <row r="12754" ht="15" customHeight="1" x14ac:dyDescent="0.2"/>
    <row r="12755" ht="15" customHeight="1" x14ac:dyDescent="0.2"/>
    <row r="12756" ht="15" customHeight="1" x14ac:dyDescent="0.2"/>
    <row r="12757" ht="15" customHeight="1" x14ac:dyDescent="0.2"/>
    <row r="12758" ht="15" customHeight="1" x14ac:dyDescent="0.2"/>
    <row r="12759" ht="15" customHeight="1" x14ac:dyDescent="0.2"/>
    <row r="12760" ht="15" customHeight="1" x14ac:dyDescent="0.2"/>
    <row r="12761" ht="15" customHeight="1" x14ac:dyDescent="0.2"/>
    <row r="12762" ht="15" customHeight="1" x14ac:dyDescent="0.2"/>
    <row r="12763" ht="15" customHeight="1" x14ac:dyDescent="0.2"/>
    <row r="12764" ht="15" customHeight="1" x14ac:dyDescent="0.2"/>
    <row r="12765" ht="15" customHeight="1" x14ac:dyDescent="0.2"/>
    <row r="12766" ht="15" customHeight="1" x14ac:dyDescent="0.2"/>
    <row r="12767" ht="15" customHeight="1" x14ac:dyDescent="0.2"/>
    <row r="12768" ht="15" customHeight="1" x14ac:dyDescent="0.2"/>
    <row r="12769" ht="15" customHeight="1" x14ac:dyDescent="0.2"/>
    <row r="12770" ht="15" customHeight="1" x14ac:dyDescent="0.2"/>
    <row r="12771" ht="15" customHeight="1" x14ac:dyDescent="0.2"/>
    <row r="12772" ht="15" customHeight="1" x14ac:dyDescent="0.2"/>
    <row r="12773" ht="15" customHeight="1" x14ac:dyDescent="0.2"/>
    <row r="12774" ht="15" customHeight="1" x14ac:dyDescent="0.2"/>
    <row r="12775" ht="15" customHeight="1" x14ac:dyDescent="0.2"/>
    <row r="12776" ht="15" customHeight="1" x14ac:dyDescent="0.2"/>
    <row r="12777" ht="15" customHeight="1" x14ac:dyDescent="0.2"/>
    <row r="12778" ht="15" customHeight="1" x14ac:dyDescent="0.2"/>
    <row r="12779" ht="15" customHeight="1" x14ac:dyDescent="0.2"/>
    <row r="12780" ht="15" customHeight="1" x14ac:dyDescent="0.2"/>
    <row r="12781" ht="15" customHeight="1" x14ac:dyDescent="0.2"/>
    <row r="12782" ht="15" customHeight="1" x14ac:dyDescent="0.2"/>
    <row r="12783" ht="15" customHeight="1" x14ac:dyDescent="0.2"/>
    <row r="12784" ht="15" customHeight="1" x14ac:dyDescent="0.2"/>
    <row r="12785" ht="15" customHeight="1" x14ac:dyDescent="0.2"/>
    <row r="12786" ht="15" customHeight="1" x14ac:dyDescent="0.2"/>
    <row r="12787" ht="15" customHeight="1" x14ac:dyDescent="0.2"/>
    <row r="12788" ht="15" customHeight="1" x14ac:dyDescent="0.2"/>
    <row r="12789" ht="15" customHeight="1" x14ac:dyDescent="0.2"/>
    <row r="12790" ht="15" customHeight="1" x14ac:dyDescent="0.2"/>
    <row r="12791" ht="15" customHeight="1" x14ac:dyDescent="0.2"/>
    <row r="12792" ht="15" customHeight="1" x14ac:dyDescent="0.2"/>
    <row r="12793" ht="15" customHeight="1" x14ac:dyDescent="0.2"/>
    <row r="12794" ht="15" customHeight="1" x14ac:dyDescent="0.2"/>
    <row r="12795" ht="15" customHeight="1" x14ac:dyDescent="0.2"/>
    <row r="12796" ht="15" customHeight="1" x14ac:dyDescent="0.2"/>
    <row r="12797" ht="15" customHeight="1" x14ac:dyDescent="0.2"/>
    <row r="12798" ht="15" customHeight="1" x14ac:dyDescent="0.2"/>
    <row r="12799" ht="15" customHeight="1" x14ac:dyDescent="0.2"/>
    <row r="12800" ht="15" customHeight="1" x14ac:dyDescent="0.2"/>
    <row r="12801" ht="15" customHeight="1" x14ac:dyDescent="0.2"/>
    <row r="12802" ht="15" customHeight="1" x14ac:dyDescent="0.2"/>
    <row r="12803" ht="15" customHeight="1" x14ac:dyDescent="0.2"/>
    <row r="12804" ht="15" customHeight="1" x14ac:dyDescent="0.2"/>
    <row r="12805" ht="15" customHeight="1" x14ac:dyDescent="0.2"/>
    <row r="12806" ht="15" customHeight="1" x14ac:dyDescent="0.2"/>
    <row r="12807" ht="15" customHeight="1" x14ac:dyDescent="0.2"/>
    <row r="12808" ht="15" customHeight="1" x14ac:dyDescent="0.2"/>
    <row r="12809" ht="15" customHeight="1" x14ac:dyDescent="0.2"/>
    <row r="12810" ht="15" customHeight="1" x14ac:dyDescent="0.2"/>
    <row r="12811" ht="15" customHeight="1" x14ac:dyDescent="0.2"/>
    <row r="12812" ht="15" customHeight="1" x14ac:dyDescent="0.2"/>
    <row r="12813" ht="15" customHeight="1" x14ac:dyDescent="0.2"/>
    <row r="12814" ht="15" customHeight="1" x14ac:dyDescent="0.2"/>
    <row r="12815" ht="15" customHeight="1" x14ac:dyDescent="0.2"/>
    <row r="12816" ht="15" customHeight="1" x14ac:dyDescent="0.2"/>
    <row r="12817" ht="15" customHeight="1" x14ac:dyDescent="0.2"/>
    <row r="12818" ht="15" customHeight="1" x14ac:dyDescent="0.2"/>
    <row r="12819" ht="15" customHeight="1" x14ac:dyDescent="0.2"/>
    <row r="12820" ht="15" customHeight="1" x14ac:dyDescent="0.2"/>
    <row r="12821" ht="15" customHeight="1" x14ac:dyDescent="0.2"/>
    <row r="12822" ht="15" customHeight="1" x14ac:dyDescent="0.2"/>
    <row r="12823" ht="15" customHeight="1" x14ac:dyDescent="0.2"/>
    <row r="12824" ht="15" customHeight="1" x14ac:dyDescent="0.2"/>
    <row r="12825" ht="15" customHeight="1" x14ac:dyDescent="0.2"/>
    <row r="12826" ht="15" customHeight="1" x14ac:dyDescent="0.2"/>
    <row r="12827" ht="15" customHeight="1" x14ac:dyDescent="0.2"/>
    <row r="12828" ht="15" customHeight="1" x14ac:dyDescent="0.2"/>
    <row r="12829" ht="15" customHeight="1" x14ac:dyDescent="0.2"/>
    <row r="12830" ht="15" customHeight="1" x14ac:dyDescent="0.2"/>
    <row r="12831" ht="15" customHeight="1" x14ac:dyDescent="0.2"/>
    <row r="12832" ht="15" customHeight="1" x14ac:dyDescent="0.2"/>
    <row r="12833" ht="15" customHeight="1" x14ac:dyDescent="0.2"/>
    <row r="12834" ht="15" customHeight="1" x14ac:dyDescent="0.2"/>
    <row r="12835" ht="15" customHeight="1" x14ac:dyDescent="0.2"/>
    <row r="12836" ht="15" customHeight="1" x14ac:dyDescent="0.2"/>
    <row r="12837" ht="15" customHeight="1" x14ac:dyDescent="0.2"/>
    <row r="12838" ht="15" customHeight="1" x14ac:dyDescent="0.2"/>
    <row r="12839" ht="15" customHeight="1" x14ac:dyDescent="0.2"/>
    <row r="12840" ht="15" customHeight="1" x14ac:dyDescent="0.2"/>
    <row r="12841" ht="15" customHeight="1" x14ac:dyDescent="0.2"/>
    <row r="12842" ht="15" customHeight="1" x14ac:dyDescent="0.2"/>
    <row r="12843" ht="15" customHeight="1" x14ac:dyDescent="0.2"/>
    <row r="12844" ht="15" customHeight="1" x14ac:dyDescent="0.2"/>
    <row r="12845" ht="15" customHeight="1" x14ac:dyDescent="0.2"/>
    <row r="12846" ht="15" customHeight="1" x14ac:dyDescent="0.2"/>
    <row r="12847" ht="15" customHeight="1" x14ac:dyDescent="0.2"/>
    <row r="12848" ht="15" customHeight="1" x14ac:dyDescent="0.2"/>
    <row r="12849" ht="15" customHeight="1" x14ac:dyDescent="0.2"/>
    <row r="12850" ht="15" customHeight="1" x14ac:dyDescent="0.2"/>
    <row r="12851" ht="15" customHeight="1" x14ac:dyDescent="0.2"/>
    <row r="12852" ht="15" customHeight="1" x14ac:dyDescent="0.2"/>
    <row r="12853" ht="15" customHeight="1" x14ac:dyDescent="0.2"/>
    <row r="12854" ht="15" customHeight="1" x14ac:dyDescent="0.2"/>
    <row r="12855" ht="15" customHeight="1" x14ac:dyDescent="0.2"/>
    <row r="12856" ht="15" customHeight="1" x14ac:dyDescent="0.2"/>
    <row r="12857" ht="15" customHeight="1" x14ac:dyDescent="0.2"/>
    <row r="12858" ht="15" customHeight="1" x14ac:dyDescent="0.2"/>
    <row r="12859" ht="15" customHeight="1" x14ac:dyDescent="0.2"/>
    <row r="12860" ht="15" customHeight="1" x14ac:dyDescent="0.2"/>
    <row r="12861" ht="15" customHeight="1" x14ac:dyDescent="0.2"/>
    <row r="12862" ht="15" customHeight="1" x14ac:dyDescent="0.2"/>
    <row r="12863" ht="15" customHeight="1" x14ac:dyDescent="0.2"/>
    <row r="12864" ht="15" customHeight="1" x14ac:dyDescent="0.2"/>
    <row r="12865" ht="15" customHeight="1" x14ac:dyDescent="0.2"/>
    <row r="12866" ht="15" customHeight="1" x14ac:dyDescent="0.2"/>
    <row r="12867" ht="15" customHeight="1" x14ac:dyDescent="0.2"/>
    <row r="12868" ht="15" customHeight="1" x14ac:dyDescent="0.2"/>
    <row r="12869" ht="15" customHeight="1" x14ac:dyDescent="0.2"/>
    <row r="12870" ht="15" customHeight="1" x14ac:dyDescent="0.2"/>
    <row r="12871" ht="15" customHeight="1" x14ac:dyDescent="0.2"/>
    <row r="12872" ht="15" customHeight="1" x14ac:dyDescent="0.2"/>
    <row r="12873" ht="15" customHeight="1" x14ac:dyDescent="0.2"/>
    <row r="12874" ht="15" customHeight="1" x14ac:dyDescent="0.2"/>
    <row r="12875" ht="15" customHeight="1" x14ac:dyDescent="0.2"/>
    <row r="12876" ht="15" customHeight="1" x14ac:dyDescent="0.2"/>
    <row r="12877" ht="15" customHeight="1" x14ac:dyDescent="0.2"/>
    <row r="12878" ht="15" customHeight="1" x14ac:dyDescent="0.2"/>
    <row r="12879" ht="15" customHeight="1" x14ac:dyDescent="0.2"/>
    <row r="12880" ht="15" customHeight="1" x14ac:dyDescent="0.2"/>
    <row r="12881" ht="15" customHeight="1" x14ac:dyDescent="0.2"/>
    <row r="12882" ht="15" customHeight="1" x14ac:dyDescent="0.2"/>
    <row r="12883" ht="15" customHeight="1" x14ac:dyDescent="0.2"/>
    <row r="12884" ht="15" customHeight="1" x14ac:dyDescent="0.2"/>
    <row r="12885" ht="15" customHeight="1" x14ac:dyDescent="0.2"/>
    <row r="12886" ht="15" customHeight="1" x14ac:dyDescent="0.2"/>
    <row r="12887" ht="15" customHeight="1" x14ac:dyDescent="0.2"/>
    <row r="12888" ht="15" customHeight="1" x14ac:dyDescent="0.2"/>
    <row r="12889" ht="15" customHeight="1" x14ac:dyDescent="0.2"/>
    <row r="12890" ht="15" customHeight="1" x14ac:dyDescent="0.2"/>
    <row r="12891" ht="15" customHeight="1" x14ac:dyDescent="0.2"/>
    <row r="12892" ht="15" customHeight="1" x14ac:dyDescent="0.2"/>
    <row r="12893" ht="15" customHeight="1" x14ac:dyDescent="0.2"/>
    <row r="12894" ht="15" customHeight="1" x14ac:dyDescent="0.2"/>
    <row r="12895" ht="15" customHeight="1" x14ac:dyDescent="0.2"/>
    <row r="12896" ht="15" customHeight="1" x14ac:dyDescent="0.2"/>
    <row r="12897" ht="15" customHeight="1" x14ac:dyDescent="0.2"/>
    <row r="12898" ht="15" customHeight="1" x14ac:dyDescent="0.2"/>
    <row r="12899" ht="15" customHeight="1" x14ac:dyDescent="0.2"/>
    <row r="12900" ht="15" customHeight="1" x14ac:dyDescent="0.2"/>
    <row r="12901" ht="15" customHeight="1" x14ac:dyDescent="0.2"/>
    <row r="12902" ht="15" customHeight="1" x14ac:dyDescent="0.2"/>
    <row r="12903" ht="15" customHeight="1" x14ac:dyDescent="0.2"/>
    <row r="12904" ht="15" customHeight="1" x14ac:dyDescent="0.2"/>
    <row r="12905" ht="15" customHeight="1" x14ac:dyDescent="0.2"/>
    <row r="12906" ht="15" customHeight="1" x14ac:dyDescent="0.2"/>
    <row r="12907" ht="15" customHeight="1" x14ac:dyDescent="0.2"/>
    <row r="12908" ht="15" customHeight="1" x14ac:dyDescent="0.2"/>
    <row r="12909" ht="15" customHeight="1" x14ac:dyDescent="0.2"/>
    <row r="12910" ht="15" customHeight="1" x14ac:dyDescent="0.2"/>
    <row r="12911" ht="15" customHeight="1" x14ac:dyDescent="0.2"/>
    <row r="12912" ht="15" customHeight="1" x14ac:dyDescent="0.2"/>
    <row r="12913" ht="15" customHeight="1" x14ac:dyDescent="0.2"/>
    <row r="12914" ht="15" customHeight="1" x14ac:dyDescent="0.2"/>
    <row r="12915" ht="15" customHeight="1" x14ac:dyDescent="0.2"/>
    <row r="12916" ht="15" customHeight="1" x14ac:dyDescent="0.2"/>
    <row r="12917" ht="15" customHeight="1" x14ac:dyDescent="0.2"/>
    <row r="12918" ht="15" customHeight="1" x14ac:dyDescent="0.2"/>
    <row r="12919" ht="15" customHeight="1" x14ac:dyDescent="0.2"/>
    <row r="12920" ht="15" customHeight="1" x14ac:dyDescent="0.2"/>
    <row r="12921" ht="15" customHeight="1" x14ac:dyDescent="0.2"/>
    <row r="12922" ht="15" customHeight="1" x14ac:dyDescent="0.2"/>
    <row r="12923" ht="15" customHeight="1" x14ac:dyDescent="0.2"/>
    <row r="12924" ht="15" customHeight="1" x14ac:dyDescent="0.2"/>
    <row r="12925" ht="15" customHeight="1" x14ac:dyDescent="0.2"/>
    <row r="12926" ht="15" customHeight="1" x14ac:dyDescent="0.2"/>
    <row r="12927" ht="15" customHeight="1" x14ac:dyDescent="0.2"/>
    <row r="12928" ht="15" customHeight="1" x14ac:dyDescent="0.2"/>
    <row r="12929" ht="15" customHeight="1" x14ac:dyDescent="0.2"/>
    <row r="12930" ht="15" customHeight="1" x14ac:dyDescent="0.2"/>
    <row r="12931" ht="15" customHeight="1" x14ac:dyDescent="0.2"/>
    <row r="12932" ht="15" customHeight="1" x14ac:dyDescent="0.2"/>
    <row r="12933" ht="15" customHeight="1" x14ac:dyDescent="0.2"/>
    <row r="12934" ht="15" customHeight="1" x14ac:dyDescent="0.2"/>
    <row r="12935" ht="15" customHeight="1" x14ac:dyDescent="0.2"/>
    <row r="12936" ht="15" customHeight="1" x14ac:dyDescent="0.2"/>
    <row r="12937" ht="15" customHeight="1" x14ac:dyDescent="0.2"/>
    <row r="12938" ht="15" customHeight="1" x14ac:dyDescent="0.2"/>
    <row r="12939" ht="15" customHeight="1" x14ac:dyDescent="0.2"/>
    <row r="12940" ht="15" customHeight="1" x14ac:dyDescent="0.2"/>
    <row r="12941" ht="15" customHeight="1" x14ac:dyDescent="0.2"/>
    <row r="12942" ht="15" customHeight="1" x14ac:dyDescent="0.2"/>
    <row r="12943" ht="15" customHeight="1" x14ac:dyDescent="0.2"/>
    <row r="12944" ht="15" customHeight="1" x14ac:dyDescent="0.2"/>
    <row r="12945" ht="15" customHeight="1" x14ac:dyDescent="0.2"/>
    <row r="12946" ht="15" customHeight="1" x14ac:dyDescent="0.2"/>
    <row r="12947" ht="15" customHeight="1" x14ac:dyDescent="0.2"/>
    <row r="12948" ht="15" customHeight="1" x14ac:dyDescent="0.2"/>
    <row r="12949" ht="15" customHeight="1" x14ac:dyDescent="0.2"/>
    <row r="12950" ht="15" customHeight="1" x14ac:dyDescent="0.2"/>
    <row r="12951" ht="15" customHeight="1" x14ac:dyDescent="0.2"/>
    <row r="12952" ht="15" customHeight="1" x14ac:dyDescent="0.2"/>
    <row r="12953" ht="15" customHeight="1" x14ac:dyDescent="0.2"/>
    <row r="12954" ht="15" customHeight="1" x14ac:dyDescent="0.2"/>
    <row r="12955" ht="15" customHeight="1" x14ac:dyDescent="0.2"/>
    <row r="12956" ht="15" customHeight="1" x14ac:dyDescent="0.2"/>
    <row r="12957" ht="15" customHeight="1" x14ac:dyDescent="0.2"/>
    <row r="12958" ht="15" customHeight="1" x14ac:dyDescent="0.2"/>
    <row r="12959" ht="15" customHeight="1" x14ac:dyDescent="0.2"/>
    <row r="12960" ht="15" customHeight="1" x14ac:dyDescent="0.2"/>
    <row r="12961" ht="15" customHeight="1" x14ac:dyDescent="0.2"/>
    <row r="12962" ht="15" customHeight="1" x14ac:dyDescent="0.2"/>
    <row r="12963" ht="15" customHeight="1" x14ac:dyDescent="0.2"/>
    <row r="12964" ht="15" customHeight="1" x14ac:dyDescent="0.2"/>
    <row r="12965" ht="15" customHeight="1" x14ac:dyDescent="0.2"/>
    <row r="12966" ht="15" customHeight="1" x14ac:dyDescent="0.2"/>
    <row r="12967" ht="15" customHeight="1" x14ac:dyDescent="0.2"/>
    <row r="12968" ht="15" customHeight="1" x14ac:dyDescent="0.2"/>
    <row r="12969" ht="15" customHeight="1" x14ac:dyDescent="0.2"/>
    <row r="12970" ht="15" customHeight="1" x14ac:dyDescent="0.2"/>
    <row r="12971" ht="15" customHeight="1" x14ac:dyDescent="0.2"/>
    <row r="12972" ht="15" customHeight="1" x14ac:dyDescent="0.2"/>
    <row r="12973" ht="15" customHeight="1" x14ac:dyDescent="0.2"/>
    <row r="12974" ht="15" customHeight="1" x14ac:dyDescent="0.2"/>
    <row r="12975" ht="15" customHeight="1" x14ac:dyDescent="0.2"/>
    <row r="12976" ht="15" customHeight="1" x14ac:dyDescent="0.2"/>
    <row r="12977" ht="15" customHeight="1" x14ac:dyDescent="0.2"/>
    <row r="12978" ht="15" customHeight="1" x14ac:dyDescent="0.2"/>
    <row r="12979" ht="15" customHeight="1" x14ac:dyDescent="0.2"/>
    <row r="12980" ht="15" customHeight="1" x14ac:dyDescent="0.2"/>
    <row r="12981" ht="15" customHeight="1" x14ac:dyDescent="0.2"/>
    <row r="12982" ht="15" customHeight="1" x14ac:dyDescent="0.2"/>
    <row r="12983" ht="15" customHeight="1" x14ac:dyDescent="0.2"/>
    <row r="12984" ht="15" customHeight="1" x14ac:dyDescent="0.2"/>
    <row r="12985" ht="15" customHeight="1" x14ac:dyDescent="0.2"/>
    <row r="12986" ht="15" customHeight="1" x14ac:dyDescent="0.2"/>
    <row r="12987" ht="15" customHeight="1" x14ac:dyDescent="0.2"/>
    <row r="12988" ht="15" customHeight="1" x14ac:dyDescent="0.2"/>
    <row r="12989" ht="15" customHeight="1" x14ac:dyDescent="0.2"/>
    <row r="12990" ht="15" customHeight="1" x14ac:dyDescent="0.2"/>
    <row r="12991" ht="15" customHeight="1" x14ac:dyDescent="0.2"/>
    <row r="12992" ht="15" customHeight="1" x14ac:dyDescent="0.2"/>
    <row r="12993" ht="15" customHeight="1" x14ac:dyDescent="0.2"/>
    <row r="12994" ht="15" customHeight="1" x14ac:dyDescent="0.2"/>
    <row r="12995" ht="15" customHeight="1" x14ac:dyDescent="0.2"/>
    <row r="12996" ht="15" customHeight="1" x14ac:dyDescent="0.2"/>
    <row r="12997" ht="15" customHeight="1" x14ac:dyDescent="0.2"/>
    <row r="12998" ht="15" customHeight="1" x14ac:dyDescent="0.2"/>
    <row r="12999" ht="15" customHeight="1" x14ac:dyDescent="0.2"/>
    <row r="13000" ht="15" customHeight="1" x14ac:dyDescent="0.2"/>
    <row r="13001" ht="15" customHeight="1" x14ac:dyDescent="0.2"/>
    <row r="13002" ht="15" customHeight="1" x14ac:dyDescent="0.2"/>
    <row r="13003" ht="15" customHeight="1" x14ac:dyDescent="0.2"/>
    <row r="13004" ht="15" customHeight="1" x14ac:dyDescent="0.2"/>
    <row r="13005" ht="15" customHeight="1" x14ac:dyDescent="0.2"/>
    <row r="13006" ht="15" customHeight="1" x14ac:dyDescent="0.2"/>
    <row r="13007" ht="15" customHeight="1" x14ac:dyDescent="0.2"/>
    <row r="13008" ht="15" customHeight="1" x14ac:dyDescent="0.2"/>
    <row r="13009" ht="15" customHeight="1" x14ac:dyDescent="0.2"/>
    <row r="13010" ht="15" customHeight="1" x14ac:dyDescent="0.2"/>
    <row r="13011" ht="15" customHeight="1" x14ac:dyDescent="0.2"/>
    <row r="13012" ht="15" customHeight="1" x14ac:dyDescent="0.2"/>
    <row r="13013" ht="15" customHeight="1" x14ac:dyDescent="0.2"/>
    <row r="13014" ht="15" customHeight="1" x14ac:dyDescent="0.2"/>
    <row r="13015" ht="15" customHeight="1" x14ac:dyDescent="0.2"/>
    <row r="13016" ht="15" customHeight="1" x14ac:dyDescent="0.2"/>
    <row r="13017" ht="15" customHeight="1" x14ac:dyDescent="0.2"/>
    <row r="13018" ht="15" customHeight="1" x14ac:dyDescent="0.2"/>
    <row r="13019" ht="15" customHeight="1" x14ac:dyDescent="0.2"/>
    <row r="13020" ht="15" customHeight="1" x14ac:dyDescent="0.2"/>
    <row r="13021" ht="15" customHeight="1" x14ac:dyDescent="0.2"/>
    <row r="13022" ht="15" customHeight="1" x14ac:dyDescent="0.2"/>
    <row r="13023" ht="15" customHeight="1" x14ac:dyDescent="0.2"/>
    <row r="13024" ht="15" customHeight="1" x14ac:dyDescent="0.2"/>
    <row r="13025" ht="15" customHeight="1" x14ac:dyDescent="0.2"/>
    <row r="13026" ht="15" customHeight="1" x14ac:dyDescent="0.2"/>
    <row r="13027" ht="15" customHeight="1" x14ac:dyDescent="0.2"/>
    <row r="13028" ht="15" customHeight="1" x14ac:dyDescent="0.2"/>
    <row r="13029" ht="15" customHeight="1" x14ac:dyDescent="0.2"/>
    <row r="13030" ht="15" customHeight="1" x14ac:dyDescent="0.2"/>
    <row r="13031" ht="15" customHeight="1" x14ac:dyDescent="0.2"/>
    <row r="13032" ht="15" customHeight="1" x14ac:dyDescent="0.2"/>
    <row r="13033" ht="15" customHeight="1" x14ac:dyDescent="0.2"/>
    <row r="13034" ht="15" customHeight="1" x14ac:dyDescent="0.2"/>
    <row r="13035" ht="15" customHeight="1" x14ac:dyDescent="0.2"/>
    <row r="13036" ht="15" customHeight="1" x14ac:dyDescent="0.2"/>
    <row r="13037" ht="15" customHeight="1" x14ac:dyDescent="0.2"/>
    <row r="13038" ht="15" customHeight="1" x14ac:dyDescent="0.2"/>
    <row r="13039" ht="15" customHeight="1" x14ac:dyDescent="0.2"/>
    <row r="13040" ht="15" customHeight="1" x14ac:dyDescent="0.2"/>
    <row r="13041" ht="15" customHeight="1" x14ac:dyDescent="0.2"/>
    <row r="13042" ht="15" customHeight="1" x14ac:dyDescent="0.2"/>
    <row r="13043" ht="15" customHeight="1" x14ac:dyDescent="0.2"/>
    <row r="13044" ht="15" customHeight="1" x14ac:dyDescent="0.2"/>
    <row r="13045" ht="15" customHeight="1" x14ac:dyDescent="0.2"/>
    <row r="13046" ht="15" customHeight="1" x14ac:dyDescent="0.2"/>
    <row r="13047" ht="15" customHeight="1" x14ac:dyDescent="0.2"/>
    <row r="13048" ht="15" customHeight="1" x14ac:dyDescent="0.2"/>
    <row r="13049" ht="15" customHeight="1" x14ac:dyDescent="0.2"/>
    <row r="13050" ht="15" customHeight="1" x14ac:dyDescent="0.2"/>
    <row r="13051" ht="15" customHeight="1" x14ac:dyDescent="0.2"/>
    <row r="13052" ht="15" customHeight="1" x14ac:dyDescent="0.2"/>
    <row r="13053" ht="15" customHeight="1" x14ac:dyDescent="0.2"/>
    <row r="13054" ht="15" customHeight="1" x14ac:dyDescent="0.2"/>
    <row r="13055" ht="15" customHeight="1" x14ac:dyDescent="0.2"/>
    <row r="13056" ht="15" customHeight="1" x14ac:dyDescent="0.2"/>
    <row r="13057" ht="15" customHeight="1" x14ac:dyDescent="0.2"/>
    <row r="13058" ht="15" customHeight="1" x14ac:dyDescent="0.2"/>
    <row r="13059" ht="15" customHeight="1" x14ac:dyDescent="0.2"/>
    <row r="13060" ht="15" customHeight="1" x14ac:dyDescent="0.2"/>
    <row r="13061" ht="15" customHeight="1" x14ac:dyDescent="0.2"/>
    <row r="13062" ht="15" customHeight="1" x14ac:dyDescent="0.2"/>
    <row r="13063" ht="15" customHeight="1" x14ac:dyDescent="0.2"/>
    <row r="13064" ht="15" customHeight="1" x14ac:dyDescent="0.2"/>
    <row r="13065" ht="15" customHeight="1" x14ac:dyDescent="0.2"/>
    <row r="13066" ht="15" customHeight="1" x14ac:dyDescent="0.2"/>
    <row r="13067" ht="15" customHeight="1" x14ac:dyDescent="0.2"/>
    <row r="13068" ht="15" customHeight="1" x14ac:dyDescent="0.2"/>
    <row r="13069" ht="15" customHeight="1" x14ac:dyDescent="0.2"/>
    <row r="13070" ht="15" customHeight="1" x14ac:dyDescent="0.2"/>
    <row r="13071" ht="15" customHeight="1" x14ac:dyDescent="0.2"/>
    <row r="13072" ht="15" customHeight="1" x14ac:dyDescent="0.2"/>
    <row r="13073" ht="15" customHeight="1" x14ac:dyDescent="0.2"/>
    <row r="13074" ht="15" customHeight="1" x14ac:dyDescent="0.2"/>
    <row r="13075" ht="15" customHeight="1" x14ac:dyDescent="0.2"/>
    <row r="13076" ht="15" customHeight="1" x14ac:dyDescent="0.2"/>
    <row r="13077" ht="15" customHeight="1" x14ac:dyDescent="0.2"/>
    <row r="13078" ht="15" customHeight="1" x14ac:dyDescent="0.2"/>
    <row r="13079" ht="15" customHeight="1" x14ac:dyDescent="0.2"/>
    <row r="13080" ht="15" customHeight="1" x14ac:dyDescent="0.2"/>
    <row r="13081" ht="15" customHeight="1" x14ac:dyDescent="0.2"/>
    <row r="13082" ht="15" customHeight="1" x14ac:dyDescent="0.2"/>
    <row r="13083" ht="15" customHeight="1" x14ac:dyDescent="0.2"/>
    <row r="13084" ht="15" customHeight="1" x14ac:dyDescent="0.2"/>
    <row r="13085" ht="15" customHeight="1" x14ac:dyDescent="0.2"/>
    <row r="13086" ht="15" customHeight="1" x14ac:dyDescent="0.2"/>
    <row r="13087" ht="15" customHeight="1" x14ac:dyDescent="0.2"/>
    <row r="13088" ht="15" customHeight="1" x14ac:dyDescent="0.2"/>
    <row r="13089" ht="15" customHeight="1" x14ac:dyDescent="0.2"/>
    <row r="13090" ht="15" customHeight="1" x14ac:dyDescent="0.2"/>
    <row r="13091" ht="15" customHeight="1" x14ac:dyDescent="0.2"/>
    <row r="13092" ht="15" customHeight="1" x14ac:dyDescent="0.2"/>
    <row r="13093" ht="15" customHeight="1" x14ac:dyDescent="0.2"/>
    <row r="13094" ht="15" customHeight="1" x14ac:dyDescent="0.2"/>
    <row r="13095" ht="15" customHeight="1" x14ac:dyDescent="0.2"/>
    <row r="13096" ht="15" customHeight="1" x14ac:dyDescent="0.2"/>
    <row r="13097" ht="15" customHeight="1" x14ac:dyDescent="0.2"/>
    <row r="13098" ht="15" customHeight="1" x14ac:dyDescent="0.2"/>
    <row r="13099" ht="15" customHeight="1" x14ac:dyDescent="0.2"/>
    <row r="13100" ht="15" customHeight="1" x14ac:dyDescent="0.2"/>
    <row r="13101" ht="15" customHeight="1" x14ac:dyDescent="0.2"/>
    <row r="13102" ht="15" customHeight="1" x14ac:dyDescent="0.2"/>
    <row r="13103" ht="15" customHeight="1" x14ac:dyDescent="0.2"/>
    <row r="13104" ht="15" customHeight="1" x14ac:dyDescent="0.2"/>
    <row r="13105" ht="15" customHeight="1" x14ac:dyDescent="0.2"/>
    <row r="13106" ht="15" customHeight="1" x14ac:dyDescent="0.2"/>
    <row r="13107" ht="15" customHeight="1" x14ac:dyDescent="0.2"/>
    <row r="13108" ht="15" customHeight="1" x14ac:dyDescent="0.2"/>
    <row r="13109" ht="15" customHeight="1" x14ac:dyDescent="0.2"/>
    <row r="13110" ht="15" customHeight="1" x14ac:dyDescent="0.2"/>
    <row r="13111" ht="15" customHeight="1" x14ac:dyDescent="0.2"/>
    <row r="13112" ht="15" customHeight="1" x14ac:dyDescent="0.2"/>
    <row r="13113" ht="15" customHeight="1" x14ac:dyDescent="0.2"/>
    <row r="13114" ht="15" customHeight="1" x14ac:dyDescent="0.2"/>
    <row r="13115" ht="15" customHeight="1" x14ac:dyDescent="0.2"/>
    <row r="13116" ht="15" customHeight="1" x14ac:dyDescent="0.2"/>
    <row r="13117" ht="15" customHeight="1" x14ac:dyDescent="0.2"/>
    <row r="13118" ht="15" customHeight="1" x14ac:dyDescent="0.2"/>
    <row r="13119" ht="15" customHeight="1" x14ac:dyDescent="0.2"/>
    <row r="13120" ht="15" customHeight="1" x14ac:dyDescent="0.2"/>
    <row r="13121" ht="15" customHeight="1" x14ac:dyDescent="0.2"/>
    <row r="13122" ht="15" customHeight="1" x14ac:dyDescent="0.2"/>
    <row r="13123" ht="15" customHeight="1" x14ac:dyDescent="0.2"/>
    <row r="13124" ht="15" customHeight="1" x14ac:dyDescent="0.2"/>
    <row r="13125" ht="15" customHeight="1" x14ac:dyDescent="0.2"/>
    <row r="13126" ht="15" customHeight="1" x14ac:dyDescent="0.2"/>
    <row r="13127" ht="15" customHeight="1" x14ac:dyDescent="0.2"/>
    <row r="13128" ht="15" customHeight="1" x14ac:dyDescent="0.2"/>
    <row r="13129" ht="15" customHeight="1" x14ac:dyDescent="0.2"/>
    <row r="13130" ht="15" customHeight="1" x14ac:dyDescent="0.2"/>
    <row r="13131" ht="15" customHeight="1" x14ac:dyDescent="0.2"/>
    <row r="13132" ht="15" customHeight="1" x14ac:dyDescent="0.2"/>
    <row r="13133" ht="15" customHeight="1" x14ac:dyDescent="0.2"/>
    <row r="13134" ht="15" customHeight="1" x14ac:dyDescent="0.2"/>
    <row r="13135" ht="15" customHeight="1" x14ac:dyDescent="0.2"/>
    <row r="13136" ht="15" customHeight="1" x14ac:dyDescent="0.2"/>
    <row r="13137" ht="15" customHeight="1" x14ac:dyDescent="0.2"/>
    <row r="13138" ht="15" customHeight="1" x14ac:dyDescent="0.2"/>
    <row r="13139" ht="15" customHeight="1" x14ac:dyDescent="0.2"/>
    <row r="13140" ht="15" customHeight="1" x14ac:dyDescent="0.2"/>
    <row r="13141" ht="15" customHeight="1" x14ac:dyDescent="0.2"/>
    <row r="13142" ht="15" customHeight="1" x14ac:dyDescent="0.2"/>
    <row r="13143" ht="15" customHeight="1" x14ac:dyDescent="0.2"/>
    <row r="13144" ht="15" customHeight="1" x14ac:dyDescent="0.2"/>
    <row r="13145" ht="15" customHeight="1" x14ac:dyDescent="0.2"/>
    <row r="13146" ht="15" customHeight="1" x14ac:dyDescent="0.2"/>
    <row r="13147" ht="15" customHeight="1" x14ac:dyDescent="0.2"/>
    <row r="13148" ht="15" customHeight="1" x14ac:dyDescent="0.2"/>
    <row r="13149" ht="15" customHeight="1" x14ac:dyDescent="0.2"/>
    <row r="13150" ht="15" customHeight="1" x14ac:dyDescent="0.2"/>
    <row r="13151" ht="15" customHeight="1" x14ac:dyDescent="0.2"/>
    <row r="13152" ht="15" customHeight="1" x14ac:dyDescent="0.2"/>
    <row r="13153" ht="15" customHeight="1" x14ac:dyDescent="0.2"/>
    <row r="13154" ht="15" customHeight="1" x14ac:dyDescent="0.2"/>
    <row r="13155" ht="15" customHeight="1" x14ac:dyDescent="0.2"/>
    <row r="13156" ht="15" customHeight="1" x14ac:dyDescent="0.2"/>
    <row r="13157" ht="15" customHeight="1" x14ac:dyDescent="0.2"/>
    <row r="13158" ht="15" customHeight="1" x14ac:dyDescent="0.2"/>
    <row r="13159" ht="15" customHeight="1" x14ac:dyDescent="0.2"/>
    <row r="13160" ht="15" customHeight="1" x14ac:dyDescent="0.2"/>
    <row r="13161" ht="15" customHeight="1" x14ac:dyDescent="0.2"/>
    <row r="13162" ht="15" customHeight="1" x14ac:dyDescent="0.2"/>
    <row r="13163" ht="15" customHeight="1" x14ac:dyDescent="0.2"/>
    <row r="13164" ht="15" customHeight="1" x14ac:dyDescent="0.2"/>
    <row r="13165" ht="15" customHeight="1" x14ac:dyDescent="0.2"/>
    <row r="13166" ht="15" customHeight="1" x14ac:dyDescent="0.2"/>
    <row r="13167" ht="15" customHeight="1" x14ac:dyDescent="0.2"/>
    <row r="13168" ht="15" customHeight="1" x14ac:dyDescent="0.2"/>
    <row r="13169" ht="15" customHeight="1" x14ac:dyDescent="0.2"/>
    <row r="13170" ht="15" customHeight="1" x14ac:dyDescent="0.2"/>
    <row r="13171" ht="15" customHeight="1" x14ac:dyDescent="0.2"/>
    <row r="13172" ht="15" customHeight="1" x14ac:dyDescent="0.2"/>
    <row r="13173" ht="15" customHeight="1" x14ac:dyDescent="0.2"/>
    <row r="13174" ht="15" customHeight="1" x14ac:dyDescent="0.2"/>
    <row r="13175" ht="15" customHeight="1" x14ac:dyDescent="0.2"/>
    <row r="13176" ht="15" customHeight="1" x14ac:dyDescent="0.2"/>
    <row r="13177" ht="15" customHeight="1" x14ac:dyDescent="0.2"/>
    <row r="13178" ht="15" customHeight="1" x14ac:dyDescent="0.2"/>
    <row r="13179" ht="15" customHeight="1" x14ac:dyDescent="0.2"/>
    <row r="13180" ht="15" customHeight="1" x14ac:dyDescent="0.2"/>
    <row r="13181" ht="15" customHeight="1" x14ac:dyDescent="0.2"/>
    <row r="13182" ht="15" customHeight="1" x14ac:dyDescent="0.2"/>
    <row r="13183" ht="15" customHeight="1" x14ac:dyDescent="0.2"/>
    <row r="13184" ht="15" customHeight="1" x14ac:dyDescent="0.2"/>
    <row r="13185" ht="15" customHeight="1" x14ac:dyDescent="0.2"/>
    <row r="13186" ht="15" customHeight="1" x14ac:dyDescent="0.2"/>
    <row r="13187" ht="15" customHeight="1" x14ac:dyDescent="0.2"/>
    <row r="13188" ht="15" customHeight="1" x14ac:dyDescent="0.2"/>
    <row r="13189" ht="15" customHeight="1" x14ac:dyDescent="0.2"/>
    <row r="13190" ht="15" customHeight="1" x14ac:dyDescent="0.2"/>
    <row r="13191" ht="15" customHeight="1" x14ac:dyDescent="0.2"/>
    <row r="13192" ht="15" customHeight="1" x14ac:dyDescent="0.2"/>
    <row r="13193" ht="15" customHeight="1" x14ac:dyDescent="0.2"/>
    <row r="13194" ht="15" customHeight="1" x14ac:dyDescent="0.2"/>
    <row r="13195" ht="15" customHeight="1" x14ac:dyDescent="0.2"/>
    <row r="13196" ht="15" customHeight="1" x14ac:dyDescent="0.2"/>
    <row r="13197" ht="15" customHeight="1" x14ac:dyDescent="0.2"/>
    <row r="13198" ht="15" customHeight="1" x14ac:dyDescent="0.2"/>
    <row r="13199" ht="15" customHeight="1" x14ac:dyDescent="0.2"/>
    <row r="13200" ht="15" customHeight="1" x14ac:dyDescent="0.2"/>
    <row r="13201" ht="15" customHeight="1" x14ac:dyDescent="0.2"/>
    <row r="13202" ht="15" customHeight="1" x14ac:dyDescent="0.2"/>
    <row r="13203" ht="15" customHeight="1" x14ac:dyDescent="0.2"/>
    <row r="13204" ht="15" customHeight="1" x14ac:dyDescent="0.2"/>
    <row r="13205" ht="15" customHeight="1" x14ac:dyDescent="0.2"/>
    <row r="13206" ht="15" customHeight="1" x14ac:dyDescent="0.2"/>
    <row r="13207" ht="15" customHeight="1" x14ac:dyDescent="0.2"/>
    <row r="13208" ht="15" customHeight="1" x14ac:dyDescent="0.2"/>
    <row r="13209" ht="15" customHeight="1" x14ac:dyDescent="0.2"/>
    <row r="13210" ht="15" customHeight="1" x14ac:dyDescent="0.2"/>
    <row r="13211" ht="15" customHeight="1" x14ac:dyDescent="0.2"/>
    <row r="13212" ht="15" customHeight="1" x14ac:dyDescent="0.2"/>
    <row r="13213" ht="15" customHeight="1" x14ac:dyDescent="0.2"/>
    <row r="13214" ht="15" customHeight="1" x14ac:dyDescent="0.2"/>
    <row r="13215" ht="15" customHeight="1" x14ac:dyDescent="0.2"/>
    <row r="13216" ht="15" customHeight="1" x14ac:dyDescent="0.2"/>
    <row r="13217" ht="15" customHeight="1" x14ac:dyDescent="0.2"/>
    <row r="13218" ht="15" customHeight="1" x14ac:dyDescent="0.2"/>
    <row r="13219" ht="15" customHeight="1" x14ac:dyDescent="0.2"/>
    <row r="13220" ht="15" customHeight="1" x14ac:dyDescent="0.2"/>
    <row r="13221" ht="15" customHeight="1" x14ac:dyDescent="0.2"/>
    <row r="13222" ht="15" customHeight="1" x14ac:dyDescent="0.2"/>
    <row r="13223" ht="15" customHeight="1" x14ac:dyDescent="0.2"/>
    <row r="13224" ht="15" customHeight="1" x14ac:dyDescent="0.2"/>
    <row r="13225" ht="15" customHeight="1" x14ac:dyDescent="0.2"/>
    <row r="13226" ht="15" customHeight="1" x14ac:dyDescent="0.2"/>
    <row r="13227" ht="15" customHeight="1" x14ac:dyDescent="0.2"/>
    <row r="13228" ht="15" customHeight="1" x14ac:dyDescent="0.2"/>
    <row r="13229" ht="15" customHeight="1" x14ac:dyDescent="0.2"/>
    <row r="13230" ht="15" customHeight="1" x14ac:dyDescent="0.2"/>
    <row r="13231" ht="15" customHeight="1" x14ac:dyDescent="0.2"/>
    <row r="13232" ht="15" customHeight="1" x14ac:dyDescent="0.2"/>
    <row r="13233" ht="15" customHeight="1" x14ac:dyDescent="0.2"/>
    <row r="13234" ht="15" customHeight="1" x14ac:dyDescent="0.2"/>
    <row r="13235" ht="15" customHeight="1" x14ac:dyDescent="0.2"/>
    <row r="13236" ht="15" customHeight="1" x14ac:dyDescent="0.2"/>
    <row r="13237" ht="15" customHeight="1" x14ac:dyDescent="0.2"/>
    <row r="13238" ht="15" customHeight="1" x14ac:dyDescent="0.2"/>
    <row r="13239" ht="15" customHeight="1" x14ac:dyDescent="0.2"/>
    <row r="13240" ht="15" customHeight="1" x14ac:dyDescent="0.2"/>
    <row r="13241" ht="15" customHeight="1" x14ac:dyDescent="0.2"/>
    <row r="13242" ht="15" customHeight="1" x14ac:dyDescent="0.2"/>
    <row r="13243" ht="15" customHeight="1" x14ac:dyDescent="0.2"/>
    <row r="13244" ht="15" customHeight="1" x14ac:dyDescent="0.2"/>
    <row r="13245" ht="15" customHeight="1" x14ac:dyDescent="0.2"/>
    <row r="13246" ht="15" customHeight="1" x14ac:dyDescent="0.2"/>
    <row r="13247" ht="15" customHeight="1" x14ac:dyDescent="0.2"/>
    <row r="13248" ht="15" customHeight="1" x14ac:dyDescent="0.2"/>
    <row r="13249" ht="15" customHeight="1" x14ac:dyDescent="0.2"/>
    <row r="13250" ht="15" customHeight="1" x14ac:dyDescent="0.2"/>
    <row r="13251" ht="15" customHeight="1" x14ac:dyDescent="0.2"/>
    <row r="13252" ht="15" customHeight="1" x14ac:dyDescent="0.2"/>
    <row r="13253" ht="15" customHeight="1" x14ac:dyDescent="0.2"/>
    <row r="13254" ht="15" customHeight="1" x14ac:dyDescent="0.2"/>
    <row r="13255" ht="15" customHeight="1" x14ac:dyDescent="0.2"/>
    <row r="13256" ht="15" customHeight="1" x14ac:dyDescent="0.2"/>
    <row r="13257" ht="15" customHeight="1" x14ac:dyDescent="0.2"/>
    <row r="13258" ht="15" customHeight="1" x14ac:dyDescent="0.2"/>
    <row r="13259" ht="15" customHeight="1" x14ac:dyDescent="0.2"/>
    <row r="13260" ht="15" customHeight="1" x14ac:dyDescent="0.2"/>
    <row r="13261" ht="15" customHeight="1" x14ac:dyDescent="0.2"/>
    <row r="13262" ht="15" customHeight="1" x14ac:dyDescent="0.2"/>
    <row r="13263" ht="15" customHeight="1" x14ac:dyDescent="0.2"/>
    <row r="13264" ht="15" customHeight="1" x14ac:dyDescent="0.2"/>
    <row r="13265" ht="15" customHeight="1" x14ac:dyDescent="0.2"/>
    <row r="13266" ht="15" customHeight="1" x14ac:dyDescent="0.2"/>
    <row r="13267" ht="15" customHeight="1" x14ac:dyDescent="0.2"/>
    <row r="13268" ht="15" customHeight="1" x14ac:dyDescent="0.2"/>
    <row r="13269" ht="15" customHeight="1" x14ac:dyDescent="0.2"/>
    <row r="13270" ht="15" customHeight="1" x14ac:dyDescent="0.2"/>
    <row r="13271" ht="15" customHeight="1" x14ac:dyDescent="0.2"/>
    <row r="13272" ht="15" customHeight="1" x14ac:dyDescent="0.2"/>
    <row r="13273" ht="15" customHeight="1" x14ac:dyDescent="0.2"/>
    <row r="13274" ht="15" customHeight="1" x14ac:dyDescent="0.2"/>
    <row r="13275" ht="15" customHeight="1" x14ac:dyDescent="0.2"/>
    <row r="13276" ht="15" customHeight="1" x14ac:dyDescent="0.2"/>
    <row r="13277" ht="15" customHeight="1" x14ac:dyDescent="0.2"/>
    <row r="13278" ht="15" customHeight="1" x14ac:dyDescent="0.2"/>
    <row r="13279" ht="15" customHeight="1" x14ac:dyDescent="0.2"/>
    <row r="13280" ht="15" customHeight="1" x14ac:dyDescent="0.2"/>
    <row r="13281" ht="15" customHeight="1" x14ac:dyDescent="0.2"/>
    <row r="13282" ht="15" customHeight="1" x14ac:dyDescent="0.2"/>
    <row r="13283" ht="15" customHeight="1" x14ac:dyDescent="0.2"/>
    <row r="13284" ht="15" customHeight="1" x14ac:dyDescent="0.2"/>
    <row r="13285" ht="15" customHeight="1" x14ac:dyDescent="0.2"/>
    <row r="13286" ht="15" customHeight="1" x14ac:dyDescent="0.2"/>
    <row r="13287" ht="15" customHeight="1" x14ac:dyDescent="0.2"/>
    <row r="13288" ht="15" customHeight="1" x14ac:dyDescent="0.2"/>
    <row r="13289" ht="15" customHeight="1" x14ac:dyDescent="0.2"/>
    <row r="13290" ht="15" customHeight="1" x14ac:dyDescent="0.2"/>
    <row r="13291" ht="15" customHeight="1" x14ac:dyDescent="0.2"/>
    <row r="13292" ht="15" customHeight="1" x14ac:dyDescent="0.2"/>
    <row r="13293" ht="15" customHeight="1" x14ac:dyDescent="0.2"/>
    <row r="13294" ht="15" customHeight="1" x14ac:dyDescent="0.2"/>
    <row r="13295" ht="15" customHeight="1" x14ac:dyDescent="0.2"/>
    <row r="13296" ht="15" customHeight="1" x14ac:dyDescent="0.2"/>
    <row r="13297" ht="15" customHeight="1" x14ac:dyDescent="0.2"/>
    <row r="13298" ht="15" customHeight="1" x14ac:dyDescent="0.2"/>
    <row r="13299" ht="15" customHeight="1" x14ac:dyDescent="0.2"/>
    <row r="13300" ht="15" customHeight="1" x14ac:dyDescent="0.2"/>
    <row r="13301" ht="15" customHeight="1" x14ac:dyDescent="0.2"/>
    <row r="13302" ht="15" customHeight="1" x14ac:dyDescent="0.2"/>
    <row r="13303" ht="15" customHeight="1" x14ac:dyDescent="0.2"/>
    <row r="13304" ht="15" customHeight="1" x14ac:dyDescent="0.2"/>
    <row r="13305" ht="15" customHeight="1" x14ac:dyDescent="0.2"/>
    <row r="13306" ht="15" customHeight="1" x14ac:dyDescent="0.2"/>
    <row r="13307" ht="15" customHeight="1" x14ac:dyDescent="0.2"/>
    <row r="13308" ht="15" customHeight="1" x14ac:dyDescent="0.2"/>
    <row r="13309" ht="15" customHeight="1" x14ac:dyDescent="0.2"/>
    <row r="13310" ht="15" customHeight="1" x14ac:dyDescent="0.2"/>
    <row r="13311" ht="15" customHeight="1" x14ac:dyDescent="0.2"/>
    <row r="13312" ht="15" customHeight="1" x14ac:dyDescent="0.2"/>
    <row r="13313" ht="15" customHeight="1" x14ac:dyDescent="0.2"/>
    <row r="13314" ht="15" customHeight="1" x14ac:dyDescent="0.2"/>
    <row r="13315" ht="15" customHeight="1" x14ac:dyDescent="0.2"/>
    <row r="13316" ht="15" customHeight="1" x14ac:dyDescent="0.2"/>
    <row r="13317" ht="15" customHeight="1" x14ac:dyDescent="0.2"/>
    <row r="13318" ht="15" customHeight="1" x14ac:dyDescent="0.2"/>
    <row r="13319" ht="15" customHeight="1" x14ac:dyDescent="0.2"/>
    <row r="13320" ht="15" customHeight="1" x14ac:dyDescent="0.2"/>
    <row r="13321" ht="15" customHeight="1" x14ac:dyDescent="0.2"/>
    <row r="13322" ht="15" customHeight="1" x14ac:dyDescent="0.2"/>
    <row r="13323" ht="15" customHeight="1" x14ac:dyDescent="0.2"/>
    <row r="13324" ht="15" customHeight="1" x14ac:dyDescent="0.2"/>
    <row r="13325" ht="15" customHeight="1" x14ac:dyDescent="0.2"/>
    <row r="13326" ht="15" customHeight="1" x14ac:dyDescent="0.2"/>
    <row r="13327" ht="15" customHeight="1" x14ac:dyDescent="0.2"/>
    <row r="13328" ht="15" customHeight="1" x14ac:dyDescent="0.2"/>
    <row r="13329" ht="15" customHeight="1" x14ac:dyDescent="0.2"/>
    <row r="13330" ht="15" customHeight="1" x14ac:dyDescent="0.2"/>
    <row r="13331" ht="15" customHeight="1" x14ac:dyDescent="0.2"/>
    <row r="13332" ht="15" customHeight="1" x14ac:dyDescent="0.2"/>
    <row r="13333" ht="15" customHeight="1" x14ac:dyDescent="0.2"/>
    <row r="13334" ht="15" customHeight="1" x14ac:dyDescent="0.2"/>
    <row r="13335" ht="15" customHeight="1" x14ac:dyDescent="0.2"/>
    <row r="13336" ht="15" customHeight="1" x14ac:dyDescent="0.2"/>
    <row r="13337" ht="15" customHeight="1" x14ac:dyDescent="0.2"/>
    <row r="13338" ht="15" customHeight="1" x14ac:dyDescent="0.2"/>
    <row r="13339" ht="15" customHeight="1" x14ac:dyDescent="0.2"/>
    <row r="13340" ht="15" customHeight="1" x14ac:dyDescent="0.2"/>
    <row r="13341" ht="15" customHeight="1" x14ac:dyDescent="0.2"/>
    <row r="13342" ht="15" customHeight="1" x14ac:dyDescent="0.2"/>
    <row r="13343" ht="15" customHeight="1" x14ac:dyDescent="0.2"/>
    <row r="13344" ht="15" customHeight="1" x14ac:dyDescent="0.2"/>
    <row r="13345" ht="15" customHeight="1" x14ac:dyDescent="0.2"/>
    <row r="13346" ht="15" customHeight="1" x14ac:dyDescent="0.2"/>
    <row r="13347" ht="15" customHeight="1" x14ac:dyDescent="0.2"/>
    <row r="13348" ht="15" customHeight="1" x14ac:dyDescent="0.2"/>
    <row r="13349" ht="15" customHeight="1" x14ac:dyDescent="0.2"/>
    <row r="13350" ht="15" customHeight="1" x14ac:dyDescent="0.2"/>
    <row r="13351" ht="15" customHeight="1" x14ac:dyDescent="0.2"/>
    <row r="13352" ht="15" customHeight="1" x14ac:dyDescent="0.2"/>
    <row r="13353" ht="15" customHeight="1" x14ac:dyDescent="0.2"/>
    <row r="13354" ht="15" customHeight="1" x14ac:dyDescent="0.2"/>
    <row r="13355" ht="15" customHeight="1" x14ac:dyDescent="0.2"/>
    <row r="13356" ht="15" customHeight="1" x14ac:dyDescent="0.2"/>
    <row r="13357" ht="15" customHeight="1" x14ac:dyDescent="0.2"/>
    <row r="13358" ht="15" customHeight="1" x14ac:dyDescent="0.2"/>
    <row r="13359" ht="15" customHeight="1" x14ac:dyDescent="0.2"/>
    <row r="13360" ht="15" customHeight="1" x14ac:dyDescent="0.2"/>
    <row r="13361" ht="15" customHeight="1" x14ac:dyDescent="0.2"/>
    <row r="13362" ht="15" customHeight="1" x14ac:dyDescent="0.2"/>
    <row r="13363" ht="15" customHeight="1" x14ac:dyDescent="0.2"/>
    <row r="13364" ht="15" customHeight="1" x14ac:dyDescent="0.2"/>
    <row r="13365" ht="15" customHeight="1" x14ac:dyDescent="0.2"/>
    <row r="13366" ht="15" customHeight="1" x14ac:dyDescent="0.2"/>
    <row r="13367" ht="15" customHeight="1" x14ac:dyDescent="0.2"/>
    <row r="13368" ht="15" customHeight="1" x14ac:dyDescent="0.2"/>
    <row r="13369" ht="15" customHeight="1" x14ac:dyDescent="0.2"/>
    <row r="13370" ht="15" customHeight="1" x14ac:dyDescent="0.2"/>
    <row r="13371" ht="15" customHeight="1" x14ac:dyDescent="0.2"/>
    <row r="13372" ht="15" customHeight="1" x14ac:dyDescent="0.2"/>
    <row r="13373" ht="15" customHeight="1" x14ac:dyDescent="0.2"/>
    <row r="13374" ht="15" customHeight="1" x14ac:dyDescent="0.2"/>
    <row r="13375" ht="15" customHeight="1" x14ac:dyDescent="0.2"/>
    <row r="13376" ht="15" customHeight="1" x14ac:dyDescent="0.2"/>
    <row r="13377" ht="15" customHeight="1" x14ac:dyDescent="0.2"/>
    <row r="13378" ht="15" customHeight="1" x14ac:dyDescent="0.2"/>
    <row r="13379" ht="15" customHeight="1" x14ac:dyDescent="0.2"/>
    <row r="13380" ht="15" customHeight="1" x14ac:dyDescent="0.2"/>
    <row r="13381" ht="15" customHeight="1" x14ac:dyDescent="0.2"/>
    <row r="13382" ht="15" customHeight="1" x14ac:dyDescent="0.2"/>
    <row r="13383" ht="15" customHeight="1" x14ac:dyDescent="0.2"/>
    <row r="13384" ht="15" customHeight="1" x14ac:dyDescent="0.2"/>
    <row r="13385" ht="15" customHeight="1" x14ac:dyDescent="0.2"/>
    <row r="13386" ht="15" customHeight="1" x14ac:dyDescent="0.2"/>
    <row r="13387" ht="15" customHeight="1" x14ac:dyDescent="0.2"/>
    <row r="13388" ht="15" customHeight="1" x14ac:dyDescent="0.2"/>
    <row r="13389" ht="15" customHeight="1" x14ac:dyDescent="0.2"/>
    <row r="13390" ht="15" customHeight="1" x14ac:dyDescent="0.2"/>
    <row r="13391" ht="15" customHeight="1" x14ac:dyDescent="0.2"/>
    <row r="13392" ht="15" customHeight="1" x14ac:dyDescent="0.2"/>
    <row r="13393" ht="15" customHeight="1" x14ac:dyDescent="0.2"/>
    <row r="13394" ht="15" customHeight="1" x14ac:dyDescent="0.2"/>
    <row r="13395" ht="15" customHeight="1" x14ac:dyDescent="0.2"/>
    <row r="13396" ht="15" customHeight="1" x14ac:dyDescent="0.2"/>
    <row r="13397" ht="15" customHeight="1" x14ac:dyDescent="0.2"/>
    <row r="13398" ht="15" customHeight="1" x14ac:dyDescent="0.2"/>
    <row r="13399" ht="15" customHeight="1" x14ac:dyDescent="0.2"/>
    <row r="13400" ht="15" customHeight="1" x14ac:dyDescent="0.2"/>
    <row r="13401" ht="15" customHeight="1" x14ac:dyDescent="0.2"/>
    <row r="13402" ht="15" customHeight="1" x14ac:dyDescent="0.2"/>
    <row r="13403" ht="15" customHeight="1" x14ac:dyDescent="0.2"/>
    <row r="13404" ht="15" customHeight="1" x14ac:dyDescent="0.2"/>
    <row r="13405" ht="15" customHeight="1" x14ac:dyDescent="0.2"/>
    <row r="13406" ht="15" customHeight="1" x14ac:dyDescent="0.2"/>
    <row r="13407" ht="15" customHeight="1" x14ac:dyDescent="0.2"/>
    <row r="13408" ht="15" customHeight="1" x14ac:dyDescent="0.2"/>
    <row r="13409" ht="15" customHeight="1" x14ac:dyDescent="0.2"/>
    <row r="13410" ht="15" customHeight="1" x14ac:dyDescent="0.2"/>
    <row r="13411" ht="15" customHeight="1" x14ac:dyDescent="0.2"/>
    <row r="13412" ht="15" customHeight="1" x14ac:dyDescent="0.2"/>
    <row r="13413" ht="15" customHeight="1" x14ac:dyDescent="0.2"/>
    <row r="13414" ht="15" customHeight="1" x14ac:dyDescent="0.2"/>
    <row r="13415" ht="15" customHeight="1" x14ac:dyDescent="0.2"/>
    <row r="13416" ht="15" customHeight="1" x14ac:dyDescent="0.2"/>
    <row r="13417" ht="15" customHeight="1" x14ac:dyDescent="0.2"/>
    <row r="13418" ht="15" customHeight="1" x14ac:dyDescent="0.2"/>
    <row r="13419" ht="15" customHeight="1" x14ac:dyDescent="0.2"/>
    <row r="13420" ht="15" customHeight="1" x14ac:dyDescent="0.2"/>
    <row r="13421" ht="15" customHeight="1" x14ac:dyDescent="0.2"/>
    <row r="13422" ht="15" customHeight="1" x14ac:dyDescent="0.2"/>
    <row r="13423" ht="15" customHeight="1" x14ac:dyDescent="0.2"/>
    <row r="13424" ht="15" customHeight="1" x14ac:dyDescent="0.2"/>
    <row r="13425" ht="15" customHeight="1" x14ac:dyDescent="0.2"/>
    <row r="13426" ht="15" customHeight="1" x14ac:dyDescent="0.2"/>
    <row r="13427" ht="15" customHeight="1" x14ac:dyDescent="0.2"/>
    <row r="13428" ht="15" customHeight="1" x14ac:dyDescent="0.2"/>
    <row r="13429" ht="15" customHeight="1" x14ac:dyDescent="0.2"/>
    <row r="13430" ht="15" customHeight="1" x14ac:dyDescent="0.2"/>
    <row r="13431" ht="15" customHeight="1" x14ac:dyDescent="0.2"/>
    <row r="13432" ht="15" customHeight="1" x14ac:dyDescent="0.2"/>
    <row r="13433" ht="15" customHeight="1" x14ac:dyDescent="0.2"/>
    <row r="13434" ht="15" customHeight="1" x14ac:dyDescent="0.2"/>
    <row r="13435" ht="15" customHeight="1" x14ac:dyDescent="0.2"/>
    <row r="13436" ht="15" customHeight="1" x14ac:dyDescent="0.2"/>
    <row r="13437" ht="15" customHeight="1" x14ac:dyDescent="0.2"/>
    <row r="13438" ht="15" customHeight="1" x14ac:dyDescent="0.2"/>
    <row r="13439" ht="15" customHeight="1" x14ac:dyDescent="0.2"/>
    <row r="13440" ht="15" customHeight="1" x14ac:dyDescent="0.2"/>
    <row r="13441" ht="15" customHeight="1" x14ac:dyDescent="0.2"/>
    <row r="13442" ht="15" customHeight="1" x14ac:dyDescent="0.2"/>
    <row r="13443" ht="15" customHeight="1" x14ac:dyDescent="0.2"/>
    <row r="13444" ht="15" customHeight="1" x14ac:dyDescent="0.2"/>
    <row r="13445" ht="15" customHeight="1" x14ac:dyDescent="0.2"/>
    <row r="13446" ht="15" customHeight="1" x14ac:dyDescent="0.2"/>
    <row r="13447" ht="15" customHeight="1" x14ac:dyDescent="0.2"/>
    <row r="13448" ht="15" customHeight="1" x14ac:dyDescent="0.2"/>
    <row r="13449" ht="15" customHeight="1" x14ac:dyDescent="0.2"/>
    <row r="13450" ht="15" customHeight="1" x14ac:dyDescent="0.2"/>
    <row r="13451" ht="15" customHeight="1" x14ac:dyDescent="0.2"/>
    <row r="13452" ht="15" customHeight="1" x14ac:dyDescent="0.2"/>
    <row r="13453" ht="15" customHeight="1" x14ac:dyDescent="0.2"/>
    <row r="13454" ht="15" customHeight="1" x14ac:dyDescent="0.2"/>
    <row r="13455" ht="15" customHeight="1" x14ac:dyDescent="0.2"/>
    <row r="13456" ht="15" customHeight="1" x14ac:dyDescent="0.2"/>
    <row r="13457" ht="15" customHeight="1" x14ac:dyDescent="0.2"/>
    <row r="13458" ht="15" customHeight="1" x14ac:dyDescent="0.2"/>
    <row r="13459" ht="15" customHeight="1" x14ac:dyDescent="0.2"/>
    <row r="13460" ht="15" customHeight="1" x14ac:dyDescent="0.2"/>
    <row r="13461" ht="15" customHeight="1" x14ac:dyDescent="0.2"/>
    <row r="13462" ht="15" customHeight="1" x14ac:dyDescent="0.2"/>
    <row r="13463" ht="15" customHeight="1" x14ac:dyDescent="0.2"/>
    <row r="13464" ht="15" customHeight="1" x14ac:dyDescent="0.2"/>
    <row r="13465" ht="15" customHeight="1" x14ac:dyDescent="0.2"/>
    <row r="13466" ht="15" customHeight="1" x14ac:dyDescent="0.2"/>
    <row r="13467" ht="15" customHeight="1" x14ac:dyDescent="0.2"/>
    <row r="13468" ht="15" customHeight="1" x14ac:dyDescent="0.2"/>
    <row r="13469" ht="15" customHeight="1" x14ac:dyDescent="0.2"/>
    <row r="13470" ht="15" customHeight="1" x14ac:dyDescent="0.2"/>
    <row r="13471" ht="15" customHeight="1" x14ac:dyDescent="0.2"/>
    <row r="13472" ht="15" customHeight="1" x14ac:dyDescent="0.2"/>
    <row r="13473" ht="15" customHeight="1" x14ac:dyDescent="0.2"/>
    <row r="13474" ht="15" customHeight="1" x14ac:dyDescent="0.2"/>
    <row r="13475" ht="15" customHeight="1" x14ac:dyDescent="0.2"/>
    <row r="13476" ht="15" customHeight="1" x14ac:dyDescent="0.2"/>
    <row r="13477" ht="15" customHeight="1" x14ac:dyDescent="0.2"/>
    <row r="13478" ht="15" customHeight="1" x14ac:dyDescent="0.2"/>
    <row r="13479" ht="15" customHeight="1" x14ac:dyDescent="0.2"/>
    <row r="13480" ht="15" customHeight="1" x14ac:dyDescent="0.2"/>
    <row r="13481" ht="15" customHeight="1" x14ac:dyDescent="0.2"/>
    <row r="13482" ht="15" customHeight="1" x14ac:dyDescent="0.2"/>
    <row r="13483" ht="15" customHeight="1" x14ac:dyDescent="0.2"/>
    <row r="13484" ht="15" customHeight="1" x14ac:dyDescent="0.2"/>
    <row r="13485" ht="15" customHeight="1" x14ac:dyDescent="0.2"/>
    <row r="13486" ht="15" customHeight="1" x14ac:dyDescent="0.2"/>
    <row r="13487" ht="15" customHeight="1" x14ac:dyDescent="0.2"/>
    <row r="13488" ht="15" customHeight="1" x14ac:dyDescent="0.2"/>
    <row r="13489" ht="15" customHeight="1" x14ac:dyDescent="0.2"/>
    <row r="13490" ht="15" customHeight="1" x14ac:dyDescent="0.2"/>
    <row r="13491" ht="15" customHeight="1" x14ac:dyDescent="0.2"/>
    <row r="13492" ht="15" customHeight="1" x14ac:dyDescent="0.2"/>
    <row r="13493" ht="15" customHeight="1" x14ac:dyDescent="0.2"/>
    <row r="13494" ht="15" customHeight="1" x14ac:dyDescent="0.2"/>
    <row r="13495" ht="15" customHeight="1" x14ac:dyDescent="0.2"/>
    <row r="13496" ht="15" customHeight="1" x14ac:dyDescent="0.2"/>
    <row r="13497" ht="15" customHeight="1" x14ac:dyDescent="0.2"/>
    <row r="13498" ht="15" customHeight="1" x14ac:dyDescent="0.2"/>
    <row r="13499" ht="15" customHeight="1" x14ac:dyDescent="0.2"/>
    <row r="13500" ht="15" customHeight="1" x14ac:dyDescent="0.2"/>
    <row r="13501" ht="15" customHeight="1" x14ac:dyDescent="0.2"/>
    <row r="13502" ht="15" customHeight="1" x14ac:dyDescent="0.2"/>
    <row r="13503" ht="15" customHeight="1" x14ac:dyDescent="0.2"/>
    <row r="13504" ht="15" customHeight="1" x14ac:dyDescent="0.2"/>
    <row r="13505" ht="15" customHeight="1" x14ac:dyDescent="0.2"/>
    <row r="13506" ht="15" customHeight="1" x14ac:dyDescent="0.2"/>
    <row r="13507" ht="15" customHeight="1" x14ac:dyDescent="0.2"/>
    <row r="13508" ht="15" customHeight="1" x14ac:dyDescent="0.2"/>
    <row r="13509" ht="15" customHeight="1" x14ac:dyDescent="0.2"/>
    <row r="13510" ht="15" customHeight="1" x14ac:dyDescent="0.2"/>
    <row r="13511" ht="15" customHeight="1" x14ac:dyDescent="0.2"/>
    <row r="13512" ht="15" customHeight="1" x14ac:dyDescent="0.2"/>
    <row r="13513" ht="15" customHeight="1" x14ac:dyDescent="0.2"/>
    <row r="13514" ht="15" customHeight="1" x14ac:dyDescent="0.2"/>
    <row r="13515" ht="15" customHeight="1" x14ac:dyDescent="0.2"/>
    <row r="13516" ht="15" customHeight="1" x14ac:dyDescent="0.2"/>
    <row r="13517" ht="15" customHeight="1" x14ac:dyDescent="0.2"/>
    <row r="13518" ht="15" customHeight="1" x14ac:dyDescent="0.2"/>
    <row r="13519" ht="15" customHeight="1" x14ac:dyDescent="0.2"/>
    <row r="13520" ht="15" customHeight="1" x14ac:dyDescent="0.2"/>
    <row r="13521" ht="15" customHeight="1" x14ac:dyDescent="0.2"/>
    <row r="13522" ht="15" customHeight="1" x14ac:dyDescent="0.2"/>
    <row r="13523" ht="15" customHeight="1" x14ac:dyDescent="0.2"/>
    <row r="13524" ht="15" customHeight="1" x14ac:dyDescent="0.2"/>
    <row r="13525" ht="15" customHeight="1" x14ac:dyDescent="0.2"/>
    <row r="13526" ht="15" customHeight="1" x14ac:dyDescent="0.2"/>
    <row r="13527" ht="15" customHeight="1" x14ac:dyDescent="0.2"/>
    <row r="13528" ht="15" customHeight="1" x14ac:dyDescent="0.2"/>
    <row r="13529" ht="15" customHeight="1" x14ac:dyDescent="0.2"/>
    <row r="13530" ht="15" customHeight="1" x14ac:dyDescent="0.2"/>
    <row r="13531" ht="15" customHeight="1" x14ac:dyDescent="0.2"/>
    <row r="13532" ht="15" customHeight="1" x14ac:dyDescent="0.2"/>
    <row r="13533" ht="15" customHeight="1" x14ac:dyDescent="0.2"/>
    <row r="13534" ht="15" customHeight="1" x14ac:dyDescent="0.2"/>
    <row r="13535" ht="15" customHeight="1" x14ac:dyDescent="0.2"/>
    <row r="13536" ht="15" customHeight="1" x14ac:dyDescent="0.2"/>
    <row r="13537" ht="15" customHeight="1" x14ac:dyDescent="0.2"/>
    <row r="13538" ht="15" customHeight="1" x14ac:dyDescent="0.2"/>
    <row r="13539" ht="15" customHeight="1" x14ac:dyDescent="0.2"/>
    <row r="13540" ht="15" customHeight="1" x14ac:dyDescent="0.2"/>
    <row r="13541" ht="15" customHeight="1" x14ac:dyDescent="0.2"/>
    <row r="13542" ht="15" customHeight="1" x14ac:dyDescent="0.2"/>
    <row r="13543" ht="15" customHeight="1" x14ac:dyDescent="0.2"/>
    <row r="13544" ht="15" customHeight="1" x14ac:dyDescent="0.2"/>
    <row r="13545" ht="15" customHeight="1" x14ac:dyDescent="0.2"/>
    <row r="13546" ht="15" customHeight="1" x14ac:dyDescent="0.2"/>
    <row r="13547" ht="15" customHeight="1" x14ac:dyDescent="0.2"/>
    <row r="13548" ht="15" customHeight="1" x14ac:dyDescent="0.2"/>
    <row r="13549" ht="15" customHeight="1" x14ac:dyDescent="0.2"/>
    <row r="13550" ht="15" customHeight="1" x14ac:dyDescent="0.2"/>
    <row r="13551" ht="15" customHeight="1" x14ac:dyDescent="0.2"/>
    <row r="13552" ht="15" customHeight="1" x14ac:dyDescent="0.2"/>
    <row r="13553" ht="15" customHeight="1" x14ac:dyDescent="0.2"/>
    <row r="13554" ht="15" customHeight="1" x14ac:dyDescent="0.2"/>
    <row r="13555" ht="15" customHeight="1" x14ac:dyDescent="0.2"/>
    <row r="13556" ht="15" customHeight="1" x14ac:dyDescent="0.2"/>
    <row r="13557" ht="15" customHeight="1" x14ac:dyDescent="0.2"/>
    <row r="13558" ht="15" customHeight="1" x14ac:dyDescent="0.2"/>
    <row r="13559" ht="15" customHeight="1" x14ac:dyDescent="0.2"/>
    <row r="13560" ht="15" customHeight="1" x14ac:dyDescent="0.2"/>
    <row r="13561" ht="15" customHeight="1" x14ac:dyDescent="0.2"/>
    <row r="13562" ht="15" customHeight="1" x14ac:dyDescent="0.2"/>
    <row r="13563" ht="15" customHeight="1" x14ac:dyDescent="0.2"/>
    <row r="13564" ht="15" customHeight="1" x14ac:dyDescent="0.2"/>
    <row r="13565" ht="15" customHeight="1" x14ac:dyDescent="0.2"/>
    <row r="13566" ht="15" customHeight="1" x14ac:dyDescent="0.2"/>
    <row r="13567" ht="15" customHeight="1" x14ac:dyDescent="0.2"/>
    <row r="13568" ht="15" customHeight="1" x14ac:dyDescent="0.2"/>
    <row r="13569" ht="15" customHeight="1" x14ac:dyDescent="0.2"/>
    <row r="13570" ht="15" customHeight="1" x14ac:dyDescent="0.2"/>
    <row r="13571" ht="15" customHeight="1" x14ac:dyDescent="0.2"/>
    <row r="13572" ht="15" customHeight="1" x14ac:dyDescent="0.2"/>
    <row r="13573" ht="15" customHeight="1" x14ac:dyDescent="0.2"/>
    <row r="13574" ht="15" customHeight="1" x14ac:dyDescent="0.2"/>
    <row r="13575" ht="15" customHeight="1" x14ac:dyDescent="0.2"/>
    <row r="13576" ht="15" customHeight="1" x14ac:dyDescent="0.2"/>
    <row r="13577" ht="15" customHeight="1" x14ac:dyDescent="0.2"/>
    <row r="13578" ht="15" customHeight="1" x14ac:dyDescent="0.2"/>
    <row r="13579" ht="15" customHeight="1" x14ac:dyDescent="0.2"/>
    <row r="13580" ht="15" customHeight="1" x14ac:dyDescent="0.2"/>
    <row r="13581" ht="15" customHeight="1" x14ac:dyDescent="0.2"/>
    <row r="13582" ht="15" customHeight="1" x14ac:dyDescent="0.2"/>
    <row r="13583" ht="15" customHeight="1" x14ac:dyDescent="0.2"/>
    <row r="13584" ht="15" customHeight="1" x14ac:dyDescent="0.2"/>
    <row r="13585" ht="15" customHeight="1" x14ac:dyDescent="0.2"/>
    <row r="13586" ht="15" customHeight="1" x14ac:dyDescent="0.2"/>
    <row r="13587" ht="15" customHeight="1" x14ac:dyDescent="0.2"/>
    <row r="13588" ht="15" customHeight="1" x14ac:dyDescent="0.2"/>
    <row r="13589" ht="15" customHeight="1" x14ac:dyDescent="0.2"/>
    <row r="13590" ht="15" customHeight="1" x14ac:dyDescent="0.2"/>
    <row r="13591" ht="15" customHeight="1" x14ac:dyDescent="0.2"/>
    <row r="13592" ht="15" customHeight="1" x14ac:dyDescent="0.2"/>
    <row r="13593" ht="15" customHeight="1" x14ac:dyDescent="0.2"/>
    <row r="13594" ht="15" customHeight="1" x14ac:dyDescent="0.2"/>
    <row r="13595" ht="15" customHeight="1" x14ac:dyDescent="0.2"/>
    <row r="13596" ht="15" customHeight="1" x14ac:dyDescent="0.2"/>
    <row r="13597" ht="15" customHeight="1" x14ac:dyDescent="0.2"/>
    <row r="13598" ht="15" customHeight="1" x14ac:dyDescent="0.2"/>
    <row r="13599" ht="15" customHeight="1" x14ac:dyDescent="0.2"/>
    <row r="13600" ht="15" customHeight="1" x14ac:dyDescent="0.2"/>
    <row r="13601" ht="15" customHeight="1" x14ac:dyDescent="0.2"/>
    <row r="13602" ht="15" customHeight="1" x14ac:dyDescent="0.2"/>
    <row r="13603" ht="15" customHeight="1" x14ac:dyDescent="0.2"/>
    <row r="13604" ht="15" customHeight="1" x14ac:dyDescent="0.2"/>
    <row r="13605" ht="15" customHeight="1" x14ac:dyDescent="0.2"/>
    <row r="13606" ht="15" customHeight="1" x14ac:dyDescent="0.2"/>
    <row r="13607" ht="15" customHeight="1" x14ac:dyDescent="0.2"/>
    <row r="13608" ht="15" customHeight="1" x14ac:dyDescent="0.2"/>
    <row r="13609" ht="15" customHeight="1" x14ac:dyDescent="0.2"/>
    <row r="13610" ht="15" customHeight="1" x14ac:dyDescent="0.2"/>
    <row r="13611" ht="15" customHeight="1" x14ac:dyDescent="0.2"/>
    <row r="13612" ht="15" customHeight="1" x14ac:dyDescent="0.2"/>
    <row r="13613" ht="15" customHeight="1" x14ac:dyDescent="0.2"/>
    <row r="13614" ht="15" customHeight="1" x14ac:dyDescent="0.2"/>
    <row r="13615" ht="15" customHeight="1" x14ac:dyDescent="0.2"/>
    <row r="13616" ht="15" customHeight="1" x14ac:dyDescent="0.2"/>
    <row r="13617" ht="15" customHeight="1" x14ac:dyDescent="0.2"/>
    <row r="13618" ht="15" customHeight="1" x14ac:dyDescent="0.2"/>
    <row r="13619" ht="15" customHeight="1" x14ac:dyDescent="0.2"/>
    <row r="13620" ht="15" customHeight="1" x14ac:dyDescent="0.2"/>
    <row r="13621" ht="15" customHeight="1" x14ac:dyDescent="0.2"/>
    <row r="13622" ht="15" customHeight="1" x14ac:dyDescent="0.2"/>
    <row r="13623" ht="15" customHeight="1" x14ac:dyDescent="0.2"/>
    <row r="13624" ht="15" customHeight="1" x14ac:dyDescent="0.2"/>
    <row r="13625" ht="15" customHeight="1" x14ac:dyDescent="0.2"/>
    <row r="13626" ht="15" customHeight="1" x14ac:dyDescent="0.2"/>
    <row r="13627" ht="15" customHeight="1" x14ac:dyDescent="0.2"/>
    <row r="13628" ht="15" customHeight="1" x14ac:dyDescent="0.2"/>
    <row r="13629" ht="15" customHeight="1" x14ac:dyDescent="0.2"/>
    <row r="13630" ht="15" customHeight="1" x14ac:dyDescent="0.2"/>
    <row r="13631" ht="15" customHeight="1" x14ac:dyDescent="0.2"/>
    <row r="13632" ht="15" customHeight="1" x14ac:dyDescent="0.2"/>
    <row r="13633" ht="15" customHeight="1" x14ac:dyDescent="0.2"/>
    <row r="13634" ht="15" customHeight="1" x14ac:dyDescent="0.2"/>
    <row r="13635" ht="15" customHeight="1" x14ac:dyDescent="0.2"/>
    <row r="13636" ht="15" customHeight="1" x14ac:dyDescent="0.2"/>
    <row r="13637" ht="15" customHeight="1" x14ac:dyDescent="0.2"/>
    <row r="13638" ht="15" customHeight="1" x14ac:dyDescent="0.2"/>
    <row r="13639" ht="15" customHeight="1" x14ac:dyDescent="0.2"/>
    <row r="13640" ht="15" customHeight="1" x14ac:dyDescent="0.2"/>
    <row r="13641" ht="15" customHeight="1" x14ac:dyDescent="0.2"/>
    <row r="13642" ht="15" customHeight="1" x14ac:dyDescent="0.2"/>
    <row r="13643" ht="15" customHeight="1" x14ac:dyDescent="0.2"/>
    <row r="13644" ht="15" customHeight="1" x14ac:dyDescent="0.2"/>
    <row r="13645" ht="15" customHeight="1" x14ac:dyDescent="0.2"/>
    <row r="13646" ht="15" customHeight="1" x14ac:dyDescent="0.2"/>
    <row r="13647" ht="15" customHeight="1" x14ac:dyDescent="0.2"/>
    <row r="13648" ht="15" customHeight="1" x14ac:dyDescent="0.2"/>
    <row r="13649" ht="15" customHeight="1" x14ac:dyDescent="0.2"/>
    <row r="13650" ht="15" customHeight="1" x14ac:dyDescent="0.2"/>
    <row r="13651" ht="15" customHeight="1" x14ac:dyDescent="0.2"/>
    <row r="13652" ht="15" customHeight="1" x14ac:dyDescent="0.2"/>
    <row r="13653" ht="15" customHeight="1" x14ac:dyDescent="0.2"/>
    <row r="13654" ht="15" customHeight="1" x14ac:dyDescent="0.2"/>
    <row r="13655" ht="15" customHeight="1" x14ac:dyDescent="0.2"/>
    <row r="13656" ht="15" customHeight="1" x14ac:dyDescent="0.2"/>
    <row r="13657" ht="15" customHeight="1" x14ac:dyDescent="0.2"/>
    <row r="13658" ht="15" customHeight="1" x14ac:dyDescent="0.2"/>
    <row r="13659" ht="15" customHeight="1" x14ac:dyDescent="0.2"/>
    <row r="13660" ht="15" customHeight="1" x14ac:dyDescent="0.2"/>
    <row r="13661" ht="15" customHeight="1" x14ac:dyDescent="0.2"/>
    <row r="13662" ht="15" customHeight="1" x14ac:dyDescent="0.2"/>
    <row r="13663" ht="15" customHeight="1" x14ac:dyDescent="0.2"/>
    <row r="13664" ht="15" customHeight="1" x14ac:dyDescent="0.2"/>
    <row r="13665" ht="15" customHeight="1" x14ac:dyDescent="0.2"/>
    <row r="13666" ht="15" customHeight="1" x14ac:dyDescent="0.2"/>
    <row r="13667" ht="15" customHeight="1" x14ac:dyDescent="0.2"/>
    <row r="13668" ht="15" customHeight="1" x14ac:dyDescent="0.2"/>
    <row r="13669" ht="15" customHeight="1" x14ac:dyDescent="0.2"/>
    <row r="13670" ht="15" customHeight="1" x14ac:dyDescent="0.2"/>
    <row r="13671" ht="15" customHeight="1" x14ac:dyDescent="0.2"/>
    <row r="13672" ht="15" customHeight="1" x14ac:dyDescent="0.2"/>
    <row r="13673" ht="15" customHeight="1" x14ac:dyDescent="0.2"/>
    <row r="13674" ht="15" customHeight="1" x14ac:dyDescent="0.2"/>
    <row r="13675" ht="15" customHeight="1" x14ac:dyDescent="0.2"/>
    <row r="13676" ht="15" customHeight="1" x14ac:dyDescent="0.2"/>
    <row r="13677" ht="15" customHeight="1" x14ac:dyDescent="0.2"/>
    <row r="13678" ht="15" customHeight="1" x14ac:dyDescent="0.2"/>
    <row r="13679" ht="15" customHeight="1" x14ac:dyDescent="0.2"/>
    <row r="13680" ht="15" customHeight="1" x14ac:dyDescent="0.2"/>
    <row r="13681" ht="15" customHeight="1" x14ac:dyDescent="0.2"/>
    <row r="13682" ht="15" customHeight="1" x14ac:dyDescent="0.2"/>
    <row r="13683" ht="15" customHeight="1" x14ac:dyDescent="0.2"/>
    <row r="13684" ht="15" customHeight="1" x14ac:dyDescent="0.2"/>
    <row r="13685" ht="15" customHeight="1" x14ac:dyDescent="0.2"/>
    <row r="13686" ht="15" customHeight="1" x14ac:dyDescent="0.2"/>
    <row r="13687" ht="15" customHeight="1" x14ac:dyDescent="0.2"/>
    <row r="13688" ht="15" customHeight="1" x14ac:dyDescent="0.2"/>
    <row r="13689" ht="15" customHeight="1" x14ac:dyDescent="0.2"/>
    <row r="13690" ht="15" customHeight="1" x14ac:dyDescent="0.2"/>
    <row r="13691" ht="15" customHeight="1" x14ac:dyDescent="0.2"/>
    <row r="13692" ht="15" customHeight="1" x14ac:dyDescent="0.2"/>
    <row r="13693" ht="15" customHeight="1" x14ac:dyDescent="0.2"/>
    <row r="13694" ht="15" customHeight="1" x14ac:dyDescent="0.2"/>
    <row r="13695" ht="15" customHeight="1" x14ac:dyDescent="0.2"/>
    <row r="13696" ht="15" customHeight="1" x14ac:dyDescent="0.2"/>
    <row r="13697" ht="15" customHeight="1" x14ac:dyDescent="0.2"/>
    <row r="13698" ht="15" customHeight="1" x14ac:dyDescent="0.2"/>
    <row r="13699" ht="15" customHeight="1" x14ac:dyDescent="0.2"/>
    <row r="13700" ht="15" customHeight="1" x14ac:dyDescent="0.2"/>
    <row r="13701" ht="15" customHeight="1" x14ac:dyDescent="0.2"/>
    <row r="13702" ht="15" customHeight="1" x14ac:dyDescent="0.2"/>
    <row r="13703" ht="15" customHeight="1" x14ac:dyDescent="0.2"/>
    <row r="13704" ht="15" customHeight="1" x14ac:dyDescent="0.2"/>
    <row r="13705" ht="15" customHeight="1" x14ac:dyDescent="0.2"/>
    <row r="13706" ht="15" customHeight="1" x14ac:dyDescent="0.2"/>
    <row r="13707" ht="15" customHeight="1" x14ac:dyDescent="0.2"/>
    <row r="13708" ht="15" customHeight="1" x14ac:dyDescent="0.2"/>
    <row r="13709" ht="15" customHeight="1" x14ac:dyDescent="0.2"/>
    <row r="13710" ht="15" customHeight="1" x14ac:dyDescent="0.2"/>
    <row r="13711" ht="15" customHeight="1" x14ac:dyDescent="0.2"/>
    <row r="13712" ht="15" customHeight="1" x14ac:dyDescent="0.2"/>
    <row r="13713" ht="15" customHeight="1" x14ac:dyDescent="0.2"/>
    <row r="13714" ht="15" customHeight="1" x14ac:dyDescent="0.2"/>
    <row r="13715" ht="15" customHeight="1" x14ac:dyDescent="0.2"/>
    <row r="13716" ht="15" customHeight="1" x14ac:dyDescent="0.2"/>
    <row r="13717" ht="15" customHeight="1" x14ac:dyDescent="0.2"/>
    <row r="13718" ht="15" customHeight="1" x14ac:dyDescent="0.2"/>
    <row r="13719" ht="15" customHeight="1" x14ac:dyDescent="0.2"/>
    <row r="13720" ht="15" customHeight="1" x14ac:dyDescent="0.2"/>
    <row r="13721" ht="15" customHeight="1" x14ac:dyDescent="0.2"/>
    <row r="13722" ht="15" customHeight="1" x14ac:dyDescent="0.2"/>
    <row r="13723" ht="15" customHeight="1" x14ac:dyDescent="0.2"/>
    <row r="13724" ht="15" customHeight="1" x14ac:dyDescent="0.2"/>
    <row r="13725" ht="15" customHeight="1" x14ac:dyDescent="0.2"/>
    <row r="13726" ht="15" customHeight="1" x14ac:dyDescent="0.2"/>
    <row r="13727" ht="15" customHeight="1" x14ac:dyDescent="0.2"/>
    <row r="13728" ht="15" customHeight="1" x14ac:dyDescent="0.2"/>
    <row r="13729" ht="15" customHeight="1" x14ac:dyDescent="0.2"/>
    <row r="13730" ht="15" customHeight="1" x14ac:dyDescent="0.2"/>
    <row r="13731" ht="15" customHeight="1" x14ac:dyDescent="0.2"/>
    <row r="13732" ht="15" customHeight="1" x14ac:dyDescent="0.2"/>
    <row r="13733" ht="15" customHeight="1" x14ac:dyDescent="0.2"/>
    <row r="13734" ht="15" customHeight="1" x14ac:dyDescent="0.2"/>
    <row r="13735" ht="15" customHeight="1" x14ac:dyDescent="0.2"/>
    <row r="13736" ht="15" customHeight="1" x14ac:dyDescent="0.2"/>
    <row r="13737" ht="15" customHeight="1" x14ac:dyDescent="0.2"/>
    <row r="13738" ht="15" customHeight="1" x14ac:dyDescent="0.2"/>
    <row r="13739" ht="15" customHeight="1" x14ac:dyDescent="0.2"/>
    <row r="13740" ht="15" customHeight="1" x14ac:dyDescent="0.2"/>
    <row r="13741" ht="15" customHeight="1" x14ac:dyDescent="0.2"/>
    <row r="13742" ht="15" customHeight="1" x14ac:dyDescent="0.2"/>
    <row r="13743" ht="15" customHeight="1" x14ac:dyDescent="0.2"/>
    <row r="13744" ht="15" customHeight="1" x14ac:dyDescent="0.2"/>
    <row r="13745" ht="15" customHeight="1" x14ac:dyDescent="0.2"/>
    <row r="13746" ht="15" customHeight="1" x14ac:dyDescent="0.2"/>
    <row r="13747" ht="15" customHeight="1" x14ac:dyDescent="0.2"/>
    <row r="13748" ht="15" customHeight="1" x14ac:dyDescent="0.2"/>
    <row r="13749" ht="15" customHeight="1" x14ac:dyDescent="0.2"/>
    <row r="13750" ht="15" customHeight="1" x14ac:dyDescent="0.2"/>
    <row r="13751" ht="15" customHeight="1" x14ac:dyDescent="0.2"/>
    <row r="13752" ht="15" customHeight="1" x14ac:dyDescent="0.2"/>
    <row r="13753" ht="15" customHeight="1" x14ac:dyDescent="0.2"/>
    <row r="13754" ht="15" customHeight="1" x14ac:dyDescent="0.2"/>
    <row r="13755" ht="15" customHeight="1" x14ac:dyDescent="0.2"/>
    <row r="13756" ht="15" customHeight="1" x14ac:dyDescent="0.2"/>
    <row r="13757" ht="15" customHeight="1" x14ac:dyDescent="0.2"/>
    <row r="13758" ht="15" customHeight="1" x14ac:dyDescent="0.2"/>
    <row r="13759" ht="15" customHeight="1" x14ac:dyDescent="0.2"/>
    <row r="13760" ht="15" customHeight="1" x14ac:dyDescent="0.2"/>
    <row r="13761" ht="15" customHeight="1" x14ac:dyDescent="0.2"/>
    <row r="13762" ht="15" customHeight="1" x14ac:dyDescent="0.2"/>
    <row r="13763" ht="15" customHeight="1" x14ac:dyDescent="0.2"/>
    <row r="13764" ht="15" customHeight="1" x14ac:dyDescent="0.2"/>
    <row r="13765" ht="15" customHeight="1" x14ac:dyDescent="0.2"/>
    <row r="13766" ht="15" customHeight="1" x14ac:dyDescent="0.2"/>
    <row r="13767" ht="15" customHeight="1" x14ac:dyDescent="0.2"/>
    <row r="13768" ht="15" customHeight="1" x14ac:dyDescent="0.2"/>
    <row r="13769" ht="15" customHeight="1" x14ac:dyDescent="0.2"/>
    <row r="13770" ht="15" customHeight="1" x14ac:dyDescent="0.2"/>
    <row r="13771" ht="15" customHeight="1" x14ac:dyDescent="0.2"/>
    <row r="13772" ht="15" customHeight="1" x14ac:dyDescent="0.2"/>
    <row r="13773" ht="15" customHeight="1" x14ac:dyDescent="0.2"/>
    <row r="13774" ht="15" customHeight="1" x14ac:dyDescent="0.2"/>
    <row r="13775" ht="15" customHeight="1" x14ac:dyDescent="0.2"/>
    <row r="13776" ht="15" customHeight="1" x14ac:dyDescent="0.2"/>
    <row r="13777" ht="15" customHeight="1" x14ac:dyDescent="0.2"/>
    <row r="13778" ht="15" customHeight="1" x14ac:dyDescent="0.2"/>
    <row r="13779" ht="15" customHeight="1" x14ac:dyDescent="0.2"/>
    <row r="13780" ht="15" customHeight="1" x14ac:dyDescent="0.2"/>
    <row r="13781" ht="15" customHeight="1" x14ac:dyDescent="0.2"/>
    <row r="13782" ht="15" customHeight="1" x14ac:dyDescent="0.2"/>
    <row r="13783" ht="15" customHeight="1" x14ac:dyDescent="0.2"/>
    <row r="13784" ht="15" customHeight="1" x14ac:dyDescent="0.2"/>
    <row r="13785" ht="15" customHeight="1" x14ac:dyDescent="0.2"/>
    <row r="13786" ht="15" customHeight="1" x14ac:dyDescent="0.2"/>
    <row r="13787" ht="15" customHeight="1" x14ac:dyDescent="0.2"/>
    <row r="13788" ht="15" customHeight="1" x14ac:dyDescent="0.2"/>
    <row r="13789" ht="15" customHeight="1" x14ac:dyDescent="0.2"/>
    <row r="13790" ht="15" customHeight="1" x14ac:dyDescent="0.2"/>
    <row r="13791" ht="15" customHeight="1" x14ac:dyDescent="0.2"/>
    <row r="13792" ht="15" customHeight="1" x14ac:dyDescent="0.2"/>
    <row r="13793" ht="15" customHeight="1" x14ac:dyDescent="0.2"/>
    <row r="13794" ht="15" customHeight="1" x14ac:dyDescent="0.2"/>
    <row r="13795" ht="15" customHeight="1" x14ac:dyDescent="0.2"/>
    <row r="13796" ht="15" customHeight="1" x14ac:dyDescent="0.2"/>
    <row r="13797" ht="15" customHeight="1" x14ac:dyDescent="0.2"/>
    <row r="13798" ht="15" customHeight="1" x14ac:dyDescent="0.2"/>
    <row r="13799" ht="15" customHeight="1" x14ac:dyDescent="0.2"/>
    <row r="13800" ht="15" customHeight="1" x14ac:dyDescent="0.2"/>
    <row r="13801" ht="15" customHeight="1" x14ac:dyDescent="0.2"/>
    <row r="13802" ht="15" customHeight="1" x14ac:dyDescent="0.2"/>
    <row r="13803" ht="15" customHeight="1" x14ac:dyDescent="0.2"/>
    <row r="13804" ht="15" customHeight="1" x14ac:dyDescent="0.2"/>
    <row r="13805" ht="15" customHeight="1" x14ac:dyDescent="0.2"/>
    <row r="13806" ht="15" customHeight="1" x14ac:dyDescent="0.2"/>
    <row r="13807" ht="15" customHeight="1" x14ac:dyDescent="0.2"/>
    <row r="13808" ht="15" customHeight="1" x14ac:dyDescent="0.2"/>
    <row r="13809" ht="15" customHeight="1" x14ac:dyDescent="0.2"/>
    <row r="13810" ht="15" customHeight="1" x14ac:dyDescent="0.2"/>
    <row r="13811" ht="15" customHeight="1" x14ac:dyDescent="0.2"/>
    <row r="13812" ht="15" customHeight="1" x14ac:dyDescent="0.2"/>
    <row r="13813" ht="15" customHeight="1" x14ac:dyDescent="0.2"/>
    <row r="13814" ht="15" customHeight="1" x14ac:dyDescent="0.2"/>
    <row r="13815" ht="15" customHeight="1" x14ac:dyDescent="0.2"/>
    <row r="13816" ht="15" customHeight="1" x14ac:dyDescent="0.2"/>
    <row r="13817" ht="15" customHeight="1" x14ac:dyDescent="0.2"/>
    <row r="13818" ht="15" customHeight="1" x14ac:dyDescent="0.2"/>
    <row r="13819" ht="15" customHeight="1" x14ac:dyDescent="0.2"/>
    <row r="13820" ht="15" customHeight="1" x14ac:dyDescent="0.2"/>
    <row r="13821" ht="15" customHeight="1" x14ac:dyDescent="0.2"/>
    <row r="13822" ht="15" customHeight="1" x14ac:dyDescent="0.2"/>
    <row r="13823" ht="15" customHeight="1" x14ac:dyDescent="0.2"/>
    <row r="13824" ht="15" customHeight="1" x14ac:dyDescent="0.2"/>
    <row r="13825" ht="15" customHeight="1" x14ac:dyDescent="0.2"/>
    <row r="13826" ht="15" customHeight="1" x14ac:dyDescent="0.2"/>
    <row r="13827" ht="15" customHeight="1" x14ac:dyDescent="0.2"/>
    <row r="13828" ht="15" customHeight="1" x14ac:dyDescent="0.2"/>
    <row r="13829" ht="15" customHeight="1" x14ac:dyDescent="0.2"/>
    <row r="13830" ht="15" customHeight="1" x14ac:dyDescent="0.2"/>
    <row r="13831" ht="15" customHeight="1" x14ac:dyDescent="0.2"/>
    <row r="13832" ht="15" customHeight="1" x14ac:dyDescent="0.2"/>
    <row r="13833" ht="15" customHeight="1" x14ac:dyDescent="0.2"/>
    <row r="13834" ht="15" customHeight="1" x14ac:dyDescent="0.2"/>
    <row r="13835" ht="15" customHeight="1" x14ac:dyDescent="0.2"/>
    <row r="13836" ht="15" customHeight="1" x14ac:dyDescent="0.2"/>
    <row r="13837" ht="15" customHeight="1" x14ac:dyDescent="0.2"/>
    <row r="13838" ht="15" customHeight="1" x14ac:dyDescent="0.2"/>
    <row r="13839" ht="15" customHeight="1" x14ac:dyDescent="0.2"/>
    <row r="13840" ht="15" customHeight="1" x14ac:dyDescent="0.2"/>
    <row r="13841" ht="15" customHeight="1" x14ac:dyDescent="0.2"/>
    <row r="13842" ht="15" customHeight="1" x14ac:dyDescent="0.2"/>
    <row r="13843" ht="15" customHeight="1" x14ac:dyDescent="0.2"/>
    <row r="13844" ht="15" customHeight="1" x14ac:dyDescent="0.2"/>
    <row r="13845" ht="15" customHeight="1" x14ac:dyDescent="0.2"/>
    <row r="13846" ht="15" customHeight="1" x14ac:dyDescent="0.2"/>
    <row r="13847" ht="15" customHeight="1" x14ac:dyDescent="0.2"/>
    <row r="13848" ht="15" customHeight="1" x14ac:dyDescent="0.2"/>
    <row r="13849" ht="15" customHeight="1" x14ac:dyDescent="0.2"/>
    <row r="13850" ht="15" customHeight="1" x14ac:dyDescent="0.2"/>
    <row r="13851" ht="15" customHeight="1" x14ac:dyDescent="0.2"/>
    <row r="13852" ht="15" customHeight="1" x14ac:dyDescent="0.2"/>
    <row r="13853" ht="15" customHeight="1" x14ac:dyDescent="0.2"/>
    <row r="13854" ht="15" customHeight="1" x14ac:dyDescent="0.2"/>
    <row r="13855" ht="15" customHeight="1" x14ac:dyDescent="0.2"/>
    <row r="13856" ht="15" customHeight="1" x14ac:dyDescent="0.2"/>
    <row r="13857" ht="15" customHeight="1" x14ac:dyDescent="0.2"/>
    <row r="13858" ht="15" customHeight="1" x14ac:dyDescent="0.2"/>
    <row r="13859" ht="15" customHeight="1" x14ac:dyDescent="0.2"/>
    <row r="13860" ht="15" customHeight="1" x14ac:dyDescent="0.2"/>
    <row r="13861" ht="15" customHeight="1" x14ac:dyDescent="0.2"/>
    <row r="13862" ht="15" customHeight="1" x14ac:dyDescent="0.2"/>
    <row r="13863" ht="15" customHeight="1" x14ac:dyDescent="0.2"/>
    <row r="13864" ht="15" customHeight="1" x14ac:dyDescent="0.2"/>
    <row r="13865" ht="15" customHeight="1" x14ac:dyDescent="0.2"/>
    <row r="13866" ht="15" customHeight="1" x14ac:dyDescent="0.2"/>
    <row r="13867" ht="15" customHeight="1" x14ac:dyDescent="0.2"/>
    <row r="13868" ht="15" customHeight="1" x14ac:dyDescent="0.2"/>
    <row r="13869" ht="15" customHeight="1" x14ac:dyDescent="0.2"/>
    <row r="13870" ht="15" customHeight="1" x14ac:dyDescent="0.2"/>
    <row r="13871" ht="15" customHeight="1" x14ac:dyDescent="0.2"/>
    <row r="13872" ht="15" customHeight="1" x14ac:dyDescent="0.2"/>
    <row r="13873" ht="15" customHeight="1" x14ac:dyDescent="0.2"/>
    <row r="13874" ht="15" customHeight="1" x14ac:dyDescent="0.2"/>
    <row r="13875" ht="15" customHeight="1" x14ac:dyDescent="0.2"/>
    <row r="13876" ht="15" customHeight="1" x14ac:dyDescent="0.2"/>
    <row r="13877" ht="15" customHeight="1" x14ac:dyDescent="0.2"/>
    <row r="13878" ht="15" customHeight="1" x14ac:dyDescent="0.2"/>
    <row r="13879" ht="15" customHeight="1" x14ac:dyDescent="0.2"/>
    <row r="13880" ht="15" customHeight="1" x14ac:dyDescent="0.2"/>
    <row r="13881" ht="15" customHeight="1" x14ac:dyDescent="0.2"/>
    <row r="13882" ht="15" customHeight="1" x14ac:dyDescent="0.2"/>
    <row r="13883" ht="15" customHeight="1" x14ac:dyDescent="0.2"/>
    <row r="13884" ht="15" customHeight="1" x14ac:dyDescent="0.2"/>
    <row r="13885" ht="15" customHeight="1" x14ac:dyDescent="0.2"/>
    <row r="13886" ht="15" customHeight="1" x14ac:dyDescent="0.2"/>
    <row r="13887" ht="15" customHeight="1" x14ac:dyDescent="0.2"/>
    <row r="13888" ht="15" customHeight="1" x14ac:dyDescent="0.2"/>
    <row r="13889" ht="15" customHeight="1" x14ac:dyDescent="0.2"/>
    <row r="13890" ht="15" customHeight="1" x14ac:dyDescent="0.2"/>
    <row r="13891" ht="15" customHeight="1" x14ac:dyDescent="0.2"/>
    <row r="13892" ht="15" customHeight="1" x14ac:dyDescent="0.2"/>
    <row r="13893" ht="15" customHeight="1" x14ac:dyDescent="0.2"/>
    <row r="13894" ht="15" customHeight="1" x14ac:dyDescent="0.2"/>
    <row r="13895" ht="15" customHeight="1" x14ac:dyDescent="0.2"/>
    <row r="13896" ht="15" customHeight="1" x14ac:dyDescent="0.2"/>
    <row r="13897" ht="15" customHeight="1" x14ac:dyDescent="0.2"/>
    <row r="13898" ht="15" customHeight="1" x14ac:dyDescent="0.2"/>
    <row r="13899" ht="15" customHeight="1" x14ac:dyDescent="0.2"/>
    <row r="13900" ht="15" customHeight="1" x14ac:dyDescent="0.2"/>
    <row r="13901" ht="15" customHeight="1" x14ac:dyDescent="0.2"/>
    <row r="13902" ht="15" customHeight="1" x14ac:dyDescent="0.2"/>
    <row r="13903" ht="15" customHeight="1" x14ac:dyDescent="0.2"/>
    <row r="13904" ht="15" customHeight="1" x14ac:dyDescent="0.2"/>
    <row r="13905" ht="15" customHeight="1" x14ac:dyDescent="0.2"/>
    <row r="13906" ht="15" customHeight="1" x14ac:dyDescent="0.2"/>
    <row r="13907" ht="15" customHeight="1" x14ac:dyDescent="0.2"/>
    <row r="13908" ht="15" customHeight="1" x14ac:dyDescent="0.2"/>
    <row r="13909" ht="15" customHeight="1" x14ac:dyDescent="0.2"/>
    <row r="13910" ht="15" customHeight="1" x14ac:dyDescent="0.2"/>
    <row r="13911" ht="15" customHeight="1" x14ac:dyDescent="0.2"/>
    <row r="13912" ht="15" customHeight="1" x14ac:dyDescent="0.2"/>
    <row r="13913" ht="15" customHeight="1" x14ac:dyDescent="0.2"/>
    <row r="13914" ht="15" customHeight="1" x14ac:dyDescent="0.2"/>
    <row r="13915" ht="15" customHeight="1" x14ac:dyDescent="0.2"/>
    <row r="13916" ht="15" customHeight="1" x14ac:dyDescent="0.2"/>
    <row r="13917" ht="15" customHeight="1" x14ac:dyDescent="0.2"/>
    <row r="13918" ht="15" customHeight="1" x14ac:dyDescent="0.2"/>
    <row r="13919" ht="15" customHeight="1" x14ac:dyDescent="0.2"/>
    <row r="13920" ht="15" customHeight="1" x14ac:dyDescent="0.2"/>
    <row r="13921" ht="15" customHeight="1" x14ac:dyDescent="0.2"/>
    <row r="13922" ht="15" customHeight="1" x14ac:dyDescent="0.2"/>
    <row r="13923" ht="15" customHeight="1" x14ac:dyDescent="0.2"/>
    <row r="13924" ht="15" customHeight="1" x14ac:dyDescent="0.2"/>
    <row r="13925" ht="15" customHeight="1" x14ac:dyDescent="0.2"/>
    <row r="13926" ht="15" customHeight="1" x14ac:dyDescent="0.2"/>
    <row r="13927" ht="15" customHeight="1" x14ac:dyDescent="0.2"/>
    <row r="13928" ht="15" customHeight="1" x14ac:dyDescent="0.2"/>
    <row r="13929" ht="15" customHeight="1" x14ac:dyDescent="0.2"/>
    <row r="13930" ht="15" customHeight="1" x14ac:dyDescent="0.2"/>
    <row r="13931" ht="15" customHeight="1" x14ac:dyDescent="0.2"/>
    <row r="13932" ht="15" customHeight="1" x14ac:dyDescent="0.2"/>
    <row r="13933" ht="15" customHeight="1" x14ac:dyDescent="0.2"/>
    <row r="13934" ht="15" customHeight="1" x14ac:dyDescent="0.2"/>
    <row r="13935" ht="15" customHeight="1" x14ac:dyDescent="0.2"/>
    <row r="13936" ht="15" customHeight="1" x14ac:dyDescent="0.2"/>
    <row r="13937" ht="15" customHeight="1" x14ac:dyDescent="0.2"/>
    <row r="13938" ht="15" customHeight="1" x14ac:dyDescent="0.2"/>
    <row r="13939" ht="15" customHeight="1" x14ac:dyDescent="0.2"/>
    <row r="13940" ht="15" customHeight="1" x14ac:dyDescent="0.2"/>
    <row r="13941" ht="15" customHeight="1" x14ac:dyDescent="0.2"/>
    <row r="13942" ht="15" customHeight="1" x14ac:dyDescent="0.2"/>
    <row r="13943" ht="15" customHeight="1" x14ac:dyDescent="0.2"/>
    <row r="13944" ht="15" customHeight="1" x14ac:dyDescent="0.2"/>
    <row r="13945" ht="15" customHeight="1" x14ac:dyDescent="0.2"/>
    <row r="13946" ht="15" customHeight="1" x14ac:dyDescent="0.2"/>
    <row r="13947" ht="15" customHeight="1" x14ac:dyDescent="0.2"/>
    <row r="13948" ht="15" customHeight="1" x14ac:dyDescent="0.2"/>
    <row r="13949" ht="15" customHeight="1" x14ac:dyDescent="0.2"/>
    <row r="13950" ht="15" customHeight="1" x14ac:dyDescent="0.2"/>
    <row r="13951" ht="15" customHeight="1" x14ac:dyDescent="0.2"/>
    <row r="13952" ht="15" customHeight="1" x14ac:dyDescent="0.2"/>
    <row r="13953" ht="15" customHeight="1" x14ac:dyDescent="0.2"/>
    <row r="13954" ht="15" customHeight="1" x14ac:dyDescent="0.2"/>
    <row r="13955" ht="15" customHeight="1" x14ac:dyDescent="0.2"/>
    <row r="13956" ht="15" customHeight="1" x14ac:dyDescent="0.2"/>
    <row r="13957" ht="15" customHeight="1" x14ac:dyDescent="0.2"/>
    <row r="13958" ht="15" customHeight="1" x14ac:dyDescent="0.2"/>
    <row r="13959" ht="15" customHeight="1" x14ac:dyDescent="0.2"/>
    <row r="13960" ht="15" customHeight="1" x14ac:dyDescent="0.2"/>
    <row r="13961" ht="15" customHeight="1" x14ac:dyDescent="0.2"/>
    <row r="13962" ht="15" customHeight="1" x14ac:dyDescent="0.2"/>
    <row r="13963" ht="15" customHeight="1" x14ac:dyDescent="0.2"/>
    <row r="13964" ht="15" customHeight="1" x14ac:dyDescent="0.2"/>
    <row r="13965" ht="15" customHeight="1" x14ac:dyDescent="0.2"/>
    <row r="13966" ht="15" customHeight="1" x14ac:dyDescent="0.2"/>
    <row r="13967" ht="15" customHeight="1" x14ac:dyDescent="0.2"/>
    <row r="13968" ht="15" customHeight="1" x14ac:dyDescent="0.2"/>
    <row r="13969" ht="15" customHeight="1" x14ac:dyDescent="0.2"/>
    <row r="13970" ht="15" customHeight="1" x14ac:dyDescent="0.2"/>
    <row r="13971" ht="15" customHeight="1" x14ac:dyDescent="0.2"/>
    <row r="13972" ht="15" customHeight="1" x14ac:dyDescent="0.2"/>
    <row r="13973" ht="15" customHeight="1" x14ac:dyDescent="0.2"/>
    <row r="13974" ht="15" customHeight="1" x14ac:dyDescent="0.2"/>
    <row r="13975" ht="15" customHeight="1" x14ac:dyDescent="0.2"/>
    <row r="13976" ht="15" customHeight="1" x14ac:dyDescent="0.2"/>
    <row r="13977" ht="15" customHeight="1" x14ac:dyDescent="0.2"/>
    <row r="13978" ht="15" customHeight="1" x14ac:dyDescent="0.2"/>
    <row r="13979" ht="15" customHeight="1" x14ac:dyDescent="0.2"/>
    <row r="13980" ht="15" customHeight="1" x14ac:dyDescent="0.2"/>
    <row r="13981" ht="15" customHeight="1" x14ac:dyDescent="0.2"/>
    <row r="13982" ht="15" customHeight="1" x14ac:dyDescent="0.2"/>
    <row r="13983" ht="15" customHeight="1" x14ac:dyDescent="0.2"/>
    <row r="13984" ht="15" customHeight="1" x14ac:dyDescent="0.2"/>
    <row r="13985" ht="15" customHeight="1" x14ac:dyDescent="0.2"/>
    <row r="13986" ht="15" customHeight="1" x14ac:dyDescent="0.2"/>
    <row r="13987" ht="15" customHeight="1" x14ac:dyDescent="0.2"/>
    <row r="13988" ht="15" customHeight="1" x14ac:dyDescent="0.2"/>
    <row r="13989" ht="15" customHeight="1" x14ac:dyDescent="0.2"/>
    <row r="13990" ht="15" customHeight="1" x14ac:dyDescent="0.2"/>
    <row r="13991" ht="15" customHeight="1" x14ac:dyDescent="0.2"/>
    <row r="13992" ht="15" customHeight="1" x14ac:dyDescent="0.2"/>
    <row r="13993" ht="15" customHeight="1" x14ac:dyDescent="0.2"/>
    <row r="13994" ht="15" customHeight="1" x14ac:dyDescent="0.2"/>
    <row r="13995" ht="15" customHeight="1" x14ac:dyDescent="0.2"/>
    <row r="13996" ht="15" customHeight="1" x14ac:dyDescent="0.2"/>
    <row r="13997" ht="15" customHeight="1" x14ac:dyDescent="0.2"/>
    <row r="13998" ht="15" customHeight="1" x14ac:dyDescent="0.2"/>
    <row r="13999" ht="15" customHeight="1" x14ac:dyDescent="0.2"/>
    <row r="14000" ht="15" customHeight="1" x14ac:dyDescent="0.2"/>
    <row r="14001" ht="15" customHeight="1" x14ac:dyDescent="0.2"/>
    <row r="14002" ht="15" customHeight="1" x14ac:dyDescent="0.2"/>
    <row r="14003" ht="15" customHeight="1" x14ac:dyDescent="0.2"/>
    <row r="14004" ht="15" customHeight="1" x14ac:dyDescent="0.2"/>
    <row r="14005" ht="15" customHeight="1" x14ac:dyDescent="0.2"/>
    <row r="14006" ht="15" customHeight="1" x14ac:dyDescent="0.2"/>
    <row r="14007" ht="15" customHeight="1" x14ac:dyDescent="0.2"/>
    <row r="14008" ht="15" customHeight="1" x14ac:dyDescent="0.2"/>
    <row r="14009" ht="15" customHeight="1" x14ac:dyDescent="0.2"/>
    <row r="14010" ht="15" customHeight="1" x14ac:dyDescent="0.2"/>
    <row r="14011" ht="15" customHeight="1" x14ac:dyDescent="0.2"/>
    <row r="14012" ht="15" customHeight="1" x14ac:dyDescent="0.2"/>
    <row r="14013" ht="15" customHeight="1" x14ac:dyDescent="0.2"/>
    <row r="14014" ht="15" customHeight="1" x14ac:dyDescent="0.2"/>
    <row r="14015" ht="15" customHeight="1" x14ac:dyDescent="0.2"/>
    <row r="14016" ht="15" customHeight="1" x14ac:dyDescent="0.2"/>
    <row r="14017" ht="15" customHeight="1" x14ac:dyDescent="0.2"/>
    <row r="14018" ht="15" customHeight="1" x14ac:dyDescent="0.2"/>
    <row r="14019" ht="15" customHeight="1" x14ac:dyDescent="0.2"/>
    <row r="14020" ht="15" customHeight="1" x14ac:dyDescent="0.2"/>
    <row r="14021" ht="15" customHeight="1" x14ac:dyDescent="0.2"/>
    <row r="14022" ht="15" customHeight="1" x14ac:dyDescent="0.2"/>
    <row r="14023" ht="15" customHeight="1" x14ac:dyDescent="0.2"/>
    <row r="14024" ht="15" customHeight="1" x14ac:dyDescent="0.2"/>
    <row r="14025" ht="15" customHeight="1" x14ac:dyDescent="0.2"/>
    <row r="14026" ht="15" customHeight="1" x14ac:dyDescent="0.2"/>
    <row r="14027" ht="15" customHeight="1" x14ac:dyDescent="0.2"/>
    <row r="14028" ht="15" customHeight="1" x14ac:dyDescent="0.2"/>
    <row r="14029" ht="15" customHeight="1" x14ac:dyDescent="0.2"/>
    <row r="14030" ht="15" customHeight="1" x14ac:dyDescent="0.2"/>
    <row r="14031" ht="15" customHeight="1" x14ac:dyDescent="0.2"/>
    <row r="14032" ht="15" customHeight="1" x14ac:dyDescent="0.2"/>
    <row r="14033" ht="15" customHeight="1" x14ac:dyDescent="0.2"/>
    <row r="14034" ht="15" customHeight="1" x14ac:dyDescent="0.2"/>
    <row r="14035" ht="15" customHeight="1" x14ac:dyDescent="0.2"/>
    <row r="14036" ht="15" customHeight="1" x14ac:dyDescent="0.2"/>
    <row r="14037" ht="15" customHeight="1" x14ac:dyDescent="0.2"/>
    <row r="14038" ht="15" customHeight="1" x14ac:dyDescent="0.2"/>
    <row r="14039" ht="15" customHeight="1" x14ac:dyDescent="0.2"/>
    <row r="14040" ht="15" customHeight="1" x14ac:dyDescent="0.2"/>
    <row r="14041" ht="15" customHeight="1" x14ac:dyDescent="0.2"/>
    <row r="14042" ht="15" customHeight="1" x14ac:dyDescent="0.2"/>
    <row r="14043" ht="15" customHeight="1" x14ac:dyDescent="0.2"/>
    <row r="14044" ht="15" customHeight="1" x14ac:dyDescent="0.2"/>
    <row r="14045" ht="15" customHeight="1" x14ac:dyDescent="0.2"/>
    <row r="14046" ht="15" customHeight="1" x14ac:dyDescent="0.2"/>
    <row r="14047" ht="15" customHeight="1" x14ac:dyDescent="0.2"/>
    <row r="14048" ht="15" customHeight="1" x14ac:dyDescent="0.2"/>
    <row r="14049" ht="15" customHeight="1" x14ac:dyDescent="0.2"/>
    <row r="14050" ht="15" customHeight="1" x14ac:dyDescent="0.2"/>
    <row r="14051" ht="15" customHeight="1" x14ac:dyDescent="0.2"/>
    <row r="14052" ht="15" customHeight="1" x14ac:dyDescent="0.2"/>
    <row r="14053" ht="15" customHeight="1" x14ac:dyDescent="0.2"/>
    <row r="14054" ht="15" customHeight="1" x14ac:dyDescent="0.2"/>
    <row r="14055" ht="15" customHeight="1" x14ac:dyDescent="0.2"/>
    <row r="14056" ht="15" customHeight="1" x14ac:dyDescent="0.2"/>
    <row r="14057" ht="15" customHeight="1" x14ac:dyDescent="0.2"/>
    <row r="14058" ht="15" customHeight="1" x14ac:dyDescent="0.2"/>
    <row r="14059" ht="15" customHeight="1" x14ac:dyDescent="0.2"/>
    <row r="14060" ht="15" customHeight="1" x14ac:dyDescent="0.2"/>
    <row r="14061" ht="15" customHeight="1" x14ac:dyDescent="0.2"/>
    <row r="14062" ht="15" customHeight="1" x14ac:dyDescent="0.2"/>
    <row r="14063" ht="15" customHeight="1" x14ac:dyDescent="0.2"/>
    <row r="14064" ht="15" customHeight="1" x14ac:dyDescent="0.2"/>
    <row r="14065" ht="15" customHeight="1" x14ac:dyDescent="0.2"/>
    <row r="14066" ht="15" customHeight="1" x14ac:dyDescent="0.2"/>
    <row r="14067" ht="15" customHeight="1" x14ac:dyDescent="0.2"/>
    <row r="14068" ht="15" customHeight="1" x14ac:dyDescent="0.2"/>
    <row r="14069" ht="15" customHeight="1" x14ac:dyDescent="0.2"/>
    <row r="14070" ht="15" customHeight="1" x14ac:dyDescent="0.2"/>
    <row r="14071" ht="15" customHeight="1" x14ac:dyDescent="0.2"/>
    <row r="14072" ht="15" customHeight="1" x14ac:dyDescent="0.2"/>
    <row r="14073" ht="15" customHeight="1" x14ac:dyDescent="0.2"/>
    <row r="14074" ht="15" customHeight="1" x14ac:dyDescent="0.2"/>
    <row r="14075" ht="15" customHeight="1" x14ac:dyDescent="0.2"/>
    <row r="14076" ht="15" customHeight="1" x14ac:dyDescent="0.2"/>
    <row r="14077" ht="15" customHeight="1" x14ac:dyDescent="0.2"/>
    <row r="14078" ht="15" customHeight="1" x14ac:dyDescent="0.2"/>
    <row r="14079" ht="15" customHeight="1" x14ac:dyDescent="0.2"/>
    <row r="14080" ht="15" customHeight="1" x14ac:dyDescent="0.2"/>
    <row r="14081" ht="15" customHeight="1" x14ac:dyDescent="0.2"/>
    <row r="14082" ht="15" customHeight="1" x14ac:dyDescent="0.2"/>
    <row r="14083" ht="15" customHeight="1" x14ac:dyDescent="0.2"/>
    <row r="14084" ht="15" customHeight="1" x14ac:dyDescent="0.2"/>
    <row r="14085" ht="15" customHeight="1" x14ac:dyDescent="0.2"/>
    <row r="14086" ht="15" customHeight="1" x14ac:dyDescent="0.2"/>
    <row r="14087" ht="15" customHeight="1" x14ac:dyDescent="0.2"/>
    <row r="14088" ht="15" customHeight="1" x14ac:dyDescent="0.2"/>
    <row r="14089" ht="15" customHeight="1" x14ac:dyDescent="0.2"/>
    <row r="14090" ht="15" customHeight="1" x14ac:dyDescent="0.2"/>
    <row r="14091" ht="15" customHeight="1" x14ac:dyDescent="0.2"/>
    <row r="14092" ht="15" customHeight="1" x14ac:dyDescent="0.2"/>
    <row r="14093" ht="15" customHeight="1" x14ac:dyDescent="0.2"/>
    <row r="14094" ht="15" customHeight="1" x14ac:dyDescent="0.2"/>
    <row r="14095" ht="15" customHeight="1" x14ac:dyDescent="0.2"/>
    <row r="14096" ht="15" customHeight="1" x14ac:dyDescent="0.2"/>
    <row r="14097" ht="15" customHeight="1" x14ac:dyDescent="0.2"/>
    <row r="14098" ht="15" customHeight="1" x14ac:dyDescent="0.2"/>
    <row r="14099" ht="15" customHeight="1" x14ac:dyDescent="0.2"/>
    <row r="14100" ht="15" customHeight="1" x14ac:dyDescent="0.2"/>
    <row r="14101" ht="15" customHeight="1" x14ac:dyDescent="0.2"/>
    <row r="14102" ht="15" customHeight="1" x14ac:dyDescent="0.2"/>
    <row r="14103" ht="15" customHeight="1" x14ac:dyDescent="0.2"/>
    <row r="14104" ht="15" customHeight="1" x14ac:dyDescent="0.2"/>
    <row r="14105" ht="15" customHeight="1" x14ac:dyDescent="0.2"/>
    <row r="14106" ht="15" customHeight="1" x14ac:dyDescent="0.2"/>
    <row r="14107" ht="15" customHeight="1" x14ac:dyDescent="0.2"/>
    <row r="14108" ht="15" customHeight="1" x14ac:dyDescent="0.2"/>
    <row r="14109" ht="15" customHeight="1" x14ac:dyDescent="0.2"/>
    <row r="14110" ht="15" customHeight="1" x14ac:dyDescent="0.2"/>
    <row r="14111" ht="15" customHeight="1" x14ac:dyDescent="0.2"/>
    <row r="14112" ht="15" customHeight="1" x14ac:dyDescent="0.2"/>
    <row r="14113" ht="15" customHeight="1" x14ac:dyDescent="0.2"/>
    <row r="14114" ht="15" customHeight="1" x14ac:dyDescent="0.2"/>
    <row r="14115" ht="15" customHeight="1" x14ac:dyDescent="0.2"/>
    <row r="14116" ht="15" customHeight="1" x14ac:dyDescent="0.2"/>
    <row r="14117" ht="15" customHeight="1" x14ac:dyDescent="0.2"/>
    <row r="14118" ht="15" customHeight="1" x14ac:dyDescent="0.2"/>
    <row r="14119" ht="15" customHeight="1" x14ac:dyDescent="0.2"/>
    <row r="14120" ht="15" customHeight="1" x14ac:dyDescent="0.2"/>
    <row r="14121" ht="15" customHeight="1" x14ac:dyDescent="0.2"/>
    <row r="14122" ht="15" customHeight="1" x14ac:dyDescent="0.2"/>
    <row r="14123" ht="15" customHeight="1" x14ac:dyDescent="0.2"/>
    <row r="14124" ht="15" customHeight="1" x14ac:dyDescent="0.2"/>
    <row r="14125" ht="15" customHeight="1" x14ac:dyDescent="0.2"/>
    <row r="14126" ht="15" customHeight="1" x14ac:dyDescent="0.2"/>
    <row r="14127" ht="15" customHeight="1" x14ac:dyDescent="0.2"/>
    <row r="14128" ht="15" customHeight="1" x14ac:dyDescent="0.2"/>
    <row r="14129" ht="15" customHeight="1" x14ac:dyDescent="0.2"/>
    <row r="14130" ht="15" customHeight="1" x14ac:dyDescent="0.2"/>
    <row r="14131" ht="15" customHeight="1" x14ac:dyDescent="0.2"/>
    <row r="14132" ht="15" customHeight="1" x14ac:dyDescent="0.2"/>
    <row r="14133" ht="15" customHeight="1" x14ac:dyDescent="0.2"/>
    <row r="14134" ht="15" customHeight="1" x14ac:dyDescent="0.2"/>
    <row r="14135" ht="15" customHeight="1" x14ac:dyDescent="0.2"/>
    <row r="14136" ht="15" customHeight="1" x14ac:dyDescent="0.2"/>
    <row r="14137" ht="15" customHeight="1" x14ac:dyDescent="0.2"/>
    <row r="14138" ht="15" customHeight="1" x14ac:dyDescent="0.2"/>
    <row r="14139" ht="15" customHeight="1" x14ac:dyDescent="0.2"/>
    <row r="14140" ht="15" customHeight="1" x14ac:dyDescent="0.2"/>
    <row r="14141" ht="15" customHeight="1" x14ac:dyDescent="0.2"/>
    <row r="14142" ht="15" customHeight="1" x14ac:dyDescent="0.2"/>
    <row r="14143" ht="15" customHeight="1" x14ac:dyDescent="0.2"/>
    <row r="14144" ht="15" customHeight="1" x14ac:dyDescent="0.2"/>
    <row r="14145" ht="15" customHeight="1" x14ac:dyDescent="0.2"/>
    <row r="14146" ht="15" customHeight="1" x14ac:dyDescent="0.2"/>
    <row r="14147" ht="15" customHeight="1" x14ac:dyDescent="0.2"/>
    <row r="14148" ht="15" customHeight="1" x14ac:dyDescent="0.2"/>
    <row r="14149" ht="15" customHeight="1" x14ac:dyDescent="0.2"/>
    <row r="14150" ht="15" customHeight="1" x14ac:dyDescent="0.2"/>
    <row r="14151" ht="15" customHeight="1" x14ac:dyDescent="0.2"/>
    <row r="14152" ht="15" customHeight="1" x14ac:dyDescent="0.2"/>
    <row r="14153" ht="15" customHeight="1" x14ac:dyDescent="0.2"/>
    <row r="14154" ht="15" customHeight="1" x14ac:dyDescent="0.2"/>
    <row r="14155" ht="15" customHeight="1" x14ac:dyDescent="0.2"/>
    <row r="14156" ht="15" customHeight="1" x14ac:dyDescent="0.2"/>
    <row r="14157" ht="15" customHeight="1" x14ac:dyDescent="0.2"/>
    <row r="14158" ht="15" customHeight="1" x14ac:dyDescent="0.2"/>
    <row r="14159" ht="15" customHeight="1" x14ac:dyDescent="0.2"/>
    <row r="14160" ht="15" customHeight="1" x14ac:dyDescent="0.2"/>
    <row r="14161" ht="15" customHeight="1" x14ac:dyDescent="0.2"/>
    <row r="14162" ht="15" customHeight="1" x14ac:dyDescent="0.2"/>
    <row r="14163" ht="15" customHeight="1" x14ac:dyDescent="0.2"/>
    <row r="14164" ht="15" customHeight="1" x14ac:dyDescent="0.2"/>
    <row r="14165" ht="15" customHeight="1" x14ac:dyDescent="0.2"/>
    <row r="14166" ht="15" customHeight="1" x14ac:dyDescent="0.2"/>
    <row r="14167" ht="15" customHeight="1" x14ac:dyDescent="0.2"/>
    <row r="14168" ht="15" customHeight="1" x14ac:dyDescent="0.2"/>
    <row r="14169" ht="15" customHeight="1" x14ac:dyDescent="0.2"/>
    <row r="14170" ht="15" customHeight="1" x14ac:dyDescent="0.2"/>
    <row r="14171" ht="15" customHeight="1" x14ac:dyDescent="0.2"/>
    <row r="14172" ht="15" customHeight="1" x14ac:dyDescent="0.2"/>
    <row r="14173" ht="15" customHeight="1" x14ac:dyDescent="0.2"/>
    <row r="14174" ht="15" customHeight="1" x14ac:dyDescent="0.2"/>
    <row r="14175" ht="15" customHeight="1" x14ac:dyDescent="0.2"/>
    <row r="14176" ht="15" customHeight="1" x14ac:dyDescent="0.2"/>
    <row r="14177" ht="15" customHeight="1" x14ac:dyDescent="0.2"/>
    <row r="14178" ht="15" customHeight="1" x14ac:dyDescent="0.2"/>
    <row r="14179" ht="15" customHeight="1" x14ac:dyDescent="0.2"/>
    <row r="14180" ht="15" customHeight="1" x14ac:dyDescent="0.2"/>
    <row r="14181" ht="15" customHeight="1" x14ac:dyDescent="0.2"/>
    <row r="14182" ht="15" customHeight="1" x14ac:dyDescent="0.2"/>
    <row r="14183" ht="15" customHeight="1" x14ac:dyDescent="0.2"/>
    <row r="14184" ht="15" customHeight="1" x14ac:dyDescent="0.2"/>
    <row r="14185" ht="15" customHeight="1" x14ac:dyDescent="0.2"/>
    <row r="14186" ht="15" customHeight="1" x14ac:dyDescent="0.2"/>
    <row r="14187" ht="15" customHeight="1" x14ac:dyDescent="0.2"/>
    <row r="14188" ht="15" customHeight="1" x14ac:dyDescent="0.2"/>
    <row r="14189" ht="15" customHeight="1" x14ac:dyDescent="0.2"/>
    <row r="14190" ht="15" customHeight="1" x14ac:dyDescent="0.2"/>
    <row r="14191" ht="15" customHeight="1" x14ac:dyDescent="0.2"/>
    <row r="14192" ht="15" customHeight="1" x14ac:dyDescent="0.2"/>
    <row r="14193" ht="15" customHeight="1" x14ac:dyDescent="0.2"/>
    <row r="14194" ht="15" customHeight="1" x14ac:dyDescent="0.2"/>
    <row r="14195" ht="15" customHeight="1" x14ac:dyDescent="0.2"/>
    <row r="14196" ht="15" customHeight="1" x14ac:dyDescent="0.2"/>
    <row r="14197" ht="15" customHeight="1" x14ac:dyDescent="0.2"/>
    <row r="14198" ht="15" customHeight="1" x14ac:dyDescent="0.2"/>
    <row r="14199" ht="15" customHeight="1" x14ac:dyDescent="0.2"/>
    <row r="14200" ht="15" customHeight="1" x14ac:dyDescent="0.2"/>
    <row r="14201" ht="15" customHeight="1" x14ac:dyDescent="0.2"/>
    <row r="14202" ht="15" customHeight="1" x14ac:dyDescent="0.2"/>
    <row r="14203" ht="15" customHeight="1" x14ac:dyDescent="0.2"/>
    <row r="14204" ht="15" customHeight="1" x14ac:dyDescent="0.2"/>
    <row r="14205" ht="15" customHeight="1" x14ac:dyDescent="0.2"/>
    <row r="14206" ht="15" customHeight="1" x14ac:dyDescent="0.2"/>
    <row r="14207" ht="15" customHeight="1" x14ac:dyDescent="0.2"/>
    <row r="14208" ht="15" customHeight="1" x14ac:dyDescent="0.2"/>
    <row r="14209" ht="15" customHeight="1" x14ac:dyDescent="0.2"/>
    <row r="14210" ht="15" customHeight="1" x14ac:dyDescent="0.2"/>
    <row r="14211" ht="15" customHeight="1" x14ac:dyDescent="0.2"/>
    <row r="14212" ht="15" customHeight="1" x14ac:dyDescent="0.2"/>
    <row r="14213" ht="15" customHeight="1" x14ac:dyDescent="0.2"/>
    <row r="14214" ht="15" customHeight="1" x14ac:dyDescent="0.2"/>
    <row r="14215" ht="15" customHeight="1" x14ac:dyDescent="0.2"/>
    <row r="14216" ht="15" customHeight="1" x14ac:dyDescent="0.2"/>
    <row r="14217" ht="15" customHeight="1" x14ac:dyDescent="0.2"/>
    <row r="14218" ht="15" customHeight="1" x14ac:dyDescent="0.2"/>
    <row r="14219" ht="15" customHeight="1" x14ac:dyDescent="0.2"/>
    <row r="14220" ht="15" customHeight="1" x14ac:dyDescent="0.2"/>
    <row r="14221" ht="15" customHeight="1" x14ac:dyDescent="0.2"/>
    <row r="14222" ht="15" customHeight="1" x14ac:dyDescent="0.2"/>
    <row r="14223" ht="15" customHeight="1" x14ac:dyDescent="0.2"/>
    <row r="14224" ht="15" customHeight="1" x14ac:dyDescent="0.2"/>
    <row r="14225" ht="15" customHeight="1" x14ac:dyDescent="0.2"/>
    <row r="14226" ht="15" customHeight="1" x14ac:dyDescent="0.2"/>
    <row r="14227" ht="15" customHeight="1" x14ac:dyDescent="0.2"/>
    <row r="14228" ht="15" customHeight="1" x14ac:dyDescent="0.2"/>
    <row r="14229" ht="15" customHeight="1" x14ac:dyDescent="0.2"/>
    <row r="14230" ht="15" customHeight="1" x14ac:dyDescent="0.2"/>
    <row r="14231" ht="15" customHeight="1" x14ac:dyDescent="0.2"/>
    <row r="14232" ht="15" customHeight="1" x14ac:dyDescent="0.2"/>
    <row r="14233" ht="15" customHeight="1" x14ac:dyDescent="0.2"/>
    <row r="14234" ht="15" customHeight="1" x14ac:dyDescent="0.2"/>
    <row r="14235" ht="15" customHeight="1" x14ac:dyDescent="0.2"/>
    <row r="14236" ht="15" customHeight="1" x14ac:dyDescent="0.2"/>
    <row r="14237" ht="15" customHeight="1" x14ac:dyDescent="0.2"/>
    <row r="14238" ht="15" customHeight="1" x14ac:dyDescent="0.2"/>
    <row r="14239" ht="15" customHeight="1" x14ac:dyDescent="0.2"/>
    <row r="14240" ht="15" customHeight="1" x14ac:dyDescent="0.2"/>
    <row r="14241" ht="15" customHeight="1" x14ac:dyDescent="0.2"/>
    <row r="14242" ht="15" customHeight="1" x14ac:dyDescent="0.2"/>
    <row r="14243" ht="15" customHeight="1" x14ac:dyDescent="0.2"/>
    <row r="14244" ht="15" customHeight="1" x14ac:dyDescent="0.2"/>
    <row r="14245" ht="15" customHeight="1" x14ac:dyDescent="0.2"/>
    <row r="14246" ht="15" customHeight="1" x14ac:dyDescent="0.2"/>
    <row r="14247" ht="15" customHeight="1" x14ac:dyDescent="0.2"/>
    <row r="14248" ht="15" customHeight="1" x14ac:dyDescent="0.2"/>
    <row r="14249" ht="15" customHeight="1" x14ac:dyDescent="0.2"/>
    <row r="14250" ht="15" customHeight="1" x14ac:dyDescent="0.2"/>
    <row r="14251" ht="15" customHeight="1" x14ac:dyDescent="0.2"/>
    <row r="14252" ht="15" customHeight="1" x14ac:dyDescent="0.2"/>
    <row r="14253" ht="15" customHeight="1" x14ac:dyDescent="0.2"/>
    <row r="14254" ht="15" customHeight="1" x14ac:dyDescent="0.2"/>
    <row r="14255" ht="15" customHeight="1" x14ac:dyDescent="0.2"/>
    <row r="14256" ht="15" customHeight="1" x14ac:dyDescent="0.2"/>
    <row r="14257" ht="15" customHeight="1" x14ac:dyDescent="0.2"/>
    <row r="14258" ht="15" customHeight="1" x14ac:dyDescent="0.2"/>
    <row r="14259" ht="15" customHeight="1" x14ac:dyDescent="0.2"/>
    <row r="14260" ht="15" customHeight="1" x14ac:dyDescent="0.2"/>
    <row r="14261" ht="15" customHeight="1" x14ac:dyDescent="0.2"/>
    <row r="14262" ht="15" customHeight="1" x14ac:dyDescent="0.2"/>
    <row r="14263" ht="15" customHeight="1" x14ac:dyDescent="0.2"/>
    <row r="14264" ht="15" customHeight="1" x14ac:dyDescent="0.2"/>
    <row r="14265" ht="15" customHeight="1" x14ac:dyDescent="0.2"/>
    <row r="14266" ht="15" customHeight="1" x14ac:dyDescent="0.2"/>
    <row r="14267" ht="15" customHeight="1" x14ac:dyDescent="0.2"/>
    <row r="14268" ht="15" customHeight="1" x14ac:dyDescent="0.2"/>
    <row r="14269" ht="15" customHeight="1" x14ac:dyDescent="0.2"/>
    <row r="14270" ht="15" customHeight="1" x14ac:dyDescent="0.2"/>
    <row r="14271" ht="15" customHeight="1" x14ac:dyDescent="0.2"/>
    <row r="14272" ht="15" customHeight="1" x14ac:dyDescent="0.2"/>
    <row r="14273" ht="15" customHeight="1" x14ac:dyDescent="0.2"/>
    <row r="14274" ht="15" customHeight="1" x14ac:dyDescent="0.2"/>
    <row r="14275" ht="15" customHeight="1" x14ac:dyDescent="0.2"/>
    <row r="14276" ht="15" customHeight="1" x14ac:dyDescent="0.2"/>
    <row r="14277" ht="15" customHeight="1" x14ac:dyDescent="0.2"/>
    <row r="14278" ht="15" customHeight="1" x14ac:dyDescent="0.2"/>
    <row r="14279" ht="15" customHeight="1" x14ac:dyDescent="0.2"/>
    <row r="14280" ht="15" customHeight="1" x14ac:dyDescent="0.2"/>
    <row r="14281" ht="15" customHeight="1" x14ac:dyDescent="0.2"/>
    <row r="14282" ht="15" customHeight="1" x14ac:dyDescent="0.2"/>
    <row r="14283" ht="15" customHeight="1" x14ac:dyDescent="0.2"/>
    <row r="14284" ht="15" customHeight="1" x14ac:dyDescent="0.2"/>
    <row r="14285" ht="15" customHeight="1" x14ac:dyDescent="0.2"/>
    <row r="14286" ht="15" customHeight="1" x14ac:dyDescent="0.2"/>
    <row r="14287" ht="15" customHeight="1" x14ac:dyDescent="0.2"/>
    <row r="14288" ht="15" customHeight="1" x14ac:dyDescent="0.2"/>
    <row r="14289" ht="15" customHeight="1" x14ac:dyDescent="0.2"/>
    <row r="14290" ht="15" customHeight="1" x14ac:dyDescent="0.2"/>
    <row r="14291" ht="15" customHeight="1" x14ac:dyDescent="0.2"/>
    <row r="14292" ht="15" customHeight="1" x14ac:dyDescent="0.2"/>
    <row r="14293" ht="15" customHeight="1" x14ac:dyDescent="0.2"/>
    <row r="14294" ht="15" customHeight="1" x14ac:dyDescent="0.2"/>
    <row r="14295" ht="15" customHeight="1" x14ac:dyDescent="0.2"/>
    <row r="14296" ht="15" customHeight="1" x14ac:dyDescent="0.2"/>
    <row r="14297" ht="15" customHeight="1" x14ac:dyDescent="0.2"/>
    <row r="14298" ht="15" customHeight="1" x14ac:dyDescent="0.2"/>
    <row r="14299" ht="15" customHeight="1" x14ac:dyDescent="0.2"/>
    <row r="14300" ht="15" customHeight="1" x14ac:dyDescent="0.2"/>
    <row r="14301" ht="15" customHeight="1" x14ac:dyDescent="0.2"/>
    <row r="14302" ht="15" customHeight="1" x14ac:dyDescent="0.2"/>
    <row r="14303" ht="15" customHeight="1" x14ac:dyDescent="0.2"/>
    <row r="14304" ht="15" customHeight="1" x14ac:dyDescent="0.2"/>
    <row r="14305" ht="15" customHeight="1" x14ac:dyDescent="0.2"/>
    <row r="14306" ht="15" customHeight="1" x14ac:dyDescent="0.2"/>
    <row r="14307" ht="15" customHeight="1" x14ac:dyDescent="0.2"/>
    <row r="14308" ht="15" customHeight="1" x14ac:dyDescent="0.2"/>
    <row r="14309" ht="15" customHeight="1" x14ac:dyDescent="0.2"/>
    <row r="14310" ht="15" customHeight="1" x14ac:dyDescent="0.2"/>
    <row r="14311" ht="15" customHeight="1" x14ac:dyDescent="0.2"/>
    <row r="14312" ht="15" customHeight="1" x14ac:dyDescent="0.2"/>
    <row r="14313" ht="15" customHeight="1" x14ac:dyDescent="0.2"/>
    <row r="14314" ht="15" customHeight="1" x14ac:dyDescent="0.2"/>
    <row r="14315" ht="15" customHeight="1" x14ac:dyDescent="0.2"/>
    <row r="14316" ht="15" customHeight="1" x14ac:dyDescent="0.2"/>
    <row r="14317" ht="15" customHeight="1" x14ac:dyDescent="0.2"/>
    <row r="14318" ht="15" customHeight="1" x14ac:dyDescent="0.2"/>
    <row r="14319" ht="15" customHeight="1" x14ac:dyDescent="0.2"/>
    <row r="14320" ht="15" customHeight="1" x14ac:dyDescent="0.2"/>
    <row r="14321" ht="15" customHeight="1" x14ac:dyDescent="0.2"/>
    <row r="14322" ht="15" customHeight="1" x14ac:dyDescent="0.2"/>
    <row r="14323" ht="15" customHeight="1" x14ac:dyDescent="0.2"/>
    <row r="14324" ht="15" customHeight="1" x14ac:dyDescent="0.2"/>
    <row r="14325" ht="15" customHeight="1" x14ac:dyDescent="0.2"/>
    <row r="14326" ht="15" customHeight="1" x14ac:dyDescent="0.2"/>
    <row r="14327" ht="15" customHeight="1" x14ac:dyDescent="0.2"/>
    <row r="14328" ht="15" customHeight="1" x14ac:dyDescent="0.2"/>
    <row r="14329" ht="15" customHeight="1" x14ac:dyDescent="0.2"/>
    <row r="14330" ht="15" customHeight="1" x14ac:dyDescent="0.2"/>
    <row r="14331" ht="15" customHeight="1" x14ac:dyDescent="0.2"/>
    <row r="14332" ht="15" customHeight="1" x14ac:dyDescent="0.2"/>
    <row r="14333" ht="15" customHeight="1" x14ac:dyDescent="0.2"/>
    <row r="14334" ht="15" customHeight="1" x14ac:dyDescent="0.2"/>
    <row r="14335" ht="15" customHeight="1" x14ac:dyDescent="0.2"/>
    <row r="14336" ht="15" customHeight="1" x14ac:dyDescent="0.2"/>
    <row r="14337" ht="15" customHeight="1" x14ac:dyDescent="0.2"/>
    <row r="14338" ht="15" customHeight="1" x14ac:dyDescent="0.2"/>
    <row r="14339" ht="15" customHeight="1" x14ac:dyDescent="0.2"/>
    <row r="14340" ht="15" customHeight="1" x14ac:dyDescent="0.2"/>
    <row r="14341" ht="15" customHeight="1" x14ac:dyDescent="0.2"/>
    <row r="14342" ht="15" customHeight="1" x14ac:dyDescent="0.2"/>
    <row r="14343" ht="15" customHeight="1" x14ac:dyDescent="0.2"/>
    <row r="14344" ht="15" customHeight="1" x14ac:dyDescent="0.2"/>
    <row r="14345" ht="15" customHeight="1" x14ac:dyDescent="0.2"/>
    <row r="14346" ht="15" customHeight="1" x14ac:dyDescent="0.2"/>
    <row r="14347" ht="15" customHeight="1" x14ac:dyDescent="0.2"/>
    <row r="14348" ht="15" customHeight="1" x14ac:dyDescent="0.2"/>
    <row r="14349" ht="15" customHeight="1" x14ac:dyDescent="0.2"/>
    <row r="14350" ht="15" customHeight="1" x14ac:dyDescent="0.2"/>
    <row r="14351" ht="15" customHeight="1" x14ac:dyDescent="0.2"/>
    <row r="14352" ht="15" customHeight="1" x14ac:dyDescent="0.2"/>
    <row r="14353" ht="15" customHeight="1" x14ac:dyDescent="0.2"/>
    <row r="14354" ht="15" customHeight="1" x14ac:dyDescent="0.2"/>
    <row r="14355" ht="15" customHeight="1" x14ac:dyDescent="0.2"/>
    <row r="14356" ht="15" customHeight="1" x14ac:dyDescent="0.2"/>
    <row r="14357" ht="15" customHeight="1" x14ac:dyDescent="0.2"/>
    <row r="14358" ht="15" customHeight="1" x14ac:dyDescent="0.2"/>
    <row r="14359" ht="15" customHeight="1" x14ac:dyDescent="0.2"/>
    <row r="14360" ht="15" customHeight="1" x14ac:dyDescent="0.2"/>
    <row r="14361" ht="15" customHeight="1" x14ac:dyDescent="0.2"/>
    <row r="14362" ht="15" customHeight="1" x14ac:dyDescent="0.2"/>
    <row r="14363" ht="15" customHeight="1" x14ac:dyDescent="0.2"/>
    <row r="14364" ht="15" customHeight="1" x14ac:dyDescent="0.2"/>
    <row r="14365" ht="15" customHeight="1" x14ac:dyDescent="0.2"/>
    <row r="14366" ht="15" customHeight="1" x14ac:dyDescent="0.2"/>
    <row r="14367" ht="15" customHeight="1" x14ac:dyDescent="0.2"/>
    <row r="14368" ht="15" customHeight="1" x14ac:dyDescent="0.2"/>
    <row r="14369" ht="15" customHeight="1" x14ac:dyDescent="0.2"/>
    <row r="14370" ht="15" customHeight="1" x14ac:dyDescent="0.2"/>
    <row r="14371" ht="15" customHeight="1" x14ac:dyDescent="0.2"/>
    <row r="14372" ht="15" customHeight="1" x14ac:dyDescent="0.2"/>
    <row r="14373" ht="15" customHeight="1" x14ac:dyDescent="0.2"/>
    <row r="14374" ht="15" customHeight="1" x14ac:dyDescent="0.2"/>
    <row r="14375" ht="15" customHeight="1" x14ac:dyDescent="0.2"/>
    <row r="14376" ht="15" customHeight="1" x14ac:dyDescent="0.2"/>
    <row r="14377" ht="15" customHeight="1" x14ac:dyDescent="0.2"/>
    <row r="14378" ht="15" customHeight="1" x14ac:dyDescent="0.2"/>
    <row r="14379" ht="15" customHeight="1" x14ac:dyDescent="0.2"/>
    <row r="14380" ht="15" customHeight="1" x14ac:dyDescent="0.2"/>
    <row r="14381" ht="15" customHeight="1" x14ac:dyDescent="0.2"/>
    <row r="14382" ht="15" customHeight="1" x14ac:dyDescent="0.2"/>
    <row r="14383" ht="15" customHeight="1" x14ac:dyDescent="0.2"/>
    <row r="14384" ht="15" customHeight="1" x14ac:dyDescent="0.2"/>
    <row r="14385" ht="15" customHeight="1" x14ac:dyDescent="0.2"/>
    <row r="14386" ht="15" customHeight="1" x14ac:dyDescent="0.2"/>
    <row r="14387" ht="15" customHeight="1" x14ac:dyDescent="0.2"/>
    <row r="14388" ht="15" customHeight="1" x14ac:dyDescent="0.2"/>
    <row r="14389" ht="15" customHeight="1" x14ac:dyDescent="0.2"/>
    <row r="14390" ht="15" customHeight="1" x14ac:dyDescent="0.2"/>
    <row r="14391" ht="15" customHeight="1" x14ac:dyDescent="0.2"/>
    <row r="14392" ht="15" customHeight="1" x14ac:dyDescent="0.2"/>
    <row r="14393" ht="15" customHeight="1" x14ac:dyDescent="0.2"/>
    <row r="14394" ht="15" customHeight="1" x14ac:dyDescent="0.2"/>
    <row r="14395" ht="15" customHeight="1" x14ac:dyDescent="0.2"/>
    <row r="14396" ht="15" customHeight="1" x14ac:dyDescent="0.2"/>
    <row r="14397" ht="15" customHeight="1" x14ac:dyDescent="0.2"/>
    <row r="14398" ht="15" customHeight="1" x14ac:dyDescent="0.2"/>
    <row r="14399" ht="15" customHeight="1" x14ac:dyDescent="0.2"/>
    <row r="14400" ht="15" customHeight="1" x14ac:dyDescent="0.2"/>
    <row r="14401" ht="15" customHeight="1" x14ac:dyDescent="0.2"/>
    <row r="14402" ht="15" customHeight="1" x14ac:dyDescent="0.2"/>
    <row r="14403" ht="15" customHeight="1" x14ac:dyDescent="0.2"/>
    <row r="14404" ht="15" customHeight="1" x14ac:dyDescent="0.2"/>
    <row r="14405" ht="15" customHeight="1" x14ac:dyDescent="0.2"/>
    <row r="14406" ht="15" customHeight="1" x14ac:dyDescent="0.2"/>
    <row r="14407" ht="15" customHeight="1" x14ac:dyDescent="0.2"/>
    <row r="14408" ht="15" customHeight="1" x14ac:dyDescent="0.2"/>
    <row r="14409" ht="15" customHeight="1" x14ac:dyDescent="0.2"/>
    <row r="14410" ht="15" customHeight="1" x14ac:dyDescent="0.2"/>
    <row r="14411" ht="15" customHeight="1" x14ac:dyDescent="0.2"/>
    <row r="14412" ht="15" customHeight="1" x14ac:dyDescent="0.2"/>
    <row r="14413" ht="15" customHeight="1" x14ac:dyDescent="0.2"/>
    <row r="14414" ht="15" customHeight="1" x14ac:dyDescent="0.2"/>
    <row r="14415" ht="15" customHeight="1" x14ac:dyDescent="0.2"/>
    <row r="14416" ht="15" customHeight="1" x14ac:dyDescent="0.2"/>
    <row r="14417" ht="15" customHeight="1" x14ac:dyDescent="0.2"/>
    <row r="14418" ht="15" customHeight="1" x14ac:dyDescent="0.2"/>
    <row r="14419" ht="15" customHeight="1" x14ac:dyDescent="0.2"/>
    <row r="14420" ht="15" customHeight="1" x14ac:dyDescent="0.2"/>
    <row r="14421" ht="15" customHeight="1" x14ac:dyDescent="0.2"/>
    <row r="14422" ht="15" customHeight="1" x14ac:dyDescent="0.2"/>
    <row r="14423" ht="15" customHeight="1" x14ac:dyDescent="0.2"/>
    <row r="14424" ht="15" customHeight="1" x14ac:dyDescent="0.2"/>
    <row r="14425" ht="15" customHeight="1" x14ac:dyDescent="0.2"/>
    <row r="14426" ht="15" customHeight="1" x14ac:dyDescent="0.2"/>
    <row r="14427" ht="15" customHeight="1" x14ac:dyDescent="0.2"/>
    <row r="14428" ht="15" customHeight="1" x14ac:dyDescent="0.2"/>
    <row r="14429" ht="15" customHeight="1" x14ac:dyDescent="0.2"/>
    <row r="14430" ht="15" customHeight="1" x14ac:dyDescent="0.2"/>
    <row r="14431" ht="15" customHeight="1" x14ac:dyDescent="0.2"/>
    <row r="14432" ht="15" customHeight="1" x14ac:dyDescent="0.2"/>
    <row r="14433" ht="15" customHeight="1" x14ac:dyDescent="0.2"/>
    <row r="14434" ht="15" customHeight="1" x14ac:dyDescent="0.2"/>
    <row r="14435" ht="15" customHeight="1" x14ac:dyDescent="0.2"/>
    <row r="14436" ht="15" customHeight="1" x14ac:dyDescent="0.2"/>
    <row r="14437" ht="15" customHeight="1" x14ac:dyDescent="0.2"/>
    <row r="14438" ht="15" customHeight="1" x14ac:dyDescent="0.2"/>
    <row r="14439" ht="15" customHeight="1" x14ac:dyDescent="0.2"/>
    <row r="14440" ht="15" customHeight="1" x14ac:dyDescent="0.2"/>
    <row r="14441" ht="15" customHeight="1" x14ac:dyDescent="0.2"/>
    <row r="14442" ht="15" customHeight="1" x14ac:dyDescent="0.2"/>
    <row r="14443" ht="15" customHeight="1" x14ac:dyDescent="0.2"/>
    <row r="14444" ht="15" customHeight="1" x14ac:dyDescent="0.2"/>
    <row r="14445" ht="15" customHeight="1" x14ac:dyDescent="0.2"/>
    <row r="14446" ht="15" customHeight="1" x14ac:dyDescent="0.2"/>
    <row r="14447" ht="15" customHeight="1" x14ac:dyDescent="0.2"/>
    <row r="14448" ht="15" customHeight="1" x14ac:dyDescent="0.2"/>
    <row r="14449" ht="15" customHeight="1" x14ac:dyDescent="0.2"/>
    <row r="14450" ht="15" customHeight="1" x14ac:dyDescent="0.2"/>
    <row r="14451" ht="15" customHeight="1" x14ac:dyDescent="0.2"/>
    <row r="14452" ht="15" customHeight="1" x14ac:dyDescent="0.2"/>
    <row r="14453" ht="15" customHeight="1" x14ac:dyDescent="0.2"/>
    <row r="14454" ht="15" customHeight="1" x14ac:dyDescent="0.2"/>
    <row r="14455" ht="15" customHeight="1" x14ac:dyDescent="0.2"/>
    <row r="14456" ht="15" customHeight="1" x14ac:dyDescent="0.2"/>
    <row r="14457" ht="15" customHeight="1" x14ac:dyDescent="0.2"/>
    <row r="14458" ht="15" customHeight="1" x14ac:dyDescent="0.2"/>
    <row r="14459" ht="15" customHeight="1" x14ac:dyDescent="0.2"/>
    <row r="14460" ht="15" customHeight="1" x14ac:dyDescent="0.2"/>
    <row r="14461" ht="15" customHeight="1" x14ac:dyDescent="0.2"/>
    <row r="14462" ht="15" customHeight="1" x14ac:dyDescent="0.2"/>
    <row r="14463" ht="15" customHeight="1" x14ac:dyDescent="0.2"/>
    <row r="14464" ht="15" customHeight="1" x14ac:dyDescent="0.2"/>
    <row r="14465" ht="15" customHeight="1" x14ac:dyDescent="0.2"/>
    <row r="14466" ht="15" customHeight="1" x14ac:dyDescent="0.2"/>
    <row r="14467" ht="15" customHeight="1" x14ac:dyDescent="0.2"/>
    <row r="14468" ht="15" customHeight="1" x14ac:dyDescent="0.2"/>
    <row r="14469" ht="15" customHeight="1" x14ac:dyDescent="0.2"/>
    <row r="14470" ht="15" customHeight="1" x14ac:dyDescent="0.2"/>
    <row r="14471" ht="15" customHeight="1" x14ac:dyDescent="0.2"/>
    <row r="14472" ht="15" customHeight="1" x14ac:dyDescent="0.2"/>
    <row r="14473" ht="15" customHeight="1" x14ac:dyDescent="0.2"/>
    <row r="14474" ht="15" customHeight="1" x14ac:dyDescent="0.2"/>
    <row r="14475" ht="15" customHeight="1" x14ac:dyDescent="0.2"/>
    <row r="14476" ht="15" customHeight="1" x14ac:dyDescent="0.2"/>
    <row r="14477" ht="15" customHeight="1" x14ac:dyDescent="0.2"/>
    <row r="14478" ht="15" customHeight="1" x14ac:dyDescent="0.2"/>
    <row r="14479" ht="15" customHeight="1" x14ac:dyDescent="0.2"/>
    <row r="14480" ht="15" customHeight="1" x14ac:dyDescent="0.2"/>
    <row r="14481" ht="15" customHeight="1" x14ac:dyDescent="0.2"/>
    <row r="14482" ht="15" customHeight="1" x14ac:dyDescent="0.2"/>
    <row r="14483" ht="15" customHeight="1" x14ac:dyDescent="0.2"/>
    <row r="14484" ht="15" customHeight="1" x14ac:dyDescent="0.2"/>
    <row r="14485" ht="15" customHeight="1" x14ac:dyDescent="0.2"/>
    <row r="14486" ht="15" customHeight="1" x14ac:dyDescent="0.2"/>
    <row r="14487" ht="15" customHeight="1" x14ac:dyDescent="0.2"/>
    <row r="14488" ht="15" customHeight="1" x14ac:dyDescent="0.2"/>
    <row r="14489" ht="15" customHeight="1" x14ac:dyDescent="0.2"/>
    <row r="14490" ht="15" customHeight="1" x14ac:dyDescent="0.2"/>
    <row r="14491" ht="15" customHeight="1" x14ac:dyDescent="0.2"/>
    <row r="14492" ht="15" customHeight="1" x14ac:dyDescent="0.2"/>
    <row r="14493" ht="15" customHeight="1" x14ac:dyDescent="0.2"/>
    <row r="14494" ht="15" customHeight="1" x14ac:dyDescent="0.2"/>
    <row r="14495" ht="15" customHeight="1" x14ac:dyDescent="0.2"/>
    <row r="14496" ht="15" customHeight="1" x14ac:dyDescent="0.2"/>
    <row r="14497" ht="15" customHeight="1" x14ac:dyDescent="0.2"/>
    <row r="14498" ht="15" customHeight="1" x14ac:dyDescent="0.2"/>
    <row r="14499" ht="15" customHeight="1" x14ac:dyDescent="0.2"/>
    <row r="14500" ht="15" customHeight="1" x14ac:dyDescent="0.2"/>
    <row r="14501" ht="15" customHeight="1" x14ac:dyDescent="0.2"/>
    <row r="14502" ht="15" customHeight="1" x14ac:dyDescent="0.2"/>
    <row r="14503" ht="15" customHeight="1" x14ac:dyDescent="0.2"/>
    <row r="14504" ht="15" customHeight="1" x14ac:dyDescent="0.2"/>
    <row r="14505" ht="15" customHeight="1" x14ac:dyDescent="0.2"/>
    <row r="14506" ht="15" customHeight="1" x14ac:dyDescent="0.2"/>
    <row r="14507" ht="15" customHeight="1" x14ac:dyDescent="0.2"/>
    <row r="14508" ht="15" customHeight="1" x14ac:dyDescent="0.2"/>
    <row r="14509" ht="15" customHeight="1" x14ac:dyDescent="0.2"/>
    <row r="14510" ht="15" customHeight="1" x14ac:dyDescent="0.2"/>
    <row r="14511" ht="15" customHeight="1" x14ac:dyDescent="0.2"/>
    <row r="14512" ht="15" customHeight="1" x14ac:dyDescent="0.2"/>
    <row r="14513" ht="15" customHeight="1" x14ac:dyDescent="0.2"/>
    <row r="14514" ht="15" customHeight="1" x14ac:dyDescent="0.2"/>
    <row r="14515" ht="15" customHeight="1" x14ac:dyDescent="0.2"/>
    <row r="14516" ht="15" customHeight="1" x14ac:dyDescent="0.2"/>
    <row r="14517" ht="15" customHeight="1" x14ac:dyDescent="0.2"/>
    <row r="14518" ht="15" customHeight="1" x14ac:dyDescent="0.2"/>
    <row r="14519" ht="15" customHeight="1" x14ac:dyDescent="0.2"/>
    <row r="14520" ht="15" customHeight="1" x14ac:dyDescent="0.2"/>
    <row r="14521" ht="15" customHeight="1" x14ac:dyDescent="0.2"/>
    <row r="14522" ht="15" customHeight="1" x14ac:dyDescent="0.2"/>
    <row r="14523" ht="15" customHeight="1" x14ac:dyDescent="0.2"/>
    <row r="14524" ht="15" customHeight="1" x14ac:dyDescent="0.2"/>
    <row r="14525" ht="15" customHeight="1" x14ac:dyDescent="0.2"/>
    <row r="14526" ht="15" customHeight="1" x14ac:dyDescent="0.2"/>
    <row r="14527" ht="15" customHeight="1" x14ac:dyDescent="0.2"/>
    <row r="14528" ht="15" customHeight="1" x14ac:dyDescent="0.2"/>
    <row r="14529" ht="15" customHeight="1" x14ac:dyDescent="0.2"/>
    <row r="14530" ht="15" customHeight="1" x14ac:dyDescent="0.2"/>
    <row r="14531" ht="15" customHeight="1" x14ac:dyDescent="0.2"/>
    <row r="14532" ht="15" customHeight="1" x14ac:dyDescent="0.2"/>
    <row r="14533" ht="15" customHeight="1" x14ac:dyDescent="0.2"/>
    <row r="14534" ht="15" customHeight="1" x14ac:dyDescent="0.2"/>
    <row r="14535" ht="15" customHeight="1" x14ac:dyDescent="0.2"/>
    <row r="14536" ht="15" customHeight="1" x14ac:dyDescent="0.2"/>
    <row r="14537" ht="15" customHeight="1" x14ac:dyDescent="0.2"/>
    <row r="14538" ht="15" customHeight="1" x14ac:dyDescent="0.2"/>
    <row r="14539" ht="15" customHeight="1" x14ac:dyDescent="0.2"/>
    <row r="14540" ht="15" customHeight="1" x14ac:dyDescent="0.2"/>
    <row r="14541" ht="15" customHeight="1" x14ac:dyDescent="0.2"/>
    <row r="14542" ht="15" customHeight="1" x14ac:dyDescent="0.2"/>
    <row r="14543" ht="15" customHeight="1" x14ac:dyDescent="0.2"/>
    <row r="14544" ht="15" customHeight="1" x14ac:dyDescent="0.2"/>
    <row r="14545" ht="15" customHeight="1" x14ac:dyDescent="0.2"/>
    <row r="14546" ht="15" customHeight="1" x14ac:dyDescent="0.2"/>
    <row r="14547" ht="15" customHeight="1" x14ac:dyDescent="0.2"/>
    <row r="14548" ht="15" customHeight="1" x14ac:dyDescent="0.2"/>
    <row r="14549" ht="15" customHeight="1" x14ac:dyDescent="0.2"/>
    <row r="14550" ht="15" customHeight="1" x14ac:dyDescent="0.2"/>
    <row r="14551" ht="15" customHeight="1" x14ac:dyDescent="0.2"/>
    <row r="14552" ht="15" customHeight="1" x14ac:dyDescent="0.2"/>
    <row r="14553" ht="15" customHeight="1" x14ac:dyDescent="0.2"/>
    <row r="14554" ht="15" customHeight="1" x14ac:dyDescent="0.2"/>
    <row r="14555" ht="15" customHeight="1" x14ac:dyDescent="0.2"/>
    <row r="14556" ht="15" customHeight="1" x14ac:dyDescent="0.2"/>
    <row r="14557" ht="15" customHeight="1" x14ac:dyDescent="0.2"/>
    <row r="14558" ht="15" customHeight="1" x14ac:dyDescent="0.2"/>
    <row r="14559" ht="15" customHeight="1" x14ac:dyDescent="0.2"/>
    <row r="14560" ht="15" customHeight="1" x14ac:dyDescent="0.2"/>
    <row r="14561" ht="15" customHeight="1" x14ac:dyDescent="0.2"/>
    <row r="14562" ht="15" customHeight="1" x14ac:dyDescent="0.2"/>
    <row r="14563" ht="15" customHeight="1" x14ac:dyDescent="0.2"/>
    <row r="14564" ht="15" customHeight="1" x14ac:dyDescent="0.2"/>
    <row r="14565" ht="15" customHeight="1" x14ac:dyDescent="0.2"/>
    <row r="14566" ht="15" customHeight="1" x14ac:dyDescent="0.2"/>
    <row r="14567" ht="15" customHeight="1" x14ac:dyDescent="0.2"/>
    <row r="14568" ht="15" customHeight="1" x14ac:dyDescent="0.2"/>
    <row r="14569" ht="15" customHeight="1" x14ac:dyDescent="0.2"/>
    <row r="14570" ht="15" customHeight="1" x14ac:dyDescent="0.2"/>
    <row r="14571" ht="15" customHeight="1" x14ac:dyDescent="0.2"/>
  </sheetData>
  <mergeCells count="10">
    <mergeCell ref="U7:Y7"/>
    <mergeCell ref="U8:Y8"/>
    <mergeCell ref="U9:Y9"/>
    <mergeCell ref="T10:T11"/>
    <mergeCell ref="X10:AB10"/>
    <mergeCell ref="C2:J2"/>
    <mergeCell ref="C3:J3"/>
    <mergeCell ref="C4:J4"/>
    <mergeCell ref="A5:A6"/>
    <mergeCell ref="H5:M5"/>
  </mergeCells>
  <phoneticPr fontId="5" type="noConversion"/>
  <pageMargins left="0.6692913385826772" right="0.6692913385826772" top="0.39370078740157483" bottom="0.39370078740157483" header="0" footer="0"/>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T82"/>
  <sheetViews>
    <sheetView topLeftCell="A4" workbookViewId="0">
      <selection activeCell="L45" sqref="L45:M45"/>
    </sheetView>
  </sheetViews>
  <sheetFormatPr defaultColWidth="9.140625" defaultRowHeight="12.75" x14ac:dyDescent="0.2"/>
  <cols>
    <col min="1" max="1" width="3.7109375" style="6" customWidth="1"/>
    <col min="2" max="2" width="1" customWidth="1"/>
    <col min="3" max="3" width="27.28515625" customWidth="1"/>
    <col min="4" max="4" width="6" customWidth="1"/>
    <col min="5" max="5" width="6.7109375" bestFit="1" customWidth="1"/>
    <col min="6" max="6" width="7" customWidth="1"/>
    <col min="7" max="14" width="6.85546875" customWidth="1"/>
    <col min="15" max="15" width="6.85546875" style="362" customWidth="1"/>
    <col min="16" max="16" width="6.85546875" customWidth="1"/>
    <col min="17" max="17" width="6.85546875" style="454" customWidth="1"/>
    <col min="18" max="18" width="6.85546875" style="731" customWidth="1"/>
    <col min="19" max="19" width="6.7109375" customWidth="1"/>
  </cols>
  <sheetData>
    <row r="1" spans="1:19" ht="14.25" customHeight="1" x14ac:dyDescent="0.2">
      <c r="B1" s="272"/>
      <c r="C1" s="273"/>
      <c r="D1" s="273"/>
      <c r="E1" s="273"/>
      <c r="F1" s="273"/>
      <c r="G1" s="273"/>
      <c r="H1" s="273"/>
      <c r="I1" s="273"/>
      <c r="J1" s="273"/>
      <c r="K1" s="273"/>
      <c r="L1" s="273"/>
      <c r="M1" s="273"/>
      <c r="N1" s="273"/>
      <c r="O1" s="273"/>
      <c r="P1" s="273"/>
      <c r="Q1" s="273"/>
      <c r="R1" s="273"/>
      <c r="S1" s="274" t="s">
        <v>438</v>
      </c>
    </row>
    <row r="2" spans="1:19" ht="30" customHeight="1" x14ac:dyDescent="0.2">
      <c r="B2" s="944" t="s">
        <v>234</v>
      </c>
      <c r="C2" s="944"/>
      <c r="D2" s="944"/>
      <c r="E2" s="944"/>
      <c r="F2" s="944"/>
      <c r="G2" s="944"/>
      <c r="H2" s="944"/>
      <c r="I2" s="944"/>
      <c r="J2" s="944"/>
      <c r="K2" s="944"/>
      <c r="L2" s="944"/>
      <c r="M2" s="944"/>
      <c r="N2" s="944"/>
      <c r="O2" s="944"/>
      <c r="P2" s="944"/>
      <c r="Q2" s="944"/>
      <c r="R2" s="944"/>
      <c r="S2" s="944"/>
    </row>
    <row r="3" spans="1:19" ht="15" customHeight="1" x14ac:dyDescent="0.2">
      <c r="B3" s="942" t="s">
        <v>4</v>
      </c>
      <c r="C3" s="942"/>
      <c r="D3" s="942"/>
      <c r="E3" s="942"/>
      <c r="F3" s="942"/>
      <c r="G3" s="942"/>
      <c r="H3" s="942"/>
      <c r="I3" s="942"/>
      <c r="J3" s="942"/>
      <c r="K3" s="942"/>
      <c r="L3" s="942"/>
      <c r="M3" s="942"/>
      <c r="N3" s="942"/>
      <c r="O3" s="942"/>
      <c r="P3" s="942"/>
      <c r="Q3" s="942"/>
      <c r="R3" s="942"/>
      <c r="S3" s="942"/>
    </row>
    <row r="4" spans="1:19" s="12" customFormat="1" ht="12.75" customHeight="1" x14ac:dyDescent="0.2">
      <c r="B4" s="930" t="s">
        <v>5</v>
      </c>
      <c r="C4" s="930"/>
      <c r="D4" s="930"/>
      <c r="E4" s="930"/>
      <c r="F4" s="930"/>
      <c r="G4" s="930"/>
      <c r="H4" s="930"/>
      <c r="I4" s="930"/>
      <c r="J4" s="930"/>
      <c r="K4" s="930"/>
      <c r="L4" s="930"/>
      <c r="M4" s="930"/>
      <c r="N4" s="930"/>
      <c r="O4" s="930"/>
      <c r="P4" s="930"/>
      <c r="Q4" s="930"/>
      <c r="R4" s="930"/>
      <c r="S4" s="930"/>
    </row>
    <row r="5" spans="1:19" s="12" customFormat="1" ht="12.75" customHeight="1" x14ac:dyDescent="0.2">
      <c r="A5" s="943" t="s">
        <v>287</v>
      </c>
      <c r="B5" s="110"/>
      <c r="C5" s="67"/>
      <c r="D5" s="69"/>
      <c r="E5" s="84"/>
      <c r="F5" s="212"/>
      <c r="G5" s="212"/>
      <c r="H5" s="212"/>
      <c r="I5" s="212"/>
      <c r="J5" s="212"/>
      <c r="K5" s="212"/>
      <c r="L5" s="212"/>
      <c r="M5" s="212"/>
      <c r="N5" s="212"/>
      <c r="O5" s="359"/>
      <c r="P5" s="448"/>
      <c r="Q5" s="722"/>
      <c r="R5" s="732"/>
      <c r="S5" s="80" t="s">
        <v>353</v>
      </c>
    </row>
    <row r="6" spans="1:19" s="12" customFormat="1" ht="12.75" customHeight="1" x14ac:dyDescent="0.2">
      <c r="A6" s="943"/>
      <c r="B6" s="176"/>
      <c r="C6" s="71" t="s">
        <v>362</v>
      </c>
      <c r="D6" s="81"/>
      <c r="E6" s="45">
        <v>2000</v>
      </c>
      <c r="F6" s="91">
        <v>2001</v>
      </c>
      <c r="G6" s="91">
        <v>2002</v>
      </c>
      <c r="H6" s="91">
        <v>2003</v>
      </c>
      <c r="I6" s="91">
        <v>2004</v>
      </c>
      <c r="J6" s="91">
        <v>2005</v>
      </c>
      <c r="K6" s="91">
        <v>2006</v>
      </c>
      <c r="L6" s="91">
        <v>2007</v>
      </c>
      <c r="M6" s="91">
        <v>2008</v>
      </c>
      <c r="N6" s="91">
        <v>2009</v>
      </c>
      <c r="O6" s="360">
        <v>2010</v>
      </c>
      <c r="P6" s="449">
        <v>2011</v>
      </c>
      <c r="Q6" s="723">
        <v>2012</v>
      </c>
      <c r="R6" s="733">
        <v>2013</v>
      </c>
      <c r="S6" s="82" t="s">
        <v>669</v>
      </c>
    </row>
    <row r="7" spans="1:19" s="12" customFormat="1" ht="12.75" customHeight="1" x14ac:dyDescent="0.2">
      <c r="A7" s="943"/>
      <c r="B7" s="177"/>
      <c r="C7" s="75"/>
      <c r="D7" s="83"/>
      <c r="E7" s="180"/>
      <c r="F7" s="180"/>
      <c r="G7" s="180"/>
      <c r="H7" s="180"/>
      <c r="I7" s="180"/>
      <c r="J7" s="180"/>
      <c r="K7" s="180"/>
      <c r="L7" s="180"/>
      <c r="M7" s="180"/>
      <c r="N7" s="180"/>
      <c r="O7" s="361"/>
      <c r="P7" s="450"/>
      <c r="Q7" s="724"/>
      <c r="R7" s="65"/>
      <c r="S7" s="187" t="s">
        <v>213</v>
      </c>
    </row>
    <row r="8" spans="1:19" s="25" customFormat="1" ht="12.75" customHeight="1" x14ac:dyDescent="0.2">
      <c r="A8" s="264">
        <v>1</v>
      </c>
      <c r="B8" s="749"/>
      <c r="C8" s="743" t="s">
        <v>30</v>
      </c>
      <c r="D8" s="744" t="s">
        <v>200</v>
      </c>
      <c r="E8" s="756">
        <v>1703.422</v>
      </c>
      <c r="F8" s="747">
        <v>1603.0350000000001</v>
      </c>
      <c r="G8" s="747">
        <v>1627.61</v>
      </c>
      <c r="H8" s="747">
        <v>1642.6980000000001</v>
      </c>
      <c r="I8" s="747">
        <v>1827.35</v>
      </c>
      <c r="J8" s="747">
        <v>1950.61</v>
      </c>
      <c r="K8" s="747">
        <v>2117.9360000000001</v>
      </c>
      <c r="L8" s="747">
        <v>2162.2199999999998</v>
      </c>
      <c r="M8" s="747">
        <v>2104.348</v>
      </c>
      <c r="N8" s="748">
        <v>1882.662</v>
      </c>
      <c r="O8" s="748">
        <v>2270.2370000000001</v>
      </c>
      <c r="P8" s="748">
        <v>2214.6480000000001</v>
      </c>
      <c r="Q8" s="578">
        <v>2065.4569999999999</v>
      </c>
      <c r="R8" s="578">
        <v>2094.7399999999998</v>
      </c>
      <c r="S8" s="760">
        <f>R8/Q8*100-100</f>
        <v>1.4177491954564942</v>
      </c>
    </row>
    <row r="9" spans="1:19" s="29" customFormat="1" ht="12.75" customHeight="1" x14ac:dyDescent="0.2">
      <c r="A9" s="266">
        <v>2</v>
      </c>
      <c r="B9" s="228"/>
      <c r="C9" s="317" t="s">
        <v>33</v>
      </c>
      <c r="D9" s="291" t="s">
        <v>197</v>
      </c>
      <c r="E9" s="582">
        <v>1222.508</v>
      </c>
      <c r="F9" s="576">
        <v>1183.222</v>
      </c>
      <c r="G9" s="576">
        <v>1239.9179999999999</v>
      </c>
      <c r="H9" s="576">
        <v>1353.413</v>
      </c>
      <c r="I9" s="576">
        <v>1467.0139999999999</v>
      </c>
      <c r="J9" s="576">
        <v>1495.5609999999999</v>
      </c>
      <c r="K9" s="576">
        <v>1566.7260000000001</v>
      </c>
      <c r="L9" s="576">
        <v>1650.9670000000001</v>
      </c>
      <c r="M9" s="576">
        <v>1592.4549999999999</v>
      </c>
      <c r="N9" s="581">
        <v>1316.848</v>
      </c>
      <c r="O9" s="581">
        <v>1538.0340000000001</v>
      </c>
      <c r="P9" s="581">
        <v>1549.4449999999999</v>
      </c>
      <c r="Q9" s="576">
        <v>1510.925</v>
      </c>
      <c r="R9" s="576">
        <v>1565.9559999999999</v>
      </c>
      <c r="S9" s="761">
        <f t="shared" ref="S9:S50" si="0">R9/Q9*100-100</f>
        <v>3.6422059334513648</v>
      </c>
    </row>
    <row r="10" spans="1:19" s="29" customFormat="1" ht="12.75" customHeight="1" x14ac:dyDescent="0.2">
      <c r="A10" s="266">
        <v>3</v>
      </c>
      <c r="B10" s="372"/>
      <c r="C10" s="373" t="s">
        <v>31</v>
      </c>
      <c r="D10" s="374" t="s">
        <v>198</v>
      </c>
      <c r="E10" s="577">
        <v>1306.829</v>
      </c>
      <c r="F10" s="578">
        <v>1179.521</v>
      </c>
      <c r="G10" s="578">
        <v>1234.51</v>
      </c>
      <c r="H10" s="578">
        <v>1300.3489999999999</v>
      </c>
      <c r="I10" s="578">
        <v>1412.019</v>
      </c>
      <c r="J10" s="578">
        <v>1389.278</v>
      </c>
      <c r="K10" s="578">
        <v>1342.646</v>
      </c>
      <c r="L10" s="578">
        <v>1393.2429999999999</v>
      </c>
      <c r="M10" s="578">
        <v>1482.662</v>
      </c>
      <c r="N10" s="579">
        <v>1348.914</v>
      </c>
      <c r="O10" s="579">
        <v>1551.308</v>
      </c>
      <c r="P10" s="579">
        <v>1569.3030000000001</v>
      </c>
      <c r="Q10" s="578">
        <v>1555.992</v>
      </c>
      <c r="R10" s="578">
        <v>1513.6679999999999</v>
      </c>
      <c r="S10" s="762">
        <f t="shared" si="0"/>
        <v>-2.720065398793821</v>
      </c>
    </row>
    <row r="11" spans="1:19" s="30" customFormat="1" ht="12.75" customHeight="1" x14ac:dyDescent="0.2">
      <c r="A11" s="266">
        <v>4</v>
      </c>
      <c r="B11" s="228"/>
      <c r="C11" s="317" t="s">
        <v>423</v>
      </c>
      <c r="D11" s="291" t="s">
        <v>202</v>
      </c>
      <c r="E11" s="587">
        <v>1067.011</v>
      </c>
      <c r="F11" s="576">
        <v>1101.316</v>
      </c>
      <c r="G11" s="576">
        <v>1218.086</v>
      </c>
      <c r="H11" s="576">
        <v>1193.749</v>
      </c>
      <c r="I11" s="576">
        <v>1275.7719999999999</v>
      </c>
      <c r="J11" s="576">
        <v>1217.796</v>
      </c>
      <c r="K11" s="576">
        <v>1340.423</v>
      </c>
      <c r="L11" s="576">
        <v>1434.77</v>
      </c>
      <c r="M11" s="576">
        <v>1392.1469999999999</v>
      </c>
      <c r="N11" s="581">
        <v>1202.3</v>
      </c>
      <c r="O11" s="581">
        <v>1292.518</v>
      </c>
      <c r="P11" s="581">
        <v>1531.5139999999999</v>
      </c>
      <c r="Q11" s="576">
        <v>1513.8710000000001</v>
      </c>
      <c r="R11" s="576">
        <v>1494.8710000000001</v>
      </c>
      <c r="S11" s="761">
        <f t="shared" si="0"/>
        <v>-1.2550607020016855</v>
      </c>
    </row>
    <row r="12" spans="1:19" s="30" customFormat="1" ht="11.25" x14ac:dyDescent="0.2">
      <c r="A12" s="266">
        <v>5</v>
      </c>
      <c r="B12" s="372"/>
      <c r="C12" s="373" t="s">
        <v>82</v>
      </c>
      <c r="D12" s="374" t="s">
        <v>200</v>
      </c>
      <c r="E12" s="577">
        <v>13.666</v>
      </c>
      <c r="F12" s="578">
        <v>13.067</v>
      </c>
      <c r="G12" s="578">
        <v>14.936999999999999</v>
      </c>
      <c r="H12" s="594">
        <v>15.827</v>
      </c>
      <c r="I12" s="578">
        <v>10.125999999999999</v>
      </c>
      <c r="J12" s="578">
        <v>12.263</v>
      </c>
      <c r="K12" s="578">
        <v>26.812000000000001</v>
      </c>
      <c r="L12" s="578">
        <v>86.103999999999999</v>
      </c>
      <c r="M12" s="578">
        <v>430.23599999999999</v>
      </c>
      <c r="N12" s="579">
        <v>508.79300000000001</v>
      </c>
      <c r="O12" s="579">
        <v>637.81500000000005</v>
      </c>
      <c r="P12" s="579">
        <v>744.02800000000002</v>
      </c>
      <c r="Q12" s="578">
        <v>845.90800000000002</v>
      </c>
      <c r="R12" s="578">
        <v>877.25900000000001</v>
      </c>
      <c r="S12" s="762">
        <f t="shared" si="0"/>
        <v>3.7061949999290817</v>
      </c>
    </row>
    <row r="13" spans="1:19" s="30" customFormat="1" ht="12.75" customHeight="1" x14ac:dyDescent="0.2">
      <c r="A13" s="266">
        <v>6</v>
      </c>
      <c r="B13" s="228"/>
      <c r="C13" s="317" t="s">
        <v>77</v>
      </c>
      <c r="D13" s="291" t="s">
        <v>200</v>
      </c>
      <c r="E13" s="582">
        <v>438.274</v>
      </c>
      <c r="F13" s="576">
        <v>454.83</v>
      </c>
      <c r="G13" s="576">
        <v>507.53899999999999</v>
      </c>
      <c r="H13" s="576">
        <v>530.01</v>
      </c>
      <c r="I13" s="576">
        <v>621.85299999999995</v>
      </c>
      <c r="J13" s="576">
        <v>646.83299999999997</v>
      </c>
      <c r="K13" s="576">
        <v>690.99800000000005</v>
      </c>
      <c r="L13" s="576">
        <v>709.32899999999995</v>
      </c>
      <c r="M13" s="576">
        <v>574.12300000000005</v>
      </c>
      <c r="N13" s="581">
        <v>549.02499999999998</v>
      </c>
      <c r="O13" s="581">
        <v>638.18399999999997</v>
      </c>
      <c r="P13" s="581">
        <v>727.46</v>
      </c>
      <c r="Q13" s="576">
        <v>730.12900000000002</v>
      </c>
      <c r="R13" s="576">
        <v>721.72199999999998</v>
      </c>
      <c r="S13" s="761">
        <f t="shared" si="0"/>
        <v>-1.1514403619086551</v>
      </c>
    </row>
    <row r="14" spans="1:19" s="7" customFormat="1" ht="12.75" customHeight="1" x14ac:dyDescent="0.2">
      <c r="A14" s="266">
        <v>7</v>
      </c>
      <c r="B14" s="372"/>
      <c r="C14" s="373" t="s">
        <v>266</v>
      </c>
      <c r="D14" s="374" t="s">
        <v>205</v>
      </c>
      <c r="E14" s="588">
        <v>499.90699999999998</v>
      </c>
      <c r="F14" s="589">
        <v>509.09800000000001</v>
      </c>
      <c r="G14" s="589">
        <v>549.53599999999994</v>
      </c>
      <c r="H14" s="589">
        <v>602.07899999999995</v>
      </c>
      <c r="I14" s="578">
        <v>616.58299999999997</v>
      </c>
      <c r="J14" s="578">
        <v>624.803</v>
      </c>
      <c r="K14" s="578">
        <v>633.74699999999996</v>
      </c>
      <c r="L14" s="578">
        <v>702.76</v>
      </c>
      <c r="M14" s="578">
        <v>788.21799999999996</v>
      </c>
      <c r="N14" s="579">
        <v>627.26099999999997</v>
      </c>
      <c r="O14" s="579">
        <v>705.82899999999995</v>
      </c>
      <c r="P14" s="579">
        <v>666.01099999999997</v>
      </c>
      <c r="Q14" s="578">
        <v>615.28599999999994</v>
      </c>
      <c r="R14" s="578">
        <v>673.38</v>
      </c>
      <c r="S14" s="762">
        <f t="shared" si="0"/>
        <v>9.4417880465344552</v>
      </c>
    </row>
    <row r="15" spans="1:19" s="7" customFormat="1" ht="12.75" customHeight="1" x14ac:dyDescent="0.2">
      <c r="A15" s="264">
        <v>8</v>
      </c>
      <c r="B15" s="228"/>
      <c r="C15" s="317" t="s">
        <v>78</v>
      </c>
      <c r="D15" s="291" t="s">
        <v>199</v>
      </c>
      <c r="E15" s="587">
        <v>270.30700000000002</v>
      </c>
      <c r="F15" s="587">
        <v>273.21699999999998</v>
      </c>
      <c r="G15" s="587">
        <v>326.81700000000001</v>
      </c>
      <c r="H15" s="587">
        <v>374.15899999999999</v>
      </c>
      <c r="I15" s="595">
        <v>382.32499999999999</v>
      </c>
      <c r="J15" s="741">
        <v>325.71199999999999</v>
      </c>
      <c r="K15" s="576">
        <v>323.24200000000002</v>
      </c>
      <c r="L15" s="576">
        <v>363.68</v>
      </c>
      <c r="M15" s="576">
        <v>381.637</v>
      </c>
      <c r="N15" s="581">
        <v>401.79899999999998</v>
      </c>
      <c r="O15" s="581">
        <v>508.51799999999997</v>
      </c>
      <c r="P15" s="581">
        <v>544.03399999999999</v>
      </c>
      <c r="Q15" s="576">
        <v>510.286</v>
      </c>
      <c r="R15" s="576">
        <v>534.21500000000003</v>
      </c>
      <c r="S15" s="761">
        <f t="shared" si="0"/>
        <v>4.6893310810016402</v>
      </c>
    </row>
    <row r="16" spans="1:19" s="7" customFormat="1" ht="12.75" customHeight="1" x14ac:dyDescent="0.2">
      <c r="A16" s="266">
        <v>9</v>
      </c>
      <c r="B16" s="372"/>
      <c r="C16" s="757" t="s">
        <v>37</v>
      </c>
      <c r="D16" s="374" t="s">
        <v>204</v>
      </c>
      <c r="E16" s="586">
        <v>295.7</v>
      </c>
      <c r="F16" s="586">
        <v>289.20400000000001</v>
      </c>
      <c r="G16" s="578">
        <v>292.95299999999997</v>
      </c>
      <c r="H16" s="578">
        <v>318.37400000000002</v>
      </c>
      <c r="I16" s="578">
        <v>360.589</v>
      </c>
      <c r="J16" s="578">
        <v>383.78899999999999</v>
      </c>
      <c r="K16" s="578">
        <v>417.55500000000001</v>
      </c>
      <c r="L16" s="578">
        <v>482.58</v>
      </c>
      <c r="M16" s="578">
        <v>414.13</v>
      </c>
      <c r="N16" s="579">
        <v>343.56099999999998</v>
      </c>
      <c r="O16" s="579">
        <v>432.66699999999997</v>
      </c>
      <c r="P16" s="579">
        <v>450.44499999999999</v>
      </c>
      <c r="Q16" s="578">
        <v>414.31700000000001</v>
      </c>
      <c r="R16" s="578">
        <v>430.34199999999998</v>
      </c>
      <c r="S16" s="762">
        <f t="shared" si="0"/>
        <v>3.8678113618316274</v>
      </c>
    </row>
    <row r="17" spans="1:20" s="25" customFormat="1" ht="12.75" customHeight="1" x14ac:dyDescent="0.2">
      <c r="A17" s="266">
        <v>10</v>
      </c>
      <c r="B17" s="228"/>
      <c r="C17" s="317" t="s">
        <v>40</v>
      </c>
      <c r="D17" s="291" t="s">
        <v>199</v>
      </c>
      <c r="E17" s="584">
        <v>687.38499999999999</v>
      </c>
      <c r="F17" s="585">
        <v>583.72900000000004</v>
      </c>
      <c r="G17" s="576">
        <v>499.43099999999998</v>
      </c>
      <c r="H17" s="576">
        <v>606.50400000000002</v>
      </c>
      <c r="I17" s="576">
        <v>660.428</v>
      </c>
      <c r="J17" s="576">
        <v>694.52300000000002</v>
      </c>
      <c r="K17" s="576">
        <v>713.53499999999997</v>
      </c>
      <c r="L17" s="576">
        <v>734.20600000000002</v>
      </c>
      <c r="M17" s="576">
        <v>614.38499999999999</v>
      </c>
      <c r="N17" s="581">
        <v>364.42599999999999</v>
      </c>
      <c r="O17" s="581">
        <v>385.029</v>
      </c>
      <c r="P17" s="581">
        <v>386.65199999999999</v>
      </c>
      <c r="Q17" s="576">
        <v>405.27</v>
      </c>
      <c r="R17" s="576">
        <v>378.67200000000003</v>
      </c>
      <c r="S17" s="761">
        <f t="shared" si="0"/>
        <v>-6.5630320527055943</v>
      </c>
    </row>
    <row r="18" spans="1:20" s="7" customFormat="1" ht="12.75" customHeight="1" x14ac:dyDescent="0.2">
      <c r="A18" s="266">
        <v>11</v>
      </c>
      <c r="B18" s="372"/>
      <c r="C18" s="373" t="s">
        <v>32</v>
      </c>
      <c r="D18" s="374" t="s">
        <v>201</v>
      </c>
      <c r="E18" s="579">
        <v>305.202</v>
      </c>
      <c r="F18" s="579">
        <v>296.06400000000002</v>
      </c>
      <c r="G18" s="578">
        <v>293.09899999999999</v>
      </c>
      <c r="H18" s="578">
        <v>296.30099999999999</v>
      </c>
      <c r="I18" s="578">
        <v>352.78</v>
      </c>
      <c r="J18" s="578">
        <v>360.31200000000001</v>
      </c>
      <c r="K18" s="578">
        <v>344.24099999999999</v>
      </c>
      <c r="L18" s="578">
        <v>341.589</v>
      </c>
      <c r="M18" s="578">
        <v>355.03199999999998</v>
      </c>
      <c r="N18" s="579">
        <v>330.161</v>
      </c>
      <c r="O18" s="579">
        <v>400.47699999999998</v>
      </c>
      <c r="P18" s="579">
        <v>421.83199999999999</v>
      </c>
      <c r="Q18" s="578">
        <v>385.36099999999999</v>
      </c>
      <c r="R18" s="578">
        <v>367.04399999999998</v>
      </c>
      <c r="S18" s="762">
        <f t="shared" si="0"/>
        <v>-4.7532054359418936</v>
      </c>
    </row>
    <row r="19" spans="1:20" s="7" customFormat="1" ht="12.75" customHeight="1" x14ac:dyDescent="0.2">
      <c r="A19" s="266">
        <v>12</v>
      </c>
      <c r="B19" s="750"/>
      <c r="C19" s="215" t="s">
        <v>79</v>
      </c>
      <c r="D19" s="215" t="s">
        <v>198</v>
      </c>
      <c r="E19" s="582">
        <v>178.79</v>
      </c>
      <c r="F19" s="576">
        <v>195.05699999999999</v>
      </c>
      <c r="G19" s="576">
        <v>219.209</v>
      </c>
      <c r="H19" s="576">
        <v>237.34399999999999</v>
      </c>
      <c r="I19" s="576">
        <v>277.185</v>
      </c>
      <c r="J19" s="576">
        <v>292.149</v>
      </c>
      <c r="K19" s="576">
        <v>298.28300000000002</v>
      </c>
      <c r="L19" s="576">
        <v>318.447</v>
      </c>
      <c r="M19" s="576">
        <v>292.36599999999999</v>
      </c>
      <c r="N19" s="581">
        <v>286.62900000000002</v>
      </c>
      <c r="O19" s="581">
        <v>304.04899999999998</v>
      </c>
      <c r="P19" s="581">
        <v>298.75200000000001</v>
      </c>
      <c r="Q19" s="576">
        <v>299.99400000000003</v>
      </c>
      <c r="R19" s="576">
        <v>296.88</v>
      </c>
      <c r="S19" s="761">
        <f t="shared" si="0"/>
        <v>-1.0380207604152076</v>
      </c>
    </row>
    <row r="20" spans="1:20" s="7" customFormat="1" ht="12.75" customHeight="1" x14ac:dyDescent="0.2">
      <c r="A20" s="266">
        <v>13</v>
      </c>
      <c r="B20" s="758"/>
      <c r="C20" s="375" t="s">
        <v>34</v>
      </c>
      <c r="D20" s="375" t="s">
        <v>200</v>
      </c>
      <c r="E20" s="591">
        <v>148.43100000000001</v>
      </c>
      <c r="F20" s="579">
        <v>145.292</v>
      </c>
      <c r="G20" s="579">
        <v>166.90299999999999</v>
      </c>
      <c r="H20" s="579">
        <v>163.38800000000001</v>
      </c>
      <c r="I20" s="579">
        <v>192.45099999999999</v>
      </c>
      <c r="J20" s="579">
        <v>218.191</v>
      </c>
      <c r="K20" s="579">
        <v>238.089</v>
      </c>
      <c r="L20" s="579">
        <v>265.30099999999999</v>
      </c>
      <c r="M20" s="579">
        <v>264.93299999999999</v>
      </c>
      <c r="N20" s="579">
        <v>234.34</v>
      </c>
      <c r="O20" s="579">
        <v>291.06099999999998</v>
      </c>
      <c r="P20" s="579">
        <v>303.66699999999997</v>
      </c>
      <c r="Q20" s="578">
        <v>290.27999999999997</v>
      </c>
      <c r="R20" s="578">
        <v>287.733</v>
      </c>
      <c r="S20" s="762">
        <f t="shared" si="0"/>
        <v>-0.87742868954111941</v>
      </c>
    </row>
    <row r="21" spans="1:20" s="7" customFormat="1" ht="12.75" customHeight="1" x14ac:dyDescent="0.2">
      <c r="A21" s="266">
        <v>14</v>
      </c>
      <c r="B21" s="750"/>
      <c r="C21" s="318" t="s">
        <v>46</v>
      </c>
      <c r="D21" s="318" t="s">
        <v>198</v>
      </c>
      <c r="E21" s="590">
        <v>167.75200000000001</v>
      </c>
      <c r="F21" s="581">
        <v>165.66900000000001</v>
      </c>
      <c r="G21" s="581">
        <v>184.66</v>
      </c>
      <c r="H21" s="581">
        <v>202.73</v>
      </c>
      <c r="I21" s="581">
        <v>239.042</v>
      </c>
      <c r="J21" s="581">
        <v>254.81200000000001</v>
      </c>
      <c r="K21" s="581">
        <v>241.33099999999999</v>
      </c>
      <c r="L21" s="581">
        <v>225.315</v>
      </c>
      <c r="M21" s="581">
        <v>230.06299999999999</v>
      </c>
      <c r="N21" s="581">
        <v>213.38399999999999</v>
      </c>
      <c r="O21" s="581">
        <v>229.81200000000001</v>
      </c>
      <c r="P21" s="581">
        <v>230.16200000000001</v>
      </c>
      <c r="Q21" s="576">
        <v>241.36799999999999</v>
      </c>
      <c r="R21" s="576">
        <v>236.25299999999999</v>
      </c>
      <c r="S21" s="763">
        <f t="shared" si="0"/>
        <v>-2.1191707268569218</v>
      </c>
      <c r="T21" s="30"/>
    </row>
    <row r="22" spans="1:20" s="29" customFormat="1" ht="12.75" customHeight="1" x14ac:dyDescent="0.2">
      <c r="A22" s="266">
        <v>15</v>
      </c>
      <c r="B22" s="758"/>
      <c r="C22" s="375" t="s">
        <v>38</v>
      </c>
      <c r="D22" s="375" t="s">
        <v>206</v>
      </c>
      <c r="E22" s="591">
        <v>132.57083</v>
      </c>
      <c r="F22" s="579">
        <v>120.197086</v>
      </c>
      <c r="G22" s="579">
        <v>124.32297699999999</v>
      </c>
      <c r="H22" s="579">
        <v>127.11976300000001</v>
      </c>
      <c r="I22" s="579">
        <v>158.19686899999999</v>
      </c>
      <c r="J22" s="579">
        <v>180.06200200000001</v>
      </c>
      <c r="K22" s="579">
        <v>201.891615</v>
      </c>
      <c r="L22" s="579">
        <v>205.02372399999999</v>
      </c>
      <c r="M22" s="579">
        <v>201.363091</v>
      </c>
      <c r="N22" s="579">
        <v>198.407219</v>
      </c>
      <c r="O22" s="579">
        <v>231.813095</v>
      </c>
      <c r="P22" s="579">
        <v>213.29300000000001</v>
      </c>
      <c r="Q22" s="578">
        <v>191.12899999999999</v>
      </c>
      <c r="R22" s="578">
        <v>190.46100000000001</v>
      </c>
      <c r="S22" s="762">
        <f t="shared" si="0"/>
        <v>-0.34950216869233941</v>
      </c>
    </row>
    <row r="23" spans="1:20" s="28" customFormat="1" ht="12.75" customHeight="1" x14ac:dyDescent="0.2">
      <c r="A23" s="266">
        <v>16</v>
      </c>
      <c r="B23" s="750"/>
      <c r="C23" s="215" t="s">
        <v>47</v>
      </c>
      <c r="D23" s="215" t="s">
        <v>208</v>
      </c>
      <c r="E23" s="582">
        <v>96.102999999999994</v>
      </c>
      <c r="F23" s="576">
        <v>84.974000000000004</v>
      </c>
      <c r="G23" s="576">
        <v>86.433000000000007</v>
      </c>
      <c r="H23" s="576">
        <v>88.138999999999996</v>
      </c>
      <c r="I23" s="576">
        <v>118.017</v>
      </c>
      <c r="J23" s="576">
        <v>114.86</v>
      </c>
      <c r="K23" s="576">
        <v>123.512</v>
      </c>
      <c r="L23" s="576">
        <v>141.28</v>
      </c>
      <c r="M23" s="576">
        <v>141.524</v>
      </c>
      <c r="N23" s="581">
        <v>121.88200000000001</v>
      </c>
      <c r="O23" s="581">
        <v>157.50800000000001</v>
      </c>
      <c r="P23" s="581">
        <v>170.934</v>
      </c>
      <c r="Q23" s="576">
        <v>188.54900000000001</v>
      </c>
      <c r="R23" s="576">
        <v>187.22499999999999</v>
      </c>
      <c r="S23" s="763">
        <f t="shared" si="0"/>
        <v>-0.70220473192645727</v>
      </c>
    </row>
    <row r="24" spans="1:20" s="29" customFormat="1" ht="12.75" customHeight="1" x14ac:dyDescent="0.2">
      <c r="A24" s="264">
        <v>17</v>
      </c>
      <c r="B24" s="758"/>
      <c r="C24" s="375" t="s">
        <v>35</v>
      </c>
      <c r="D24" s="375" t="s">
        <v>204</v>
      </c>
      <c r="E24" s="593">
        <v>153.30000000000001</v>
      </c>
      <c r="F24" s="579">
        <v>169.65199999999999</v>
      </c>
      <c r="G24" s="579">
        <v>117.7</v>
      </c>
      <c r="H24" s="579">
        <v>163.86799999999999</v>
      </c>
      <c r="I24" s="579">
        <v>139.626</v>
      </c>
      <c r="J24" s="579">
        <v>131.935</v>
      </c>
      <c r="K24" s="579">
        <v>140.203</v>
      </c>
      <c r="L24" s="579">
        <v>153.9</v>
      </c>
      <c r="M24" s="579">
        <v>152.999</v>
      </c>
      <c r="N24" s="579">
        <v>139.01400000000001</v>
      </c>
      <c r="O24" s="579">
        <v>164.36799999999999</v>
      </c>
      <c r="P24" s="579">
        <v>151.834</v>
      </c>
      <c r="Q24" s="578">
        <v>143.244</v>
      </c>
      <c r="R24" s="578">
        <v>141.911</v>
      </c>
      <c r="S24" s="762">
        <f t="shared" si="0"/>
        <v>-0.93057998938873254</v>
      </c>
    </row>
    <row r="25" spans="1:20" s="7" customFormat="1" ht="12.75" customHeight="1" x14ac:dyDescent="0.2">
      <c r="A25" s="266">
        <v>18</v>
      </c>
      <c r="B25" s="750"/>
      <c r="C25" s="318" t="s">
        <v>39</v>
      </c>
      <c r="D25" s="318" t="s">
        <v>195</v>
      </c>
      <c r="E25" s="580">
        <v>419.43200000000002</v>
      </c>
      <c r="F25" s="587">
        <v>379.03699999999998</v>
      </c>
      <c r="G25" s="587">
        <v>373.69400000000002</v>
      </c>
      <c r="H25" s="587">
        <v>335.73099999999999</v>
      </c>
      <c r="I25" s="587">
        <v>335.649</v>
      </c>
      <c r="J25" s="587">
        <v>355.08699999999999</v>
      </c>
      <c r="K25" s="587">
        <v>380.024</v>
      </c>
      <c r="L25" s="587">
        <v>395.50599999999997</v>
      </c>
      <c r="M25" s="581">
        <v>246.79400000000001</v>
      </c>
      <c r="N25" s="581">
        <v>152.012</v>
      </c>
      <c r="O25" s="581">
        <v>138.08799999999999</v>
      </c>
      <c r="P25" s="581">
        <v>108.53700000000001</v>
      </c>
      <c r="Q25" s="576">
        <v>152.374</v>
      </c>
      <c r="R25" s="576">
        <v>136.80500000000001</v>
      </c>
      <c r="S25" s="763">
        <f t="shared" si="0"/>
        <v>-10.217622429023322</v>
      </c>
    </row>
    <row r="26" spans="1:20" s="29" customFormat="1" ht="12.75" customHeight="1" x14ac:dyDescent="0.2">
      <c r="A26" s="266">
        <v>19</v>
      </c>
      <c r="B26" s="758"/>
      <c r="C26" s="377" t="s">
        <v>80</v>
      </c>
      <c r="D26" s="377" t="s">
        <v>200</v>
      </c>
      <c r="E26" s="588">
        <v>74.957999999999998</v>
      </c>
      <c r="F26" s="589">
        <v>23.986999999999998</v>
      </c>
      <c r="G26" s="589">
        <v>22.408000000000001</v>
      </c>
      <c r="H26" s="597">
        <v>36.963000000000001</v>
      </c>
      <c r="I26" s="597">
        <v>66.069999999999993</v>
      </c>
      <c r="J26" s="597">
        <v>100.943</v>
      </c>
      <c r="K26" s="597">
        <v>113.18</v>
      </c>
      <c r="L26" s="759">
        <v>111.72799999999999</v>
      </c>
      <c r="M26" s="578">
        <v>122.131</v>
      </c>
      <c r="N26" s="579">
        <v>105.059</v>
      </c>
      <c r="O26" s="579">
        <v>164.523</v>
      </c>
      <c r="P26" s="579">
        <v>221.541</v>
      </c>
      <c r="Q26" s="578">
        <v>175.51900000000001</v>
      </c>
      <c r="R26" s="578">
        <v>133.327</v>
      </c>
      <c r="S26" s="762">
        <f t="shared" si="0"/>
        <v>-24.038423190651727</v>
      </c>
    </row>
    <row r="27" spans="1:20" s="25" customFormat="1" ht="12.75" customHeight="1" x14ac:dyDescent="0.2">
      <c r="A27" s="266">
        <v>20</v>
      </c>
      <c r="B27" s="750"/>
      <c r="C27" s="215" t="s">
        <v>432</v>
      </c>
      <c r="D27" s="215" t="s">
        <v>204</v>
      </c>
      <c r="E27" s="584">
        <v>98.923000000000002</v>
      </c>
      <c r="F27" s="585">
        <v>94.808000000000007</v>
      </c>
      <c r="G27" s="576">
        <v>113.139</v>
      </c>
      <c r="H27" s="576">
        <v>127.94799999999999</v>
      </c>
      <c r="I27" s="576">
        <v>129.624</v>
      </c>
      <c r="J27" s="576">
        <v>135.10400000000001</v>
      </c>
      <c r="K27" s="576">
        <v>139.37799999999999</v>
      </c>
      <c r="L27" s="576">
        <v>133.797</v>
      </c>
      <c r="M27" s="576">
        <v>122.12</v>
      </c>
      <c r="N27" s="581">
        <v>99.572999999999993</v>
      </c>
      <c r="O27" s="581">
        <v>105.78700000000001</v>
      </c>
      <c r="P27" s="581">
        <v>112.25</v>
      </c>
      <c r="Q27" s="576">
        <v>116.732</v>
      </c>
      <c r="R27" s="576">
        <v>115.949</v>
      </c>
      <c r="S27" s="763">
        <f t="shared" si="0"/>
        <v>-0.67076722749546036</v>
      </c>
    </row>
    <row r="28" spans="1:20" s="29" customFormat="1" ht="12.75" customHeight="1" x14ac:dyDescent="0.2">
      <c r="A28" s="267">
        <v>21</v>
      </c>
      <c r="B28" s="758"/>
      <c r="C28" s="375" t="s">
        <v>357</v>
      </c>
      <c r="D28" s="375" t="s">
        <v>203</v>
      </c>
      <c r="E28" s="591">
        <v>35.478000000000002</v>
      </c>
      <c r="F28" s="579">
        <v>31.856999999999999</v>
      </c>
      <c r="G28" s="579">
        <v>9.5860000000000003</v>
      </c>
      <c r="H28" s="579"/>
      <c r="I28" s="579">
        <v>33.871000000000002</v>
      </c>
      <c r="J28" s="579">
        <v>64.113</v>
      </c>
      <c r="K28" s="579">
        <v>107.55800000000001</v>
      </c>
      <c r="L28" s="579">
        <v>111.325</v>
      </c>
      <c r="M28" s="579">
        <v>107.462</v>
      </c>
      <c r="N28" s="579">
        <v>97.347999999999999</v>
      </c>
      <c r="O28" s="579">
        <v>105.339</v>
      </c>
      <c r="P28" s="579">
        <v>101.193</v>
      </c>
      <c r="Q28" s="578">
        <v>111.069</v>
      </c>
      <c r="R28" s="578">
        <v>113.482</v>
      </c>
      <c r="S28" s="762">
        <f t="shared" si="0"/>
        <v>2.172523386363423</v>
      </c>
    </row>
    <row r="29" spans="1:20" s="28" customFormat="1" ht="12.75" customHeight="1" x14ac:dyDescent="0.2">
      <c r="A29" s="264">
        <v>22</v>
      </c>
      <c r="B29" s="750"/>
      <c r="C29" s="751" t="s">
        <v>36</v>
      </c>
      <c r="D29" s="215" t="s">
        <v>198</v>
      </c>
      <c r="E29" s="590">
        <v>318.79500000000002</v>
      </c>
      <c r="F29" s="581">
        <v>279.904</v>
      </c>
      <c r="G29" s="576">
        <v>242.125</v>
      </c>
      <c r="H29" s="576">
        <v>233.471</v>
      </c>
      <c r="I29" s="576">
        <v>226.92699999999999</v>
      </c>
      <c r="J29" s="576">
        <v>232.084</v>
      </c>
      <c r="K29" s="576">
        <v>219.87299999999999</v>
      </c>
      <c r="L29" s="576">
        <v>176.63499999999999</v>
      </c>
      <c r="M29" s="576">
        <v>112.36499999999999</v>
      </c>
      <c r="N29" s="581">
        <v>79.209000000000003</v>
      </c>
      <c r="O29" s="581">
        <v>108.55200000000001</v>
      </c>
      <c r="P29" s="581">
        <v>92.055999999999997</v>
      </c>
      <c r="Q29" s="576">
        <v>101.096</v>
      </c>
      <c r="R29" s="576">
        <v>100.441</v>
      </c>
      <c r="S29" s="763">
        <f t="shared" si="0"/>
        <v>-0.64789902666771582</v>
      </c>
    </row>
    <row r="30" spans="1:20" s="29" customFormat="1" ht="12.75" customHeight="1" x14ac:dyDescent="0.2">
      <c r="A30" s="266">
        <v>23</v>
      </c>
      <c r="B30" s="758"/>
      <c r="C30" s="377" t="s">
        <v>356</v>
      </c>
      <c r="D30" s="377" t="s">
        <v>201</v>
      </c>
      <c r="E30" s="577">
        <v>88.103999999999999</v>
      </c>
      <c r="F30" s="578">
        <v>78.343999999999994</v>
      </c>
      <c r="G30" s="578">
        <v>73.941000000000003</v>
      </c>
      <c r="H30" s="578">
        <v>61.704999999999998</v>
      </c>
      <c r="I30" s="578">
        <v>83.59</v>
      </c>
      <c r="J30" s="578">
        <v>94.483999999999995</v>
      </c>
      <c r="K30" s="578">
        <v>97.914000000000001</v>
      </c>
      <c r="L30" s="578">
        <v>92.141000000000005</v>
      </c>
      <c r="M30" s="578">
        <v>108.46299999999999</v>
      </c>
      <c r="N30" s="579">
        <v>92.254999999999995</v>
      </c>
      <c r="O30" s="579">
        <v>105.899</v>
      </c>
      <c r="P30" s="579">
        <v>98.016000000000005</v>
      </c>
      <c r="Q30" s="578">
        <v>94.948999999999998</v>
      </c>
      <c r="R30" s="578">
        <v>98.174000000000007</v>
      </c>
      <c r="S30" s="762">
        <f t="shared" si="0"/>
        <v>3.3965602586651897</v>
      </c>
    </row>
    <row r="31" spans="1:20" s="7" customFormat="1" ht="12.75" customHeight="1" x14ac:dyDescent="0.2">
      <c r="A31" s="266">
        <v>24</v>
      </c>
      <c r="B31" s="750"/>
      <c r="C31" s="318" t="s">
        <v>177</v>
      </c>
      <c r="D31" s="318" t="s">
        <v>207</v>
      </c>
      <c r="E31" s="590">
        <v>114.59099999999999</v>
      </c>
      <c r="F31" s="581">
        <v>93.912000000000006</v>
      </c>
      <c r="G31" s="581">
        <v>91.08</v>
      </c>
      <c r="H31" s="581">
        <v>93.509</v>
      </c>
      <c r="I31" s="581">
        <v>95.290999999999997</v>
      </c>
      <c r="J31" s="581">
        <v>100.023</v>
      </c>
      <c r="K31" s="581">
        <v>98.194000000000003</v>
      </c>
      <c r="L31" s="581">
        <v>94.465999999999994</v>
      </c>
      <c r="M31" s="581">
        <v>101.116</v>
      </c>
      <c r="N31" s="581">
        <v>95.528000000000006</v>
      </c>
      <c r="O31" s="581">
        <v>105.19</v>
      </c>
      <c r="P31" s="581">
        <v>95.311000000000007</v>
      </c>
      <c r="Q31" s="576">
        <v>91</v>
      </c>
      <c r="R31" s="576">
        <v>96.841999999999999</v>
      </c>
      <c r="S31" s="763">
        <f t="shared" si="0"/>
        <v>6.4197802197802218</v>
      </c>
    </row>
    <row r="32" spans="1:20" s="29" customFormat="1" ht="12.75" customHeight="1" x14ac:dyDescent="0.2">
      <c r="A32" s="266">
        <v>25</v>
      </c>
      <c r="B32" s="758"/>
      <c r="C32" s="377" t="s">
        <v>43</v>
      </c>
      <c r="D32" s="377" t="s">
        <v>198</v>
      </c>
      <c r="E32" s="577">
        <v>116.59</v>
      </c>
      <c r="F32" s="578">
        <v>106.116</v>
      </c>
      <c r="G32" s="578">
        <v>112.79900000000001</v>
      </c>
      <c r="H32" s="578">
        <v>125.73099999999999</v>
      </c>
      <c r="I32" s="578">
        <v>153.27600000000001</v>
      </c>
      <c r="J32" s="578">
        <v>149.96700000000001</v>
      </c>
      <c r="K32" s="578">
        <v>150.267</v>
      </c>
      <c r="L32" s="578">
        <v>166.131</v>
      </c>
      <c r="M32" s="578">
        <v>142.59399999999999</v>
      </c>
      <c r="N32" s="579">
        <v>103.006</v>
      </c>
      <c r="O32" s="579">
        <v>116.559</v>
      </c>
      <c r="P32" s="579">
        <v>108.53700000000001</v>
      </c>
      <c r="Q32" s="578">
        <v>98.27</v>
      </c>
      <c r="R32" s="578">
        <v>96.707999999999998</v>
      </c>
      <c r="S32" s="762">
        <f t="shared" si="0"/>
        <v>-1.5894983209524725</v>
      </c>
    </row>
    <row r="33" spans="1:19" s="7" customFormat="1" ht="12.75" customHeight="1" x14ac:dyDescent="0.2">
      <c r="A33" s="266">
        <v>26</v>
      </c>
      <c r="B33" s="228"/>
      <c r="C33" s="317" t="s">
        <v>42</v>
      </c>
      <c r="D33" s="215" t="s">
        <v>200</v>
      </c>
      <c r="E33" s="582">
        <v>59.420999999999999</v>
      </c>
      <c r="F33" s="576">
        <v>51.545999999999999</v>
      </c>
      <c r="G33" s="576">
        <v>45.543999999999997</v>
      </c>
      <c r="H33" s="576">
        <v>47.73</v>
      </c>
      <c r="I33" s="576">
        <v>55.970999999999997</v>
      </c>
      <c r="J33" s="576">
        <v>56.473999999999997</v>
      </c>
      <c r="K33" s="576">
        <v>59.328000000000003</v>
      </c>
      <c r="L33" s="583">
        <v>57.668999999999997</v>
      </c>
      <c r="M33" s="576">
        <v>70.167000000000002</v>
      </c>
      <c r="N33" s="581">
        <v>65.108000000000004</v>
      </c>
      <c r="O33" s="581">
        <v>87.061000000000007</v>
      </c>
      <c r="P33" s="581">
        <v>81.25</v>
      </c>
      <c r="Q33" s="576">
        <v>86.671000000000006</v>
      </c>
      <c r="R33" s="576">
        <v>90.558000000000007</v>
      </c>
      <c r="S33" s="763">
        <f t="shared" si="0"/>
        <v>4.4847757612119352</v>
      </c>
    </row>
    <row r="34" spans="1:19" s="7" customFormat="1" ht="12.75" customHeight="1" x14ac:dyDescent="0.2">
      <c r="A34" s="266">
        <v>27</v>
      </c>
      <c r="B34" s="372"/>
      <c r="C34" s="373" t="s">
        <v>496</v>
      </c>
      <c r="D34" s="374" t="s">
        <v>201</v>
      </c>
      <c r="E34" s="577">
        <v>3.452</v>
      </c>
      <c r="F34" s="578">
        <v>2.23</v>
      </c>
      <c r="G34" s="578">
        <v>3.048</v>
      </c>
      <c r="H34" s="578">
        <v>8.24</v>
      </c>
      <c r="I34" s="578">
        <v>9.0440000000000005</v>
      </c>
      <c r="J34" s="578">
        <v>3.7690000000000001</v>
      </c>
      <c r="K34" s="578">
        <v>5.7779999999999996</v>
      </c>
      <c r="L34" s="578">
        <v>19.396999999999998</v>
      </c>
      <c r="M34" s="578">
        <v>21.408000000000001</v>
      </c>
      <c r="N34" s="578">
        <v>36.654000000000003</v>
      </c>
      <c r="O34" s="578">
        <v>42.094000000000001</v>
      </c>
      <c r="P34" s="578">
        <v>48.151000000000003</v>
      </c>
      <c r="Q34" s="578">
        <v>70.903999999999996</v>
      </c>
      <c r="R34" s="578">
        <v>71.557000000000002</v>
      </c>
      <c r="S34" s="762">
        <f t="shared" si="0"/>
        <v>0.92096355635788996</v>
      </c>
    </row>
    <row r="35" spans="1:19" s="29" customFormat="1" ht="12.75" customHeight="1" x14ac:dyDescent="0.2">
      <c r="A35" s="266">
        <v>28</v>
      </c>
      <c r="B35" s="228"/>
      <c r="C35" s="317" t="s">
        <v>44</v>
      </c>
      <c r="D35" s="291" t="s">
        <v>209</v>
      </c>
      <c r="E35" s="595">
        <v>154</v>
      </c>
      <c r="F35" s="595">
        <v>145</v>
      </c>
      <c r="G35" s="741">
        <v>155</v>
      </c>
      <c r="H35" s="595">
        <v>131</v>
      </c>
      <c r="I35" s="595">
        <v>139</v>
      </c>
      <c r="J35" s="595">
        <v>158</v>
      </c>
      <c r="K35" s="595">
        <v>168.8</v>
      </c>
      <c r="L35" s="595">
        <v>191.8</v>
      </c>
      <c r="M35" s="581">
        <v>121.449</v>
      </c>
      <c r="N35" s="581">
        <v>84.218000000000004</v>
      </c>
      <c r="O35" s="581">
        <v>99.39</v>
      </c>
      <c r="P35" s="581">
        <v>82.52</v>
      </c>
      <c r="Q35" s="576">
        <v>74.215000000000003</v>
      </c>
      <c r="R35" s="576">
        <v>71.302999999999997</v>
      </c>
      <c r="S35" s="764">
        <f t="shared" si="0"/>
        <v>-3.9237350939837086</v>
      </c>
    </row>
    <row r="36" spans="1:19" s="7" customFormat="1" ht="12.75" customHeight="1" x14ac:dyDescent="0.2">
      <c r="A36" s="266">
        <v>29</v>
      </c>
      <c r="B36" s="372"/>
      <c r="C36" s="373" t="s">
        <v>49</v>
      </c>
      <c r="D36" s="374" t="s">
        <v>190</v>
      </c>
      <c r="E36" s="593">
        <v>44.6</v>
      </c>
      <c r="F36" s="586">
        <v>38.982999999999997</v>
      </c>
      <c r="G36" s="586">
        <v>45.218000000000004</v>
      </c>
      <c r="H36" s="586">
        <v>46.554000000000002</v>
      </c>
      <c r="I36" s="578">
        <v>31.422999999999998</v>
      </c>
      <c r="J36" s="578">
        <v>31.13</v>
      </c>
      <c r="K36" s="578">
        <v>36.924999999999997</v>
      </c>
      <c r="L36" s="578">
        <v>41.343000000000004</v>
      </c>
      <c r="M36" s="578">
        <v>54.619</v>
      </c>
      <c r="N36" s="579">
        <v>50.1</v>
      </c>
      <c r="O36" s="579">
        <v>57.066000000000003</v>
      </c>
      <c r="P36" s="579">
        <v>60.576000000000001</v>
      </c>
      <c r="Q36" s="578">
        <v>62.500999999999998</v>
      </c>
      <c r="R36" s="578">
        <v>64.195999999999998</v>
      </c>
      <c r="S36" s="762">
        <f t="shared" si="0"/>
        <v>2.7119566086942513</v>
      </c>
    </row>
    <row r="37" spans="1:19" s="7" customFormat="1" ht="12.75" customHeight="1" x14ac:dyDescent="0.2">
      <c r="A37" s="266">
        <v>30</v>
      </c>
      <c r="B37" s="228"/>
      <c r="C37" s="317" t="s">
        <v>56</v>
      </c>
      <c r="D37" s="291" t="s">
        <v>186</v>
      </c>
      <c r="E37" s="752">
        <v>43.5</v>
      </c>
      <c r="F37" s="753">
        <v>45.2</v>
      </c>
      <c r="G37" s="576">
        <v>46.402000000000001</v>
      </c>
      <c r="H37" s="576">
        <v>50.524999999999999</v>
      </c>
      <c r="I37" s="576">
        <v>60.414000000000001</v>
      </c>
      <c r="J37" s="576">
        <v>55.472999999999999</v>
      </c>
      <c r="K37" s="576">
        <v>64.882000000000005</v>
      </c>
      <c r="L37" s="576">
        <v>67.590999999999994</v>
      </c>
      <c r="M37" s="576">
        <v>62.543999999999997</v>
      </c>
      <c r="N37" s="581">
        <v>54.137999999999998</v>
      </c>
      <c r="O37" s="581">
        <v>65.305000000000007</v>
      </c>
      <c r="P37" s="581">
        <v>68.86</v>
      </c>
      <c r="Q37" s="576">
        <v>61.902000000000001</v>
      </c>
      <c r="R37" s="576">
        <v>64.165999999999997</v>
      </c>
      <c r="S37" s="761">
        <f t="shared" si="0"/>
        <v>3.6573939452683106</v>
      </c>
    </row>
    <row r="38" spans="1:19" s="7" customFormat="1" ht="12.75" customHeight="1" x14ac:dyDescent="0.2">
      <c r="A38" s="266">
        <v>31</v>
      </c>
      <c r="B38" s="372"/>
      <c r="C38" s="373" t="s">
        <v>41</v>
      </c>
      <c r="D38" s="374" t="s">
        <v>202</v>
      </c>
      <c r="E38" s="586">
        <v>107.34699999999999</v>
      </c>
      <c r="F38" s="578">
        <v>94.031999999999996</v>
      </c>
      <c r="G38" s="578">
        <v>83.891999999999996</v>
      </c>
      <c r="H38" s="578">
        <v>83.043000000000006</v>
      </c>
      <c r="I38" s="578">
        <v>78.103999999999999</v>
      </c>
      <c r="J38" s="578">
        <v>79.965000000000003</v>
      </c>
      <c r="K38" s="594">
        <v>75.984999999999999</v>
      </c>
      <c r="L38" s="578">
        <v>76.692999999999998</v>
      </c>
      <c r="M38" s="578">
        <v>72.102999999999994</v>
      </c>
      <c r="N38" s="579">
        <v>63.353000000000002</v>
      </c>
      <c r="O38" s="579">
        <v>53.747</v>
      </c>
      <c r="P38" s="579">
        <v>58.624000000000002</v>
      </c>
      <c r="Q38" s="578">
        <v>63.784999999999997</v>
      </c>
      <c r="R38" s="578">
        <v>63.712000000000003</v>
      </c>
      <c r="S38" s="762">
        <f t="shared" si="0"/>
        <v>-0.11444697029081397</v>
      </c>
    </row>
    <row r="39" spans="1:19" s="7" customFormat="1" ht="12.75" customHeight="1" x14ac:dyDescent="0.2">
      <c r="A39" s="266">
        <v>32</v>
      </c>
      <c r="B39" s="228"/>
      <c r="C39" s="317" t="s">
        <v>45</v>
      </c>
      <c r="D39" s="291" t="s">
        <v>196</v>
      </c>
      <c r="E39" s="580">
        <v>123.39100000000001</v>
      </c>
      <c r="F39" s="587">
        <v>83.387</v>
      </c>
      <c r="G39" s="587">
        <v>106.813</v>
      </c>
      <c r="H39" s="581">
        <v>131.345</v>
      </c>
      <c r="I39" s="581">
        <v>104.089</v>
      </c>
      <c r="J39" s="581">
        <v>100.741</v>
      </c>
      <c r="K39" s="592">
        <v>102.447</v>
      </c>
      <c r="L39" s="576">
        <v>98.028999999999996</v>
      </c>
      <c r="M39" s="576">
        <v>102.456</v>
      </c>
      <c r="N39" s="581">
        <v>86.825999999999993</v>
      </c>
      <c r="O39" s="581">
        <v>82.343000000000004</v>
      </c>
      <c r="P39" s="581">
        <v>75.143000000000001</v>
      </c>
      <c r="Q39" s="576">
        <v>66.863</v>
      </c>
      <c r="R39" s="576">
        <v>62.704000000000001</v>
      </c>
      <c r="S39" s="761">
        <f t="shared" si="0"/>
        <v>-6.2201815652902184</v>
      </c>
    </row>
    <row r="40" spans="1:19" s="7" customFormat="1" ht="12.75" customHeight="1" x14ac:dyDescent="0.2">
      <c r="A40" s="266">
        <v>33</v>
      </c>
      <c r="B40" s="372"/>
      <c r="C40" s="373" t="s">
        <v>63</v>
      </c>
      <c r="D40" s="374" t="s">
        <v>202</v>
      </c>
      <c r="E40" s="591">
        <v>37.752000000000002</v>
      </c>
      <c r="F40" s="579">
        <v>55.298999999999999</v>
      </c>
      <c r="G40" s="579">
        <v>53.3</v>
      </c>
      <c r="H40" s="579">
        <v>54.058</v>
      </c>
      <c r="I40" s="578">
        <v>51.631</v>
      </c>
      <c r="J40" s="578">
        <v>56.231000000000002</v>
      </c>
      <c r="K40" s="578">
        <v>58.521000000000001</v>
      </c>
      <c r="L40" s="578">
        <v>55.078000000000003</v>
      </c>
      <c r="M40" s="578">
        <v>54.62</v>
      </c>
      <c r="N40" s="579">
        <v>54.884999999999998</v>
      </c>
      <c r="O40" s="579">
        <v>52.347000000000001</v>
      </c>
      <c r="P40" s="579">
        <v>54.722000000000001</v>
      </c>
      <c r="Q40" s="578">
        <v>59.921999999999997</v>
      </c>
      <c r="R40" s="578">
        <v>61.017000000000003</v>
      </c>
      <c r="S40" s="762">
        <f t="shared" si="0"/>
        <v>1.8273755882647578</v>
      </c>
    </row>
    <row r="41" spans="1:19" s="7" customFormat="1" ht="12.75" customHeight="1" x14ac:dyDescent="0.2">
      <c r="A41" s="266">
        <v>34</v>
      </c>
      <c r="B41" s="228"/>
      <c r="C41" s="317" t="s">
        <v>61</v>
      </c>
      <c r="D41" s="291" t="s">
        <v>202</v>
      </c>
      <c r="E41" s="576">
        <v>36.008000000000003</v>
      </c>
      <c r="F41" s="576">
        <v>60.548999999999999</v>
      </c>
      <c r="G41" s="576">
        <v>59.923000000000002</v>
      </c>
      <c r="H41" s="583">
        <v>53.378999999999998</v>
      </c>
      <c r="I41" s="576">
        <v>51.960999999999999</v>
      </c>
      <c r="J41" s="576">
        <v>51.015000000000001</v>
      </c>
      <c r="K41" s="576">
        <v>49.517000000000003</v>
      </c>
      <c r="L41" s="576">
        <v>51.35</v>
      </c>
      <c r="M41" s="576">
        <v>53.972999999999999</v>
      </c>
      <c r="N41" s="581">
        <v>57.853999999999999</v>
      </c>
      <c r="O41" s="581">
        <v>59.627000000000002</v>
      </c>
      <c r="P41" s="581">
        <v>58.944000000000003</v>
      </c>
      <c r="Q41" s="576">
        <v>58.231999999999999</v>
      </c>
      <c r="R41" s="576">
        <v>56.167000000000002</v>
      </c>
      <c r="S41" s="761">
        <f t="shared" si="0"/>
        <v>-3.546160186838847</v>
      </c>
    </row>
    <row r="42" spans="1:19" s="7" customFormat="1" ht="12.75" customHeight="1" x14ac:dyDescent="0.2">
      <c r="A42" s="266">
        <v>35</v>
      </c>
      <c r="B42" s="372"/>
      <c r="C42" s="373" t="s">
        <v>83</v>
      </c>
      <c r="D42" s="374" t="s">
        <v>197</v>
      </c>
      <c r="E42" s="579">
        <v>44.265999999999998</v>
      </c>
      <c r="F42" s="578">
        <v>33.463000000000001</v>
      </c>
      <c r="G42" s="578">
        <v>39.476999999999997</v>
      </c>
      <c r="H42" s="578">
        <v>34.253999999999998</v>
      </c>
      <c r="I42" s="578">
        <v>44.220999999999997</v>
      </c>
      <c r="J42" s="578">
        <v>54.55</v>
      </c>
      <c r="K42" s="578">
        <v>54.14</v>
      </c>
      <c r="L42" s="578">
        <v>57.811</v>
      </c>
      <c r="M42" s="578">
        <v>55.381</v>
      </c>
      <c r="N42" s="579">
        <v>53.350999999999999</v>
      </c>
      <c r="O42" s="579">
        <v>61.975000000000001</v>
      </c>
      <c r="P42" s="579">
        <v>65.402000000000001</v>
      </c>
      <c r="Q42" s="578">
        <v>52.527999999999999</v>
      </c>
      <c r="R42" s="578">
        <v>54.027000000000001</v>
      </c>
      <c r="S42" s="762">
        <f t="shared" si="0"/>
        <v>2.8537161133109947</v>
      </c>
    </row>
    <row r="43" spans="1:19" s="7" customFormat="1" ht="12.75" customHeight="1" x14ac:dyDescent="0.2">
      <c r="A43" s="266">
        <v>36</v>
      </c>
      <c r="B43" s="228"/>
      <c r="C43" s="111" t="s">
        <v>360</v>
      </c>
      <c r="D43" s="188" t="s">
        <v>187</v>
      </c>
      <c r="I43" s="576">
        <v>8.3260000000000005</v>
      </c>
      <c r="J43" s="576">
        <v>15.428000000000001</v>
      </c>
      <c r="K43" s="576">
        <v>11.715</v>
      </c>
      <c r="L43" s="576">
        <v>7.1970000000000001</v>
      </c>
      <c r="M43" s="576">
        <v>6.8840000000000003</v>
      </c>
      <c r="N43" s="576">
        <v>8.6460000000000008</v>
      </c>
      <c r="O43" s="576">
        <v>11.268000000000001</v>
      </c>
      <c r="P43" s="576">
        <v>11.571</v>
      </c>
      <c r="Q43" s="576">
        <v>31.46</v>
      </c>
      <c r="R43" s="576">
        <v>52.472999999999999</v>
      </c>
      <c r="S43" s="761">
        <f t="shared" si="0"/>
        <v>66.792752701843597</v>
      </c>
    </row>
    <row r="44" spans="1:19" s="7" customFormat="1" ht="12.75" customHeight="1" x14ac:dyDescent="0.2">
      <c r="A44" s="266">
        <v>37</v>
      </c>
      <c r="B44" s="372"/>
      <c r="C44" s="373" t="s">
        <v>48</v>
      </c>
      <c r="D44" s="374" t="s">
        <v>184</v>
      </c>
      <c r="E44" s="596"/>
      <c r="F44" s="597"/>
      <c r="G44" s="578">
        <v>39.430999999999997</v>
      </c>
      <c r="H44" s="578">
        <v>46.244</v>
      </c>
      <c r="I44" s="578">
        <v>51.597999999999999</v>
      </c>
      <c r="J44" s="578">
        <v>51.612000000000002</v>
      </c>
      <c r="K44" s="578">
        <v>54.875</v>
      </c>
      <c r="L44" s="578">
        <v>54.94</v>
      </c>
      <c r="M44" s="578">
        <v>47.838999999999999</v>
      </c>
      <c r="N44" s="579">
        <v>42.460999999999999</v>
      </c>
      <c r="O44" s="579">
        <v>58.237000000000002</v>
      </c>
      <c r="P44" s="579">
        <v>62.643999999999998</v>
      </c>
      <c r="Q44" s="578">
        <v>52.911999999999999</v>
      </c>
      <c r="R44" s="578">
        <v>51.869</v>
      </c>
      <c r="S44" s="762">
        <f t="shared" si="0"/>
        <v>-1.9711974599334781</v>
      </c>
    </row>
    <row r="45" spans="1:19" s="7" customFormat="1" ht="12.75" customHeight="1" x14ac:dyDescent="0.2">
      <c r="A45" s="266">
        <v>38</v>
      </c>
      <c r="B45" s="228"/>
      <c r="C45" s="317" t="s">
        <v>52</v>
      </c>
      <c r="D45" s="291" t="s">
        <v>202</v>
      </c>
      <c r="E45" s="576">
        <v>27.436</v>
      </c>
      <c r="F45" s="576">
        <v>38.088999999999999</v>
      </c>
      <c r="G45" s="576">
        <v>35.292999999999999</v>
      </c>
      <c r="H45" s="576">
        <v>35.427999999999997</v>
      </c>
      <c r="I45" s="576">
        <v>34.793999999999997</v>
      </c>
      <c r="J45" s="576">
        <v>38.651000000000003</v>
      </c>
      <c r="K45" s="576">
        <v>40.548000000000002</v>
      </c>
      <c r="L45" s="583">
        <v>36.829000000000001</v>
      </c>
      <c r="M45" s="576">
        <v>32.777999999999999</v>
      </c>
      <c r="N45" s="581">
        <v>32.561</v>
      </c>
      <c r="O45" s="581">
        <v>35.21</v>
      </c>
      <c r="P45" s="581">
        <v>36.268000000000001</v>
      </c>
      <c r="Q45" s="576">
        <v>37.209000000000003</v>
      </c>
      <c r="R45" s="576">
        <v>45.424999999999997</v>
      </c>
      <c r="S45" s="761">
        <f t="shared" si="0"/>
        <v>22.080679405520144</v>
      </c>
    </row>
    <row r="46" spans="1:19" s="7" customFormat="1" ht="12.75" customHeight="1" x14ac:dyDescent="0.2">
      <c r="A46" s="266">
        <v>39</v>
      </c>
      <c r="B46" s="372"/>
      <c r="C46" s="373" t="s">
        <v>349</v>
      </c>
      <c r="D46" s="374" t="s">
        <v>198</v>
      </c>
      <c r="E46" s="577">
        <v>30.867000000000001</v>
      </c>
      <c r="F46" s="578">
        <v>32.072000000000003</v>
      </c>
      <c r="G46" s="578">
        <v>29.449000000000002</v>
      </c>
      <c r="H46" s="578">
        <v>40.807000000000002</v>
      </c>
      <c r="I46" s="578">
        <v>47.186</v>
      </c>
      <c r="J46" s="578">
        <v>51.328000000000003</v>
      </c>
      <c r="K46" s="578">
        <v>50.399000000000001</v>
      </c>
      <c r="L46" s="578">
        <v>49.886000000000003</v>
      </c>
      <c r="M46" s="578">
        <v>48.085000000000001</v>
      </c>
      <c r="N46" s="579">
        <v>42.996000000000002</v>
      </c>
      <c r="O46" s="579">
        <v>43.878999999999998</v>
      </c>
      <c r="P46" s="579">
        <v>46.49</v>
      </c>
      <c r="Q46" s="578">
        <v>44.805</v>
      </c>
      <c r="R46" s="578">
        <v>44.039000000000001</v>
      </c>
      <c r="S46" s="762">
        <f t="shared" si="0"/>
        <v>-1.70963062158242</v>
      </c>
    </row>
    <row r="47" spans="1:19" ht="13.5" customHeight="1" x14ac:dyDescent="0.2">
      <c r="A47" s="266">
        <v>40</v>
      </c>
      <c r="B47" s="228"/>
      <c r="C47" s="317" t="s">
        <v>81</v>
      </c>
      <c r="D47" s="291" t="s">
        <v>199</v>
      </c>
      <c r="E47" s="755">
        <v>93.471999999999994</v>
      </c>
      <c r="F47" s="754">
        <v>88.778000000000006</v>
      </c>
      <c r="G47" s="754">
        <v>57.131</v>
      </c>
      <c r="H47" s="754">
        <v>78.066000000000003</v>
      </c>
      <c r="I47" s="754">
        <v>97.581999999999994</v>
      </c>
      <c r="J47" s="754">
        <v>108.26</v>
      </c>
      <c r="K47" s="754">
        <v>98.525000000000006</v>
      </c>
      <c r="L47" s="576">
        <v>104.76300000000001</v>
      </c>
      <c r="M47" s="576">
        <v>74.828000000000003</v>
      </c>
      <c r="N47" s="581">
        <v>69.822999999999993</v>
      </c>
      <c r="O47" s="581">
        <v>60.008000000000003</v>
      </c>
      <c r="P47" s="581">
        <v>53.475000000000001</v>
      </c>
      <c r="Q47" s="576">
        <v>47.624000000000002</v>
      </c>
      <c r="R47" s="576">
        <v>43.823</v>
      </c>
      <c r="S47" s="761">
        <f t="shared" si="0"/>
        <v>-7.9812699479254121</v>
      </c>
    </row>
    <row r="48" spans="1:19" s="7" customFormat="1" ht="12.75" customHeight="1" x14ac:dyDescent="0.2">
      <c r="A48" s="266">
        <v>41</v>
      </c>
      <c r="B48" s="749"/>
      <c r="C48" s="743" t="s">
        <v>84</v>
      </c>
      <c r="D48" s="744" t="s">
        <v>76</v>
      </c>
      <c r="E48" s="745"/>
      <c r="F48" s="746"/>
      <c r="G48" s="746">
        <v>30.739000000000001</v>
      </c>
      <c r="H48" s="747">
        <v>29.565000000000001</v>
      </c>
      <c r="I48" s="747">
        <v>33.853999999999999</v>
      </c>
      <c r="J48" s="747">
        <v>30.891999999999999</v>
      </c>
      <c r="K48" s="747">
        <v>35.499000000000002</v>
      </c>
      <c r="L48" s="747">
        <v>43.46</v>
      </c>
      <c r="M48" s="747">
        <v>38.572000000000003</v>
      </c>
      <c r="N48" s="748">
        <v>31.2</v>
      </c>
      <c r="O48" s="748">
        <v>42.948</v>
      </c>
      <c r="P48" s="748">
        <v>41.369</v>
      </c>
      <c r="Q48" s="747">
        <v>39.368000000000002</v>
      </c>
      <c r="R48" s="747">
        <v>40.134</v>
      </c>
      <c r="S48" s="760">
        <f t="shared" si="0"/>
        <v>1.9457427352164132</v>
      </c>
    </row>
    <row r="49" spans="1:19" s="7" customFormat="1" ht="12.75" customHeight="1" x14ac:dyDescent="0.2">
      <c r="A49" s="266">
        <v>42</v>
      </c>
      <c r="B49" s="228"/>
      <c r="C49" s="317" t="s">
        <v>55</v>
      </c>
      <c r="D49" s="291" t="s">
        <v>198</v>
      </c>
      <c r="E49" s="582">
        <v>18.234000000000002</v>
      </c>
      <c r="F49" s="576">
        <v>16.236000000000001</v>
      </c>
      <c r="G49" s="576">
        <v>21.216999999999999</v>
      </c>
      <c r="H49" s="576">
        <v>51.567</v>
      </c>
      <c r="I49" s="576">
        <v>55.981999999999999</v>
      </c>
      <c r="J49" s="576">
        <v>54.293999999999997</v>
      </c>
      <c r="K49" s="576">
        <v>50.939</v>
      </c>
      <c r="L49" s="576">
        <v>45.965000000000003</v>
      </c>
      <c r="M49" s="576">
        <v>49.125999999999998</v>
      </c>
      <c r="N49" s="581">
        <v>52.009</v>
      </c>
      <c r="O49" s="581">
        <v>44.082999999999998</v>
      </c>
      <c r="P49" s="581">
        <v>44.308</v>
      </c>
      <c r="Q49" s="576">
        <v>42.938000000000002</v>
      </c>
      <c r="R49" s="576">
        <v>38.003999999999998</v>
      </c>
      <c r="S49" s="761">
        <f t="shared" si="0"/>
        <v>-11.490987004518146</v>
      </c>
    </row>
    <row r="50" spans="1:19" s="7" customFormat="1" ht="12.75" customHeight="1" x14ac:dyDescent="0.2">
      <c r="A50" s="266">
        <v>43</v>
      </c>
      <c r="B50" s="376"/>
      <c r="C50" s="740" t="s">
        <v>520</v>
      </c>
      <c r="D50" s="472" t="s">
        <v>204</v>
      </c>
      <c r="E50" s="598"/>
      <c r="F50" s="598"/>
      <c r="G50" s="599">
        <v>11.291</v>
      </c>
      <c r="H50" s="598">
        <v>11.834</v>
      </c>
      <c r="I50" s="598">
        <v>12.108000000000001</v>
      </c>
      <c r="J50" s="598">
        <v>12.340999999999999</v>
      </c>
      <c r="K50" s="598">
        <v>13.941000000000001</v>
      </c>
      <c r="L50" s="598">
        <v>13.156000000000001</v>
      </c>
      <c r="M50" s="598">
        <v>20.12</v>
      </c>
      <c r="N50" s="742">
        <v>25.702999999999999</v>
      </c>
      <c r="O50" s="742">
        <v>29.388000000000002</v>
      </c>
      <c r="P50" s="742">
        <v>32.695</v>
      </c>
      <c r="Q50" s="598">
        <v>33.112000000000002</v>
      </c>
      <c r="R50" s="598">
        <v>37.728000000000002</v>
      </c>
      <c r="S50" s="765">
        <f t="shared" si="0"/>
        <v>13.940565353950234</v>
      </c>
    </row>
    <row r="51" spans="1:19" s="7" customFormat="1" ht="12.75" customHeight="1" x14ac:dyDescent="0.2">
      <c r="C51" s="4" t="s">
        <v>402</v>
      </c>
      <c r="D51" s="731"/>
      <c r="E51" s="731"/>
      <c r="F51" s="731"/>
      <c r="G51" s="731"/>
      <c r="H51" s="731"/>
      <c r="I51" s="731"/>
      <c r="J51" s="731"/>
      <c r="K51" s="731"/>
      <c r="L51" s="731"/>
      <c r="M51" s="731"/>
      <c r="N51" s="731"/>
      <c r="O51" s="731"/>
      <c r="P51" s="731"/>
      <c r="Q51" s="731"/>
      <c r="R51" s="731"/>
      <c r="S51" s="731"/>
    </row>
    <row r="52" spans="1:19" s="7" customFormat="1" ht="24" customHeight="1" x14ac:dyDescent="0.2">
      <c r="C52" s="940" t="s">
        <v>606</v>
      </c>
      <c r="D52" s="941"/>
      <c r="E52" s="941"/>
      <c r="F52" s="941"/>
      <c r="G52" s="941"/>
      <c r="H52" s="941"/>
      <c r="I52" s="941"/>
      <c r="J52" s="941"/>
      <c r="K52" s="941"/>
      <c r="L52" s="941"/>
      <c r="M52" s="941"/>
      <c r="N52" s="941"/>
      <c r="O52" s="941"/>
      <c r="P52" s="941"/>
      <c r="Q52" s="941"/>
      <c r="R52" s="941"/>
      <c r="S52" s="941"/>
    </row>
    <row r="53" spans="1:19" s="7" customFormat="1" ht="12.75" customHeight="1" x14ac:dyDescent="0.2"/>
    <row r="54" spans="1:19" s="7" customFormat="1" ht="12.75" customHeight="1" x14ac:dyDescent="0.2">
      <c r="A54" s="266"/>
      <c r="B54" s="454"/>
      <c r="C54" s="454"/>
      <c r="D54" s="454"/>
      <c r="E54" s="454"/>
      <c r="F54" s="454"/>
      <c r="G54" s="454"/>
      <c r="H54" s="454"/>
      <c r="I54" s="454"/>
      <c r="J54" s="454"/>
      <c r="K54" s="454"/>
      <c r="L54" s="454"/>
      <c r="M54" s="454"/>
      <c r="N54" s="454"/>
      <c r="O54" s="454"/>
      <c r="P54" s="454"/>
      <c r="Q54" s="454"/>
      <c r="R54" s="731"/>
      <c r="S54" s="454"/>
    </row>
    <row r="55" spans="1:19" s="7" customFormat="1" ht="12.75" customHeight="1" x14ac:dyDescent="0.2">
      <c r="A55" s="266"/>
      <c r="B55" s="454"/>
      <c r="C55" s="4"/>
      <c r="D55"/>
      <c r="E55"/>
      <c r="F55"/>
      <c r="G55"/>
      <c r="H55"/>
      <c r="I55"/>
      <c r="J55"/>
      <c r="K55"/>
      <c r="L55"/>
      <c r="M55"/>
      <c r="N55"/>
      <c r="O55" s="362"/>
      <c r="P55"/>
      <c r="Q55" s="454"/>
      <c r="R55" s="731"/>
      <c r="S55"/>
    </row>
    <row r="56" spans="1:19" s="7" customFormat="1" ht="36.75" customHeight="1" x14ac:dyDescent="0.2">
      <c r="A56" s="266"/>
      <c r="B56" s="454"/>
      <c r="C56" s="940"/>
      <c r="D56" s="941"/>
      <c r="E56" s="941"/>
      <c r="F56" s="941"/>
      <c r="G56" s="941"/>
      <c r="H56" s="941"/>
      <c r="I56" s="941"/>
      <c r="J56" s="941"/>
      <c r="K56" s="941"/>
      <c r="L56" s="941"/>
      <c r="M56" s="941"/>
      <c r="N56" s="941"/>
      <c r="O56" s="941"/>
      <c r="P56" s="941"/>
      <c r="Q56" s="941"/>
      <c r="R56" s="941"/>
      <c r="S56" s="941"/>
    </row>
    <row r="57" spans="1:19" s="7" customFormat="1" ht="12.75" customHeight="1" x14ac:dyDescent="0.2">
      <c r="A57" s="266"/>
      <c r="B57" s="454"/>
      <c r="C57" s="454"/>
      <c r="D57" s="454"/>
      <c r="E57" s="454"/>
      <c r="F57" s="454"/>
      <c r="G57" s="454"/>
      <c r="H57" s="454"/>
      <c r="I57" s="454"/>
      <c r="J57" s="454"/>
      <c r="K57" s="454"/>
      <c r="L57" s="454"/>
      <c r="M57" s="454"/>
      <c r="N57" s="454"/>
      <c r="O57" s="454"/>
      <c r="P57" s="454"/>
      <c r="Q57" s="454"/>
      <c r="R57" s="731"/>
      <c r="S57" s="454"/>
    </row>
    <row r="58" spans="1:19" ht="15" customHeight="1" x14ac:dyDescent="0.2"/>
    <row r="59" spans="1:19" ht="39.75" customHeight="1" x14ac:dyDescent="0.2"/>
    <row r="61" spans="1:19" x14ac:dyDescent="0.2">
      <c r="C61" s="363" t="s">
        <v>567</v>
      </c>
      <c r="D61" s="731"/>
      <c r="E61" s="731"/>
      <c r="F61" s="731"/>
      <c r="G61" s="731"/>
      <c r="H61" s="731"/>
      <c r="I61" s="731"/>
      <c r="J61" s="731"/>
      <c r="K61" s="731"/>
      <c r="L61" s="731"/>
      <c r="M61" s="731"/>
      <c r="N61" s="731"/>
      <c r="O61" s="731"/>
      <c r="P61" s="731"/>
      <c r="Q61" s="731"/>
    </row>
    <row r="62" spans="1:19" x14ac:dyDescent="0.2">
      <c r="C62" s="731"/>
      <c r="D62" s="731"/>
      <c r="E62" s="731"/>
      <c r="F62" s="731"/>
      <c r="G62" s="731"/>
      <c r="H62" s="731"/>
      <c r="I62" s="731"/>
      <c r="J62" s="731"/>
      <c r="K62" s="731"/>
      <c r="L62" s="731"/>
      <c r="M62" s="731"/>
      <c r="N62" s="731"/>
      <c r="O62" s="731"/>
      <c r="P62" s="731"/>
      <c r="Q62" s="731"/>
    </row>
    <row r="63" spans="1:19" x14ac:dyDescent="0.2">
      <c r="C63" s="363" t="s">
        <v>562</v>
      </c>
      <c r="D63" s="364">
        <v>41971.679895833338</v>
      </c>
      <c r="E63" s="731"/>
      <c r="F63" s="731"/>
      <c r="G63" s="731"/>
      <c r="H63" s="731"/>
      <c r="I63" s="731"/>
      <c r="J63" s="731"/>
      <c r="K63" s="731"/>
      <c r="L63" s="731"/>
      <c r="M63" s="731"/>
      <c r="N63" s="731"/>
      <c r="O63" s="731"/>
      <c r="P63" s="731"/>
      <c r="Q63" s="731"/>
    </row>
    <row r="64" spans="1:19" x14ac:dyDescent="0.2">
      <c r="C64" s="363" t="s">
        <v>563</v>
      </c>
      <c r="D64" s="364">
        <v>42110.701820196758</v>
      </c>
      <c r="E64" s="731"/>
      <c r="F64" s="731"/>
      <c r="G64" s="731"/>
      <c r="H64" s="731"/>
      <c r="I64" s="731"/>
      <c r="J64" s="731"/>
      <c r="K64" s="731"/>
      <c r="L64" s="731"/>
      <c r="M64" s="731"/>
      <c r="N64" s="731"/>
      <c r="O64" s="731"/>
      <c r="P64" s="731"/>
      <c r="Q64" s="731"/>
    </row>
    <row r="65" spans="3:17" x14ac:dyDescent="0.2">
      <c r="C65" s="363" t="s">
        <v>594</v>
      </c>
      <c r="D65" s="363" t="s">
        <v>564</v>
      </c>
      <c r="E65" s="731"/>
      <c r="F65" s="731"/>
      <c r="G65" s="731"/>
      <c r="H65" s="731"/>
      <c r="I65" s="731"/>
      <c r="J65" s="731"/>
      <c r="K65" s="731"/>
      <c r="L65" s="731"/>
      <c r="M65" s="731"/>
      <c r="N65" s="731"/>
      <c r="O65" s="731"/>
      <c r="P65" s="731"/>
      <c r="Q65" s="731"/>
    </row>
    <row r="66" spans="3:17" x14ac:dyDescent="0.2">
      <c r="C66" s="731"/>
      <c r="D66" s="731"/>
      <c r="E66" s="731"/>
      <c r="F66" s="731"/>
      <c r="G66" s="731"/>
      <c r="H66" s="731"/>
      <c r="I66" s="731"/>
      <c r="J66" s="731"/>
      <c r="K66" s="731"/>
      <c r="L66" s="731"/>
      <c r="M66" s="731"/>
      <c r="N66" s="731"/>
      <c r="O66" s="731"/>
      <c r="P66" s="731"/>
      <c r="Q66" s="731"/>
    </row>
    <row r="67" spans="3:17" x14ac:dyDescent="0.2">
      <c r="C67" s="363" t="s">
        <v>555</v>
      </c>
      <c r="D67" s="363" t="s">
        <v>680</v>
      </c>
      <c r="E67" s="731"/>
      <c r="F67" s="731"/>
      <c r="G67" s="731"/>
      <c r="H67" s="731"/>
      <c r="I67" s="731"/>
      <c r="J67" s="731"/>
      <c r="K67" s="731"/>
      <c r="L67" s="731"/>
      <c r="M67" s="731"/>
      <c r="N67" s="731"/>
      <c r="O67" s="731"/>
      <c r="P67" s="731"/>
      <c r="Q67" s="731"/>
    </row>
    <row r="68" spans="3:17" x14ac:dyDescent="0.2">
      <c r="C68" s="363" t="s">
        <v>557</v>
      </c>
      <c r="D68" s="363" t="s">
        <v>568</v>
      </c>
      <c r="E68" s="731"/>
      <c r="F68" s="731"/>
      <c r="G68" s="731"/>
      <c r="H68" s="731"/>
      <c r="I68" s="731"/>
      <c r="J68" s="731"/>
      <c r="K68" s="731"/>
      <c r="L68" s="731"/>
      <c r="M68" s="731"/>
      <c r="N68" s="731"/>
      <c r="O68" s="731"/>
      <c r="P68" s="731"/>
      <c r="Q68" s="731"/>
    </row>
    <row r="69" spans="3:17" x14ac:dyDescent="0.2">
      <c r="C69" s="363" t="s">
        <v>565</v>
      </c>
      <c r="D69" s="363" t="s">
        <v>228</v>
      </c>
      <c r="E69" s="731"/>
      <c r="F69" s="731"/>
      <c r="G69" s="731"/>
      <c r="H69" s="731"/>
      <c r="I69" s="731"/>
      <c r="J69" s="731"/>
      <c r="K69" s="731"/>
      <c r="L69" s="731"/>
      <c r="M69" s="731"/>
      <c r="N69" s="731"/>
      <c r="O69" s="731"/>
      <c r="P69" s="731"/>
      <c r="Q69" s="731"/>
    </row>
    <row r="70" spans="3:17" x14ac:dyDescent="0.2">
      <c r="C70" s="363" t="s">
        <v>569</v>
      </c>
      <c r="D70" s="363" t="s">
        <v>566</v>
      </c>
      <c r="E70" s="731"/>
      <c r="F70" s="731"/>
      <c r="G70" s="731"/>
      <c r="H70" s="731"/>
      <c r="I70" s="731"/>
      <c r="J70" s="731"/>
      <c r="K70" s="731"/>
      <c r="L70" s="731"/>
      <c r="M70" s="731"/>
      <c r="N70" s="731"/>
      <c r="O70" s="731"/>
      <c r="P70" s="731"/>
      <c r="Q70" s="731"/>
    </row>
    <row r="71" spans="3:17" x14ac:dyDescent="0.2">
      <c r="C71" s="731"/>
      <c r="D71" s="731"/>
      <c r="E71" s="731"/>
      <c r="F71" s="731"/>
      <c r="G71" s="731"/>
      <c r="H71" s="731"/>
      <c r="I71" s="731"/>
      <c r="J71" s="731"/>
      <c r="K71" s="731"/>
      <c r="L71" s="731"/>
      <c r="M71" s="731"/>
      <c r="N71" s="731"/>
      <c r="O71" s="731"/>
      <c r="P71" s="731"/>
      <c r="Q71" s="731"/>
    </row>
    <row r="72" spans="3:17" x14ac:dyDescent="0.2">
      <c r="C72" s="345" t="s">
        <v>570</v>
      </c>
      <c r="D72" s="345" t="s">
        <v>541</v>
      </c>
      <c r="E72" s="345" t="s">
        <v>542</v>
      </c>
      <c r="F72" s="345" t="s">
        <v>543</v>
      </c>
      <c r="G72" s="345" t="s">
        <v>544</v>
      </c>
      <c r="H72" s="345" t="s">
        <v>545</v>
      </c>
      <c r="I72" s="345" t="s">
        <v>546</v>
      </c>
      <c r="J72" s="345" t="s">
        <v>547</v>
      </c>
      <c r="K72" s="345" t="s">
        <v>548</v>
      </c>
      <c r="L72" s="345" t="s">
        <v>549</v>
      </c>
      <c r="M72" s="345" t="s">
        <v>550</v>
      </c>
      <c r="N72" s="345" t="s">
        <v>551</v>
      </c>
      <c r="O72" s="345" t="s">
        <v>559</v>
      </c>
      <c r="P72" s="345" t="s">
        <v>603</v>
      </c>
      <c r="Q72" s="345" t="s">
        <v>615</v>
      </c>
    </row>
    <row r="73" spans="3:17" x14ac:dyDescent="0.2">
      <c r="C73" s="345" t="s">
        <v>605</v>
      </c>
      <c r="D73" s="347" t="s">
        <v>540</v>
      </c>
      <c r="E73" s="347" t="s">
        <v>540</v>
      </c>
      <c r="F73" s="347" t="s">
        <v>540</v>
      </c>
      <c r="G73" s="347" t="s">
        <v>540</v>
      </c>
      <c r="H73" s="731">
        <v>8.3260000000000005</v>
      </c>
      <c r="I73" s="731">
        <v>15.428000000000001</v>
      </c>
      <c r="J73" s="731">
        <v>11.715</v>
      </c>
      <c r="K73" s="731">
        <v>7.1970000000000001</v>
      </c>
      <c r="L73" s="731">
        <v>6.8840000000000003</v>
      </c>
      <c r="M73" s="731">
        <v>8.6460000000000008</v>
      </c>
      <c r="N73" s="731">
        <v>11.268000000000001</v>
      </c>
      <c r="O73" s="731">
        <v>11.571</v>
      </c>
      <c r="P73" s="731">
        <v>31.46</v>
      </c>
      <c r="Q73" s="731">
        <v>52.472999999999999</v>
      </c>
    </row>
    <row r="74" spans="3:17" x14ac:dyDescent="0.2">
      <c r="C74" s="731"/>
      <c r="D74" s="731"/>
      <c r="E74" s="731"/>
      <c r="F74" s="731"/>
      <c r="G74" s="731"/>
      <c r="H74" s="731"/>
      <c r="I74" s="731"/>
      <c r="J74" s="731"/>
      <c r="K74" s="731"/>
      <c r="L74" s="731"/>
      <c r="M74" s="731"/>
      <c r="N74" s="731"/>
      <c r="O74" s="731"/>
      <c r="P74" s="731"/>
      <c r="Q74" s="731"/>
    </row>
    <row r="75" spans="3:17" x14ac:dyDescent="0.2">
      <c r="C75" s="363" t="s">
        <v>596</v>
      </c>
      <c r="D75" s="731"/>
      <c r="E75" s="731"/>
      <c r="F75" s="731"/>
      <c r="G75" s="731"/>
      <c r="H75" s="731"/>
      <c r="I75" s="731"/>
      <c r="J75" s="731"/>
      <c r="K75" s="731"/>
      <c r="L75" s="731"/>
      <c r="M75" s="731"/>
      <c r="N75" s="731"/>
      <c r="O75" s="731"/>
      <c r="P75" s="731"/>
      <c r="Q75" s="731"/>
    </row>
    <row r="76" spans="3:17" x14ac:dyDescent="0.2">
      <c r="C76" s="363" t="s">
        <v>540</v>
      </c>
      <c r="D76" s="363" t="s">
        <v>554</v>
      </c>
      <c r="E76" s="731"/>
      <c r="F76" s="731"/>
      <c r="G76" s="731"/>
      <c r="H76" s="731"/>
      <c r="I76" s="731"/>
      <c r="J76" s="731"/>
      <c r="K76" s="731"/>
      <c r="L76" s="731"/>
      <c r="M76" s="731"/>
      <c r="N76" s="731"/>
      <c r="O76" s="731"/>
      <c r="P76" s="731"/>
      <c r="Q76" s="731"/>
    </row>
    <row r="77" spans="3:17" x14ac:dyDescent="0.2">
      <c r="C77" s="731"/>
      <c r="D77" s="731"/>
      <c r="E77" s="731"/>
      <c r="F77" s="731"/>
      <c r="G77" s="731"/>
      <c r="H77" s="731"/>
      <c r="I77" s="731"/>
      <c r="J77" s="731">
        <v>1000</v>
      </c>
      <c r="K77" s="731"/>
      <c r="L77" s="731"/>
      <c r="M77" s="731"/>
      <c r="N77" s="731"/>
      <c r="O77" s="731"/>
      <c r="P77" s="731"/>
      <c r="Q77" s="731"/>
    </row>
    <row r="78" spans="3:17" x14ac:dyDescent="0.2">
      <c r="C78" s="731"/>
      <c r="D78" s="731"/>
      <c r="E78" s="731"/>
      <c r="F78" s="731"/>
      <c r="G78" s="731"/>
      <c r="H78" s="731"/>
      <c r="I78" s="731"/>
      <c r="J78" s="731"/>
      <c r="K78" s="731"/>
      <c r="L78" s="731"/>
      <c r="M78" s="731"/>
      <c r="N78" s="731"/>
      <c r="O78" s="731"/>
      <c r="P78" s="731"/>
      <c r="Q78" s="731"/>
    </row>
    <row r="79" spans="3:17" x14ac:dyDescent="0.2">
      <c r="C79" s="731"/>
      <c r="D79" s="731"/>
      <c r="E79" s="731"/>
      <c r="F79" s="731"/>
      <c r="G79" s="731"/>
      <c r="H79" s="731"/>
      <c r="I79" s="731"/>
      <c r="J79" s="731"/>
      <c r="K79" s="731"/>
      <c r="L79" s="731"/>
      <c r="M79" s="731"/>
      <c r="N79" s="731"/>
      <c r="O79" s="731"/>
      <c r="P79" s="731"/>
      <c r="Q79" s="731"/>
    </row>
    <row r="80" spans="3:17" x14ac:dyDescent="0.2">
      <c r="C80" s="731"/>
      <c r="D80" s="731"/>
      <c r="E80" s="731"/>
      <c r="F80" s="731"/>
      <c r="G80" s="731"/>
      <c r="H80" s="731"/>
      <c r="I80" s="731"/>
      <c r="J80" s="731"/>
      <c r="K80" s="731"/>
      <c r="L80" s="731"/>
      <c r="M80" s="731"/>
      <c r="N80" s="731"/>
      <c r="O80" s="731"/>
      <c r="P80" s="731"/>
      <c r="Q80" s="731"/>
    </row>
    <row r="81" spans="3:17" x14ac:dyDescent="0.2">
      <c r="C81" s="731"/>
      <c r="D81" s="731"/>
      <c r="E81" s="731"/>
      <c r="F81" s="731"/>
      <c r="G81" s="731"/>
      <c r="H81" s="731"/>
      <c r="I81" s="731"/>
      <c r="J81" s="731"/>
      <c r="K81" s="731"/>
      <c r="L81" s="731"/>
      <c r="M81" s="731"/>
      <c r="N81" s="731"/>
      <c r="O81" s="731"/>
      <c r="P81" s="731"/>
      <c r="Q81" s="731"/>
    </row>
    <row r="82" spans="3:17" x14ac:dyDescent="0.2">
      <c r="C82" s="731"/>
      <c r="D82" s="731"/>
      <c r="E82" s="731"/>
      <c r="F82" s="731"/>
      <c r="G82" s="731"/>
      <c r="H82" s="731"/>
      <c r="I82" s="731"/>
      <c r="J82" s="731"/>
      <c r="K82" s="731"/>
      <c r="L82" s="731"/>
      <c r="M82" s="731"/>
      <c r="N82" s="731"/>
      <c r="O82" s="731"/>
      <c r="P82" s="731"/>
      <c r="Q82" s="731"/>
    </row>
  </sheetData>
  <sortState ref="C8:R53">
    <sortCondition descending="1" ref="R8:R53"/>
  </sortState>
  <mergeCells count="6">
    <mergeCell ref="C56:S56"/>
    <mergeCell ref="B4:S4"/>
    <mergeCell ref="B3:S3"/>
    <mergeCell ref="A5:A7"/>
    <mergeCell ref="B2:S2"/>
    <mergeCell ref="C52:S52"/>
  </mergeCells>
  <phoneticPr fontId="5" type="noConversion"/>
  <printOptions horizontalCentered="1"/>
  <pageMargins left="0.6692913385826772" right="0.6692913385826772" top="0.51181102362204722" bottom="0.27559055118110237"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R92"/>
  <sheetViews>
    <sheetView topLeftCell="B1" workbookViewId="0">
      <selection activeCell="P52" sqref="P52"/>
    </sheetView>
  </sheetViews>
  <sheetFormatPr defaultRowHeight="12.75" x14ac:dyDescent="0.2"/>
  <cols>
    <col min="1" max="1" width="3.7109375" customWidth="1"/>
    <col min="2" max="2" width="3.7109375" style="6" customWidth="1"/>
    <col min="3" max="3" width="1.140625" customWidth="1"/>
    <col min="4" max="4" width="22.140625" customWidth="1"/>
    <col min="5" max="5" width="6.7109375" style="6" customWidth="1"/>
    <col min="6" max="8" width="6.7109375" customWidth="1"/>
    <col min="9" max="9" width="6.85546875" customWidth="1"/>
    <col min="10" max="10" width="0.140625" customWidth="1"/>
    <col min="11" max="12" width="6.7109375" customWidth="1"/>
    <col min="13" max="13" width="6.7109375" style="371" customWidth="1"/>
    <col min="14" max="14" width="6.7109375" customWidth="1"/>
    <col min="15" max="15" width="6.7109375" style="454" customWidth="1"/>
    <col min="16" max="16" width="6.7109375" style="731" customWidth="1"/>
    <col min="17" max="17" width="6.140625" customWidth="1"/>
  </cols>
  <sheetData>
    <row r="1" spans="1:17" ht="14.25" customHeight="1" x14ac:dyDescent="0.2">
      <c r="C1" s="18"/>
      <c r="D1" s="18"/>
      <c r="E1" s="26"/>
      <c r="F1" s="18"/>
      <c r="G1" s="18"/>
      <c r="H1" s="18"/>
      <c r="I1" s="18"/>
      <c r="J1" s="18"/>
      <c r="K1" s="18"/>
      <c r="L1" s="18"/>
      <c r="M1" s="18"/>
      <c r="N1" s="18"/>
      <c r="O1" s="18"/>
      <c r="P1" s="18"/>
      <c r="Q1" s="15" t="s">
        <v>439</v>
      </c>
    </row>
    <row r="2" spans="1:17" ht="20.100000000000001" customHeight="1" x14ac:dyDescent="0.2">
      <c r="C2" s="946" t="s">
        <v>347</v>
      </c>
      <c r="D2" s="946"/>
      <c r="E2" s="946"/>
      <c r="F2" s="946"/>
      <c r="G2" s="946"/>
      <c r="H2" s="946"/>
      <c r="I2" s="946"/>
      <c r="J2" s="946"/>
      <c r="K2" s="946"/>
      <c r="L2" s="946"/>
      <c r="M2" s="946"/>
      <c r="N2" s="946"/>
      <c r="O2" s="946"/>
      <c r="P2" s="946"/>
      <c r="Q2" s="946"/>
    </row>
    <row r="3" spans="1:17" s="12" customFormat="1" ht="20.100000000000001" customHeight="1" x14ac:dyDescent="0.2">
      <c r="C3" s="947" t="s">
        <v>355</v>
      </c>
      <c r="D3" s="947"/>
      <c r="E3" s="947"/>
      <c r="F3" s="947"/>
      <c r="G3" s="947"/>
      <c r="H3" s="947"/>
      <c r="I3" s="947"/>
      <c r="J3" s="947"/>
      <c r="K3" s="947"/>
      <c r="L3" s="947"/>
      <c r="M3" s="947"/>
      <c r="N3" s="947"/>
      <c r="O3" s="947"/>
      <c r="P3" s="947"/>
      <c r="Q3" s="947"/>
    </row>
    <row r="4" spans="1:17" s="12" customFormat="1" ht="14.25" customHeight="1" x14ac:dyDescent="0.2">
      <c r="C4" s="27"/>
      <c r="D4" s="948" t="s">
        <v>607</v>
      </c>
      <c r="E4" s="948"/>
      <c r="F4" s="948"/>
      <c r="G4" s="948"/>
      <c r="H4" s="948"/>
      <c r="I4" s="948"/>
      <c r="J4" s="948"/>
      <c r="K4" s="948"/>
      <c r="L4" s="948"/>
      <c r="M4" s="948"/>
      <c r="N4" s="948"/>
      <c r="O4" s="948"/>
      <c r="P4" s="725"/>
      <c r="Q4" s="258"/>
    </row>
    <row r="5" spans="1:17" s="12" customFormat="1" ht="9.75" customHeight="1" x14ac:dyDescent="0.2">
      <c r="B5" s="943" t="s">
        <v>287</v>
      </c>
      <c r="C5" s="110"/>
      <c r="D5" s="67"/>
      <c r="E5" s="68"/>
      <c r="F5" s="67"/>
      <c r="G5" s="67"/>
      <c r="H5" s="67"/>
      <c r="I5" s="67"/>
      <c r="J5" s="67"/>
      <c r="K5" s="67"/>
      <c r="L5" s="67"/>
      <c r="M5" s="67"/>
      <c r="N5" s="67"/>
      <c r="O5" s="67"/>
      <c r="P5" s="69"/>
      <c r="Q5" s="70" t="s">
        <v>353</v>
      </c>
    </row>
    <row r="6" spans="1:17" s="12" customFormat="1" ht="10.5" customHeight="1" x14ac:dyDescent="0.2">
      <c r="B6" s="943"/>
      <c r="C6" s="176"/>
      <c r="D6" s="71" t="s">
        <v>362</v>
      </c>
      <c r="E6" s="72"/>
      <c r="F6" s="73">
        <v>2003</v>
      </c>
      <c r="G6" s="73">
        <v>2004</v>
      </c>
      <c r="H6" s="73">
        <v>2005</v>
      </c>
      <c r="I6" s="73">
        <v>2006</v>
      </c>
      <c r="J6" s="73">
        <v>2007</v>
      </c>
      <c r="K6" s="73">
        <v>2008</v>
      </c>
      <c r="L6" s="73">
        <v>2009</v>
      </c>
      <c r="M6" s="73">
        <v>2010</v>
      </c>
      <c r="N6" s="73">
        <v>2011</v>
      </c>
      <c r="O6" s="73">
        <v>2012</v>
      </c>
      <c r="P6" s="72">
        <v>2013</v>
      </c>
      <c r="Q6" s="74" t="s">
        <v>669</v>
      </c>
    </row>
    <row r="7" spans="1:17" s="12" customFormat="1" ht="9" customHeight="1" x14ac:dyDescent="0.2">
      <c r="B7" s="943"/>
      <c r="C7" s="177"/>
      <c r="D7" s="75"/>
      <c r="E7" s="76"/>
      <c r="F7" s="77"/>
      <c r="G7" s="77"/>
      <c r="H7" s="77"/>
      <c r="I7" s="77"/>
      <c r="J7" s="77"/>
      <c r="K7" s="77"/>
      <c r="L7" s="77"/>
      <c r="M7" s="77"/>
      <c r="N7" s="77"/>
      <c r="O7" s="77"/>
      <c r="P7" s="76"/>
      <c r="Q7" s="182" t="s">
        <v>213</v>
      </c>
    </row>
    <row r="8" spans="1:17" s="13" customFormat="1" ht="12.75" customHeight="1" x14ac:dyDescent="0.2">
      <c r="A8" s="44"/>
      <c r="B8" s="271">
        <v>1</v>
      </c>
      <c r="C8" s="770"/>
      <c r="D8" s="771" t="s">
        <v>423</v>
      </c>
      <c r="E8" s="772" t="s">
        <v>202</v>
      </c>
      <c r="F8" s="773">
        <v>545.39099999999996</v>
      </c>
      <c r="G8" s="773">
        <v>549.76800000000003</v>
      </c>
      <c r="H8" s="773">
        <v>543.37199999999996</v>
      </c>
      <c r="I8" s="773">
        <v>559.70500000000004</v>
      </c>
      <c r="J8" s="773">
        <v>568.57000000000005</v>
      </c>
      <c r="K8" s="773">
        <v>574.79100000000005</v>
      </c>
      <c r="L8" s="773">
        <v>541.40700000000004</v>
      </c>
      <c r="M8" s="773">
        <v>491.89299999999997</v>
      </c>
      <c r="N8" s="773">
        <v>506.79399999999998</v>
      </c>
      <c r="O8" s="773">
        <v>491.73700000000002</v>
      </c>
      <c r="P8" s="774">
        <v>472.60700000000003</v>
      </c>
      <c r="Q8" s="777">
        <f>P8/O8*100-100</f>
        <v>-3.8902909482101222</v>
      </c>
    </row>
    <row r="9" spans="1:17" s="13" customFormat="1" ht="12.75" customHeight="1" x14ac:dyDescent="0.2">
      <c r="A9" s="19"/>
      <c r="B9" s="271">
        <v>2</v>
      </c>
      <c r="C9" s="192"/>
      <c r="D9" s="116" t="s">
        <v>31</v>
      </c>
      <c r="E9" s="78" t="s">
        <v>198</v>
      </c>
      <c r="F9" s="275">
        <v>457.07299999999998</v>
      </c>
      <c r="G9" s="275">
        <v>469.78300000000002</v>
      </c>
      <c r="H9" s="275">
        <v>472.04</v>
      </c>
      <c r="I9" s="275">
        <v>470.89</v>
      </c>
      <c r="J9" s="275">
        <v>475.786</v>
      </c>
      <c r="K9" s="275">
        <v>473.20699999999999</v>
      </c>
      <c r="L9" s="275">
        <v>460.14699999999999</v>
      </c>
      <c r="M9" s="275">
        <v>449.233</v>
      </c>
      <c r="N9" s="275">
        <v>476.29300000000001</v>
      </c>
      <c r="O9" s="275">
        <v>471.452</v>
      </c>
      <c r="P9" s="473">
        <v>469.56099999999998</v>
      </c>
      <c r="Q9" s="778">
        <f t="shared" ref="Q9:Q67" si="0">P9/O9*100-100</f>
        <v>-0.40110127860313582</v>
      </c>
    </row>
    <row r="10" spans="1:17" s="13" customFormat="1" ht="12.75" customHeight="1" x14ac:dyDescent="0.2">
      <c r="A10" s="19"/>
      <c r="B10" s="271">
        <v>3</v>
      </c>
      <c r="C10" s="378"/>
      <c r="D10" s="379" t="s">
        <v>30</v>
      </c>
      <c r="E10" s="380" t="s">
        <v>200</v>
      </c>
      <c r="F10" s="381">
        <v>444.464</v>
      </c>
      <c r="G10" s="381">
        <v>462.28500000000003</v>
      </c>
      <c r="H10" s="381">
        <v>475.62</v>
      </c>
      <c r="I10" s="381">
        <v>480.51</v>
      </c>
      <c r="J10" s="381">
        <v>481.827</v>
      </c>
      <c r="K10" s="381">
        <v>477.39299999999997</v>
      </c>
      <c r="L10" s="381">
        <v>455.09399999999999</v>
      </c>
      <c r="M10" s="381">
        <v>455.99299999999999</v>
      </c>
      <c r="N10" s="381">
        <v>480.87099999999998</v>
      </c>
      <c r="O10" s="381">
        <v>475.452</v>
      </c>
      <c r="P10" s="474">
        <v>465.69900000000001</v>
      </c>
      <c r="Q10" s="779">
        <f t="shared" si="0"/>
        <v>-2.051311173367651</v>
      </c>
    </row>
    <row r="11" spans="1:17" s="20" customFormat="1" ht="12.75" customHeight="1" x14ac:dyDescent="0.2">
      <c r="A11" s="19"/>
      <c r="B11" s="271">
        <v>4</v>
      </c>
      <c r="C11" s="192"/>
      <c r="D11" s="116" t="s">
        <v>33</v>
      </c>
      <c r="E11" s="78" t="s">
        <v>197</v>
      </c>
      <c r="F11" s="275">
        <v>394.86900000000003</v>
      </c>
      <c r="G11" s="275">
        <v>404.90600000000001</v>
      </c>
      <c r="H11" s="275">
        <v>408.19900000000001</v>
      </c>
      <c r="I11" s="275">
        <v>429.50200000000001</v>
      </c>
      <c r="J11" s="275">
        <v>440.78899999999999</v>
      </c>
      <c r="K11" s="275">
        <v>435.85199999999998</v>
      </c>
      <c r="L11" s="275">
        <v>396.14299999999997</v>
      </c>
      <c r="M11" s="275">
        <v>390.37799999999999</v>
      </c>
      <c r="N11" s="275">
        <v>425.18900000000002</v>
      </c>
      <c r="O11" s="275">
        <v>427.452</v>
      </c>
      <c r="P11" s="473">
        <v>430.13</v>
      </c>
      <c r="Q11" s="778">
        <f t="shared" si="0"/>
        <v>0.62650309274492599</v>
      </c>
    </row>
    <row r="12" spans="1:17" s="13" customFormat="1" ht="12.75" customHeight="1" x14ac:dyDescent="0.2">
      <c r="A12" s="19"/>
      <c r="B12" s="271">
        <v>5</v>
      </c>
      <c r="C12" s="378"/>
      <c r="D12" s="379" t="s">
        <v>34</v>
      </c>
      <c r="E12" s="380" t="s">
        <v>200</v>
      </c>
      <c r="F12" s="381">
        <v>338.92399999999998</v>
      </c>
      <c r="G12" s="381">
        <v>365.976</v>
      </c>
      <c r="H12" s="381">
        <v>382.32299999999998</v>
      </c>
      <c r="I12" s="381">
        <v>387.80700000000002</v>
      </c>
      <c r="J12" s="381">
        <v>406.23200000000003</v>
      </c>
      <c r="K12" s="381">
        <v>409.00099999999998</v>
      </c>
      <c r="L12" s="381">
        <v>377.20299999999997</v>
      </c>
      <c r="M12" s="381">
        <v>368.21899999999999</v>
      </c>
      <c r="N12" s="381">
        <v>399.43900000000002</v>
      </c>
      <c r="O12" s="381">
        <v>387.887</v>
      </c>
      <c r="P12" s="474">
        <v>368.44299999999998</v>
      </c>
      <c r="Q12" s="779">
        <f t="shared" si="0"/>
        <v>-5.0128001196224687</v>
      </c>
    </row>
    <row r="13" spans="1:17" ht="12.75" customHeight="1" x14ac:dyDescent="0.2">
      <c r="A13" s="19"/>
      <c r="B13" s="271">
        <v>6</v>
      </c>
      <c r="C13" s="192"/>
      <c r="D13" s="116" t="s">
        <v>32</v>
      </c>
      <c r="E13" s="78" t="s">
        <v>201</v>
      </c>
      <c r="F13" s="275">
        <v>363.18200000000002</v>
      </c>
      <c r="G13" s="275">
        <v>391.14</v>
      </c>
      <c r="H13" s="275">
        <v>406.31799999999998</v>
      </c>
      <c r="I13" s="275">
        <v>422.17200000000003</v>
      </c>
      <c r="J13" s="275">
        <v>470.30700000000002</v>
      </c>
      <c r="K13" s="275">
        <v>459.59</v>
      </c>
      <c r="L13" s="275">
        <v>427.16800000000001</v>
      </c>
      <c r="M13" s="275">
        <v>426.94099999999997</v>
      </c>
      <c r="N13" s="275">
        <v>422.84199999999998</v>
      </c>
      <c r="O13" s="275">
        <v>368.60399999999998</v>
      </c>
      <c r="P13" s="473">
        <v>325.98099999999999</v>
      </c>
      <c r="Q13" s="778">
        <f t="shared" si="0"/>
        <v>-11.563357966815332</v>
      </c>
    </row>
    <row r="14" spans="1:17" s="20" customFormat="1" ht="12.75" customHeight="1" x14ac:dyDescent="0.2">
      <c r="A14" s="19"/>
      <c r="B14" s="271">
        <v>7</v>
      </c>
      <c r="C14" s="378"/>
      <c r="D14" s="379" t="s">
        <v>35</v>
      </c>
      <c r="E14" s="380" t="s">
        <v>204</v>
      </c>
      <c r="F14" s="381">
        <v>286.649</v>
      </c>
      <c r="G14" s="381">
        <v>300.262</v>
      </c>
      <c r="H14" s="381">
        <v>299.55200000000002</v>
      </c>
      <c r="I14" s="381">
        <v>308.57799999999997</v>
      </c>
      <c r="J14" s="381">
        <v>332.41300000000001</v>
      </c>
      <c r="K14" s="381">
        <v>340.79</v>
      </c>
      <c r="L14" s="381">
        <v>321.25299999999999</v>
      </c>
      <c r="M14" s="381">
        <v>327.34399999999999</v>
      </c>
      <c r="N14" s="381">
        <v>323.56299999999999</v>
      </c>
      <c r="O14" s="381">
        <v>309.279</v>
      </c>
      <c r="P14" s="474">
        <v>298.00099999999998</v>
      </c>
      <c r="Q14" s="779">
        <f t="shared" si="0"/>
        <v>-3.6465456755874186</v>
      </c>
    </row>
    <row r="15" spans="1:17" s="14" customFormat="1" ht="12.75" customHeight="1" x14ac:dyDescent="0.2">
      <c r="A15" s="19"/>
      <c r="B15" s="271">
        <v>8</v>
      </c>
      <c r="C15" s="192"/>
      <c r="D15" s="116" t="s">
        <v>356</v>
      </c>
      <c r="E15" s="78" t="s">
        <v>201</v>
      </c>
      <c r="F15" s="275">
        <v>257.12900000000002</v>
      </c>
      <c r="G15" s="275">
        <v>277.31400000000002</v>
      </c>
      <c r="H15" s="275">
        <v>294.34500000000003</v>
      </c>
      <c r="I15" s="275">
        <v>312.363</v>
      </c>
      <c r="J15" s="275">
        <v>338.541</v>
      </c>
      <c r="K15" s="275">
        <v>312.34399999999999</v>
      </c>
      <c r="L15" s="275">
        <v>269.47500000000002</v>
      </c>
      <c r="M15" s="275">
        <v>268.53699999999998</v>
      </c>
      <c r="N15" s="275">
        <v>293.57799999999997</v>
      </c>
      <c r="O15" s="275">
        <v>281.56099999999998</v>
      </c>
      <c r="P15" s="473">
        <v>267.74400000000003</v>
      </c>
      <c r="Q15" s="778">
        <f t="shared" si="0"/>
        <v>-4.9072847446911823</v>
      </c>
    </row>
    <row r="16" spans="1:17" s="13" customFormat="1" ht="12.75" customHeight="1" x14ac:dyDescent="0.2">
      <c r="A16" s="19"/>
      <c r="B16" s="271">
        <v>9</v>
      </c>
      <c r="C16" s="378"/>
      <c r="D16" s="379" t="s">
        <v>36</v>
      </c>
      <c r="E16" s="380" t="s">
        <v>198</v>
      </c>
      <c r="F16" s="381">
        <v>234.45</v>
      </c>
      <c r="G16" s="381">
        <v>241.19300000000001</v>
      </c>
      <c r="H16" s="381">
        <v>251.96899999999999</v>
      </c>
      <c r="I16" s="381">
        <v>254.411</v>
      </c>
      <c r="J16" s="381">
        <v>256.57</v>
      </c>
      <c r="K16" s="381">
        <v>256.35199999999998</v>
      </c>
      <c r="L16" s="381">
        <v>245.369</v>
      </c>
      <c r="M16" s="381">
        <v>233.542</v>
      </c>
      <c r="N16" s="381">
        <v>244.506</v>
      </c>
      <c r="O16" s="381">
        <v>240.38900000000001</v>
      </c>
      <c r="P16" s="474">
        <v>244.28299999999999</v>
      </c>
      <c r="Q16" s="779">
        <f t="shared" si="0"/>
        <v>1.6198744534899703</v>
      </c>
    </row>
    <row r="17" spans="1:17" s="13" customFormat="1" ht="12.75" customHeight="1" x14ac:dyDescent="0.2">
      <c r="A17" s="19"/>
      <c r="B17" s="271">
        <v>10</v>
      </c>
      <c r="C17" s="192"/>
      <c r="D17" s="116" t="s">
        <v>39</v>
      </c>
      <c r="E17" s="78" t="s">
        <v>195</v>
      </c>
      <c r="F17" s="275">
        <v>253.79599999999999</v>
      </c>
      <c r="G17" s="275">
        <v>266.76799999999997</v>
      </c>
      <c r="H17" s="275">
        <v>262.053</v>
      </c>
      <c r="I17" s="275">
        <v>251.38399999999999</v>
      </c>
      <c r="J17" s="275">
        <v>244.98699999999999</v>
      </c>
      <c r="K17" s="275">
        <v>256.37799999999999</v>
      </c>
      <c r="L17" s="275">
        <v>230.87700000000001</v>
      </c>
      <c r="M17" s="275">
        <v>240.553</v>
      </c>
      <c r="N17" s="275">
        <v>248.63200000000001</v>
      </c>
      <c r="O17" s="275">
        <v>238.316</v>
      </c>
      <c r="P17" s="473">
        <v>240.459</v>
      </c>
      <c r="Q17" s="778">
        <f t="shared" si="0"/>
        <v>0.89922623743265717</v>
      </c>
    </row>
    <row r="18" spans="1:17" s="13" customFormat="1" ht="12.75" customHeight="1" x14ac:dyDescent="0.2">
      <c r="A18" s="19"/>
      <c r="B18" s="271">
        <v>11</v>
      </c>
      <c r="C18" s="378"/>
      <c r="D18" s="379" t="s">
        <v>41</v>
      </c>
      <c r="E18" s="380" t="s">
        <v>202</v>
      </c>
      <c r="F18" s="381">
        <v>211.64400000000001</v>
      </c>
      <c r="G18" s="381">
        <v>227.98400000000001</v>
      </c>
      <c r="H18" s="381">
        <v>230.797</v>
      </c>
      <c r="I18" s="381">
        <v>234.886</v>
      </c>
      <c r="J18" s="381">
        <v>238.381</v>
      </c>
      <c r="K18" s="381">
        <v>233.96600000000001</v>
      </c>
      <c r="L18" s="381">
        <v>223.37700000000001</v>
      </c>
      <c r="M18" s="381">
        <v>215.61799999999999</v>
      </c>
      <c r="N18" s="381">
        <v>228.46</v>
      </c>
      <c r="O18" s="381">
        <v>230.63499999999999</v>
      </c>
      <c r="P18" s="474">
        <v>229.82900000000001</v>
      </c>
      <c r="Q18" s="779">
        <f t="shared" si="0"/>
        <v>-0.34946994168272738</v>
      </c>
    </row>
    <row r="19" spans="1:17" s="20" customFormat="1" ht="12.75" customHeight="1" x14ac:dyDescent="0.2">
      <c r="A19" s="19"/>
      <c r="B19" s="271">
        <v>12</v>
      </c>
      <c r="C19" s="192"/>
      <c r="D19" s="116" t="s">
        <v>38</v>
      </c>
      <c r="E19" s="78" t="s">
        <v>206</v>
      </c>
      <c r="F19" s="275">
        <v>193.56700000000001</v>
      </c>
      <c r="G19" s="275">
        <v>220.97900000000001</v>
      </c>
      <c r="H19" s="275">
        <v>226.97200000000001</v>
      </c>
      <c r="I19" s="275">
        <v>233.47399999999999</v>
      </c>
      <c r="J19" s="275">
        <v>249.363</v>
      </c>
      <c r="K19" s="275">
        <v>262.63900000000001</v>
      </c>
      <c r="L19" s="275">
        <v>239.75800000000001</v>
      </c>
      <c r="M19" s="275">
        <v>242.32300000000001</v>
      </c>
      <c r="N19" s="275">
        <v>243.36500000000001</v>
      </c>
      <c r="O19" s="275">
        <v>242.285</v>
      </c>
      <c r="P19" s="473">
        <v>228.91900000000001</v>
      </c>
      <c r="Q19" s="778">
        <f t="shared" si="0"/>
        <v>-5.5166436221804815</v>
      </c>
    </row>
    <row r="20" spans="1:17" s="20" customFormat="1" ht="12.75" customHeight="1" x14ac:dyDescent="0.2">
      <c r="A20" s="19"/>
      <c r="B20" s="271">
        <v>13</v>
      </c>
      <c r="C20" s="378"/>
      <c r="D20" s="379" t="s">
        <v>44</v>
      </c>
      <c r="E20" s="380" t="s">
        <v>209</v>
      </c>
      <c r="F20" s="381">
        <v>220.79900000000001</v>
      </c>
      <c r="G20" s="381">
        <v>234.31800000000001</v>
      </c>
      <c r="H20" s="381">
        <v>222.191</v>
      </c>
      <c r="I20" s="381">
        <v>214.48500000000001</v>
      </c>
      <c r="J20" s="381">
        <v>202.04900000000001</v>
      </c>
      <c r="K20" s="381">
        <v>213.68899999999999</v>
      </c>
      <c r="L20" s="381">
        <v>186.53200000000001</v>
      </c>
      <c r="M20" s="381">
        <v>185.429</v>
      </c>
      <c r="N20" s="381">
        <v>204.273</v>
      </c>
      <c r="O20" s="381">
        <v>201.65299999999999</v>
      </c>
      <c r="P20" s="474">
        <v>210.749</v>
      </c>
      <c r="Q20" s="779">
        <f t="shared" si="0"/>
        <v>4.5107189082235379</v>
      </c>
    </row>
    <row r="21" spans="1:17" s="13" customFormat="1" ht="12.75" customHeight="1" x14ac:dyDescent="0.2">
      <c r="A21" s="19"/>
      <c r="B21" s="271">
        <v>14</v>
      </c>
      <c r="C21" s="192"/>
      <c r="D21" s="116" t="s">
        <v>42</v>
      </c>
      <c r="E21" s="78" t="s">
        <v>200</v>
      </c>
      <c r="F21" s="275">
        <v>173.31899999999999</v>
      </c>
      <c r="G21" s="275">
        <v>187.74299999999999</v>
      </c>
      <c r="H21" s="275">
        <v>189.02699999999999</v>
      </c>
      <c r="I21" s="275">
        <v>208.065</v>
      </c>
      <c r="J21" s="275">
        <v>222.285</v>
      </c>
      <c r="K21" s="275">
        <v>224.357</v>
      </c>
      <c r="L21" s="275">
        <v>210.02500000000001</v>
      </c>
      <c r="M21" s="275">
        <v>211.35900000000001</v>
      </c>
      <c r="N21" s="275">
        <v>216.626</v>
      </c>
      <c r="O21" s="275">
        <v>212.22900000000001</v>
      </c>
      <c r="P21" s="473">
        <v>205.78100000000001</v>
      </c>
      <c r="Q21" s="778">
        <f t="shared" si="0"/>
        <v>-3.0382275749308576</v>
      </c>
    </row>
    <row r="22" spans="1:17" s="13" customFormat="1" ht="12.75" customHeight="1" x14ac:dyDescent="0.2">
      <c r="A22" s="19"/>
      <c r="B22" s="271">
        <v>15</v>
      </c>
      <c r="C22" s="378"/>
      <c r="D22" s="379" t="s">
        <v>40</v>
      </c>
      <c r="E22" s="380" t="s">
        <v>199</v>
      </c>
      <c r="F22" s="381">
        <v>231.21199999999999</v>
      </c>
      <c r="G22" s="381">
        <v>229.84100000000001</v>
      </c>
      <c r="H22" s="381">
        <v>228.74</v>
      </c>
      <c r="I22" s="381">
        <v>231.71799999999999</v>
      </c>
      <c r="J22" s="381">
        <v>238.625</v>
      </c>
      <c r="K22" s="381">
        <v>233.684</v>
      </c>
      <c r="L22" s="381">
        <v>211.785</v>
      </c>
      <c r="M22" s="381">
        <v>205.227</v>
      </c>
      <c r="N22" s="381">
        <v>214.22</v>
      </c>
      <c r="O22" s="381">
        <v>205.601</v>
      </c>
      <c r="P22" s="474">
        <v>198.673</v>
      </c>
      <c r="Q22" s="779">
        <f t="shared" si="0"/>
        <v>-3.3696334161798802</v>
      </c>
    </row>
    <row r="23" spans="1:17" s="13" customFormat="1" ht="12.75" customHeight="1" x14ac:dyDescent="0.2">
      <c r="A23" s="19"/>
      <c r="B23" s="271">
        <v>16</v>
      </c>
      <c r="C23" s="192"/>
      <c r="D23" s="116" t="s">
        <v>50</v>
      </c>
      <c r="E23" s="78" t="s">
        <v>200</v>
      </c>
      <c r="F23" s="275">
        <v>134.31899999999999</v>
      </c>
      <c r="G23" s="275">
        <v>131.726</v>
      </c>
      <c r="H23" s="275">
        <v>137.16999999999999</v>
      </c>
      <c r="I23" s="275">
        <v>134.226</v>
      </c>
      <c r="J23" s="275">
        <v>143.44300000000001</v>
      </c>
      <c r="K23" s="275">
        <v>154.304</v>
      </c>
      <c r="L23" s="275">
        <v>147.71700000000001</v>
      </c>
      <c r="M23" s="275">
        <v>150.48500000000001</v>
      </c>
      <c r="N23" s="275">
        <v>161.31</v>
      </c>
      <c r="O23" s="275">
        <v>163.721</v>
      </c>
      <c r="P23" s="473">
        <v>168.5</v>
      </c>
      <c r="Q23" s="778">
        <f t="shared" si="0"/>
        <v>2.9189902333848465</v>
      </c>
    </row>
    <row r="24" spans="1:17" ht="12.75" customHeight="1" x14ac:dyDescent="0.2">
      <c r="A24" s="44"/>
      <c r="B24" s="271">
        <v>17</v>
      </c>
      <c r="C24" s="378"/>
      <c r="D24" s="379" t="s">
        <v>47</v>
      </c>
      <c r="E24" s="380" t="s">
        <v>208</v>
      </c>
      <c r="F24" s="381">
        <v>152.84700000000001</v>
      </c>
      <c r="G24" s="381">
        <v>163.15100000000001</v>
      </c>
      <c r="H24" s="381">
        <v>163.136</v>
      </c>
      <c r="I24" s="381">
        <v>171.13499999999999</v>
      </c>
      <c r="J24" s="381">
        <v>169.476</v>
      </c>
      <c r="K24" s="381">
        <v>172.917</v>
      </c>
      <c r="L24" s="381">
        <v>167.66399999999999</v>
      </c>
      <c r="M24" s="381">
        <v>169.934</v>
      </c>
      <c r="N24" s="381">
        <v>191.821</v>
      </c>
      <c r="O24" s="381">
        <v>169.78</v>
      </c>
      <c r="P24" s="474">
        <v>165.83099999999999</v>
      </c>
      <c r="Q24" s="779">
        <f t="shared" si="0"/>
        <v>-2.3259512310048365</v>
      </c>
    </row>
    <row r="25" spans="1:17" ht="12.75" customHeight="1" x14ac:dyDescent="0.2">
      <c r="A25" s="19"/>
      <c r="B25" s="271">
        <v>18</v>
      </c>
      <c r="C25" s="192"/>
      <c r="D25" s="116" t="s">
        <v>357</v>
      </c>
      <c r="E25" s="78" t="s">
        <v>203</v>
      </c>
      <c r="F25" s="275">
        <v>163.268</v>
      </c>
      <c r="G25" s="275">
        <v>164.011</v>
      </c>
      <c r="H25" s="275">
        <v>169.565</v>
      </c>
      <c r="I25" s="275">
        <v>183.375</v>
      </c>
      <c r="J25" s="275">
        <v>198.15199999999999</v>
      </c>
      <c r="K25" s="275">
        <v>202.43</v>
      </c>
      <c r="L25" s="275">
        <v>169.91399999999999</v>
      </c>
      <c r="M25" s="275">
        <v>156.41499999999999</v>
      </c>
      <c r="N25" s="275">
        <v>159.97499999999999</v>
      </c>
      <c r="O25" s="275">
        <v>158.636</v>
      </c>
      <c r="P25" s="473">
        <v>161.976</v>
      </c>
      <c r="Q25" s="778">
        <f t="shared" si="0"/>
        <v>2.1054489523185254</v>
      </c>
    </row>
    <row r="26" spans="1:17" s="14" customFormat="1" ht="12.75" customHeight="1" x14ac:dyDescent="0.2">
      <c r="A26" s="19"/>
      <c r="B26" s="271">
        <v>19</v>
      </c>
      <c r="C26" s="378"/>
      <c r="D26" s="379" t="s">
        <v>23</v>
      </c>
      <c r="E26" s="380" t="s">
        <v>201</v>
      </c>
      <c r="F26" s="381">
        <v>146.59</v>
      </c>
      <c r="G26" s="381">
        <v>166.06200000000001</v>
      </c>
      <c r="H26" s="381">
        <v>170.45400000000001</v>
      </c>
      <c r="I26" s="381">
        <v>175.58</v>
      </c>
      <c r="J26" s="381">
        <v>184.53800000000001</v>
      </c>
      <c r="K26" s="381">
        <v>182.23500000000001</v>
      </c>
      <c r="L26" s="381">
        <v>168.28299999999999</v>
      </c>
      <c r="M26" s="381">
        <v>165.15600000000001</v>
      </c>
      <c r="N26" s="381">
        <v>172.08500000000001</v>
      </c>
      <c r="O26" s="381">
        <v>166.072</v>
      </c>
      <c r="P26" s="474">
        <v>161.72900000000001</v>
      </c>
      <c r="Q26" s="779">
        <f t="shared" si="0"/>
        <v>-2.6151307866467448</v>
      </c>
    </row>
    <row r="27" spans="1:17" s="13" customFormat="1" ht="12.75" customHeight="1" x14ac:dyDescent="0.2">
      <c r="A27" s="19"/>
      <c r="B27" s="271">
        <v>20</v>
      </c>
      <c r="C27" s="192"/>
      <c r="D27" s="116" t="s">
        <v>43</v>
      </c>
      <c r="E27" s="78" t="s">
        <v>198</v>
      </c>
      <c r="F27" s="275">
        <v>191.51499999999999</v>
      </c>
      <c r="G27" s="275">
        <v>208.49299999999999</v>
      </c>
      <c r="H27" s="275">
        <v>217.98699999999999</v>
      </c>
      <c r="I27" s="275">
        <v>213.02600000000001</v>
      </c>
      <c r="J27" s="275">
        <v>206.41</v>
      </c>
      <c r="K27" s="275">
        <v>191.21899999999999</v>
      </c>
      <c r="L27" s="275">
        <v>162.124</v>
      </c>
      <c r="M27" s="275">
        <v>148.87700000000001</v>
      </c>
      <c r="N27" s="275">
        <v>157.965</v>
      </c>
      <c r="O27" s="275">
        <v>160.47300000000001</v>
      </c>
      <c r="P27" s="473">
        <v>161.05000000000001</v>
      </c>
      <c r="Q27" s="778">
        <f t="shared" si="0"/>
        <v>0.35956204470532782</v>
      </c>
    </row>
    <row r="28" spans="1:17" ht="12.75" customHeight="1" x14ac:dyDescent="0.2">
      <c r="A28" s="19"/>
      <c r="B28" s="271">
        <v>21</v>
      </c>
      <c r="C28" s="378"/>
      <c r="D28" s="379" t="s">
        <v>431</v>
      </c>
      <c r="E28" s="380" t="s">
        <v>202</v>
      </c>
      <c r="F28" s="381">
        <v>169.29</v>
      </c>
      <c r="G28" s="381">
        <v>155.02799999999999</v>
      </c>
      <c r="H28" s="381">
        <v>158.06800000000001</v>
      </c>
      <c r="I28" s="381">
        <v>165.41200000000001</v>
      </c>
      <c r="J28" s="381">
        <v>173.56</v>
      </c>
      <c r="K28" s="381">
        <v>166.57</v>
      </c>
      <c r="L28" s="381">
        <v>149.75399999999999</v>
      </c>
      <c r="M28" s="381">
        <v>145.19800000000001</v>
      </c>
      <c r="N28" s="381">
        <v>140.37</v>
      </c>
      <c r="O28" s="381">
        <v>161.779</v>
      </c>
      <c r="P28" s="474">
        <v>158.95699999999999</v>
      </c>
      <c r="Q28" s="779">
        <f t="shared" si="0"/>
        <v>-1.7443549533623042</v>
      </c>
    </row>
    <row r="29" spans="1:17" s="13" customFormat="1" ht="12.75" customHeight="1" x14ac:dyDescent="0.2">
      <c r="A29" s="19"/>
      <c r="B29" s="271">
        <v>22</v>
      </c>
      <c r="C29" s="192"/>
      <c r="D29" s="116" t="s">
        <v>37</v>
      </c>
      <c r="E29" s="78" t="s">
        <v>204</v>
      </c>
      <c r="F29" s="275">
        <v>222.666</v>
      </c>
      <c r="G29" s="275">
        <v>209.501</v>
      </c>
      <c r="H29" s="275">
        <v>222.178</v>
      </c>
      <c r="I29" s="275">
        <v>241.47399999999999</v>
      </c>
      <c r="J29" s="275">
        <v>257.15499999999997</v>
      </c>
      <c r="K29" s="275">
        <v>208.17099999999999</v>
      </c>
      <c r="L29" s="275">
        <v>180.51300000000001</v>
      </c>
      <c r="M29" s="275">
        <v>187.76400000000001</v>
      </c>
      <c r="N29" s="275">
        <v>183.476</v>
      </c>
      <c r="O29" s="275">
        <v>167.62</v>
      </c>
      <c r="P29" s="473">
        <v>157.91900000000001</v>
      </c>
      <c r="Q29" s="778">
        <f t="shared" si="0"/>
        <v>-5.7874955255935987</v>
      </c>
    </row>
    <row r="30" spans="1:17" s="13" customFormat="1" ht="12.75" customHeight="1" x14ac:dyDescent="0.2">
      <c r="A30" s="19"/>
      <c r="B30" s="271">
        <v>23</v>
      </c>
      <c r="C30" s="378"/>
      <c r="D30" s="379" t="s">
        <v>177</v>
      </c>
      <c r="E30" s="380" t="s">
        <v>207</v>
      </c>
      <c r="F30" s="381">
        <v>112.675</v>
      </c>
      <c r="G30" s="381">
        <v>121.71</v>
      </c>
      <c r="H30" s="381">
        <v>125.873</v>
      </c>
      <c r="I30" s="381">
        <v>131.893</v>
      </c>
      <c r="J30" s="381">
        <v>141.905</v>
      </c>
      <c r="K30" s="381">
        <v>138.94499999999999</v>
      </c>
      <c r="L30" s="381">
        <v>131.61000000000001</v>
      </c>
      <c r="M30" s="381">
        <v>136.92400000000001</v>
      </c>
      <c r="N30" s="381">
        <v>139.18600000000001</v>
      </c>
      <c r="O30" s="381">
        <v>140.70400000000001</v>
      </c>
      <c r="P30" s="474">
        <v>142.62100000000001</v>
      </c>
      <c r="Q30" s="779">
        <f t="shared" si="0"/>
        <v>1.362434614509894</v>
      </c>
    </row>
    <row r="31" spans="1:17" s="13" customFormat="1" ht="12.75" customHeight="1" x14ac:dyDescent="0.2">
      <c r="A31" s="19"/>
      <c r="B31" s="271">
        <v>24</v>
      </c>
      <c r="C31" s="192"/>
      <c r="D31" s="116" t="s">
        <v>49</v>
      </c>
      <c r="E31" s="78" t="s">
        <v>190</v>
      </c>
      <c r="F31" s="275"/>
      <c r="G31" s="275">
        <v>122.229</v>
      </c>
      <c r="H31" s="275">
        <v>131.042</v>
      </c>
      <c r="I31" s="275">
        <v>142.90700000000001</v>
      </c>
      <c r="J31" s="275">
        <v>145.57499999999999</v>
      </c>
      <c r="K31" s="275">
        <v>145.88300000000001</v>
      </c>
      <c r="L31" s="275">
        <v>130.524</v>
      </c>
      <c r="M31" s="275">
        <v>133.042</v>
      </c>
      <c r="N31" s="275">
        <v>136.458</v>
      </c>
      <c r="O31" s="275">
        <v>134.61799999999999</v>
      </c>
      <c r="P31" s="473">
        <v>138.411</v>
      </c>
      <c r="Q31" s="778">
        <f t="shared" si="0"/>
        <v>2.8176024008676421</v>
      </c>
    </row>
    <row r="32" spans="1:17" s="13" customFormat="1" ht="12.75" customHeight="1" x14ac:dyDescent="0.2">
      <c r="A32" s="19"/>
      <c r="B32" s="271">
        <v>25</v>
      </c>
      <c r="C32" s="378"/>
      <c r="D32" s="379" t="s">
        <v>45</v>
      </c>
      <c r="E32" s="380" t="s">
        <v>196</v>
      </c>
      <c r="F32" s="381">
        <v>159.10900000000001</v>
      </c>
      <c r="G32" s="381">
        <v>179.916</v>
      </c>
      <c r="H32" s="381">
        <v>170.291</v>
      </c>
      <c r="I32" s="381">
        <v>179.917</v>
      </c>
      <c r="J32" s="381">
        <v>192.959</v>
      </c>
      <c r="K32" s="381">
        <v>195.012</v>
      </c>
      <c r="L32" s="381">
        <v>205.52600000000001</v>
      </c>
      <c r="M32" s="381">
        <v>186.613</v>
      </c>
      <c r="N32" s="381">
        <v>164.809</v>
      </c>
      <c r="O32" s="381">
        <v>148.19999999999999</v>
      </c>
      <c r="P32" s="474">
        <v>134.702</v>
      </c>
      <c r="Q32" s="779">
        <f t="shared" si="0"/>
        <v>-9.1079622132253633</v>
      </c>
    </row>
    <row r="33" spans="1:17" s="12" customFormat="1" ht="12.75" customHeight="1" x14ac:dyDescent="0.2">
      <c r="A33" s="19"/>
      <c r="B33" s="271">
        <v>26</v>
      </c>
      <c r="C33" s="192"/>
      <c r="D33" s="116" t="s">
        <v>46</v>
      </c>
      <c r="E33" s="78" t="s">
        <v>198</v>
      </c>
      <c r="F33" s="275">
        <v>169.18100000000001</v>
      </c>
      <c r="G33" s="275">
        <v>176.768</v>
      </c>
      <c r="H33" s="275">
        <v>178.011</v>
      </c>
      <c r="I33" s="275">
        <v>189.983</v>
      </c>
      <c r="J33" s="275">
        <v>190.06</v>
      </c>
      <c r="K33" s="275">
        <v>177.262</v>
      </c>
      <c r="L33" s="275">
        <v>155.982</v>
      </c>
      <c r="M33" s="275">
        <v>142.98699999999999</v>
      </c>
      <c r="N33" s="275">
        <v>136.86699999999999</v>
      </c>
      <c r="O33" s="275">
        <v>131.36500000000001</v>
      </c>
      <c r="P33" s="473">
        <v>131.89500000000001</v>
      </c>
      <c r="Q33" s="778">
        <f t="shared" si="0"/>
        <v>0.40345601948767751</v>
      </c>
    </row>
    <row r="34" spans="1:17" ht="12.75" customHeight="1" x14ac:dyDescent="0.2">
      <c r="A34" s="19"/>
      <c r="B34" s="271">
        <v>27</v>
      </c>
      <c r="C34" s="378"/>
      <c r="D34" s="379" t="s">
        <v>359</v>
      </c>
      <c r="E34" s="380" t="s">
        <v>200</v>
      </c>
      <c r="F34" s="381">
        <v>127.13500000000001</v>
      </c>
      <c r="G34" s="381">
        <v>130.04499999999999</v>
      </c>
      <c r="H34" s="381">
        <v>134.19900000000001</v>
      </c>
      <c r="I34" s="381">
        <v>145.86799999999999</v>
      </c>
      <c r="J34" s="381">
        <v>150.28800000000001</v>
      </c>
      <c r="K34" s="381">
        <v>150.65600000000001</v>
      </c>
      <c r="L34" s="381">
        <v>137.77500000000001</v>
      </c>
      <c r="M34" s="381">
        <v>138.44499999999999</v>
      </c>
      <c r="N34" s="381">
        <v>141.143</v>
      </c>
      <c r="O34" s="381">
        <v>137.10300000000001</v>
      </c>
      <c r="P34" s="474">
        <v>129.38999999999999</v>
      </c>
      <c r="Q34" s="779">
        <f t="shared" si="0"/>
        <v>-5.6256974683267487</v>
      </c>
    </row>
    <row r="35" spans="1:17" s="13" customFormat="1" ht="12.75" customHeight="1" x14ac:dyDescent="0.2">
      <c r="A35" s="19"/>
      <c r="B35" s="271">
        <v>28</v>
      </c>
      <c r="C35" s="192"/>
      <c r="D35" s="116" t="s">
        <v>48</v>
      </c>
      <c r="E35" s="78" t="s">
        <v>184</v>
      </c>
      <c r="F35" s="275">
        <v>105.188</v>
      </c>
      <c r="G35" s="275">
        <v>134.24600000000001</v>
      </c>
      <c r="H35" s="275">
        <v>150.21</v>
      </c>
      <c r="I35" s="275">
        <v>155.48099999999999</v>
      </c>
      <c r="J35" s="275">
        <v>164.05500000000001</v>
      </c>
      <c r="K35" s="275">
        <v>168.83</v>
      </c>
      <c r="L35" s="275">
        <v>155.30699999999999</v>
      </c>
      <c r="M35" s="275">
        <v>147.89400000000001</v>
      </c>
      <c r="N35" s="275">
        <v>142.6</v>
      </c>
      <c r="O35" s="275">
        <v>124.544</v>
      </c>
      <c r="P35" s="473">
        <v>121.54600000000001</v>
      </c>
      <c r="Q35" s="778">
        <f t="shared" si="0"/>
        <v>-2.4071813977389382</v>
      </c>
    </row>
    <row r="36" spans="1:17" s="13" customFormat="1" ht="12.75" customHeight="1" x14ac:dyDescent="0.2">
      <c r="A36" s="19"/>
      <c r="B36" s="271">
        <v>29</v>
      </c>
      <c r="C36" s="378"/>
      <c r="D36" s="379" t="s">
        <v>51</v>
      </c>
      <c r="E36" s="380" t="s">
        <v>200</v>
      </c>
      <c r="F36" s="381">
        <v>118.524</v>
      </c>
      <c r="G36" s="381">
        <v>131.94499999999999</v>
      </c>
      <c r="H36" s="381">
        <v>135.04499999999999</v>
      </c>
      <c r="I36" s="381">
        <v>138.477</v>
      </c>
      <c r="J36" s="381">
        <v>139.721</v>
      </c>
      <c r="K36" s="381">
        <v>134.89699999999999</v>
      </c>
      <c r="L36" s="381">
        <v>117.104</v>
      </c>
      <c r="M36" s="381">
        <v>111.74</v>
      </c>
      <c r="N36" s="381">
        <v>123.968</v>
      </c>
      <c r="O36" s="381">
        <v>121.63200000000001</v>
      </c>
      <c r="P36" s="474">
        <v>117.54</v>
      </c>
      <c r="Q36" s="779">
        <f t="shared" si="0"/>
        <v>-3.3642462509865823</v>
      </c>
    </row>
    <row r="37" spans="1:17" s="13" customFormat="1" ht="12.75" customHeight="1" x14ac:dyDescent="0.2">
      <c r="A37" s="19"/>
      <c r="B37" s="271">
        <v>30</v>
      </c>
      <c r="C37" s="192"/>
      <c r="D37" s="116" t="s">
        <v>52</v>
      </c>
      <c r="E37" s="78" t="s">
        <v>202</v>
      </c>
      <c r="F37" s="275">
        <v>118.833</v>
      </c>
      <c r="G37" s="275">
        <v>125.008</v>
      </c>
      <c r="H37" s="275">
        <v>130.10599999999999</v>
      </c>
      <c r="I37" s="275">
        <v>130.80000000000001</v>
      </c>
      <c r="J37" s="275">
        <v>132.06899999999999</v>
      </c>
      <c r="K37" s="275">
        <v>133.679</v>
      </c>
      <c r="L37" s="275">
        <v>125.53</v>
      </c>
      <c r="M37" s="275">
        <v>116.627</v>
      </c>
      <c r="N37" s="275">
        <v>117.88</v>
      </c>
      <c r="O37" s="275">
        <v>116.712</v>
      </c>
      <c r="P37" s="473">
        <v>113.42700000000001</v>
      </c>
      <c r="Q37" s="778">
        <f t="shared" si="0"/>
        <v>-2.8146206045650786</v>
      </c>
    </row>
    <row r="38" spans="1:17" s="13" customFormat="1" ht="12.75" customHeight="1" x14ac:dyDescent="0.2">
      <c r="A38" s="19"/>
      <c r="B38" s="271">
        <v>31</v>
      </c>
      <c r="C38" s="378"/>
      <c r="D38" s="379" t="s">
        <v>77</v>
      </c>
      <c r="E38" s="380" t="s">
        <v>200</v>
      </c>
      <c r="F38" s="381">
        <v>131.297</v>
      </c>
      <c r="G38" s="381">
        <v>133.32499999999999</v>
      </c>
      <c r="H38" s="381">
        <v>139.93700000000001</v>
      </c>
      <c r="I38" s="381">
        <v>138.51599999999999</v>
      </c>
      <c r="J38" s="381">
        <v>138.286</v>
      </c>
      <c r="K38" s="381">
        <v>128.24100000000001</v>
      </c>
      <c r="L38" s="381">
        <v>120.127</v>
      </c>
      <c r="M38" s="381">
        <v>120.634</v>
      </c>
      <c r="N38" s="381">
        <v>117.575</v>
      </c>
      <c r="O38" s="381">
        <v>112.55800000000001</v>
      </c>
      <c r="P38" s="474">
        <v>107.001</v>
      </c>
      <c r="Q38" s="779">
        <f t="shared" si="0"/>
        <v>-4.9370102524920441</v>
      </c>
    </row>
    <row r="39" spans="1:17" s="13" customFormat="1" ht="12.75" customHeight="1" x14ac:dyDescent="0.2">
      <c r="A39" s="19"/>
      <c r="B39" s="271">
        <v>32</v>
      </c>
      <c r="C39" s="192"/>
      <c r="D39" s="116" t="s">
        <v>55</v>
      </c>
      <c r="E39" s="78" t="s">
        <v>198</v>
      </c>
      <c r="F39" s="275">
        <v>105.178</v>
      </c>
      <c r="G39" s="275">
        <v>111.768</v>
      </c>
      <c r="H39" s="275">
        <v>115.959</v>
      </c>
      <c r="I39" s="275">
        <v>115.84399999999999</v>
      </c>
      <c r="J39" s="275">
        <v>115.176</v>
      </c>
      <c r="K39" s="275">
        <v>113.515</v>
      </c>
      <c r="L39" s="275">
        <v>106.444</v>
      </c>
      <c r="M39" s="275">
        <v>100.577</v>
      </c>
      <c r="N39" s="275">
        <v>105.107</v>
      </c>
      <c r="O39" s="275">
        <v>102.874</v>
      </c>
      <c r="P39" s="473">
        <v>103.816</v>
      </c>
      <c r="Q39" s="778">
        <f t="shared" si="0"/>
        <v>0.91568326302078162</v>
      </c>
    </row>
    <row r="40" spans="1:17" s="13" customFormat="1" ht="12.75" customHeight="1" x14ac:dyDescent="0.2">
      <c r="A40" s="44"/>
      <c r="B40" s="271">
        <v>33</v>
      </c>
      <c r="C40" s="378"/>
      <c r="D40" s="379" t="s">
        <v>58</v>
      </c>
      <c r="E40" s="380" t="s">
        <v>198</v>
      </c>
      <c r="F40" s="381">
        <v>76.817999999999998</v>
      </c>
      <c r="G40" s="381">
        <v>80.683999999999997</v>
      </c>
      <c r="H40" s="381">
        <v>89.48</v>
      </c>
      <c r="I40" s="381">
        <v>97.858999999999995</v>
      </c>
      <c r="J40" s="381">
        <v>102.82899999999999</v>
      </c>
      <c r="K40" s="381">
        <v>100.16800000000001</v>
      </c>
      <c r="L40" s="381">
        <v>94.382999999999996</v>
      </c>
      <c r="M40" s="381">
        <v>87.971000000000004</v>
      </c>
      <c r="N40" s="381">
        <v>94.796000000000006</v>
      </c>
      <c r="O40" s="381">
        <v>98.792000000000002</v>
      </c>
      <c r="P40" s="474">
        <v>99.885999999999996</v>
      </c>
      <c r="Q40" s="779">
        <f t="shared" si="0"/>
        <v>1.1073771155559058</v>
      </c>
    </row>
    <row r="41" spans="1:17" s="13" customFormat="1" ht="12.75" customHeight="1" x14ac:dyDescent="0.2">
      <c r="A41" s="19"/>
      <c r="B41" s="271">
        <v>34</v>
      </c>
      <c r="C41" s="192"/>
      <c r="D41" s="116" t="s">
        <v>61</v>
      </c>
      <c r="E41" s="78" t="s">
        <v>202</v>
      </c>
      <c r="F41" s="275">
        <v>84.049000000000007</v>
      </c>
      <c r="G41" s="275">
        <v>88.622</v>
      </c>
      <c r="H41" s="275">
        <v>90.326999999999998</v>
      </c>
      <c r="I41" s="275">
        <v>92.066000000000003</v>
      </c>
      <c r="J41" s="275">
        <v>98.480999999999995</v>
      </c>
      <c r="K41" s="275">
        <v>97.941000000000003</v>
      </c>
      <c r="L41" s="275">
        <v>97.897999999999996</v>
      </c>
      <c r="M41" s="275">
        <v>97.311999999999998</v>
      </c>
      <c r="N41" s="275">
        <v>95.588999999999999</v>
      </c>
      <c r="O41" s="275">
        <v>100.97</v>
      </c>
      <c r="P41" s="473">
        <v>97.120999999999995</v>
      </c>
      <c r="Q41" s="778">
        <f t="shared" si="0"/>
        <v>-3.8120233732791888</v>
      </c>
    </row>
    <row r="42" spans="1:17" s="13" customFormat="1" ht="12.75" customHeight="1" x14ac:dyDescent="0.2">
      <c r="A42" s="19"/>
      <c r="B42" s="271">
        <v>35</v>
      </c>
      <c r="C42" s="378"/>
      <c r="D42" s="379" t="s">
        <v>54</v>
      </c>
      <c r="E42" s="380" t="s">
        <v>201</v>
      </c>
      <c r="F42" s="381">
        <v>91.125</v>
      </c>
      <c r="G42" s="381">
        <v>102.733</v>
      </c>
      <c r="H42" s="381">
        <v>111.111</v>
      </c>
      <c r="I42" s="381">
        <v>113.136</v>
      </c>
      <c r="J42" s="381">
        <v>115.3</v>
      </c>
      <c r="K42" s="381">
        <v>107.97799999999999</v>
      </c>
      <c r="L42" s="381">
        <v>94.724999999999994</v>
      </c>
      <c r="M42" s="381">
        <v>97.307000000000002</v>
      </c>
      <c r="N42" s="381">
        <v>99.17</v>
      </c>
      <c r="O42" s="381">
        <v>94.197999999999993</v>
      </c>
      <c r="P42" s="474">
        <v>94.090999999999994</v>
      </c>
      <c r="Q42" s="779">
        <f t="shared" si="0"/>
        <v>-0.11359052209176923</v>
      </c>
    </row>
    <row r="43" spans="1:17" s="29" customFormat="1" ht="12.75" customHeight="1" x14ac:dyDescent="0.2">
      <c r="A43" s="19"/>
      <c r="B43" s="271">
        <v>36</v>
      </c>
      <c r="C43" s="192"/>
      <c r="D43" s="116" t="s">
        <v>60</v>
      </c>
      <c r="E43" s="78" t="s">
        <v>204</v>
      </c>
      <c r="F43" s="275">
        <v>92.756</v>
      </c>
      <c r="G43" s="275">
        <v>93.683000000000007</v>
      </c>
      <c r="H43" s="275">
        <v>93.066000000000003</v>
      </c>
      <c r="I43" s="275">
        <v>97.828999999999994</v>
      </c>
      <c r="J43" s="275">
        <v>99.147000000000006</v>
      </c>
      <c r="K43" s="275">
        <v>95.620999999999995</v>
      </c>
      <c r="L43" s="275">
        <v>92.93</v>
      </c>
      <c r="M43" s="275">
        <v>91.453000000000003</v>
      </c>
      <c r="N43" s="275">
        <v>93.840999999999994</v>
      </c>
      <c r="O43" s="275">
        <v>95.504999999999995</v>
      </c>
      <c r="P43" s="473">
        <v>90.644999999999996</v>
      </c>
      <c r="Q43" s="778">
        <f t="shared" si="0"/>
        <v>-5.088738809486415</v>
      </c>
    </row>
    <row r="44" spans="1:17" s="29" customFormat="1" ht="12.75" customHeight="1" x14ac:dyDescent="0.2">
      <c r="A44" s="19"/>
      <c r="B44" s="271">
        <v>37</v>
      </c>
      <c r="C44" s="378"/>
      <c r="D44" s="379" t="s">
        <v>59</v>
      </c>
      <c r="E44" s="380" t="s">
        <v>201</v>
      </c>
      <c r="F44" s="381">
        <v>83.512</v>
      </c>
      <c r="G44" s="381">
        <v>92.622</v>
      </c>
      <c r="H44" s="381">
        <v>98.400999999999996</v>
      </c>
      <c r="I44" s="381">
        <v>100.524</v>
      </c>
      <c r="J44" s="381">
        <v>99.34</v>
      </c>
      <c r="K44" s="381">
        <v>104.027</v>
      </c>
      <c r="L44" s="381">
        <v>91.734999999999999</v>
      </c>
      <c r="M44" s="381">
        <v>93.171999999999997</v>
      </c>
      <c r="N44" s="381">
        <v>101.61199999999999</v>
      </c>
      <c r="O44" s="381">
        <v>90.775999999999996</v>
      </c>
      <c r="P44" s="474">
        <v>86.058999999999997</v>
      </c>
      <c r="Q44" s="779">
        <f t="shared" si="0"/>
        <v>-5.1963073940248421</v>
      </c>
    </row>
    <row r="45" spans="1:17" s="29" customFormat="1" ht="12.75" customHeight="1" x14ac:dyDescent="0.2">
      <c r="A45" s="19"/>
      <c r="B45" s="271">
        <v>38</v>
      </c>
      <c r="C45" s="192"/>
      <c r="D45" s="116" t="s">
        <v>57</v>
      </c>
      <c r="E45" s="78" t="s">
        <v>198</v>
      </c>
      <c r="F45" s="275">
        <v>116.02500000000001</v>
      </c>
      <c r="G45" s="275">
        <v>109.202</v>
      </c>
      <c r="H45" s="275">
        <v>112.96299999999999</v>
      </c>
      <c r="I45" s="275">
        <v>108.657</v>
      </c>
      <c r="J45" s="275">
        <v>104.48</v>
      </c>
      <c r="K45" s="275">
        <v>102.849</v>
      </c>
      <c r="L45" s="275">
        <v>93.921999999999997</v>
      </c>
      <c r="M45" s="275">
        <v>84.784000000000006</v>
      </c>
      <c r="N45" s="275">
        <v>83.814999999999998</v>
      </c>
      <c r="O45" s="275">
        <v>84.06</v>
      </c>
      <c r="P45" s="473">
        <v>84.852000000000004</v>
      </c>
      <c r="Q45" s="778">
        <f t="shared" si="0"/>
        <v>0.94218415417559243</v>
      </c>
    </row>
    <row r="46" spans="1:17" s="29" customFormat="1" ht="12.75" customHeight="1" x14ac:dyDescent="0.2">
      <c r="A46" s="19"/>
      <c r="B46" s="271">
        <v>39</v>
      </c>
      <c r="C46" s="378"/>
      <c r="D46" s="379" t="s">
        <v>63</v>
      </c>
      <c r="E46" s="380" t="s">
        <v>202</v>
      </c>
      <c r="F46" s="381">
        <v>79.513999999999996</v>
      </c>
      <c r="G46" s="381">
        <v>78.239000000000004</v>
      </c>
      <c r="H46" s="381">
        <v>80.200999999999993</v>
      </c>
      <c r="I46" s="381">
        <v>81.381</v>
      </c>
      <c r="J46" s="381">
        <v>83.814999999999998</v>
      </c>
      <c r="K46" s="381">
        <v>84.308000000000007</v>
      </c>
      <c r="L46" s="381">
        <v>82.293000000000006</v>
      </c>
      <c r="M46" s="381">
        <v>79.772000000000006</v>
      </c>
      <c r="N46" s="381">
        <v>85.093000000000004</v>
      </c>
      <c r="O46" s="381">
        <v>89.671000000000006</v>
      </c>
      <c r="P46" s="474">
        <v>84.466999999999999</v>
      </c>
      <c r="Q46" s="779">
        <f t="shared" si="0"/>
        <v>-5.8034370086204063</v>
      </c>
    </row>
    <row r="47" spans="1:17" s="13" customFormat="1" ht="12.75" customHeight="1" x14ac:dyDescent="0.2">
      <c r="A47" s="19"/>
      <c r="B47" s="271">
        <v>40</v>
      </c>
      <c r="C47" s="769"/>
      <c r="D47" s="66" t="s">
        <v>53</v>
      </c>
      <c r="E47" s="766" t="s">
        <v>191</v>
      </c>
      <c r="F47" s="767"/>
      <c r="G47" s="767">
        <v>74.953000000000003</v>
      </c>
      <c r="H47" s="767">
        <v>90.156999999999996</v>
      </c>
      <c r="I47" s="767">
        <v>101.968</v>
      </c>
      <c r="J47" s="767">
        <v>118.136</v>
      </c>
      <c r="K47" s="275">
        <v>124.44799999999999</v>
      </c>
      <c r="L47" s="275">
        <v>124.81399999999999</v>
      </c>
      <c r="M47" s="275">
        <v>128.149</v>
      </c>
      <c r="N47" s="275">
        <v>99.51</v>
      </c>
      <c r="O47" s="275">
        <v>84.043999999999997</v>
      </c>
      <c r="P47" s="473">
        <v>83.200999999999993</v>
      </c>
      <c r="Q47" s="778">
        <f t="shared" si="0"/>
        <v>-1.0030460235115015</v>
      </c>
    </row>
    <row r="48" spans="1:17" s="29" customFormat="1" ht="12.75" customHeight="1" x14ac:dyDescent="0.2">
      <c r="A48" s="19"/>
      <c r="B48" s="271">
        <v>41</v>
      </c>
      <c r="C48" s="378"/>
      <c r="D48" s="379" t="s">
        <v>56</v>
      </c>
      <c r="E48" s="380" t="s">
        <v>186</v>
      </c>
      <c r="F48" s="381">
        <v>81.266000000000005</v>
      </c>
      <c r="G48" s="381">
        <v>103.38200000000001</v>
      </c>
      <c r="H48" s="381">
        <v>116.527</v>
      </c>
      <c r="I48" s="381">
        <v>117.163</v>
      </c>
      <c r="J48" s="381">
        <v>114.643</v>
      </c>
      <c r="K48" s="773">
        <v>110.01300000000001</v>
      </c>
      <c r="L48" s="773">
        <v>103.51300000000001</v>
      </c>
      <c r="M48" s="773">
        <v>99.632000000000005</v>
      </c>
      <c r="N48" s="773">
        <v>104.04900000000001</v>
      </c>
      <c r="O48" s="773">
        <v>81.786000000000001</v>
      </c>
      <c r="P48" s="774">
        <v>77.756</v>
      </c>
      <c r="Q48" s="777">
        <f t="shared" si="0"/>
        <v>-4.9274937030787669</v>
      </c>
    </row>
    <row r="49" spans="1:17" s="29" customFormat="1" ht="12.75" customHeight="1" x14ac:dyDescent="0.2">
      <c r="A49" s="19"/>
      <c r="B49" s="271">
        <v>42</v>
      </c>
      <c r="C49" s="192"/>
      <c r="D49" s="116" t="s">
        <v>64</v>
      </c>
      <c r="E49" s="78" t="s">
        <v>204</v>
      </c>
      <c r="F49" s="275">
        <v>72.682000000000002</v>
      </c>
      <c r="G49" s="275">
        <v>75.33</v>
      </c>
      <c r="H49" s="275">
        <v>73.978999999999999</v>
      </c>
      <c r="I49" s="275">
        <v>77.745000000000005</v>
      </c>
      <c r="J49" s="275">
        <v>83.557000000000002</v>
      </c>
      <c r="K49" s="275">
        <v>75.233999999999995</v>
      </c>
      <c r="L49" s="275">
        <v>69.031999999999996</v>
      </c>
      <c r="M49" s="275">
        <v>68.652000000000001</v>
      </c>
      <c r="N49" s="275">
        <v>78.396000000000001</v>
      </c>
      <c r="O49" s="275">
        <v>78.805000000000007</v>
      </c>
      <c r="P49" s="473">
        <v>74.138000000000005</v>
      </c>
      <c r="Q49" s="778">
        <f t="shared" si="0"/>
        <v>-5.9222130575471112</v>
      </c>
    </row>
    <row r="50" spans="1:17" s="29" customFormat="1" ht="12.75" customHeight="1" x14ac:dyDescent="0.2">
      <c r="A50" s="19"/>
      <c r="B50" s="271">
        <v>43</v>
      </c>
      <c r="C50" s="378"/>
      <c r="D50" s="379" t="s">
        <v>62</v>
      </c>
      <c r="E50" s="380" t="s">
        <v>198</v>
      </c>
      <c r="F50" s="381">
        <v>88.075000000000003</v>
      </c>
      <c r="G50" s="381">
        <v>92.146000000000001</v>
      </c>
      <c r="H50" s="381">
        <v>96.555000000000007</v>
      </c>
      <c r="I50" s="381">
        <v>96.753</v>
      </c>
      <c r="J50" s="381">
        <v>93.652000000000001</v>
      </c>
      <c r="K50" s="381">
        <v>86.641999999999996</v>
      </c>
      <c r="L50" s="381">
        <v>74.049000000000007</v>
      </c>
      <c r="M50" s="381">
        <v>68.869</v>
      </c>
      <c r="N50" s="381">
        <v>69.930999999999997</v>
      </c>
      <c r="O50" s="381">
        <v>72.284999999999997</v>
      </c>
      <c r="P50" s="474">
        <v>72.501999999999995</v>
      </c>
      <c r="Q50" s="779">
        <f t="shared" si="0"/>
        <v>0.30020059486753325</v>
      </c>
    </row>
    <row r="51" spans="1:17" s="29" customFormat="1" ht="12.75" customHeight="1" x14ac:dyDescent="0.2">
      <c r="A51" s="19"/>
      <c r="B51" s="271">
        <v>44</v>
      </c>
      <c r="C51" s="192"/>
      <c r="D51" s="116" t="s">
        <v>65</v>
      </c>
      <c r="E51" s="78" t="s">
        <v>198</v>
      </c>
      <c r="F51" s="275">
        <v>58.418999999999997</v>
      </c>
      <c r="G51" s="275">
        <v>64.242000000000004</v>
      </c>
      <c r="H51" s="275">
        <v>75.424000000000007</v>
      </c>
      <c r="I51" s="275">
        <v>78.837000000000003</v>
      </c>
      <c r="J51" s="275">
        <v>83.314999999999998</v>
      </c>
      <c r="K51" s="275">
        <v>85.661000000000001</v>
      </c>
      <c r="L51" s="275">
        <v>75.087999999999994</v>
      </c>
      <c r="M51" s="275">
        <v>68.569000000000003</v>
      </c>
      <c r="N51" s="275">
        <v>72.135999999999996</v>
      </c>
      <c r="O51" s="275">
        <v>71.718999999999994</v>
      </c>
      <c r="P51" s="473">
        <v>70.881</v>
      </c>
      <c r="Q51" s="778">
        <f t="shared" si="0"/>
        <v>-1.1684490860162526</v>
      </c>
    </row>
    <row r="52" spans="1:17" s="29" customFormat="1" ht="12.75" customHeight="1" x14ac:dyDescent="0.2">
      <c r="A52" s="19"/>
      <c r="B52" s="271">
        <v>45</v>
      </c>
      <c r="C52" s="378"/>
      <c r="D52" s="379" t="s">
        <v>432</v>
      </c>
      <c r="E52" s="380" t="s">
        <v>204</v>
      </c>
      <c r="F52" s="381">
        <v>44.018999999999998</v>
      </c>
      <c r="G52" s="381">
        <v>41.698999999999998</v>
      </c>
      <c r="H52" s="381">
        <v>47.805999999999997</v>
      </c>
      <c r="I52" s="381">
        <v>51.905999999999999</v>
      </c>
      <c r="J52" s="381">
        <v>56.899000000000001</v>
      </c>
      <c r="K52" s="381">
        <v>60.000999999999998</v>
      </c>
      <c r="L52" s="381">
        <v>62.305</v>
      </c>
      <c r="M52" s="381">
        <v>65.325999999999993</v>
      </c>
      <c r="N52" s="381">
        <v>69.287999999999997</v>
      </c>
      <c r="O52" s="381">
        <v>72.423000000000002</v>
      </c>
      <c r="P52" s="474">
        <v>69.974000000000004</v>
      </c>
      <c r="Q52" s="779">
        <f t="shared" si="0"/>
        <v>-3.3815224445272918</v>
      </c>
    </row>
    <row r="53" spans="1:17" s="29" customFormat="1" ht="12.75" customHeight="1" x14ac:dyDescent="0.2">
      <c r="A53" s="19"/>
      <c r="B53" s="271">
        <v>46</v>
      </c>
      <c r="C53" s="192"/>
      <c r="D53" s="116" t="s">
        <v>66</v>
      </c>
      <c r="E53" s="78" t="s">
        <v>198</v>
      </c>
      <c r="F53" s="275">
        <v>48.018999999999998</v>
      </c>
      <c r="G53" s="275">
        <v>53.198999999999998</v>
      </c>
      <c r="H53" s="275">
        <v>60.692</v>
      </c>
      <c r="I53" s="275">
        <v>66.129000000000005</v>
      </c>
      <c r="J53" s="275">
        <v>77.274000000000001</v>
      </c>
      <c r="K53" s="275">
        <v>84.073999999999998</v>
      </c>
      <c r="L53" s="275">
        <v>66.906999999999996</v>
      </c>
      <c r="M53" s="275">
        <v>59.918999999999997</v>
      </c>
      <c r="N53" s="275">
        <v>59.838000000000001</v>
      </c>
      <c r="O53" s="275">
        <v>64.31</v>
      </c>
      <c r="P53" s="473">
        <v>68.117999999999995</v>
      </c>
      <c r="Q53" s="778">
        <f t="shared" si="0"/>
        <v>5.9213186129684345</v>
      </c>
    </row>
    <row r="54" spans="1:17" s="29" customFormat="1" ht="12.75" customHeight="1" x14ac:dyDescent="0.2">
      <c r="A54" s="19"/>
      <c r="B54" s="271">
        <v>47</v>
      </c>
      <c r="C54" s="378"/>
      <c r="D54" s="379" t="s">
        <v>67</v>
      </c>
      <c r="E54" s="380" t="s">
        <v>200</v>
      </c>
      <c r="F54" s="381">
        <v>68.353999999999999</v>
      </c>
      <c r="G54" s="381">
        <v>68.47</v>
      </c>
      <c r="H54" s="381">
        <v>70.757999999999996</v>
      </c>
      <c r="I54" s="381">
        <v>71.209999999999994</v>
      </c>
      <c r="J54" s="381">
        <v>70.149000000000001</v>
      </c>
      <c r="K54" s="381">
        <v>70.135000000000005</v>
      </c>
      <c r="L54" s="381">
        <v>61.488999999999997</v>
      </c>
      <c r="M54" s="381">
        <v>59.067</v>
      </c>
      <c r="N54" s="381">
        <v>68.308999999999997</v>
      </c>
      <c r="O54" s="381">
        <v>72.441999999999993</v>
      </c>
      <c r="P54" s="474">
        <v>67.016999999999996</v>
      </c>
      <c r="Q54" s="779">
        <f t="shared" si="0"/>
        <v>-7.4887496203859598</v>
      </c>
    </row>
    <row r="55" spans="1:17" s="29" customFormat="1" ht="12.75" customHeight="1" x14ac:dyDescent="0.2">
      <c r="A55" s="19"/>
      <c r="B55" s="271">
        <v>48</v>
      </c>
      <c r="C55" s="192"/>
      <c r="D55" s="116" t="s">
        <v>312</v>
      </c>
      <c r="E55" s="78" t="s">
        <v>201</v>
      </c>
      <c r="F55" s="275">
        <v>59.417000000000002</v>
      </c>
      <c r="G55" s="275">
        <v>65.171999999999997</v>
      </c>
      <c r="H55" s="275">
        <v>70.201999999999998</v>
      </c>
      <c r="I55" s="275">
        <v>71.13</v>
      </c>
      <c r="J55" s="275">
        <v>74.408000000000001</v>
      </c>
      <c r="K55" s="275">
        <v>76.533000000000001</v>
      </c>
      <c r="L55" s="275">
        <v>70.897000000000006</v>
      </c>
      <c r="M55" s="275">
        <v>71.984999999999999</v>
      </c>
      <c r="N55" s="275">
        <v>73.22</v>
      </c>
      <c r="O55" s="275">
        <v>60.587000000000003</v>
      </c>
      <c r="P55" s="473">
        <v>66.301000000000002</v>
      </c>
      <c r="Q55" s="778">
        <f t="shared" si="0"/>
        <v>9.4310660702791012</v>
      </c>
    </row>
    <row r="56" spans="1:17" s="29" customFormat="1" ht="12.75" customHeight="1" x14ac:dyDescent="0.2">
      <c r="A56" s="44"/>
      <c r="B56" s="271">
        <v>49</v>
      </c>
      <c r="C56" s="378"/>
      <c r="D56" s="379" t="s">
        <v>403</v>
      </c>
      <c r="E56" s="380" t="s">
        <v>187</v>
      </c>
      <c r="F56" s="381">
        <v>19.504000000000001</v>
      </c>
      <c r="G56" s="381">
        <v>24.148</v>
      </c>
      <c r="H56" s="381">
        <v>31.242999999999999</v>
      </c>
      <c r="I56" s="381">
        <v>36.353999999999999</v>
      </c>
      <c r="J56" s="381">
        <v>42.789000000000001</v>
      </c>
      <c r="K56" s="381">
        <v>54.46</v>
      </c>
      <c r="L56" s="381">
        <v>57.863999999999997</v>
      </c>
      <c r="M56" s="381">
        <v>66.605999999999995</v>
      </c>
      <c r="N56" s="381">
        <v>70.438000000000002</v>
      </c>
      <c r="O56" s="381">
        <v>65.096000000000004</v>
      </c>
      <c r="P56" s="474">
        <v>64.015000000000001</v>
      </c>
      <c r="Q56" s="779">
        <f t="shared" si="0"/>
        <v>-1.660624308713281</v>
      </c>
    </row>
    <row r="57" spans="1:17" s="29" customFormat="1" ht="12.75" customHeight="1" x14ac:dyDescent="0.2">
      <c r="A57" s="19"/>
      <c r="B57" s="271">
        <v>50</v>
      </c>
      <c r="C57" s="192"/>
      <c r="D57" s="116" t="s">
        <v>70</v>
      </c>
      <c r="E57" s="78" t="s">
        <v>204</v>
      </c>
      <c r="F57" s="275">
        <v>55.311999999999998</v>
      </c>
      <c r="G57" s="275">
        <v>43.546999999999997</v>
      </c>
      <c r="H57" s="275">
        <v>51.545000000000002</v>
      </c>
      <c r="I57" s="275">
        <v>55.624000000000002</v>
      </c>
      <c r="J57" s="275">
        <v>59.500999999999998</v>
      </c>
      <c r="K57" s="275">
        <v>55.197000000000003</v>
      </c>
      <c r="L57" s="275">
        <v>59.081000000000003</v>
      </c>
      <c r="M57" s="275">
        <v>63.527999999999999</v>
      </c>
      <c r="N57" s="275">
        <v>62.597000000000001</v>
      </c>
      <c r="O57" s="275">
        <v>61.942</v>
      </c>
      <c r="P57" s="473">
        <v>60.116999999999997</v>
      </c>
      <c r="Q57" s="778">
        <f t="shared" si="0"/>
        <v>-2.9463046075360921</v>
      </c>
    </row>
    <row r="58" spans="1:17" ht="12.6" customHeight="1" x14ac:dyDescent="0.2">
      <c r="A58" s="19"/>
      <c r="B58" s="271">
        <v>51</v>
      </c>
      <c r="C58" s="378"/>
      <c r="D58" s="379" t="s">
        <v>74</v>
      </c>
      <c r="E58" s="380" t="s">
        <v>200</v>
      </c>
      <c r="F58" s="381">
        <v>19.795000000000002</v>
      </c>
      <c r="G58" s="381">
        <v>34.298000000000002</v>
      </c>
      <c r="H58" s="381">
        <v>46.545000000000002</v>
      </c>
      <c r="I58" s="381">
        <v>53.09</v>
      </c>
      <c r="J58" s="381">
        <v>54.386000000000003</v>
      </c>
      <c r="K58" s="381">
        <v>57.615000000000002</v>
      </c>
      <c r="L58" s="381">
        <v>61.953000000000003</v>
      </c>
      <c r="M58" s="381">
        <v>65.468999999999994</v>
      </c>
      <c r="N58" s="381">
        <v>65.876000000000005</v>
      </c>
      <c r="O58" s="381">
        <v>64.662999999999997</v>
      </c>
      <c r="P58" s="474">
        <v>57.892000000000003</v>
      </c>
      <c r="Q58" s="779">
        <f t="shared" si="0"/>
        <v>-10.471212285232653</v>
      </c>
    </row>
    <row r="59" spans="1:17" s="29" customFormat="1" ht="12.75" customHeight="1" x14ac:dyDescent="0.2">
      <c r="A59" s="19"/>
      <c r="B59" s="271">
        <v>52</v>
      </c>
      <c r="C59" s="192"/>
      <c r="D59" s="116" t="s">
        <v>69</v>
      </c>
      <c r="E59" s="78" t="s">
        <v>209</v>
      </c>
      <c r="F59" s="275">
        <v>57.465000000000003</v>
      </c>
      <c r="G59" s="275">
        <v>63.706000000000003</v>
      </c>
      <c r="H59" s="275">
        <v>63.697000000000003</v>
      </c>
      <c r="I59" s="275">
        <v>63.432000000000002</v>
      </c>
      <c r="J59" s="275">
        <v>61.715000000000003</v>
      </c>
      <c r="K59" s="275">
        <v>63.133000000000003</v>
      </c>
      <c r="L59" s="275">
        <v>54.948</v>
      </c>
      <c r="M59" s="275">
        <v>59.308</v>
      </c>
      <c r="N59" s="275">
        <v>67.31</v>
      </c>
      <c r="O59" s="275">
        <v>58.902000000000001</v>
      </c>
      <c r="P59" s="473">
        <v>57.731000000000002</v>
      </c>
      <c r="Q59" s="778">
        <f t="shared" si="0"/>
        <v>-1.9880479440426484</v>
      </c>
    </row>
    <row r="60" spans="1:17" ht="12.6" customHeight="1" x14ac:dyDescent="0.2">
      <c r="A60" s="19"/>
      <c r="B60" s="271">
        <v>53</v>
      </c>
      <c r="C60" s="378"/>
      <c r="D60" s="379" t="s">
        <v>75</v>
      </c>
      <c r="E60" s="380" t="s">
        <v>207</v>
      </c>
      <c r="F60" s="381">
        <v>40.656999999999996</v>
      </c>
      <c r="G60" s="381">
        <v>42.789000000000001</v>
      </c>
      <c r="H60" s="381">
        <v>45.27</v>
      </c>
      <c r="I60" s="381">
        <v>46.201000000000001</v>
      </c>
      <c r="J60" s="381">
        <v>51.179000000000002</v>
      </c>
      <c r="K60" s="381">
        <v>55.011000000000003</v>
      </c>
      <c r="L60" s="381">
        <v>51.593000000000004</v>
      </c>
      <c r="M60" s="381">
        <v>54.594999999999999</v>
      </c>
      <c r="N60" s="381">
        <v>59.527999999999999</v>
      </c>
      <c r="O60" s="381">
        <v>57.014000000000003</v>
      </c>
      <c r="P60" s="474">
        <v>57.668999999999997</v>
      </c>
      <c r="Q60" s="779">
        <f t="shared" si="0"/>
        <v>1.1488406356333485</v>
      </c>
    </row>
    <row r="61" spans="1:17" s="29" customFormat="1" ht="12.75" customHeight="1" x14ac:dyDescent="0.2">
      <c r="A61" s="19"/>
      <c r="B61" s="271">
        <v>54</v>
      </c>
      <c r="C61" s="192"/>
      <c r="D61" s="116" t="s">
        <v>404</v>
      </c>
      <c r="E61" s="78" t="s">
        <v>200</v>
      </c>
      <c r="F61" s="275">
        <v>31.28</v>
      </c>
      <c r="G61" s="275">
        <v>30.803000000000001</v>
      </c>
      <c r="H61" s="275">
        <v>30.228000000000002</v>
      </c>
      <c r="I61" s="275">
        <v>33.514000000000003</v>
      </c>
      <c r="J61" s="275">
        <v>41.36</v>
      </c>
      <c r="K61" s="275">
        <v>54.337000000000003</v>
      </c>
      <c r="L61" s="275">
        <v>55.478000000000002</v>
      </c>
      <c r="M61" s="275">
        <v>57.179000000000002</v>
      </c>
      <c r="N61" s="275">
        <v>58.771999999999998</v>
      </c>
      <c r="O61" s="275">
        <v>58.52</v>
      </c>
      <c r="P61" s="473">
        <v>57.396999999999998</v>
      </c>
      <c r="Q61" s="778">
        <f t="shared" si="0"/>
        <v>-1.9190020505810139</v>
      </c>
    </row>
    <row r="62" spans="1:17" ht="12.6" customHeight="1" x14ac:dyDescent="0.2">
      <c r="A62" s="19"/>
      <c r="B62" s="271">
        <v>55</v>
      </c>
      <c r="C62" s="378"/>
      <c r="D62" s="379" t="s">
        <v>79</v>
      </c>
      <c r="E62" s="380" t="s">
        <v>198</v>
      </c>
      <c r="F62" s="381">
        <v>54.01</v>
      </c>
      <c r="G62" s="381">
        <v>55.904000000000003</v>
      </c>
      <c r="H62" s="381">
        <v>53.811</v>
      </c>
      <c r="I62" s="381">
        <v>56.305</v>
      </c>
      <c r="J62" s="381">
        <v>61.44</v>
      </c>
      <c r="K62" s="381">
        <v>66.11</v>
      </c>
      <c r="L62" s="381">
        <v>57.41</v>
      </c>
      <c r="M62" s="381">
        <v>52.104999999999997</v>
      </c>
      <c r="N62" s="381">
        <v>54.411000000000001</v>
      </c>
      <c r="O62" s="381">
        <v>54.643000000000001</v>
      </c>
      <c r="P62" s="474">
        <v>57.039000000000001</v>
      </c>
      <c r="Q62" s="779">
        <f t="shared" si="0"/>
        <v>4.3848251377120562</v>
      </c>
    </row>
    <row r="63" spans="1:17" s="29" customFormat="1" ht="12.75" customHeight="1" x14ac:dyDescent="0.2">
      <c r="A63" s="19"/>
      <c r="B63" s="271">
        <v>56</v>
      </c>
      <c r="C63" s="192"/>
      <c r="D63" s="116" t="s">
        <v>71</v>
      </c>
      <c r="E63" s="78" t="s">
        <v>198</v>
      </c>
      <c r="F63" s="275">
        <v>49.546999999999997</v>
      </c>
      <c r="G63" s="275">
        <v>54.792999999999999</v>
      </c>
      <c r="H63" s="275">
        <v>61.311</v>
      </c>
      <c r="I63" s="275">
        <v>65.825000000000003</v>
      </c>
      <c r="J63" s="275">
        <v>58.701999999999998</v>
      </c>
      <c r="K63" s="275">
        <v>60.067</v>
      </c>
      <c r="L63" s="275">
        <v>53.795999999999999</v>
      </c>
      <c r="M63" s="275">
        <v>53.79</v>
      </c>
      <c r="N63" s="275">
        <v>52.67</v>
      </c>
      <c r="O63" s="275">
        <v>50.652000000000001</v>
      </c>
      <c r="P63" s="473">
        <v>53.966000000000001</v>
      </c>
      <c r="Q63" s="778">
        <f t="shared" si="0"/>
        <v>6.542683408355046</v>
      </c>
    </row>
    <row r="64" spans="1:17" ht="12.6" customHeight="1" x14ac:dyDescent="0.2">
      <c r="A64" s="19"/>
      <c r="B64" s="271">
        <v>57</v>
      </c>
      <c r="C64" s="378"/>
      <c r="D64" s="379" t="s">
        <v>72</v>
      </c>
      <c r="E64" s="380" t="s">
        <v>204</v>
      </c>
      <c r="F64" s="381">
        <v>52.268000000000001</v>
      </c>
      <c r="G64" s="381">
        <v>50.948</v>
      </c>
      <c r="H64" s="381">
        <v>51.421999999999997</v>
      </c>
      <c r="I64" s="381">
        <v>51.145000000000003</v>
      </c>
      <c r="J64" s="381">
        <v>58.061999999999998</v>
      </c>
      <c r="K64" s="381">
        <v>54.735999999999997</v>
      </c>
      <c r="L64" s="381">
        <v>53.73</v>
      </c>
      <c r="M64" s="381">
        <v>55.555</v>
      </c>
      <c r="N64" s="381">
        <v>57.459000000000003</v>
      </c>
      <c r="O64" s="381">
        <v>52.052999999999997</v>
      </c>
      <c r="P64" s="474">
        <v>52.21</v>
      </c>
      <c r="Q64" s="779">
        <f t="shared" si="0"/>
        <v>0.30161566096094816</v>
      </c>
    </row>
    <row r="65" spans="1:18" s="29" customFormat="1" ht="12.75" customHeight="1" x14ac:dyDescent="0.2">
      <c r="A65" s="19"/>
      <c r="B65" s="271">
        <v>58</v>
      </c>
      <c r="C65" s="192"/>
      <c r="D65" s="116" t="s">
        <v>73</v>
      </c>
      <c r="E65" s="78" t="s">
        <v>201</v>
      </c>
      <c r="F65" s="275">
        <v>54.063000000000002</v>
      </c>
      <c r="G65" s="275">
        <v>54.581000000000003</v>
      </c>
      <c r="H65" s="275">
        <v>55.796999999999997</v>
      </c>
      <c r="I65" s="275">
        <v>56.622999999999998</v>
      </c>
      <c r="J65" s="275">
        <v>56.143999999999998</v>
      </c>
      <c r="K65" s="275">
        <v>53.674999999999997</v>
      </c>
      <c r="L65" s="275">
        <v>45.128</v>
      </c>
      <c r="M65" s="275">
        <v>46.381</v>
      </c>
      <c r="N65" s="275">
        <v>53.204000000000001</v>
      </c>
      <c r="O65" s="275">
        <v>51.244999999999997</v>
      </c>
      <c r="P65" s="473">
        <v>51.287999999999997</v>
      </c>
      <c r="Q65" s="778">
        <f t="shared" si="0"/>
        <v>8.3910625426881325E-2</v>
      </c>
    </row>
    <row r="66" spans="1:18" s="29" customFormat="1" ht="12.75" customHeight="1" x14ac:dyDescent="0.2">
      <c r="A66" s="19"/>
      <c r="B66" s="271">
        <v>59</v>
      </c>
      <c r="C66" s="378"/>
      <c r="D66" s="775" t="s">
        <v>266</v>
      </c>
      <c r="E66" s="776" t="s">
        <v>205</v>
      </c>
      <c r="F66" s="381">
        <v>49.026000000000003</v>
      </c>
      <c r="G66" s="381">
        <v>50.899000000000001</v>
      </c>
      <c r="H66" s="381">
        <v>51.381</v>
      </c>
      <c r="I66" s="381">
        <v>51.37</v>
      </c>
      <c r="J66" s="381">
        <v>51.341999999999999</v>
      </c>
      <c r="K66" s="381">
        <v>51.670999999999999</v>
      </c>
      <c r="L66" s="381">
        <v>46.557000000000002</v>
      </c>
      <c r="M66" s="381">
        <v>45.563000000000002</v>
      </c>
      <c r="N66" s="381">
        <v>49.537999999999997</v>
      </c>
      <c r="O66" s="381">
        <v>49.661999999999999</v>
      </c>
      <c r="P66" s="474">
        <v>50.624000000000002</v>
      </c>
      <c r="Q66" s="779">
        <f t="shared" si="0"/>
        <v>1.9370947605815445</v>
      </c>
    </row>
    <row r="67" spans="1:18" ht="12.6" customHeight="1" x14ac:dyDescent="0.2">
      <c r="A67" s="19"/>
      <c r="B67" s="271">
        <v>60</v>
      </c>
      <c r="C67" s="769"/>
      <c r="D67" s="66" t="s">
        <v>68</v>
      </c>
      <c r="E67" s="766" t="s">
        <v>204</v>
      </c>
      <c r="F67" s="767">
        <v>57.832000000000001</v>
      </c>
      <c r="G67" s="767">
        <v>51.414999999999999</v>
      </c>
      <c r="H67" s="767">
        <v>48.987000000000002</v>
      </c>
      <c r="I67" s="767">
        <v>52.281999999999996</v>
      </c>
      <c r="J67" s="767">
        <v>64.061000000000007</v>
      </c>
      <c r="K67" s="767">
        <v>59.944000000000003</v>
      </c>
      <c r="L67" s="767">
        <v>56.061999999999998</v>
      </c>
      <c r="M67" s="767">
        <v>55.865000000000002</v>
      </c>
      <c r="N67" s="767">
        <v>55.021999999999998</v>
      </c>
      <c r="O67" s="767">
        <v>54.155000000000001</v>
      </c>
      <c r="P67" s="768">
        <v>48.704000000000001</v>
      </c>
      <c r="Q67" s="780">
        <f t="shared" si="0"/>
        <v>-10.065552580555817</v>
      </c>
    </row>
    <row r="68" spans="1:18" ht="12.75" customHeight="1" x14ac:dyDescent="0.2">
      <c r="A68" s="19"/>
      <c r="B68" s="731"/>
      <c r="C68" s="731"/>
      <c r="D68" s="945" t="s">
        <v>294</v>
      </c>
      <c r="E68" s="945"/>
      <c r="F68" s="945"/>
      <c r="G68" s="945"/>
      <c r="H68" s="945"/>
      <c r="I68" s="945"/>
      <c r="J68" s="945"/>
      <c r="K68" s="945"/>
      <c r="L68" s="945"/>
      <c r="M68" s="945"/>
      <c r="N68" s="945"/>
      <c r="O68" s="945"/>
      <c r="P68" s="945"/>
      <c r="Q68" s="945"/>
      <c r="R68" s="731"/>
    </row>
    <row r="69" spans="1:18" ht="12.75" customHeight="1" x14ac:dyDescent="0.2">
      <c r="A69" s="19"/>
      <c r="B69" s="731"/>
      <c r="C69" s="731"/>
      <c r="D69" s="199" t="s">
        <v>521</v>
      </c>
      <c r="R69" s="731"/>
    </row>
    <row r="70" spans="1:18" s="29" customFormat="1" ht="12.6" customHeight="1" x14ac:dyDescent="0.2">
      <c r="A70" s="19"/>
      <c r="B70" s="731"/>
      <c r="C70" s="731"/>
      <c r="D70" s="731"/>
      <c r="E70" s="731"/>
      <c r="F70" s="731"/>
      <c r="G70" s="731"/>
      <c r="H70" s="731"/>
      <c r="I70" s="731"/>
      <c r="J70" s="731"/>
      <c r="K70" s="731"/>
      <c r="L70" s="731"/>
      <c r="M70" s="731"/>
      <c r="N70" s="731"/>
      <c r="O70" s="731"/>
      <c r="P70" s="731"/>
      <c r="Q70" s="731"/>
      <c r="R70" s="731"/>
    </row>
    <row r="71" spans="1:18" ht="12.6" customHeight="1" x14ac:dyDescent="0.2">
      <c r="A71" s="8"/>
      <c r="B71" s="731"/>
      <c r="C71" s="731"/>
      <c r="D71" s="731"/>
      <c r="E71" s="731"/>
      <c r="F71" s="731"/>
      <c r="G71" s="731"/>
      <c r="H71" s="731"/>
      <c r="I71" s="731"/>
      <c r="J71" s="731"/>
      <c r="K71" s="731"/>
      <c r="L71" s="731"/>
      <c r="M71" s="731"/>
      <c r="N71" s="731"/>
      <c r="O71" s="731"/>
      <c r="Q71" s="731"/>
      <c r="R71" s="731"/>
    </row>
    <row r="72" spans="1:18" ht="12.6" customHeight="1" x14ac:dyDescent="0.2">
      <c r="A72" s="8"/>
      <c r="B72" s="731"/>
      <c r="C72" s="731"/>
      <c r="D72" s="731"/>
      <c r="E72" s="731"/>
      <c r="F72" s="731"/>
      <c r="G72" s="731"/>
      <c r="H72" s="731"/>
      <c r="I72" s="731"/>
      <c r="J72" s="731"/>
      <c r="K72" s="731"/>
      <c r="L72" s="731"/>
      <c r="M72" s="731"/>
      <c r="N72" s="731"/>
      <c r="O72" s="731"/>
      <c r="Q72" s="731"/>
      <c r="R72" s="731"/>
    </row>
    <row r="73" spans="1:18" ht="21" customHeight="1" x14ac:dyDescent="0.2">
      <c r="A73" s="19"/>
      <c r="B73" s="731"/>
      <c r="C73" s="731"/>
      <c r="D73" s="731"/>
      <c r="E73" s="731"/>
      <c r="F73" s="731"/>
      <c r="G73" s="731"/>
      <c r="H73" s="731"/>
      <c r="I73" s="731"/>
      <c r="J73" s="731"/>
      <c r="K73" s="731"/>
      <c r="L73" s="731"/>
      <c r="M73" s="731"/>
      <c r="N73" s="731"/>
      <c r="O73" s="731"/>
      <c r="Q73" s="731"/>
      <c r="R73" s="731"/>
    </row>
    <row r="74" spans="1:18" ht="12.6" customHeight="1" x14ac:dyDescent="0.2">
      <c r="A74" s="19"/>
      <c r="B74" s="731"/>
      <c r="C74" s="731"/>
      <c r="D74" s="731"/>
      <c r="E74" s="731"/>
      <c r="F74" s="731"/>
      <c r="G74" s="731"/>
      <c r="H74" s="731"/>
      <c r="I74" s="731"/>
      <c r="J74" s="731"/>
      <c r="K74" s="731"/>
      <c r="L74" s="731"/>
      <c r="M74" s="731"/>
      <c r="N74" s="731"/>
      <c r="O74" s="731"/>
      <c r="Q74" s="731"/>
      <c r="R74" s="731"/>
    </row>
    <row r="75" spans="1:18" ht="12.75" customHeight="1" x14ac:dyDescent="0.2">
      <c r="A75" s="19"/>
      <c r="B75" s="731"/>
      <c r="C75" s="731"/>
      <c r="D75" s="731"/>
      <c r="E75" s="731"/>
      <c r="F75" s="731"/>
      <c r="G75" s="731"/>
      <c r="H75" s="731"/>
      <c r="I75" s="731"/>
      <c r="J75" s="731"/>
      <c r="K75" s="731"/>
      <c r="L75" s="731"/>
      <c r="M75" s="731"/>
      <c r="N75" s="731"/>
      <c r="O75" s="731"/>
      <c r="Q75" s="731"/>
      <c r="R75" s="731"/>
    </row>
    <row r="76" spans="1:18" ht="12.75" customHeight="1" x14ac:dyDescent="0.2">
      <c r="A76" s="19"/>
      <c r="B76" s="731"/>
      <c r="C76" s="731"/>
      <c r="D76" s="731"/>
      <c r="E76" s="731"/>
      <c r="F76" s="731"/>
      <c r="G76" s="731"/>
      <c r="H76" s="731"/>
      <c r="I76" s="731"/>
      <c r="J76" s="731"/>
      <c r="K76" s="731"/>
      <c r="L76" s="731"/>
      <c r="M76" s="731"/>
      <c r="N76" s="731"/>
      <c r="O76" s="731"/>
      <c r="Q76" s="731"/>
      <c r="R76" s="731"/>
    </row>
    <row r="77" spans="1:18" ht="12.75" customHeight="1" x14ac:dyDescent="0.2">
      <c r="A77" s="19"/>
      <c r="B77" s="731"/>
      <c r="C77" s="731"/>
      <c r="D77" s="731"/>
      <c r="E77" s="731"/>
      <c r="F77" s="731"/>
      <c r="G77" s="731"/>
      <c r="H77" s="731"/>
      <c r="I77" s="731"/>
      <c r="J77" s="731"/>
      <c r="K77" s="731"/>
      <c r="L77" s="731"/>
      <c r="M77" s="731"/>
      <c r="N77" s="731"/>
      <c r="O77" s="731"/>
      <c r="Q77" s="731"/>
      <c r="R77" s="731"/>
    </row>
    <row r="78" spans="1:18" ht="12.75" customHeight="1" x14ac:dyDescent="0.2">
      <c r="A78" s="19"/>
      <c r="B78" s="731"/>
      <c r="C78" s="731"/>
      <c r="D78" s="731"/>
      <c r="E78" s="731"/>
      <c r="F78" s="731"/>
      <c r="G78" s="731"/>
      <c r="H78" s="731"/>
      <c r="I78" s="731"/>
      <c r="J78" s="731"/>
      <c r="K78" s="731"/>
      <c r="L78" s="731"/>
      <c r="M78" s="731"/>
      <c r="N78" s="731"/>
      <c r="O78" s="731"/>
      <c r="Q78" s="731"/>
      <c r="R78" s="731"/>
    </row>
    <row r="79" spans="1:18" ht="12.75" customHeight="1" x14ac:dyDescent="0.2">
      <c r="A79" s="19"/>
      <c r="B79" s="731"/>
      <c r="C79" s="731"/>
      <c r="D79" s="731"/>
      <c r="E79" s="731"/>
      <c r="F79" s="731"/>
      <c r="G79" s="731"/>
      <c r="H79" s="731"/>
      <c r="I79" s="731"/>
      <c r="J79" s="731"/>
      <c r="K79" s="731"/>
      <c r="L79" s="731"/>
      <c r="M79" s="731"/>
      <c r="N79" s="731"/>
      <c r="O79" s="731"/>
      <c r="Q79" s="731"/>
      <c r="R79" s="731"/>
    </row>
    <row r="80" spans="1:18" ht="12.75" customHeight="1" x14ac:dyDescent="0.2">
      <c r="A80" s="19"/>
      <c r="B80" s="731"/>
      <c r="C80" s="731"/>
      <c r="D80" s="731"/>
      <c r="E80" s="731"/>
      <c r="F80" s="731"/>
      <c r="G80" s="731"/>
      <c r="H80" s="731"/>
      <c r="I80" s="731"/>
      <c r="J80" s="731"/>
      <c r="K80" s="731"/>
      <c r="L80" s="731"/>
      <c r="M80" s="731"/>
      <c r="N80" s="731"/>
      <c r="O80" s="731"/>
      <c r="Q80" s="731"/>
      <c r="R80" s="731"/>
    </row>
    <row r="81" spans="1:18" ht="12.75" customHeight="1" x14ac:dyDescent="0.2">
      <c r="A81" s="19"/>
      <c r="B81" s="731"/>
      <c r="C81" s="731"/>
      <c r="D81" s="731"/>
      <c r="E81" s="731"/>
      <c r="F81" s="731"/>
      <c r="G81" s="731"/>
      <c r="H81" s="731"/>
      <c r="I81" s="731"/>
      <c r="J81" s="731"/>
      <c r="K81" s="731"/>
      <c r="L81" s="731"/>
      <c r="M81" s="731"/>
      <c r="N81" s="731"/>
      <c r="O81" s="731"/>
      <c r="Q81" s="731"/>
      <c r="R81" s="731"/>
    </row>
    <row r="82" spans="1:18" ht="12.75" customHeight="1" x14ac:dyDescent="0.2">
      <c r="A82" s="19"/>
      <c r="B82" s="454"/>
      <c r="C82" s="454"/>
      <c r="D82" s="454"/>
      <c r="E82" s="454"/>
      <c r="F82" s="454"/>
      <c r="G82" s="454"/>
      <c r="H82" s="454"/>
      <c r="I82" s="454"/>
      <c r="J82" s="454"/>
      <c r="K82" s="454"/>
      <c r="L82" s="454"/>
      <c r="M82" s="454"/>
      <c r="N82" s="454"/>
      <c r="Q82" s="454"/>
    </row>
    <row r="83" spans="1:18" ht="12.75" customHeight="1" x14ac:dyDescent="0.2">
      <c r="A83" s="19"/>
      <c r="B83" s="454"/>
      <c r="C83" s="454"/>
    </row>
    <row r="84" spans="1:18" ht="12.75" customHeight="1" x14ac:dyDescent="0.2">
      <c r="A84" s="19"/>
      <c r="B84" s="454"/>
      <c r="C84" s="454"/>
    </row>
    <row r="85" spans="1:18" ht="12.75" customHeight="1" x14ac:dyDescent="0.2">
      <c r="A85" s="19"/>
      <c r="B85" s="454"/>
      <c r="C85" s="454"/>
      <c r="D85" s="454"/>
      <c r="E85" s="454"/>
      <c r="F85" s="454"/>
      <c r="G85" s="454"/>
      <c r="H85" s="454"/>
      <c r="I85" s="454"/>
      <c r="J85" s="454"/>
      <c r="K85" s="454"/>
      <c r="L85" s="454"/>
      <c r="M85" s="454"/>
      <c r="N85" s="454"/>
      <c r="Q85" s="454"/>
    </row>
    <row r="86" spans="1:18" ht="12.75" customHeight="1" x14ac:dyDescent="0.2">
      <c r="A86" s="19"/>
      <c r="B86" s="454"/>
      <c r="C86" s="454"/>
      <c r="D86" s="454"/>
      <c r="E86" s="454"/>
      <c r="F86" s="454"/>
      <c r="G86" s="454"/>
      <c r="H86" s="454"/>
      <c r="I86" s="454"/>
      <c r="J86" s="454"/>
      <c r="K86" s="454"/>
      <c r="L86" s="454"/>
      <c r="M86" s="454"/>
      <c r="N86" s="454"/>
      <c r="Q86" s="454"/>
    </row>
    <row r="87" spans="1:18" ht="12.75" customHeight="1" x14ac:dyDescent="0.2">
      <c r="A87" s="19"/>
      <c r="B87" s="454"/>
      <c r="C87" s="454"/>
      <c r="D87" s="454"/>
      <c r="E87" s="454"/>
      <c r="F87" s="454"/>
      <c r="G87" s="454"/>
      <c r="H87" s="454"/>
      <c r="I87" s="454"/>
      <c r="J87" s="454"/>
      <c r="K87" s="454"/>
      <c r="L87" s="454"/>
      <c r="M87" s="454"/>
      <c r="N87" s="454"/>
      <c r="Q87" s="454"/>
    </row>
    <row r="88" spans="1:18" ht="12.75" customHeight="1" x14ac:dyDescent="0.2">
      <c r="A88" s="19"/>
      <c r="B88" s="454"/>
      <c r="C88" s="454"/>
      <c r="D88" s="454"/>
      <c r="E88" s="454"/>
      <c r="F88" s="454"/>
      <c r="G88" s="454"/>
      <c r="H88" s="454"/>
      <c r="I88" s="454"/>
      <c r="J88" s="454"/>
      <c r="K88" s="454"/>
      <c r="L88" s="454"/>
      <c r="M88" s="454"/>
      <c r="N88" s="454"/>
      <c r="Q88" s="454"/>
    </row>
    <row r="89" spans="1:18" ht="12.75" customHeight="1" x14ac:dyDescent="0.2">
      <c r="A89" s="19"/>
      <c r="B89" s="454"/>
      <c r="C89" s="454"/>
      <c r="D89" s="454"/>
      <c r="E89" s="454"/>
      <c r="F89" s="454"/>
      <c r="G89" s="454"/>
      <c r="H89" s="454"/>
      <c r="I89" s="454"/>
      <c r="J89" s="454"/>
      <c r="K89" s="454"/>
      <c r="L89" s="454"/>
      <c r="M89" s="454"/>
      <c r="N89" s="454"/>
      <c r="Q89" s="454"/>
    </row>
    <row r="90" spans="1:18" ht="12.75" customHeight="1" x14ac:dyDescent="0.2"/>
    <row r="91" spans="1:18" ht="15" customHeight="1" x14ac:dyDescent="0.2"/>
    <row r="92" spans="1:18" ht="12.75" customHeight="1" x14ac:dyDescent="0.2"/>
  </sheetData>
  <sortState ref="C8:Q67">
    <sortCondition descending="1" ref="P8:P67"/>
  </sortState>
  <mergeCells count="5">
    <mergeCell ref="D68:Q68"/>
    <mergeCell ref="B5:B7"/>
    <mergeCell ref="C2:Q2"/>
    <mergeCell ref="C3:Q3"/>
    <mergeCell ref="D4:O4"/>
  </mergeCells>
  <phoneticPr fontId="5" type="noConversion"/>
  <printOptions horizontalCentered="1"/>
  <pageMargins left="0.6692913385826772" right="0.6692913385826772" top="0.17" bottom="0.27559055118110237" header="0" footer="0"/>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pageSetUpPr fitToPage="1"/>
  </sheetPr>
  <dimension ref="A1:AZ68"/>
  <sheetViews>
    <sheetView tabSelected="1" workbookViewId="0">
      <selection activeCell="U43" sqref="U43"/>
    </sheetView>
  </sheetViews>
  <sheetFormatPr defaultRowHeight="12.75" x14ac:dyDescent="0.2"/>
  <cols>
    <col min="1" max="1" width="4" customWidth="1"/>
    <col min="2" max="3" width="6.7109375" customWidth="1"/>
    <col min="4" max="4" width="7.5703125" customWidth="1"/>
    <col min="5" max="5" width="9.85546875" customWidth="1"/>
    <col min="6" max="6" width="10" customWidth="1"/>
    <col min="7" max="7" width="7.28515625" customWidth="1"/>
    <col min="8" max="8" width="7.28515625" style="396" customWidth="1"/>
    <col min="9" max="9" width="7.28515625" style="454" customWidth="1"/>
    <col min="10" max="10" width="9.5703125" bestFit="1" customWidth="1"/>
    <col min="11" max="11" width="9.5703125" style="731" customWidth="1"/>
    <col min="12" max="15" width="6.7109375" customWidth="1"/>
    <col min="16" max="16" width="9.7109375" customWidth="1"/>
    <col min="17" max="17" width="6.7109375" customWidth="1"/>
    <col min="18" max="18" width="6.7109375" style="396" customWidth="1"/>
    <col min="19" max="19" width="9.7109375" customWidth="1"/>
    <col min="20" max="20" width="9.85546875" style="454" customWidth="1"/>
    <col min="21" max="21" width="9.85546875" style="731" customWidth="1"/>
    <col min="22" max="23" width="5.7109375" customWidth="1"/>
    <col min="24" max="25" width="6.7109375" customWidth="1"/>
    <col min="26" max="26" width="7.85546875" customWidth="1"/>
    <col min="27" max="27" width="6.7109375" customWidth="1"/>
    <col min="28" max="28" width="6.7109375" style="396" customWidth="1"/>
    <col min="29" max="29" width="6.7109375" style="454" customWidth="1"/>
    <col min="30" max="30" width="6.7109375" customWidth="1"/>
    <col min="31" max="31" width="6.7109375" style="731" customWidth="1"/>
    <col min="32" max="33" width="5.7109375" customWidth="1"/>
    <col min="34" max="35" width="6.7109375" customWidth="1"/>
    <col min="36" max="36" width="8.7109375" customWidth="1"/>
    <col min="37" max="37" width="6.7109375" customWidth="1"/>
    <col min="38" max="38" width="6.7109375" style="396" customWidth="1"/>
    <col min="39" max="39" width="6.7109375" customWidth="1"/>
    <col min="40" max="40" width="6.7109375" style="454" customWidth="1"/>
    <col min="41" max="41" width="6.7109375" style="731" customWidth="1"/>
    <col min="42" max="43" width="5.7109375" customWidth="1"/>
    <col min="44" max="47" width="6.7109375" customWidth="1"/>
    <col min="48" max="48" width="6.7109375" style="396" customWidth="1"/>
    <col min="49" max="49" width="6.7109375" style="454" customWidth="1"/>
    <col min="50" max="50" width="6.7109375" customWidth="1"/>
    <col min="51" max="51" width="6.7109375" style="731" customWidth="1"/>
    <col min="52" max="52" width="4.7109375" customWidth="1"/>
    <col min="53" max="55" width="4" customWidth="1"/>
  </cols>
  <sheetData>
    <row r="1" spans="1:52" ht="14.25" customHeight="1" x14ac:dyDescent="0.2">
      <c r="A1" s="32"/>
      <c r="B1" s="16"/>
      <c r="C1" s="16"/>
      <c r="D1" s="16"/>
      <c r="E1" s="319"/>
      <c r="F1" s="319"/>
      <c r="G1" s="319"/>
      <c r="H1" s="319"/>
      <c r="I1" s="319"/>
      <c r="J1" s="319"/>
      <c r="K1" s="319"/>
      <c r="L1" s="16"/>
      <c r="M1" s="16"/>
      <c r="N1" s="16"/>
      <c r="O1" s="16"/>
      <c r="P1" s="295"/>
      <c r="Q1" s="16"/>
      <c r="R1" s="16"/>
      <c r="S1" s="16"/>
      <c r="T1" s="16"/>
      <c r="U1" s="16"/>
      <c r="AZ1" s="33" t="s">
        <v>440</v>
      </c>
    </row>
    <row r="2" spans="1:52" ht="30" customHeight="1" x14ac:dyDescent="0.2">
      <c r="A2" s="927" t="s">
        <v>179</v>
      </c>
      <c r="B2" s="927"/>
      <c r="C2" s="927"/>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c r="AD2" s="927"/>
      <c r="AE2" s="927"/>
      <c r="AF2" s="927"/>
      <c r="AG2" s="927"/>
      <c r="AH2" s="927"/>
      <c r="AI2" s="927"/>
      <c r="AJ2" s="927"/>
      <c r="AK2" s="927"/>
      <c r="AL2" s="927"/>
      <c r="AM2" s="927"/>
      <c r="AN2" s="927"/>
      <c r="AO2" s="927"/>
      <c r="AP2" s="927"/>
      <c r="AQ2" s="927"/>
      <c r="AR2" s="927"/>
      <c r="AS2" s="927"/>
      <c r="AT2" s="927"/>
      <c r="AU2" s="927"/>
      <c r="AV2" s="927"/>
      <c r="AW2" s="927"/>
      <c r="AX2" s="927"/>
      <c r="AY2" s="927"/>
      <c r="AZ2" s="927"/>
    </row>
    <row r="3" spans="1:52" ht="12.75" customHeight="1" x14ac:dyDescent="0.2">
      <c r="A3" s="188"/>
      <c r="B3" s="951" t="s">
        <v>340</v>
      </c>
      <c r="C3" s="952"/>
      <c r="D3" s="952"/>
      <c r="E3" s="952"/>
      <c r="F3" s="952"/>
      <c r="G3" s="952"/>
      <c r="H3" s="952"/>
      <c r="I3" s="952"/>
      <c r="J3" s="952"/>
      <c r="K3" s="952"/>
      <c r="L3" s="952"/>
      <c r="M3" s="952"/>
      <c r="N3" s="952"/>
      <c r="O3" s="952"/>
      <c r="P3" s="952"/>
      <c r="Q3" s="952"/>
      <c r="R3" s="952"/>
      <c r="S3" s="952"/>
      <c r="T3" s="727"/>
      <c r="U3" s="727"/>
      <c r="V3" s="951" t="s">
        <v>341</v>
      </c>
      <c r="W3" s="952"/>
      <c r="X3" s="952"/>
      <c r="Y3" s="952"/>
      <c r="Z3" s="952"/>
      <c r="AA3" s="952"/>
      <c r="AB3" s="952"/>
      <c r="AC3" s="952"/>
      <c r="AD3" s="952"/>
      <c r="AE3" s="952"/>
      <c r="AF3" s="952"/>
      <c r="AG3" s="952"/>
      <c r="AH3" s="952"/>
      <c r="AI3" s="952"/>
      <c r="AJ3" s="952"/>
      <c r="AK3" s="952"/>
      <c r="AL3" s="952"/>
      <c r="AM3" s="952"/>
      <c r="AN3" s="727"/>
      <c r="AO3" s="452"/>
      <c r="AP3" s="953" t="s">
        <v>420</v>
      </c>
      <c r="AQ3" s="954"/>
      <c r="AR3" s="954"/>
      <c r="AS3" s="954"/>
      <c r="AT3" s="954"/>
      <c r="AU3" s="954"/>
      <c r="AV3" s="954"/>
      <c r="AW3" s="954"/>
      <c r="AX3" s="954"/>
      <c r="AY3" s="728"/>
      <c r="AZ3" s="111"/>
    </row>
    <row r="4" spans="1:52" ht="20.25" customHeight="1" x14ac:dyDescent="0.2">
      <c r="A4" s="188"/>
      <c r="B4" s="957" t="s">
        <v>342</v>
      </c>
      <c r="C4" s="958"/>
      <c r="D4" s="958"/>
      <c r="E4" s="958"/>
      <c r="F4" s="958"/>
      <c r="G4" s="958"/>
      <c r="H4" s="958"/>
      <c r="I4" s="958"/>
      <c r="J4" s="958"/>
      <c r="K4" s="958"/>
      <c r="L4" s="958"/>
      <c r="M4" s="958"/>
      <c r="N4" s="958"/>
      <c r="O4" s="958"/>
      <c r="P4" s="958"/>
      <c r="Q4" s="958"/>
      <c r="R4" s="958"/>
      <c r="S4" s="958"/>
      <c r="T4" s="730"/>
      <c r="U4" s="730"/>
      <c r="V4" s="957" t="s">
        <v>343</v>
      </c>
      <c r="W4" s="958"/>
      <c r="X4" s="958"/>
      <c r="Y4" s="958"/>
      <c r="Z4" s="958"/>
      <c r="AA4" s="958"/>
      <c r="AB4" s="958"/>
      <c r="AC4" s="958"/>
      <c r="AD4" s="958"/>
      <c r="AE4" s="958"/>
      <c r="AF4" s="958"/>
      <c r="AG4" s="958"/>
      <c r="AH4" s="958"/>
      <c r="AI4" s="958"/>
      <c r="AJ4" s="958"/>
      <c r="AK4" s="958"/>
      <c r="AL4" s="958"/>
      <c r="AM4" s="958"/>
      <c r="AN4" s="730"/>
      <c r="AO4" s="453"/>
      <c r="AP4" s="955"/>
      <c r="AQ4" s="956"/>
      <c r="AR4" s="956"/>
      <c r="AS4" s="956"/>
      <c r="AT4" s="956"/>
      <c r="AU4" s="956"/>
      <c r="AV4" s="956"/>
      <c r="AW4" s="956"/>
      <c r="AX4" s="956"/>
      <c r="AY4" s="729"/>
      <c r="AZ4" s="111"/>
    </row>
    <row r="5" spans="1:52" ht="12.75" customHeight="1" x14ac:dyDescent="0.2">
      <c r="A5" s="188"/>
      <c r="B5" s="949" t="s">
        <v>344</v>
      </c>
      <c r="C5" s="950"/>
      <c r="D5" s="950"/>
      <c r="E5" s="950"/>
      <c r="F5" s="950"/>
      <c r="G5" s="310"/>
      <c r="H5" s="395"/>
      <c r="I5" s="451"/>
      <c r="J5" s="726"/>
      <c r="K5" s="309"/>
      <c r="L5" s="950" t="s">
        <v>345</v>
      </c>
      <c r="M5" s="950"/>
      <c r="N5" s="950"/>
      <c r="O5" s="950"/>
      <c r="P5" s="950"/>
      <c r="Q5" s="310"/>
      <c r="R5" s="395"/>
      <c r="S5" s="310"/>
      <c r="T5" s="726"/>
      <c r="U5" s="726"/>
      <c r="V5" s="949" t="s">
        <v>344</v>
      </c>
      <c r="W5" s="950"/>
      <c r="X5" s="950"/>
      <c r="Y5" s="950"/>
      <c r="Z5" s="950"/>
      <c r="AA5" s="310"/>
      <c r="AB5" s="395"/>
      <c r="AC5" s="451"/>
      <c r="AD5" s="726"/>
      <c r="AE5" s="309"/>
      <c r="AF5" s="950" t="s">
        <v>345</v>
      </c>
      <c r="AG5" s="950"/>
      <c r="AH5" s="950"/>
      <c r="AI5" s="950"/>
      <c r="AJ5" s="950"/>
      <c r="AK5" s="310"/>
      <c r="AL5" s="395"/>
      <c r="AM5" s="310"/>
      <c r="AN5" s="726"/>
      <c r="AO5" s="311"/>
      <c r="AP5" s="949" t="s">
        <v>344</v>
      </c>
      <c r="AQ5" s="950"/>
      <c r="AR5" s="950"/>
      <c r="AS5" s="950"/>
      <c r="AT5" s="950"/>
      <c r="AU5" s="950"/>
      <c r="AV5" s="395"/>
      <c r="AW5" s="451"/>
      <c r="AX5" s="726"/>
      <c r="AY5" s="726"/>
      <c r="AZ5" s="111"/>
    </row>
    <row r="6" spans="1:52" x14ac:dyDescent="0.2">
      <c r="A6" s="189"/>
      <c r="B6" s="79">
        <v>2004</v>
      </c>
      <c r="C6" s="97">
        <v>2005</v>
      </c>
      <c r="D6" s="97">
        <v>2006</v>
      </c>
      <c r="E6" s="97">
        <v>2007</v>
      </c>
      <c r="F6" s="97">
        <v>2008</v>
      </c>
      <c r="G6" s="97">
        <v>2009</v>
      </c>
      <c r="H6" s="97">
        <v>2010</v>
      </c>
      <c r="I6" s="97">
        <v>2011</v>
      </c>
      <c r="J6" s="97">
        <v>2012</v>
      </c>
      <c r="K6" s="191">
        <v>2013</v>
      </c>
      <c r="L6" s="97">
        <v>2004</v>
      </c>
      <c r="M6" s="97">
        <v>2005</v>
      </c>
      <c r="N6" s="97">
        <v>2006</v>
      </c>
      <c r="O6" s="97">
        <v>2007</v>
      </c>
      <c r="P6" s="97">
        <v>2008</v>
      </c>
      <c r="Q6" s="97">
        <v>2009</v>
      </c>
      <c r="R6" s="97">
        <v>2010</v>
      </c>
      <c r="S6" s="97">
        <v>2011</v>
      </c>
      <c r="T6" s="97">
        <v>2012</v>
      </c>
      <c r="U6" s="97">
        <v>2013</v>
      </c>
      <c r="V6" s="79">
        <v>2004</v>
      </c>
      <c r="W6" s="97">
        <v>2005</v>
      </c>
      <c r="X6" s="97">
        <v>2006</v>
      </c>
      <c r="Y6" s="97">
        <v>2007</v>
      </c>
      <c r="Z6" s="97">
        <v>2008</v>
      </c>
      <c r="AA6" s="97">
        <v>2009</v>
      </c>
      <c r="AB6" s="97">
        <v>2010</v>
      </c>
      <c r="AC6" s="97">
        <v>2011</v>
      </c>
      <c r="AD6" s="97">
        <v>2012</v>
      </c>
      <c r="AE6" s="191">
        <v>2013</v>
      </c>
      <c r="AF6" s="97">
        <v>2004</v>
      </c>
      <c r="AG6" s="97">
        <v>2005</v>
      </c>
      <c r="AH6" s="97">
        <v>2006</v>
      </c>
      <c r="AI6" s="97">
        <v>2007</v>
      </c>
      <c r="AJ6" s="97">
        <v>2008</v>
      </c>
      <c r="AK6" s="97">
        <v>2009</v>
      </c>
      <c r="AL6" s="97">
        <v>2010</v>
      </c>
      <c r="AM6" s="97">
        <v>2011</v>
      </c>
      <c r="AN6" s="97">
        <v>2012</v>
      </c>
      <c r="AO6" s="98">
        <v>2013</v>
      </c>
      <c r="AP6" s="79">
        <v>2004</v>
      </c>
      <c r="AQ6" s="97">
        <v>2005</v>
      </c>
      <c r="AR6" s="97">
        <v>2006</v>
      </c>
      <c r="AS6" s="97">
        <v>2007</v>
      </c>
      <c r="AT6" s="97">
        <v>2008</v>
      </c>
      <c r="AU6" s="97">
        <v>2009</v>
      </c>
      <c r="AV6" s="97">
        <v>2010</v>
      </c>
      <c r="AW6" s="97">
        <v>2011</v>
      </c>
      <c r="AX6" s="97">
        <v>2012</v>
      </c>
      <c r="AY6" s="97">
        <v>2013</v>
      </c>
      <c r="AZ6" s="190"/>
    </row>
    <row r="7" spans="1:52" x14ac:dyDescent="0.2">
      <c r="A7" s="119" t="s">
        <v>663</v>
      </c>
      <c r="B7" s="600"/>
      <c r="C7" s="601"/>
      <c r="D7" s="601"/>
      <c r="E7" s="601"/>
      <c r="F7" s="601">
        <v>216428</v>
      </c>
      <c r="G7" s="601">
        <v>211187</v>
      </c>
      <c r="H7" s="601">
        <v>206678</v>
      </c>
      <c r="I7" s="601">
        <v>200465</v>
      </c>
      <c r="J7" s="601">
        <v>192418</v>
      </c>
      <c r="K7" s="602">
        <v>193449</v>
      </c>
      <c r="L7" s="601"/>
      <c r="M7" s="601"/>
      <c r="N7" s="601"/>
      <c r="O7" s="601"/>
      <c r="P7" s="601">
        <v>214715</v>
      </c>
      <c r="Q7" s="601">
        <v>208050</v>
      </c>
      <c r="R7" s="601">
        <v>206247</v>
      </c>
      <c r="S7" s="601">
        <v>200301</v>
      </c>
      <c r="T7" s="601">
        <v>191812</v>
      </c>
      <c r="U7" s="601">
        <v>193102</v>
      </c>
      <c r="V7" s="600"/>
      <c r="W7" s="601"/>
      <c r="X7" s="601"/>
      <c r="Y7" s="601"/>
      <c r="Z7" s="601"/>
      <c r="AA7" s="601"/>
      <c r="AB7" s="601"/>
      <c r="AC7" s="601">
        <v>5939</v>
      </c>
      <c r="AD7" s="601">
        <v>6860</v>
      </c>
      <c r="AE7" s="602">
        <v>6773</v>
      </c>
      <c r="AF7" s="601"/>
      <c r="AG7" s="601"/>
      <c r="AH7" s="601"/>
      <c r="AI7" s="601"/>
      <c r="AJ7" s="601"/>
      <c r="AK7" s="601"/>
      <c r="AL7" s="601"/>
      <c r="AM7" s="601">
        <v>6039</v>
      </c>
      <c r="AN7" s="601">
        <v>6858</v>
      </c>
      <c r="AO7" s="795">
        <v>6663</v>
      </c>
      <c r="AP7" s="603"/>
      <c r="AQ7" s="604"/>
      <c r="AR7" s="604"/>
      <c r="AS7" s="604"/>
      <c r="AT7" s="604"/>
      <c r="AU7" s="604"/>
      <c r="AV7" s="604"/>
      <c r="AW7" s="604"/>
      <c r="AX7" s="604"/>
      <c r="AY7" s="605"/>
      <c r="AZ7" s="119" t="s">
        <v>663</v>
      </c>
    </row>
    <row r="8" spans="1:52" x14ac:dyDescent="0.2">
      <c r="A8" s="120" t="s">
        <v>664</v>
      </c>
      <c r="B8" s="606">
        <v>196967</v>
      </c>
      <c r="C8" s="607">
        <v>186520</v>
      </c>
      <c r="D8" s="607">
        <v>191959</v>
      </c>
      <c r="E8" s="607">
        <v>193749</v>
      </c>
      <c r="F8" s="607">
        <v>193051</v>
      </c>
      <c r="G8" s="607">
        <v>188075</v>
      </c>
      <c r="H8" s="607">
        <v>182656</v>
      </c>
      <c r="I8" s="607">
        <v>175110</v>
      </c>
      <c r="J8" s="607">
        <v>166908</v>
      </c>
      <c r="K8" s="608">
        <v>167146</v>
      </c>
      <c r="L8" s="607">
        <v>195808</v>
      </c>
      <c r="M8" s="607">
        <v>185412</v>
      </c>
      <c r="N8" s="607">
        <v>191632</v>
      </c>
      <c r="O8" s="607">
        <v>193395</v>
      </c>
      <c r="P8" s="607">
        <v>191443</v>
      </c>
      <c r="Q8" s="607">
        <v>184907</v>
      </c>
      <c r="R8" s="607">
        <v>182143</v>
      </c>
      <c r="S8" s="607">
        <v>174749</v>
      </c>
      <c r="T8" s="607">
        <v>166244</v>
      </c>
      <c r="U8" s="607">
        <v>166713</v>
      </c>
      <c r="V8" s="606"/>
      <c r="W8" s="607"/>
      <c r="X8" s="607"/>
      <c r="Y8" s="607"/>
      <c r="Z8" s="607"/>
      <c r="AA8" s="607"/>
      <c r="AB8" s="607"/>
      <c r="AC8" s="607">
        <v>5824</v>
      </c>
      <c r="AD8" s="607">
        <v>6754</v>
      </c>
      <c r="AE8" s="608">
        <v>6658</v>
      </c>
      <c r="AF8" s="607"/>
      <c r="AG8" s="607"/>
      <c r="AH8" s="607"/>
      <c r="AI8" s="607"/>
      <c r="AJ8" s="607"/>
      <c r="AK8" s="607"/>
      <c r="AL8" s="607"/>
      <c r="AM8" s="607">
        <v>5924</v>
      </c>
      <c r="AN8" s="607">
        <v>6749</v>
      </c>
      <c r="AO8" s="796">
        <v>6547</v>
      </c>
      <c r="AP8" s="609"/>
      <c r="AQ8" s="610"/>
      <c r="AR8" s="610"/>
      <c r="AS8" s="610"/>
      <c r="AT8" s="610"/>
      <c r="AU8" s="610"/>
      <c r="AV8" s="610"/>
      <c r="AW8" s="610"/>
      <c r="AX8" s="610"/>
      <c r="AY8" s="611"/>
      <c r="AZ8" s="120" t="s">
        <v>664</v>
      </c>
    </row>
    <row r="9" spans="1:52" x14ac:dyDescent="0.2">
      <c r="A9" s="121" t="s">
        <v>665</v>
      </c>
      <c r="B9" s="612"/>
      <c r="C9" s="613"/>
      <c r="D9" s="613"/>
      <c r="E9" s="613"/>
      <c r="F9" s="613">
        <f>F7-F8</f>
        <v>23377</v>
      </c>
      <c r="G9" s="613">
        <f t="shared" ref="G9:K9" si="0">G7-G8</f>
        <v>23112</v>
      </c>
      <c r="H9" s="613">
        <f t="shared" si="0"/>
        <v>24022</v>
      </c>
      <c r="I9" s="613">
        <f t="shared" si="0"/>
        <v>25355</v>
      </c>
      <c r="J9" s="613">
        <f t="shared" si="0"/>
        <v>25510</v>
      </c>
      <c r="K9" s="614">
        <f t="shared" si="0"/>
        <v>26303</v>
      </c>
      <c r="L9" s="613"/>
      <c r="M9" s="613"/>
      <c r="N9" s="613"/>
      <c r="O9" s="613"/>
      <c r="P9" s="613">
        <f>P7-P8</f>
        <v>23272</v>
      </c>
      <c r="Q9" s="613">
        <f t="shared" ref="Q9" si="1">Q7-Q8</f>
        <v>23143</v>
      </c>
      <c r="R9" s="613">
        <f t="shared" ref="R9" si="2">R7-R8</f>
        <v>24104</v>
      </c>
      <c r="S9" s="613">
        <f t="shared" ref="S9:U9" si="3">S7-S8</f>
        <v>25552</v>
      </c>
      <c r="T9" s="613">
        <f t="shared" si="3"/>
        <v>25568</v>
      </c>
      <c r="U9" s="613">
        <f t="shared" si="3"/>
        <v>26389</v>
      </c>
      <c r="V9" s="612"/>
      <c r="W9" s="613"/>
      <c r="X9" s="613"/>
      <c r="Y9" s="613"/>
      <c r="Z9" s="613"/>
      <c r="AA9" s="613"/>
      <c r="AB9" s="613"/>
      <c r="AC9" s="613">
        <f>AC7-AC8</f>
        <v>115</v>
      </c>
      <c r="AD9" s="613">
        <f t="shared" ref="AD9:AE9" si="4">AD7-AD8</f>
        <v>106</v>
      </c>
      <c r="AE9" s="614">
        <f t="shared" si="4"/>
        <v>115</v>
      </c>
      <c r="AF9" s="613"/>
      <c r="AG9" s="613"/>
      <c r="AH9" s="613"/>
      <c r="AI9" s="613"/>
      <c r="AJ9" s="613"/>
      <c r="AK9" s="613"/>
      <c r="AL9" s="613"/>
      <c r="AM9" s="613">
        <f>AM7-AM8</f>
        <v>115</v>
      </c>
      <c r="AN9" s="613">
        <f t="shared" ref="AN9:AO9" si="5">AN7-AN8</f>
        <v>109</v>
      </c>
      <c r="AO9" s="797">
        <f t="shared" si="5"/>
        <v>116</v>
      </c>
      <c r="AP9" s="615"/>
      <c r="AQ9" s="616"/>
      <c r="AR9" s="616"/>
      <c r="AS9" s="616"/>
      <c r="AT9" s="616"/>
      <c r="AU9" s="616"/>
      <c r="AV9" s="616"/>
      <c r="AW9" s="616"/>
      <c r="AX9" s="616"/>
      <c r="AY9" s="617"/>
      <c r="AZ9" s="121" t="s">
        <v>665</v>
      </c>
    </row>
    <row r="10" spans="1:52" x14ac:dyDescent="0.2">
      <c r="A10" s="123" t="s">
        <v>199</v>
      </c>
      <c r="B10" s="618">
        <v>366</v>
      </c>
      <c r="C10" s="619">
        <v>391</v>
      </c>
      <c r="D10" s="619">
        <v>375</v>
      </c>
      <c r="E10" s="619">
        <v>378</v>
      </c>
      <c r="F10" s="619">
        <v>333</v>
      </c>
      <c r="G10" s="619">
        <v>276</v>
      </c>
      <c r="H10" s="619">
        <v>300</v>
      </c>
      <c r="I10" s="619">
        <v>243</v>
      </c>
      <c r="J10" s="781">
        <v>229</v>
      </c>
      <c r="K10" s="620">
        <v>194</v>
      </c>
      <c r="L10" s="619">
        <v>378</v>
      </c>
      <c r="M10" s="619">
        <v>391</v>
      </c>
      <c r="N10" s="619">
        <v>374</v>
      </c>
      <c r="O10" s="619">
        <v>381</v>
      </c>
      <c r="P10" s="619">
        <v>339</v>
      </c>
      <c r="Q10" s="619">
        <v>290</v>
      </c>
      <c r="R10" s="619">
        <v>310</v>
      </c>
      <c r="S10" s="619">
        <v>254</v>
      </c>
      <c r="T10" s="619">
        <v>237</v>
      </c>
      <c r="U10" s="619">
        <v>197</v>
      </c>
      <c r="V10" s="618">
        <v>21</v>
      </c>
      <c r="W10" s="619">
        <v>70</v>
      </c>
      <c r="X10" s="619">
        <v>70</v>
      </c>
      <c r="Y10" s="619">
        <v>75</v>
      </c>
      <c r="Z10" s="619">
        <v>63</v>
      </c>
      <c r="AA10" s="619">
        <v>94</v>
      </c>
      <c r="AB10" s="619">
        <v>109</v>
      </c>
      <c r="AC10" s="619">
        <v>164</v>
      </c>
      <c r="AD10" s="619">
        <v>191</v>
      </c>
      <c r="AE10" s="620">
        <v>236</v>
      </c>
      <c r="AF10" s="619">
        <v>22</v>
      </c>
      <c r="AG10" s="619">
        <v>71</v>
      </c>
      <c r="AH10" s="619">
        <v>71</v>
      </c>
      <c r="AI10" s="619">
        <v>76</v>
      </c>
      <c r="AJ10" s="619">
        <v>64</v>
      </c>
      <c r="AK10" s="619">
        <v>91</v>
      </c>
      <c r="AL10" s="619">
        <v>109</v>
      </c>
      <c r="AM10" s="619">
        <v>164</v>
      </c>
      <c r="AN10" s="619">
        <v>193</v>
      </c>
      <c r="AO10" s="631">
        <v>232</v>
      </c>
      <c r="AP10" s="621"/>
      <c r="AQ10" s="622"/>
      <c r="AR10" s="622"/>
      <c r="AS10" s="622"/>
      <c r="AT10" s="622"/>
      <c r="AU10" s="622"/>
      <c r="AV10" s="622"/>
      <c r="AW10" s="622"/>
      <c r="AX10" s="622"/>
      <c r="AY10" s="623"/>
      <c r="AZ10" s="123" t="s">
        <v>199</v>
      </c>
    </row>
    <row r="11" spans="1:52" ht="12.75" customHeight="1" x14ac:dyDescent="0.2">
      <c r="A11" s="122" t="s">
        <v>182</v>
      </c>
      <c r="B11" s="624"/>
      <c r="C11" s="625"/>
      <c r="D11" s="625"/>
      <c r="E11" s="625">
        <v>5</v>
      </c>
      <c r="F11" s="625">
        <v>4</v>
      </c>
      <c r="G11" s="625">
        <v>0</v>
      </c>
      <c r="H11" s="625">
        <v>0</v>
      </c>
      <c r="I11" s="625">
        <v>0</v>
      </c>
      <c r="J11" s="625">
        <v>0</v>
      </c>
      <c r="K11" s="626">
        <v>0</v>
      </c>
      <c r="L11" s="625"/>
      <c r="M11" s="625"/>
      <c r="N11" s="625"/>
      <c r="O11" s="625">
        <v>5</v>
      </c>
      <c r="P11" s="625">
        <v>4</v>
      </c>
      <c r="Q11" s="625">
        <v>0</v>
      </c>
      <c r="R11" s="625">
        <v>0</v>
      </c>
      <c r="S11" s="625">
        <v>0</v>
      </c>
      <c r="T11" s="625">
        <v>1</v>
      </c>
      <c r="U11" s="625">
        <v>1</v>
      </c>
      <c r="V11" s="624" t="s">
        <v>540</v>
      </c>
      <c r="W11" s="625"/>
      <c r="X11" s="625"/>
      <c r="Y11" s="625">
        <v>0</v>
      </c>
      <c r="Z11" s="625">
        <v>0</v>
      </c>
      <c r="AA11" s="625">
        <v>0</v>
      </c>
      <c r="AB11" s="625">
        <v>1</v>
      </c>
      <c r="AC11" s="625">
        <v>0</v>
      </c>
      <c r="AD11" s="625">
        <v>0</v>
      </c>
      <c r="AE11" s="626">
        <v>1</v>
      </c>
      <c r="AF11" s="625"/>
      <c r="AG11" s="625"/>
      <c r="AH11" s="625"/>
      <c r="AI11" s="625"/>
      <c r="AJ11" s="625"/>
      <c r="AK11" s="625"/>
      <c r="AL11" s="625"/>
      <c r="AM11" s="625"/>
      <c r="AN11" s="625"/>
      <c r="AO11" s="630">
        <v>1</v>
      </c>
      <c r="AP11" s="627"/>
      <c r="AQ11" s="628"/>
      <c r="AR11" s="628"/>
      <c r="AS11" s="625">
        <v>19</v>
      </c>
      <c r="AT11" s="625">
        <v>21</v>
      </c>
      <c r="AU11" s="625">
        <v>21</v>
      </c>
      <c r="AV11" s="625">
        <v>11</v>
      </c>
      <c r="AW11" s="628">
        <v>17</v>
      </c>
      <c r="AX11" s="628">
        <v>23</v>
      </c>
      <c r="AY11" s="629">
        <v>29</v>
      </c>
      <c r="AZ11" s="122" t="s">
        <v>182</v>
      </c>
    </row>
    <row r="12" spans="1:52" x14ac:dyDescent="0.2">
      <c r="A12" s="123" t="s">
        <v>184</v>
      </c>
      <c r="B12" s="700" t="s">
        <v>214</v>
      </c>
      <c r="C12" s="701" t="s">
        <v>214</v>
      </c>
      <c r="D12" s="701" t="s">
        <v>214</v>
      </c>
      <c r="E12" s="701" t="s">
        <v>214</v>
      </c>
      <c r="F12" s="701" t="s">
        <v>214</v>
      </c>
      <c r="G12" s="701" t="s">
        <v>214</v>
      </c>
      <c r="H12" s="701" t="s">
        <v>214</v>
      </c>
      <c r="I12" s="701" t="s">
        <v>214</v>
      </c>
      <c r="J12" s="701" t="s">
        <v>214</v>
      </c>
      <c r="K12" s="782" t="s">
        <v>214</v>
      </c>
      <c r="L12" s="701" t="s">
        <v>214</v>
      </c>
      <c r="M12" s="701" t="s">
        <v>214</v>
      </c>
      <c r="N12" s="701" t="s">
        <v>214</v>
      </c>
      <c r="O12" s="701" t="s">
        <v>214</v>
      </c>
      <c r="P12" s="701" t="s">
        <v>214</v>
      </c>
      <c r="Q12" s="701" t="s">
        <v>214</v>
      </c>
      <c r="R12" s="701" t="s">
        <v>214</v>
      </c>
      <c r="S12" s="701" t="s">
        <v>214</v>
      </c>
      <c r="T12" s="701" t="s">
        <v>214</v>
      </c>
      <c r="U12" s="791" t="s">
        <v>214</v>
      </c>
      <c r="V12" s="702" t="s">
        <v>214</v>
      </c>
      <c r="W12" s="701" t="s">
        <v>214</v>
      </c>
      <c r="X12" s="701" t="s">
        <v>214</v>
      </c>
      <c r="Y12" s="701" t="s">
        <v>214</v>
      </c>
      <c r="Z12" s="701" t="s">
        <v>214</v>
      </c>
      <c r="AA12" s="701" t="s">
        <v>214</v>
      </c>
      <c r="AB12" s="701" t="s">
        <v>214</v>
      </c>
      <c r="AC12" s="701" t="s">
        <v>214</v>
      </c>
      <c r="AD12" s="701" t="s">
        <v>214</v>
      </c>
      <c r="AE12" s="782" t="s">
        <v>214</v>
      </c>
      <c r="AF12" s="701" t="s">
        <v>214</v>
      </c>
      <c r="AG12" s="701" t="s">
        <v>214</v>
      </c>
      <c r="AH12" s="701" t="s">
        <v>214</v>
      </c>
      <c r="AI12" s="701" t="s">
        <v>214</v>
      </c>
      <c r="AJ12" s="701" t="s">
        <v>214</v>
      </c>
      <c r="AK12" s="701" t="s">
        <v>214</v>
      </c>
      <c r="AL12" s="701" t="s">
        <v>214</v>
      </c>
      <c r="AM12" s="701" t="s">
        <v>214</v>
      </c>
      <c r="AN12" s="701" t="s">
        <v>214</v>
      </c>
      <c r="AO12" s="799" t="s">
        <v>214</v>
      </c>
      <c r="AP12" s="702" t="s">
        <v>214</v>
      </c>
      <c r="AQ12" s="701" t="s">
        <v>214</v>
      </c>
      <c r="AR12" s="701" t="s">
        <v>214</v>
      </c>
      <c r="AS12" s="701" t="s">
        <v>214</v>
      </c>
      <c r="AT12" s="701" t="s">
        <v>214</v>
      </c>
      <c r="AU12" s="701" t="s">
        <v>214</v>
      </c>
      <c r="AV12" s="701" t="s">
        <v>214</v>
      </c>
      <c r="AW12" s="701" t="s">
        <v>214</v>
      </c>
      <c r="AX12" s="701" t="s">
        <v>214</v>
      </c>
      <c r="AY12" s="799" t="s">
        <v>214</v>
      </c>
      <c r="AZ12" s="123" t="s">
        <v>184</v>
      </c>
    </row>
    <row r="13" spans="1:52" x14ac:dyDescent="0.2">
      <c r="A13" s="122" t="s">
        <v>195</v>
      </c>
      <c r="B13" s="624">
        <v>24194</v>
      </c>
      <c r="C13" s="625">
        <v>23841</v>
      </c>
      <c r="D13" s="625">
        <v>23937</v>
      </c>
      <c r="E13" s="625">
        <v>24057</v>
      </c>
      <c r="F13" s="625">
        <v>23172</v>
      </c>
      <c r="G13" s="625">
        <v>21604</v>
      </c>
      <c r="H13" s="625">
        <v>20851</v>
      </c>
      <c r="I13" s="625">
        <v>20562</v>
      </c>
      <c r="J13" s="625">
        <v>20302</v>
      </c>
      <c r="K13" s="626">
        <v>20302</v>
      </c>
      <c r="L13" s="625">
        <v>24156</v>
      </c>
      <c r="M13" s="625">
        <v>23837</v>
      </c>
      <c r="N13" s="625">
        <v>23945</v>
      </c>
      <c r="O13" s="625">
        <v>24063</v>
      </c>
      <c r="P13" s="625">
        <v>23170</v>
      </c>
      <c r="Q13" s="625">
        <v>21548</v>
      </c>
      <c r="R13" s="625">
        <v>20803</v>
      </c>
      <c r="S13" s="625">
        <v>20530</v>
      </c>
      <c r="T13" s="625">
        <v>20228</v>
      </c>
      <c r="U13" s="625">
        <v>20228</v>
      </c>
      <c r="V13" s="624">
        <v>104</v>
      </c>
      <c r="W13" s="625">
        <v>122</v>
      </c>
      <c r="X13" s="625">
        <v>131</v>
      </c>
      <c r="Y13" s="625">
        <v>144</v>
      </c>
      <c r="Z13" s="625">
        <v>157</v>
      </c>
      <c r="AA13" s="625">
        <v>209</v>
      </c>
      <c r="AB13" s="625">
        <v>338</v>
      </c>
      <c r="AC13" s="625">
        <v>216</v>
      </c>
      <c r="AD13" s="625">
        <v>216</v>
      </c>
      <c r="AE13" s="626">
        <v>438</v>
      </c>
      <c r="AF13" s="625">
        <v>102</v>
      </c>
      <c r="AG13" s="625">
        <v>124</v>
      </c>
      <c r="AH13" s="625">
        <v>132</v>
      </c>
      <c r="AI13" s="625">
        <v>145</v>
      </c>
      <c r="AJ13" s="625">
        <v>158</v>
      </c>
      <c r="AK13" s="625">
        <v>199</v>
      </c>
      <c r="AL13" s="625"/>
      <c r="AM13" s="625">
        <v>219</v>
      </c>
      <c r="AN13" s="625">
        <v>219</v>
      </c>
      <c r="AO13" s="630"/>
      <c r="AP13" s="624">
        <v>187.6</v>
      </c>
      <c r="AQ13" s="625">
        <v>228.09299999999999</v>
      </c>
      <c r="AR13" s="625">
        <v>232.30500000000001</v>
      </c>
      <c r="AS13" s="625">
        <v>258.39299999999997</v>
      </c>
      <c r="AT13" s="625">
        <v>293.89299999999997</v>
      </c>
      <c r="AU13" s="625">
        <v>308.62200000000001</v>
      </c>
      <c r="AV13" s="625"/>
      <c r="AW13" s="625">
        <v>438</v>
      </c>
      <c r="AX13" s="625">
        <v>438</v>
      </c>
      <c r="AY13" s="630"/>
      <c r="AZ13" s="122" t="s">
        <v>195</v>
      </c>
    </row>
    <row r="14" spans="1:52" x14ac:dyDescent="0.2">
      <c r="A14" s="123" t="s">
        <v>200</v>
      </c>
      <c r="B14" s="618">
        <v>14640</v>
      </c>
      <c r="C14" s="619">
        <v>14483</v>
      </c>
      <c r="D14" s="619">
        <v>14309</v>
      </c>
      <c r="E14" s="619">
        <v>14766</v>
      </c>
      <c r="F14" s="619">
        <v>14113</v>
      </c>
      <c r="G14" s="619">
        <v>14296</v>
      </c>
      <c r="H14" s="619">
        <v>13960</v>
      </c>
      <c r="I14" s="619">
        <v>14187</v>
      </c>
      <c r="J14" s="619">
        <v>14250</v>
      </c>
      <c r="K14" s="620">
        <v>14085</v>
      </c>
      <c r="L14" s="619">
        <v>14815</v>
      </c>
      <c r="M14" s="619">
        <v>14622</v>
      </c>
      <c r="N14" s="619">
        <v>14514</v>
      </c>
      <c r="O14" s="619">
        <v>14951</v>
      </c>
      <c r="P14" s="619">
        <v>14111</v>
      </c>
      <c r="Q14" s="619">
        <v>14417</v>
      </c>
      <c r="R14" s="619">
        <v>14095</v>
      </c>
      <c r="S14" s="619">
        <v>14186</v>
      </c>
      <c r="T14" s="619">
        <v>14114</v>
      </c>
      <c r="U14" s="619">
        <v>14497</v>
      </c>
      <c r="V14" s="618">
        <v>178</v>
      </c>
      <c r="W14" s="619">
        <v>194</v>
      </c>
      <c r="X14" s="619">
        <v>219</v>
      </c>
      <c r="Y14" s="619">
        <v>264</v>
      </c>
      <c r="Z14" s="619">
        <v>372</v>
      </c>
      <c r="AA14" s="619">
        <v>454</v>
      </c>
      <c r="AB14" s="619">
        <v>364</v>
      </c>
      <c r="AC14" s="619">
        <v>430</v>
      </c>
      <c r="AD14" s="619">
        <v>559</v>
      </c>
      <c r="AE14" s="620">
        <v>645</v>
      </c>
      <c r="AF14" s="619">
        <v>182</v>
      </c>
      <c r="AG14" s="619">
        <v>191</v>
      </c>
      <c r="AH14" s="619">
        <v>213</v>
      </c>
      <c r="AI14" s="619">
        <v>219</v>
      </c>
      <c r="AJ14" s="619">
        <v>349</v>
      </c>
      <c r="AK14" s="619">
        <v>407</v>
      </c>
      <c r="AL14" s="619">
        <v>361</v>
      </c>
      <c r="AM14" s="619">
        <v>430</v>
      </c>
      <c r="AN14" s="619">
        <v>558</v>
      </c>
      <c r="AO14" s="631">
        <v>622</v>
      </c>
      <c r="AP14" s="621"/>
      <c r="AQ14" s="622"/>
      <c r="AR14" s="622"/>
      <c r="AS14" s="622"/>
      <c r="AT14" s="622"/>
      <c r="AU14" s="622"/>
      <c r="AV14" s="622"/>
      <c r="AW14" s="622"/>
      <c r="AX14" s="622"/>
      <c r="AY14" s="623"/>
      <c r="AZ14" s="123" t="s">
        <v>200</v>
      </c>
    </row>
    <row r="15" spans="1:52" x14ac:dyDescent="0.2">
      <c r="A15" s="122" t="s">
        <v>185</v>
      </c>
      <c r="B15" s="624">
        <v>3231</v>
      </c>
      <c r="C15" s="625">
        <v>4330</v>
      </c>
      <c r="D15" s="625">
        <v>4287</v>
      </c>
      <c r="E15" s="625">
        <v>4323</v>
      </c>
      <c r="F15" s="625">
        <v>4585</v>
      </c>
      <c r="G15" s="625">
        <v>4556</v>
      </c>
      <c r="H15" s="625">
        <v>5569</v>
      </c>
      <c r="I15" s="625">
        <v>5905</v>
      </c>
      <c r="J15" s="625">
        <v>6186</v>
      </c>
      <c r="K15" s="626">
        <v>6432</v>
      </c>
      <c r="L15" s="625">
        <v>3221</v>
      </c>
      <c r="M15" s="625">
        <v>4308</v>
      </c>
      <c r="N15" s="625">
        <v>4259</v>
      </c>
      <c r="O15" s="625">
        <v>4342</v>
      </c>
      <c r="P15" s="625">
        <v>4605</v>
      </c>
      <c r="Q15" s="625">
        <v>4584</v>
      </c>
      <c r="R15" s="625">
        <v>5616</v>
      </c>
      <c r="S15" s="625">
        <v>5935</v>
      </c>
      <c r="T15" s="625">
        <v>6252</v>
      </c>
      <c r="U15" s="625">
        <v>6468</v>
      </c>
      <c r="V15" s="624" t="s">
        <v>540</v>
      </c>
      <c r="W15" s="625" t="s">
        <v>540</v>
      </c>
      <c r="X15" s="625" t="s">
        <v>540</v>
      </c>
      <c r="Y15" s="625" t="s">
        <v>540</v>
      </c>
      <c r="Z15" s="625" t="s">
        <v>540</v>
      </c>
      <c r="AA15" s="625" t="s">
        <v>540</v>
      </c>
      <c r="AB15" s="625" t="s">
        <v>540</v>
      </c>
      <c r="AC15" s="625">
        <v>3</v>
      </c>
      <c r="AD15" s="625">
        <v>8</v>
      </c>
      <c r="AE15" s="626">
        <v>8</v>
      </c>
      <c r="AF15" s="625"/>
      <c r="AG15" s="625"/>
      <c r="AH15" s="625"/>
      <c r="AI15" s="625"/>
      <c r="AJ15" s="625"/>
      <c r="AK15" s="625"/>
      <c r="AL15" s="625"/>
      <c r="AM15" s="625">
        <v>4</v>
      </c>
      <c r="AN15" s="625">
        <v>8</v>
      </c>
      <c r="AO15" s="630">
        <v>8</v>
      </c>
      <c r="AP15" s="624">
        <v>284</v>
      </c>
      <c r="AQ15" s="625">
        <v>307</v>
      </c>
      <c r="AR15" s="625">
        <v>313</v>
      </c>
      <c r="AS15" s="625">
        <v>294</v>
      </c>
      <c r="AT15" s="625">
        <v>378</v>
      </c>
      <c r="AU15" s="625">
        <v>417</v>
      </c>
      <c r="AV15" s="625">
        <v>392</v>
      </c>
      <c r="AW15" s="625">
        <v>436</v>
      </c>
      <c r="AX15" s="625">
        <v>425</v>
      </c>
      <c r="AY15" s="630">
        <v>509</v>
      </c>
      <c r="AZ15" s="122" t="s">
        <v>185</v>
      </c>
    </row>
    <row r="16" spans="1:52" x14ac:dyDescent="0.2">
      <c r="A16" s="123" t="s">
        <v>203</v>
      </c>
      <c r="B16" s="618">
        <v>1776</v>
      </c>
      <c r="C16" s="619">
        <v>1637</v>
      </c>
      <c r="D16" s="619">
        <v>1572</v>
      </c>
      <c r="E16" s="619">
        <v>1578</v>
      </c>
      <c r="F16" s="619">
        <v>1492</v>
      </c>
      <c r="G16" s="619">
        <v>1439</v>
      </c>
      <c r="H16" s="619">
        <v>1544</v>
      </c>
      <c r="I16" s="619">
        <v>1443</v>
      </c>
      <c r="J16" s="619">
        <v>1383</v>
      </c>
      <c r="K16" s="620">
        <v>1361</v>
      </c>
      <c r="L16" s="619">
        <v>1774</v>
      </c>
      <c r="M16" s="619">
        <v>1609</v>
      </c>
      <c r="N16" s="619">
        <v>1542</v>
      </c>
      <c r="O16" s="619">
        <v>1542</v>
      </c>
      <c r="P16" s="619">
        <v>1470</v>
      </c>
      <c r="Q16" s="619">
        <v>1436</v>
      </c>
      <c r="R16" s="619">
        <v>1535</v>
      </c>
      <c r="S16" s="619">
        <v>1458</v>
      </c>
      <c r="T16" s="619">
        <v>1374</v>
      </c>
      <c r="U16" s="619">
        <v>1383</v>
      </c>
      <c r="V16" s="618">
        <v>0</v>
      </c>
      <c r="W16" s="619">
        <v>30</v>
      </c>
      <c r="X16" s="619">
        <v>93</v>
      </c>
      <c r="Y16" s="619">
        <v>104</v>
      </c>
      <c r="Z16" s="619">
        <v>146</v>
      </c>
      <c r="AA16" s="619">
        <v>2</v>
      </c>
      <c r="AB16" s="619">
        <v>5</v>
      </c>
      <c r="AC16" s="619">
        <v>3</v>
      </c>
      <c r="AD16" s="619">
        <v>0</v>
      </c>
      <c r="AE16" s="620">
        <v>1</v>
      </c>
      <c r="AF16" s="619">
        <v>0</v>
      </c>
      <c r="AG16" s="619"/>
      <c r="AH16" s="619"/>
      <c r="AI16" s="619"/>
      <c r="AJ16" s="619"/>
      <c r="AK16" s="619">
        <v>1</v>
      </c>
      <c r="AL16" s="619">
        <v>4</v>
      </c>
      <c r="AM16" s="619">
        <v>2</v>
      </c>
      <c r="AN16" s="619">
        <v>0</v>
      </c>
      <c r="AO16" s="631">
        <v>1</v>
      </c>
      <c r="AP16" s="618">
        <v>46.054000000000002</v>
      </c>
      <c r="AQ16" s="619">
        <v>51.6</v>
      </c>
      <c r="AR16" s="619"/>
      <c r="AS16" s="619">
        <v>36.5</v>
      </c>
      <c r="AT16" s="619"/>
      <c r="AU16" s="619">
        <v>106.045</v>
      </c>
      <c r="AV16" s="619">
        <v>172.149</v>
      </c>
      <c r="AW16" s="619">
        <v>203</v>
      </c>
      <c r="AX16" s="619">
        <v>162</v>
      </c>
      <c r="AY16" s="631">
        <v>208</v>
      </c>
      <c r="AZ16" s="123" t="s">
        <v>203</v>
      </c>
    </row>
    <row r="17" spans="1:52" x14ac:dyDescent="0.2">
      <c r="A17" s="122" t="s">
        <v>196</v>
      </c>
      <c r="B17" s="624">
        <v>48270</v>
      </c>
      <c r="C17" s="625">
        <v>42758</v>
      </c>
      <c r="D17" s="625">
        <v>45075</v>
      </c>
      <c r="E17" s="625">
        <v>45987</v>
      </c>
      <c r="F17" s="625">
        <v>45255</v>
      </c>
      <c r="G17" s="625">
        <v>43907</v>
      </c>
      <c r="H17" s="625">
        <v>42021</v>
      </c>
      <c r="I17" s="625">
        <v>39307</v>
      </c>
      <c r="J17" s="625">
        <v>36250</v>
      </c>
      <c r="K17" s="626">
        <v>36254</v>
      </c>
      <c r="L17" s="625">
        <v>48146</v>
      </c>
      <c r="M17" s="625">
        <v>42634</v>
      </c>
      <c r="N17" s="625">
        <v>44897</v>
      </c>
      <c r="O17" s="625">
        <v>45908</v>
      </c>
      <c r="P17" s="625">
        <v>45186</v>
      </c>
      <c r="Q17" s="625">
        <v>43832</v>
      </c>
      <c r="R17" s="625">
        <v>41972</v>
      </c>
      <c r="S17" s="625">
        <v>39269</v>
      </c>
      <c r="T17" s="625">
        <v>36218</v>
      </c>
      <c r="U17" s="625">
        <v>36218</v>
      </c>
      <c r="V17" s="624">
        <v>215</v>
      </c>
      <c r="W17" s="625">
        <v>157</v>
      </c>
      <c r="X17" s="625">
        <v>216</v>
      </c>
      <c r="Y17" s="625">
        <v>263</v>
      </c>
      <c r="Z17" s="625">
        <v>334</v>
      </c>
      <c r="AA17" s="625">
        <v>303</v>
      </c>
      <c r="AB17" s="625">
        <v>1393</v>
      </c>
      <c r="AC17" s="625">
        <v>258</v>
      </c>
      <c r="AD17" s="625">
        <v>211</v>
      </c>
      <c r="AE17" s="626">
        <v>234</v>
      </c>
      <c r="AF17" s="625">
        <v>113</v>
      </c>
      <c r="AG17" s="625">
        <v>518</v>
      </c>
      <c r="AH17" s="625">
        <v>214</v>
      </c>
      <c r="AI17" s="625">
        <v>265</v>
      </c>
      <c r="AJ17" s="625">
        <v>326</v>
      </c>
      <c r="AK17" s="625">
        <v>308</v>
      </c>
      <c r="AL17" s="625">
        <v>803</v>
      </c>
      <c r="AM17" s="625">
        <v>349</v>
      </c>
      <c r="AN17" s="625">
        <v>220</v>
      </c>
      <c r="AO17" s="630">
        <v>212</v>
      </c>
      <c r="AP17" s="627"/>
      <c r="AQ17" s="628"/>
      <c r="AR17" s="628"/>
      <c r="AS17" s="628"/>
      <c r="AT17" s="628"/>
      <c r="AU17" s="628"/>
      <c r="AV17" s="628"/>
      <c r="AW17" s="628"/>
      <c r="AX17" s="628"/>
      <c r="AY17" s="629"/>
      <c r="AZ17" s="122" t="s">
        <v>196</v>
      </c>
    </row>
    <row r="18" spans="1:52" x14ac:dyDescent="0.2">
      <c r="A18" s="123" t="s">
        <v>201</v>
      </c>
      <c r="B18" s="618">
        <v>10785</v>
      </c>
      <c r="C18" s="619">
        <v>11245</v>
      </c>
      <c r="D18" s="619">
        <v>10190</v>
      </c>
      <c r="E18" s="619">
        <v>10669</v>
      </c>
      <c r="F18" s="619">
        <v>10265</v>
      </c>
      <c r="G18" s="619">
        <v>9706</v>
      </c>
      <c r="H18" s="619">
        <v>9424</v>
      </c>
      <c r="I18" s="619">
        <v>9571</v>
      </c>
      <c r="J18" s="619">
        <v>9547</v>
      </c>
      <c r="K18" s="620">
        <v>10455</v>
      </c>
      <c r="L18" s="619">
        <v>10094</v>
      </c>
      <c r="M18" s="619">
        <v>10315</v>
      </c>
      <c r="N18" s="619">
        <v>10227</v>
      </c>
      <c r="O18" s="619">
        <v>10654</v>
      </c>
      <c r="P18" s="619">
        <v>10173</v>
      </c>
      <c r="Q18" s="619">
        <v>9642</v>
      </c>
      <c r="R18" s="619">
        <v>9412</v>
      </c>
      <c r="S18" s="619">
        <v>9616</v>
      </c>
      <c r="T18" s="619">
        <v>9618</v>
      </c>
      <c r="U18" s="619">
        <v>10457</v>
      </c>
      <c r="V18" s="618">
        <v>596</v>
      </c>
      <c r="W18" s="619">
        <v>635</v>
      </c>
      <c r="X18" s="619">
        <v>1228</v>
      </c>
      <c r="Y18" s="619">
        <v>907</v>
      </c>
      <c r="Z18" s="619">
        <v>1027</v>
      </c>
      <c r="AA18" s="619">
        <v>1088</v>
      </c>
      <c r="AB18" s="619">
        <v>1190</v>
      </c>
      <c r="AC18" s="619">
        <v>1348</v>
      </c>
      <c r="AD18" s="619">
        <v>1252</v>
      </c>
      <c r="AE18" s="620">
        <v>1174</v>
      </c>
      <c r="AF18" s="619">
        <v>220</v>
      </c>
      <c r="AG18" s="619">
        <v>215</v>
      </c>
      <c r="AH18" s="619">
        <v>521</v>
      </c>
      <c r="AI18" s="619">
        <v>903</v>
      </c>
      <c r="AJ18" s="619">
        <v>1014</v>
      </c>
      <c r="AK18" s="619">
        <v>1022</v>
      </c>
      <c r="AL18" s="619">
        <v>1189</v>
      </c>
      <c r="AM18" s="619">
        <v>1333</v>
      </c>
      <c r="AN18" s="619">
        <v>1211</v>
      </c>
      <c r="AO18" s="631">
        <v>1167</v>
      </c>
      <c r="AP18" s="618">
        <v>614</v>
      </c>
      <c r="AQ18" s="619">
        <v>828</v>
      </c>
      <c r="AR18" s="619">
        <v>1761</v>
      </c>
      <c r="AS18" s="619">
        <v>2910</v>
      </c>
      <c r="AT18" s="619">
        <v>3370</v>
      </c>
      <c r="AU18" s="619">
        <v>3597</v>
      </c>
      <c r="AV18" s="619">
        <v>4170</v>
      </c>
      <c r="AW18" s="619">
        <v>4760</v>
      </c>
      <c r="AX18" s="619">
        <v>4424</v>
      </c>
      <c r="AY18" s="631">
        <v>4540</v>
      </c>
      <c r="AZ18" s="123" t="s">
        <v>201</v>
      </c>
    </row>
    <row r="19" spans="1:52" x14ac:dyDescent="0.2">
      <c r="A19" s="122" t="s">
        <v>202</v>
      </c>
      <c r="B19" s="624">
        <v>13376</v>
      </c>
      <c r="C19" s="625">
        <v>12722</v>
      </c>
      <c r="D19" s="625">
        <v>13094</v>
      </c>
      <c r="E19" s="625">
        <v>13306</v>
      </c>
      <c r="F19" s="625">
        <v>13323</v>
      </c>
      <c r="G19" s="625">
        <v>12413</v>
      </c>
      <c r="H19" s="625">
        <v>13362</v>
      </c>
      <c r="I19" s="625">
        <v>12539</v>
      </c>
      <c r="J19" s="625">
        <v>11991</v>
      </c>
      <c r="K19" s="626">
        <v>12493</v>
      </c>
      <c r="L19" s="625">
        <v>13460</v>
      </c>
      <c r="M19" s="625">
        <v>12829</v>
      </c>
      <c r="N19" s="625">
        <v>12999</v>
      </c>
      <c r="O19" s="625">
        <v>13280</v>
      </c>
      <c r="P19" s="625">
        <v>13187</v>
      </c>
      <c r="Q19" s="625">
        <v>12321</v>
      </c>
      <c r="R19" s="625">
        <v>13381</v>
      </c>
      <c r="S19" s="625">
        <v>12535</v>
      </c>
      <c r="T19" s="625">
        <v>12022</v>
      </c>
      <c r="U19" s="625">
        <v>12357</v>
      </c>
      <c r="V19" s="624">
        <v>118</v>
      </c>
      <c r="W19" s="625">
        <v>127</v>
      </c>
      <c r="X19" s="625">
        <v>154</v>
      </c>
      <c r="Y19" s="625">
        <v>231</v>
      </c>
      <c r="Z19" s="625">
        <v>156</v>
      </c>
      <c r="AA19" s="625">
        <v>172</v>
      </c>
      <c r="AB19" s="625">
        <v>246</v>
      </c>
      <c r="AC19" s="625">
        <v>240</v>
      </c>
      <c r="AD19" s="625">
        <v>390</v>
      </c>
      <c r="AE19" s="626">
        <v>392</v>
      </c>
      <c r="AF19" s="625">
        <v>114</v>
      </c>
      <c r="AG19" s="625">
        <v>125</v>
      </c>
      <c r="AH19" s="625">
        <v>155</v>
      </c>
      <c r="AI19" s="625">
        <v>231</v>
      </c>
      <c r="AJ19" s="625">
        <v>147</v>
      </c>
      <c r="AK19" s="625">
        <v>160</v>
      </c>
      <c r="AL19" s="625">
        <v>228</v>
      </c>
      <c r="AM19" s="625">
        <v>238</v>
      </c>
      <c r="AN19" s="625">
        <v>413</v>
      </c>
      <c r="AO19" s="630">
        <v>394</v>
      </c>
      <c r="AP19" s="624">
        <v>1063</v>
      </c>
      <c r="AQ19" s="625">
        <v>1080</v>
      </c>
      <c r="AR19" s="625">
        <v>1190</v>
      </c>
      <c r="AS19" s="625">
        <v>1246</v>
      </c>
      <c r="AT19" s="625">
        <v>1064</v>
      </c>
      <c r="AU19" s="625">
        <v>1398</v>
      </c>
      <c r="AV19" s="625">
        <v>1766</v>
      </c>
      <c r="AW19" s="625">
        <v>1630</v>
      </c>
      <c r="AX19" s="625">
        <v>2031</v>
      </c>
      <c r="AY19" s="630">
        <v>2263</v>
      </c>
      <c r="AZ19" s="122" t="s">
        <v>202</v>
      </c>
    </row>
    <row r="20" spans="1:52" x14ac:dyDescent="0.2">
      <c r="A20" s="123" t="s">
        <v>224</v>
      </c>
      <c r="B20" s="632">
        <v>10706</v>
      </c>
      <c r="C20" s="633">
        <v>11023</v>
      </c>
      <c r="D20" s="633">
        <v>11490</v>
      </c>
      <c r="E20" s="633">
        <v>12265</v>
      </c>
      <c r="F20" s="633">
        <v>12983</v>
      </c>
      <c r="G20" s="633">
        <v>13019</v>
      </c>
      <c r="H20" s="633">
        <v>12554</v>
      </c>
      <c r="I20" s="633">
        <v>13395</v>
      </c>
      <c r="J20" s="633">
        <v>13358</v>
      </c>
      <c r="K20" s="634">
        <v>13659</v>
      </c>
      <c r="L20" s="633">
        <v>10654</v>
      </c>
      <c r="M20" s="633">
        <v>11035</v>
      </c>
      <c r="N20" s="633">
        <v>11523</v>
      </c>
      <c r="O20" s="633">
        <v>12272</v>
      </c>
      <c r="P20" s="633">
        <v>13037</v>
      </c>
      <c r="Q20" s="633">
        <v>13001</v>
      </c>
      <c r="R20" s="633">
        <v>12554</v>
      </c>
      <c r="S20" s="633">
        <v>13540</v>
      </c>
      <c r="T20" s="633">
        <v>13333</v>
      </c>
      <c r="U20" s="633">
        <v>13681</v>
      </c>
      <c r="V20" s="632">
        <v>78</v>
      </c>
      <c r="W20" s="633">
        <v>60</v>
      </c>
      <c r="X20" s="633">
        <v>26</v>
      </c>
      <c r="Y20" s="633">
        <v>33</v>
      </c>
      <c r="Z20" s="633">
        <v>11</v>
      </c>
      <c r="AA20" s="633">
        <v>7</v>
      </c>
      <c r="AB20" s="633">
        <v>7</v>
      </c>
      <c r="AC20" s="633">
        <v>6</v>
      </c>
      <c r="AD20" s="633">
        <v>6</v>
      </c>
      <c r="AE20" s="634">
        <v>7</v>
      </c>
      <c r="AF20" s="633">
        <v>82</v>
      </c>
      <c r="AG20" s="633">
        <v>64</v>
      </c>
      <c r="AH20" s="633">
        <v>22</v>
      </c>
      <c r="AI20" s="633">
        <v>41</v>
      </c>
      <c r="AJ20" s="633">
        <v>12</v>
      </c>
      <c r="AK20" s="633">
        <v>10</v>
      </c>
      <c r="AL20" s="633">
        <v>7</v>
      </c>
      <c r="AM20" s="633">
        <v>6</v>
      </c>
      <c r="AN20" s="633">
        <v>8</v>
      </c>
      <c r="AO20" s="635">
        <v>8</v>
      </c>
      <c r="AP20" s="632">
        <v>546</v>
      </c>
      <c r="AQ20" s="633">
        <v>628</v>
      </c>
      <c r="AR20" s="633">
        <v>734</v>
      </c>
      <c r="AS20" s="633">
        <v>872</v>
      </c>
      <c r="AT20" s="633">
        <v>1122</v>
      </c>
      <c r="AU20" s="633">
        <v>1142</v>
      </c>
      <c r="AV20" s="633">
        <v>1231</v>
      </c>
      <c r="AW20" s="633">
        <v>1345</v>
      </c>
      <c r="AX20" s="633">
        <v>1390</v>
      </c>
      <c r="AY20" s="635">
        <v>1436</v>
      </c>
      <c r="AZ20" s="123" t="s">
        <v>224</v>
      </c>
    </row>
    <row r="21" spans="1:52" x14ac:dyDescent="0.2">
      <c r="A21" s="476" t="s">
        <v>204</v>
      </c>
      <c r="B21" s="636">
        <v>40923</v>
      </c>
      <c r="C21" s="637">
        <v>38537</v>
      </c>
      <c r="D21" s="637">
        <v>42875</v>
      </c>
      <c r="E21" s="637">
        <v>42285</v>
      </c>
      <c r="F21" s="637">
        <v>44761</v>
      </c>
      <c r="G21" s="637">
        <v>45496</v>
      </c>
      <c r="H21" s="637">
        <v>41960</v>
      </c>
      <c r="I21" s="637">
        <v>38566</v>
      </c>
      <c r="J21" s="637">
        <v>35485</v>
      </c>
      <c r="K21" s="638">
        <v>34107</v>
      </c>
      <c r="L21" s="637">
        <v>40820</v>
      </c>
      <c r="M21" s="637">
        <v>38393</v>
      </c>
      <c r="N21" s="637">
        <v>42934</v>
      </c>
      <c r="O21" s="637">
        <v>42317</v>
      </c>
      <c r="P21" s="637">
        <v>43643</v>
      </c>
      <c r="Q21" s="637">
        <v>42834</v>
      </c>
      <c r="R21" s="637">
        <v>42016</v>
      </c>
      <c r="S21" s="637">
        <v>38808</v>
      </c>
      <c r="T21" s="637">
        <v>35413</v>
      </c>
      <c r="U21" s="637">
        <v>33830</v>
      </c>
      <c r="V21" s="636">
        <v>793</v>
      </c>
      <c r="W21" s="637">
        <v>939</v>
      </c>
      <c r="X21" s="637">
        <v>93</v>
      </c>
      <c r="Y21" s="637">
        <v>1189</v>
      </c>
      <c r="Z21" s="637">
        <v>882</v>
      </c>
      <c r="AA21" s="637">
        <v>2130</v>
      </c>
      <c r="AB21" s="637">
        <v>1903</v>
      </c>
      <c r="AC21" s="637">
        <v>2239</v>
      </c>
      <c r="AD21" s="637">
        <v>2934</v>
      </c>
      <c r="AE21" s="638">
        <v>2458</v>
      </c>
      <c r="AF21" s="637">
        <v>780</v>
      </c>
      <c r="AG21" s="637">
        <v>884</v>
      </c>
      <c r="AH21" s="637">
        <v>81</v>
      </c>
      <c r="AI21" s="637">
        <v>1179</v>
      </c>
      <c r="AJ21" s="637">
        <v>871</v>
      </c>
      <c r="AK21" s="637">
        <v>2248</v>
      </c>
      <c r="AL21" s="637">
        <v>1779</v>
      </c>
      <c r="AM21" s="637">
        <v>2282</v>
      </c>
      <c r="AN21" s="637">
        <v>2903</v>
      </c>
      <c r="AO21" s="639">
        <v>2842</v>
      </c>
      <c r="AP21" s="636">
        <v>2200</v>
      </c>
      <c r="AQ21" s="637">
        <v>2178</v>
      </c>
      <c r="AR21" s="637">
        <v>3112</v>
      </c>
      <c r="AS21" s="637">
        <v>3181</v>
      </c>
      <c r="AT21" s="637">
        <v>1870</v>
      </c>
      <c r="AU21" s="637">
        <v>1444</v>
      </c>
      <c r="AV21" s="637">
        <v>1890</v>
      </c>
      <c r="AW21" s="637">
        <v>2509</v>
      </c>
      <c r="AX21" s="637">
        <v>3993</v>
      </c>
      <c r="AY21" s="639">
        <v>4869</v>
      </c>
      <c r="AZ21" s="476" t="s">
        <v>204</v>
      </c>
    </row>
    <row r="22" spans="1:52" x14ac:dyDescent="0.2">
      <c r="A22" s="123" t="s">
        <v>183</v>
      </c>
      <c r="B22" s="632"/>
      <c r="C22" s="633"/>
      <c r="D22" s="633">
        <v>24</v>
      </c>
      <c r="E22" s="633">
        <v>1</v>
      </c>
      <c r="F22" s="633">
        <v>1</v>
      </c>
      <c r="G22" s="633">
        <v>1</v>
      </c>
      <c r="H22" s="633">
        <v>1</v>
      </c>
      <c r="I22" s="633">
        <v>0</v>
      </c>
      <c r="J22" s="633">
        <v>1</v>
      </c>
      <c r="K22" s="634">
        <v>2</v>
      </c>
      <c r="L22" s="633">
        <v>0</v>
      </c>
      <c r="M22" s="633">
        <v>0</v>
      </c>
      <c r="N22" s="633">
        <v>0</v>
      </c>
      <c r="O22" s="633">
        <v>0</v>
      </c>
      <c r="P22" s="633">
        <v>1</v>
      </c>
      <c r="Q22" s="633">
        <v>0</v>
      </c>
      <c r="R22" s="633">
        <v>0</v>
      </c>
      <c r="S22" s="633">
        <v>0</v>
      </c>
      <c r="T22" s="633">
        <v>0</v>
      </c>
      <c r="U22" s="633">
        <v>0</v>
      </c>
      <c r="V22" s="632">
        <v>124</v>
      </c>
      <c r="W22" s="633">
        <v>97</v>
      </c>
      <c r="X22" s="633">
        <v>118</v>
      </c>
      <c r="Y22" s="633">
        <v>86</v>
      </c>
      <c r="Z22" s="633">
        <v>73</v>
      </c>
      <c r="AA22" s="633">
        <v>48</v>
      </c>
      <c r="AB22" s="633">
        <v>53</v>
      </c>
      <c r="AC22" s="633">
        <v>46</v>
      </c>
      <c r="AD22" s="633">
        <v>44</v>
      </c>
      <c r="AE22" s="634">
        <v>49</v>
      </c>
      <c r="AF22" s="633">
        <v>123</v>
      </c>
      <c r="AG22" s="633">
        <v>97</v>
      </c>
      <c r="AH22" s="633">
        <v>86</v>
      </c>
      <c r="AI22" s="633">
        <v>87</v>
      </c>
      <c r="AJ22" s="633">
        <v>74</v>
      </c>
      <c r="AK22" s="633">
        <v>48</v>
      </c>
      <c r="AL22" s="633">
        <v>54</v>
      </c>
      <c r="AM22" s="633">
        <v>46</v>
      </c>
      <c r="AN22" s="633">
        <v>46</v>
      </c>
      <c r="AO22" s="635">
        <v>49</v>
      </c>
      <c r="AP22" s="632">
        <v>130</v>
      </c>
      <c r="AQ22" s="633">
        <v>2</v>
      </c>
      <c r="AR22" s="633">
        <v>223</v>
      </c>
      <c r="AS22" s="633">
        <v>253</v>
      </c>
      <c r="AT22" s="633">
        <v>227</v>
      </c>
      <c r="AU22" s="633">
        <v>225</v>
      </c>
      <c r="AV22" s="633">
        <v>272</v>
      </c>
      <c r="AW22" s="633">
        <v>211</v>
      </c>
      <c r="AX22" s="633">
        <v>157</v>
      </c>
      <c r="AY22" s="635">
        <v>169</v>
      </c>
      <c r="AZ22" s="123" t="s">
        <v>183</v>
      </c>
    </row>
    <row r="23" spans="1:52" x14ac:dyDescent="0.2">
      <c r="A23" s="476" t="s">
        <v>187</v>
      </c>
      <c r="B23" s="636">
        <v>64</v>
      </c>
      <c r="C23" s="637">
        <v>68</v>
      </c>
      <c r="D23" s="637">
        <v>105</v>
      </c>
      <c r="E23" s="637">
        <v>178</v>
      </c>
      <c r="F23" s="637">
        <v>213</v>
      </c>
      <c r="G23" s="637">
        <v>288</v>
      </c>
      <c r="H23" s="637">
        <v>334</v>
      </c>
      <c r="I23" s="637">
        <v>389</v>
      </c>
      <c r="J23" s="637">
        <v>408</v>
      </c>
      <c r="K23" s="638">
        <v>432</v>
      </c>
      <c r="L23" s="637">
        <v>66</v>
      </c>
      <c r="M23" s="637">
        <v>75</v>
      </c>
      <c r="N23" s="637">
        <v>112</v>
      </c>
      <c r="O23" s="637">
        <v>183</v>
      </c>
      <c r="P23" s="637">
        <v>223</v>
      </c>
      <c r="Q23" s="637">
        <v>300</v>
      </c>
      <c r="R23" s="637">
        <v>342</v>
      </c>
      <c r="S23" s="637">
        <v>397</v>
      </c>
      <c r="T23" s="637">
        <v>418</v>
      </c>
      <c r="U23" s="637">
        <v>441</v>
      </c>
      <c r="V23" s="636"/>
      <c r="W23" s="637"/>
      <c r="X23" s="637"/>
      <c r="Y23" s="637"/>
      <c r="Z23" s="637"/>
      <c r="AA23" s="637"/>
      <c r="AB23" s="637"/>
      <c r="AC23" s="637"/>
      <c r="AD23" s="637"/>
      <c r="AE23" s="638"/>
      <c r="AF23" s="637"/>
      <c r="AG23" s="637"/>
      <c r="AH23" s="637"/>
      <c r="AI23" s="637"/>
      <c r="AJ23" s="637"/>
      <c r="AK23" s="637"/>
      <c r="AL23" s="637"/>
      <c r="AM23" s="637"/>
      <c r="AN23" s="637"/>
      <c r="AO23" s="639"/>
      <c r="AP23" s="636">
        <v>63</v>
      </c>
      <c r="AQ23" s="637">
        <v>49</v>
      </c>
      <c r="AR23" s="637">
        <v>41</v>
      </c>
      <c r="AS23" s="637">
        <v>65</v>
      </c>
      <c r="AT23" s="637">
        <v>51</v>
      </c>
      <c r="AU23" s="637">
        <v>69</v>
      </c>
      <c r="AV23" s="637">
        <v>59</v>
      </c>
      <c r="AW23" s="637">
        <v>64</v>
      </c>
      <c r="AX23" s="637">
        <v>84</v>
      </c>
      <c r="AY23" s="639">
        <v>68</v>
      </c>
      <c r="AZ23" s="476" t="s">
        <v>187</v>
      </c>
    </row>
    <row r="24" spans="1:52" x14ac:dyDescent="0.2">
      <c r="A24" s="123" t="s">
        <v>188</v>
      </c>
      <c r="B24" s="632">
        <v>73</v>
      </c>
      <c r="C24" s="633">
        <v>82</v>
      </c>
      <c r="D24" s="633">
        <v>92</v>
      </c>
      <c r="E24" s="633">
        <v>104</v>
      </c>
      <c r="F24" s="633">
        <v>103</v>
      </c>
      <c r="G24" s="633">
        <v>99</v>
      </c>
      <c r="H24" s="633">
        <v>121</v>
      </c>
      <c r="I24" s="633">
        <v>137</v>
      </c>
      <c r="J24" s="633">
        <v>142</v>
      </c>
      <c r="K24" s="634">
        <v>138</v>
      </c>
      <c r="L24" s="633">
        <v>74</v>
      </c>
      <c r="M24" s="633">
        <v>85</v>
      </c>
      <c r="N24" s="633">
        <v>98</v>
      </c>
      <c r="O24" s="633">
        <v>108</v>
      </c>
      <c r="P24" s="633">
        <v>109</v>
      </c>
      <c r="Q24" s="633">
        <v>106</v>
      </c>
      <c r="R24" s="633">
        <v>130</v>
      </c>
      <c r="S24" s="633">
        <v>144</v>
      </c>
      <c r="T24" s="633">
        <v>145</v>
      </c>
      <c r="U24" s="633">
        <v>142</v>
      </c>
      <c r="V24" s="632"/>
      <c r="W24" s="633"/>
      <c r="X24" s="633"/>
      <c r="Y24" s="633"/>
      <c r="Z24" s="633"/>
      <c r="AA24" s="633"/>
      <c r="AB24" s="633"/>
      <c r="AC24" s="633"/>
      <c r="AD24" s="633"/>
      <c r="AE24" s="634"/>
      <c r="AF24" s="633"/>
      <c r="AG24" s="633"/>
      <c r="AH24" s="633"/>
      <c r="AI24" s="633"/>
      <c r="AJ24" s="633"/>
      <c r="AK24" s="633"/>
      <c r="AL24" s="633"/>
      <c r="AM24" s="633"/>
      <c r="AN24" s="633"/>
      <c r="AO24" s="635"/>
      <c r="AP24" s="632">
        <v>14</v>
      </c>
      <c r="AQ24" s="633">
        <v>24</v>
      </c>
      <c r="AR24" s="633">
        <v>25</v>
      </c>
      <c r="AS24" s="633">
        <v>37</v>
      </c>
      <c r="AT24" s="633">
        <v>32</v>
      </c>
      <c r="AU24" s="633">
        <v>34</v>
      </c>
      <c r="AV24" s="633">
        <v>35</v>
      </c>
      <c r="AW24" s="633">
        <v>21</v>
      </c>
      <c r="AX24" s="633">
        <v>27</v>
      </c>
      <c r="AY24" s="635">
        <v>33</v>
      </c>
      <c r="AZ24" s="123" t="s">
        <v>188</v>
      </c>
    </row>
    <row r="25" spans="1:52" x14ac:dyDescent="0.2">
      <c r="A25" s="476" t="s">
        <v>205</v>
      </c>
      <c r="B25" s="703" t="s">
        <v>214</v>
      </c>
      <c r="C25" s="704" t="s">
        <v>214</v>
      </c>
      <c r="D25" s="704" t="s">
        <v>214</v>
      </c>
      <c r="E25" s="704" t="s">
        <v>214</v>
      </c>
      <c r="F25" s="704" t="s">
        <v>214</v>
      </c>
      <c r="G25" s="704" t="s">
        <v>214</v>
      </c>
      <c r="H25" s="704" t="s">
        <v>214</v>
      </c>
      <c r="I25" s="704" t="s">
        <v>214</v>
      </c>
      <c r="J25" s="704" t="s">
        <v>214</v>
      </c>
      <c r="K25" s="783" t="s">
        <v>214</v>
      </c>
      <c r="L25" s="704" t="s">
        <v>214</v>
      </c>
      <c r="M25" s="704" t="s">
        <v>214</v>
      </c>
      <c r="N25" s="704" t="s">
        <v>214</v>
      </c>
      <c r="O25" s="704" t="s">
        <v>214</v>
      </c>
      <c r="P25" s="704" t="s">
        <v>214</v>
      </c>
      <c r="Q25" s="704" t="s">
        <v>214</v>
      </c>
      <c r="R25" s="704" t="s">
        <v>214</v>
      </c>
      <c r="S25" s="704" t="s">
        <v>214</v>
      </c>
      <c r="T25" s="704" t="s">
        <v>214</v>
      </c>
      <c r="U25" s="792" t="s">
        <v>214</v>
      </c>
      <c r="V25" s="703" t="s">
        <v>214</v>
      </c>
      <c r="W25" s="704" t="s">
        <v>214</v>
      </c>
      <c r="X25" s="704" t="s">
        <v>214</v>
      </c>
      <c r="Y25" s="704" t="s">
        <v>214</v>
      </c>
      <c r="Z25" s="704" t="s">
        <v>214</v>
      </c>
      <c r="AA25" s="704" t="s">
        <v>214</v>
      </c>
      <c r="AB25" s="704" t="s">
        <v>214</v>
      </c>
      <c r="AC25" s="704" t="s">
        <v>214</v>
      </c>
      <c r="AD25" s="704" t="s">
        <v>214</v>
      </c>
      <c r="AE25" s="783" t="s">
        <v>214</v>
      </c>
      <c r="AF25" s="704" t="s">
        <v>214</v>
      </c>
      <c r="AG25" s="704" t="s">
        <v>214</v>
      </c>
      <c r="AH25" s="704" t="s">
        <v>214</v>
      </c>
      <c r="AI25" s="704" t="s">
        <v>214</v>
      </c>
      <c r="AJ25" s="704" t="s">
        <v>214</v>
      </c>
      <c r="AK25" s="704" t="s">
        <v>214</v>
      </c>
      <c r="AL25" s="704" t="s">
        <v>214</v>
      </c>
      <c r="AM25" s="704" t="s">
        <v>214</v>
      </c>
      <c r="AN25" s="704" t="s">
        <v>214</v>
      </c>
      <c r="AO25" s="800" t="s">
        <v>214</v>
      </c>
      <c r="AP25" s="703" t="s">
        <v>214</v>
      </c>
      <c r="AQ25" s="704" t="s">
        <v>214</v>
      </c>
      <c r="AR25" s="704" t="s">
        <v>214</v>
      </c>
      <c r="AS25" s="704" t="s">
        <v>214</v>
      </c>
      <c r="AT25" s="704" t="s">
        <v>214</v>
      </c>
      <c r="AU25" s="704" t="s">
        <v>214</v>
      </c>
      <c r="AV25" s="704" t="s">
        <v>214</v>
      </c>
      <c r="AW25" s="704" t="s">
        <v>214</v>
      </c>
      <c r="AX25" s="704" t="s">
        <v>214</v>
      </c>
      <c r="AY25" s="800" t="s">
        <v>214</v>
      </c>
      <c r="AZ25" s="476" t="s">
        <v>205</v>
      </c>
    </row>
    <row r="26" spans="1:52" x14ac:dyDescent="0.2">
      <c r="A26" s="123" t="s">
        <v>186</v>
      </c>
      <c r="B26" s="705" t="s">
        <v>214</v>
      </c>
      <c r="C26" s="706" t="s">
        <v>214</v>
      </c>
      <c r="D26" s="706" t="s">
        <v>214</v>
      </c>
      <c r="E26" s="706" t="s">
        <v>214</v>
      </c>
      <c r="F26" s="706" t="s">
        <v>214</v>
      </c>
      <c r="G26" s="706" t="s">
        <v>214</v>
      </c>
      <c r="H26" s="706" t="s">
        <v>214</v>
      </c>
      <c r="I26" s="706" t="s">
        <v>214</v>
      </c>
      <c r="J26" s="706" t="s">
        <v>214</v>
      </c>
      <c r="K26" s="784" t="s">
        <v>214</v>
      </c>
      <c r="L26" s="706" t="s">
        <v>214</v>
      </c>
      <c r="M26" s="706" t="s">
        <v>214</v>
      </c>
      <c r="N26" s="706" t="s">
        <v>214</v>
      </c>
      <c r="O26" s="706" t="s">
        <v>214</v>
      </c>
      <c r="P26" s="706" t="s">
        <v>214</v>
      </c>
      <c r="Q26" s="706" t="s">
        <v>214</v>
      </c>
      <c r="R26" s="706" t="s">
        <v>214</v>
      </c>
      <c r="S26" s="706" t="s">
        <v>214</v>
      </c>
      <c r="T26" s="706" t="s">
        <v>214</v>
      </c>
      <c r="U26" s="793" t="s">
        <v>214</v>
      </c>
      <c r="V26" s="705" t="s">
        <v>214</v>
      </c>
      <c r="W26" s="706" t="s">
        <v>214</v>
      </c>
      <c r="X26" s="706" t="s">
        <v>214</v>
      </c>
      <c r="Y26" s="706" t="s">
        <v>214</v>
      </c>
      <c r="Z26" s="706" t="s">
        <v>214</v>
      </c>
      <c r="AA26" s="706" t="s">
        <v>214</v>
      </c>
      <c r="AB26" s="706" t="s">
        <v>214</v>
      </c>
      <c r="AC26" s="706" t="s">
        <v>214</v>
      </c>
      <c r="AD26" s="706" t="s">
        <v>214</v>
      </c>
      <c r="AE26" s="784" t="s">
        <v>214</v>
      </c>
      <c r="AF26" s="706" t="s">
        <v>214</v>
      </c>
      <c r="AG26" s="706" t="s">
        <v>214</v>
      </c>
      <c r="AH26" s="706" t="s">
        <v>214</v>
      </c>
      <c r="AI26" s="706" t="s">
        <v>214</v>
      </c>
      <c r="AJ26" s="706" t="s">
        <v>214</v>
      </c>
      <c r="AK26" s="706" t="s">
        <v>214</v>
      </c>
      <c r="AL26" s="706" t="s">
        <v>214</v>
      </c>
      <c r="AM26" s="706" t="s">
        <v>214</v>
      </c>
      <c r="AN26" s="706" t="s">
        <v>214</v>
      </c>
      <c r="AO26" s="801" t="s">
        <v>214</v>
      </c>
      <c r="AP26" s="705" t="s">
        <v>214</v>
      </c>
      <c r="AQ26" s="706" t="s">
        <v>214</v>
      </c>
      <c r="AR26" s="706" t="s">
        <v>214</v>
      </c>
      <c r="AS26" s="706" t="s">
        <v>214</v>
      </c>
      <c r="AT26" s="706" t="s">
        <v>214</v>
      </c>
      <c r="AU26" s="706" t="s">
        <v>214</v>
      </c>
      <c r="AV26" s="706" t="s">
        <v>214</v>
      </c>
      <c r="AW26" s="706" t="s">
        <v>214</v>
      </c>
      <c r="AX26" s="706" t="s">
        <v>214</v>
      </c>
      <c r="AY26" s="801" t="s">
        <v>214</v>
      </c>
      <c r="AZ26" s="123" t="s">
        <v>186</v>
      </c>
    </row>
    <row r="27" spans="1:52" x14ac:dyDescent="0.2">
      <c r="A27" s="476" t="s">
        <v>189</v>
      </c>
      <c r="B27" s="636">
        <v>3605</v>
      </c>
      <c r="C27" s="637">
        <v>3545</v>
      </c>
      <c r="D27" s="637">
        <v>3652</v>
      </c>
      <c r="E27" s="637">
        <v>3893</v>
      </c>
      <c r="F27" s="637">
        <v>4148</v>
      </c>
      <c r="G27" s="637">
        <v>3886</v>
      </c>
      <c r="H27" s="637">
        <v>4136</v>
      </c>
      <c r="I27" s="637">
        <v>4263</v>
      </c>
      <c r="J27" s="637">
        <v>4224</v>
      </c>
      <c r="K27" s="638">
        <v>4537</v>
      </c>
      <c r="L27" s="637">
        <v>3605</v>
      </c>
      <c r="M27" s="637">
        <v>3545</v>
      </c>
      <c r="N27" s="637">
        <v>3652</v>
      </c>
      <c r="O27" s="637">
        <v>3891</v>
      </c>
      <c r="P27" s="637">
        <v>3955</v>
      </c>
      <c r="Q27" s="637">
        <v>3885</v>
      </c>
      <c r="R27" s="637">
        <v>4134</v>
      </c>
      <c r="S27" s="637">
        <v>4246</v>
      </c>
      <c r="T27" s="637">
        <v>4219</v>
      </c>
      <c r="U27" s="637">
        <v>4532</v>
      </c>
      <c r="V27" s="636">
        <v>20</v>
      </c>
      <c r="W27" s="637">
        <v>7</v>
      </c>
      <c r="X27" s="637">
        <v>12</v>
      </c>
      <c r="Y27" s="637">
        <v>9</v>
      </c>
      <c r="Z27" s="637">
        <v>14</v>
      </c>
      <c r="AA27" s="637">
        <v>14</v>
      </c>
      <c r="AB27" s="637">
        <v>15</v>
      </c>
      <c r="AC27" s="637">
        <v>56</v>
      </c>
      <c r="AD27" s="637">
        <v>46</v>
      </c>
      <c r="AE27" s="638">
        <v>51</v>
      </c>
      <c r="AF27" s="637">
        <v>20</v>
      </c>
      <c r="AG27" s="637">
        <v>6</v>
      </c>
      <c r="AH27" s="637">
        <v>11</v>
      </c>
      <c r="AI27" s="637">
        <v>9</v>
      </c>
      <c r="AJ27" s="637">
        <v>14</v>
      </c>
      <c r="AK27" s="637">
        <v>14</v>
      </c>
      <c r="AL27" s="637">
        <v>15</v>
      </c>
      <c r="AM27" s="637">
        <v>56</v>
      </c>
      <c r="AN27" s="637">
        <v>46</v>
      </c>
      <c r="AO27" s="639">
        <v>51</v>
      </c>
      <c r="AP27" s="636">
        <v>251</v>
      </c>
      <c r="AQ27" s="637">
        <v>307</v>
      </c>
      <c r="AR27" s="637">
        <v>385</v>
      </c>
      <c r="AS27" s="637">
        <v>472</v>
      </c>
      <c r="AT27" s="637">
        <v>528</v>
      </c>
      <c r="AU27" s="637">
        <v>414</v>
      </c>
      <c r="AV27" s="637">
        <v>464</v>
      </c>
      <c r="AW27" s="637">
        <v>446</v>
      </c>
      <c r="AX27" s="637">
        <v>519</v>
      </c>
      <c r="AY27" s="639">
        <v>382</v>
      </c>
      <c r="AZ27" s="476" t="s">
        <v>189</v>
      </c>
    </row>
    <row r="28" spans="1:52" x14ac:dyDescent="0.2">
      <c r="A28" s="475" t="s">
        <v>197</v>
      </c>
      <c r="B28" s="632">
        <v>1006</v>
      </c>
      <c r="C28" s="633">
        <v>1058</v>
      </c>
      <c r="D28" s="633">
        <v>1053</v>
      </c>
      <c r="E28" s="633">
        <v>945</v>
      </c>
      <c r="F28" s="633">
        <v>977</v>
      </c>
      <c r="G28" s="633">
        <v>827</v>
      </c>
      <c r="H28" s="633">
        <v>1005</v>
      </c>
      <c r="I28" s="633">
        <v>924</v>
      </c>
      <c r="J28" s="633">
        <v>863</v>
      </c>
      <c r="K28" s="634">
        <v>940</v>
      </c>
      <c r="L28" s="633">
        <v>1006</v>
      </c>
      <c r="M28" s="633">
        <v>1057</v>
      </c>
      <c r="N28" s="633">
        <v>1074</v>
      </c>
      <c r="O28" s="633">
        <v>925</v>
      </c>
      <c r="P28" s="633">
        <v>982</v>
      </c>
      <c r="Q28" s="633">
        <v>805</v>
      </c>
      <c r="R28" s="633">
        <v>989</v>
      </c>
      <c r="S28" s="633">
        <v>846</v>
      </c>
      <c r="T28" s="633">
        <v>843</v>
      </c>
      <c r="U28" s="633">
        <v>833</v>
      </c>
      <c r="V28" s="632"/>
      <c r="W28" s="633"/>
      <c r="X28" s="633"/>
      <c r="Y28" s="633"/>
      <c r="Z28" s="633"/>
      <c r="AA28" s="633"/>
      <c r="AB28" s="633"/>
      <c r="AC28" s="633"/>
      <c r="AD28" s="633"/>
      <c r="AE28" s="634"/>
      <c r="AF28" s="633"/>
      <c r="AG28" s="633"/>
      <c r="AH28" s="633"/>
      <c r="AI28" s="633"/>
      <c r="AJ28" s="633"/>
      <c r="AK28" s="633"/>
      <c r="AL28" s="633"/>
      <c r="AM28" s="633"/>
      <c r="AN28" s="633"/>
      <c r="AO28" s="635"/>
      <c r="AP28" s="643"/>
      <c r="AQ28" s="644"/>
      <c r="AR28" s="644"/>
      <c r="AS28" s="644"/>
      <c r="AT28" s="644"/>
      <c r="AU28" s="644"/>
      <c r="AV28" s="644"/>
      <c r="AW28" s="644"/>
      <c r="AX28" s="644"/>
      <c r="AY28" s="645"/>
      <c r="AZ28" s="475" t="s">
        <v>197</v>
      </c>
    </row>
    <row r="29" spans="1:52" x14ac:dyDescent="0.2">
      <c r="A29" s="476" t="s">
        <v>206</v>
      </c>
      <c r="B29" s="703" t="s">
        <v>214</v>
      </c>
      <c r="C29" s="704" t="s">
        <v>214</v>
      </c>
      <c r="D29" s="704" t="s">
        <v>214</v>
      </c>
      <c r="E29" s="704" t="s">
        <v>214</v>
      </c>
      <c r="F29" s="704" t="s">
        <v>214</v>
      </c>
      <c r="G29" s="704" t="s">
        <v>214</v>
      </c>
      <c r="H29" s="704" t="s">
        <v>214</v>
      </c>
      <c r="I29" s="704" t="s">
        <v>214</v>
      </c>
      <c r="J29" s="704" t="s">
        <v>214</v>
      </c>
      <c r="K29" s="783" t="s">
        <v>214</v>
      </c>
      <c r="L29" s="704" t="s">
        <v>214</v>
      </c>
      <c r="M29" s="704" t="s">
        <v>214</v>
      </c>
      <c r="N29" s="704" t="s">
        <v>214</v>
      </c>
      <c r="O29" s="704" t="s">
        <v>214</v>
      </c>
      <c r="P29" s="704" t="s">
        <v>214</v>
      </c>
      <c r="Q29" s="704" t="s">
        <v>214</v>
      </c>
      <c r="R29" s="704" t="s">
        <v>214</v>
      </c>
      <c r="S29" s="704" t="s">
        <v>214</v>
      </c>
      <c r="T29" s="704" t="s">
        <v>214</v>
      </c>
      <c r="U29" s="792" t="s">
        <v>214</v>
      </c>
      <c r="V29" s="703" t="s">
        <v>214</v>
      </c>
      <c r="W29" s="704" t="s">
        <v>214</v>
      </c>
      <c r="X29" s="704" t="s">
        <v>214</v>
      </c>
      <c r="Y29" s="704" t="s">
        <v>214</v>
      </c>
      <c r="Z29" s="704" t="s">
        <v>214</v>
      </c>
      <c r="AA29" s="704" t="s">
        <v>214</v>
      </c>
      <c r="AB29" s="704" t="s">
        <v>214</v>
      </c>
      <c r="AC29" s="704" t="s">
        <v>214</v>
      </c>
      <c r="AD29" s="704" t="s">
        <v>214</v>
      </c>
      <c r="AE29" s="783" t="s">
        <v>214</v>
      </c>
      <c r="AF29" s="704" t="s">
        <v>214</v>
      </c>
      <c r="AG29" s="704" t="s">
        <v>214</v>
      </c>
      <c r="AH29" s="704" t="s">
        <v>214</v>
      </c>
      <c r="AI29" s="704" t="s">
        <v>214</v>
      </c>
      <c r="AJ29" s="704" t="s">
        <v>214</v>
      </c>
      <c r="AK29" s="704" t="s">
        <v>214</v>
      </c>
      <c r="AL29" s="704" t="s">
        <v>214</v>
      </c>
      <c r="AM29" s="704" t="s">
        <v>214</v>
      </c>
      <c r="AN29" s="704" t="s">
        <v>214</v>
      </c>
      <c r="AO29" s="800" t="s">
        <v>214</v>
      </c>
      <c r="AP29" s="703" t="s">
        <v>214</v>
      </c>
      <c r="AQ29" s="704" t="s">
        <v>214</v>
      </c>
      <c r="AR29" s="704" t="s">
        <v>214</v>
      </c>
      <c r="AS29" s="704" t="s">
        <v>214</v>
      </c>
      <c r="AT29" s="704" t="s">
        <v>214</v>
      </c>
      <c r="AU29" s="704" t="s">
        <v>214</v>
      </c>
      <c r="AV29" s="704" t="s">
        <v>214</v>
      </c>
      <c r="AW29" s="704" t="s">
        <v>214</v>
      </c>
      <c r="AX29" s="704" t="s">
        <v>214</v>
      </c>
      <c r="AY29" s="800" t="s">
        <v>214</v>
      </c>
      <c r="AZ29" s="476" t="s">
        <v>206</v>
      </c>
    </row>
    <row r="30" spans="1:52" x14ac:dyDescent="0.2">
      <c r="A30" s="123" t="s">
        <v>190</v>
      </c>
      <c r="B30" s="632">
        <v>1030</v>
      </c>
      <c r="C30" s="633">
        <v>812</v>
      </c>
      <c r="D30" s="633">
        <v>875</v>
      </c>
      <c r="E30" s="633">
        <v>1218</v>
      </c>
      <c r="F30" s="633">
        <v>1325</v>
      </c>
      <c r="G30" s="633">
        <v>1238</v>
      </c>
      <c r="H30" s="633">
        <v>1290.9639999999999</v>
      </c>
      <c r="I30" s="633">
        <v>1252.239</v>
      </c>
      <c r="J30" s="633">
        <v>1176</v>
      </c>
      <c r="K30" s="634">
        <v>1089</v>
      </c>
      <c r="L30" s="633">
        <v>1001</v>
      </c>
      <c r="M30" s="633">
        <v>828</v>
      </c>
      <c r="N30" s="633">
        <v>861</v>
      </c>
      <c r="O30" s="633">
        <v>1238</v>
      </c>
      <c r="P30" s="633">
        <v>1322</v>
      </c>
      <c r="Q30" s="633">
        <v>1243</v>
      </c>
      <c r="R30" s="633">
        <v>1310</v>
      </c>
      <c r="S30" s="633">
        <v>1274</v>
      </c>
      <c r="T30" s="633">
        <v>1183</v>
      </c>
      <c r="U30" s="633">
        <v>1112</v>
      </c>
      <c r="V30" s="632">
        <v>0</v>
      </c>
      <c r="W30" s="633">
        <v>0</v>
      </c>
      <c r="X30" s="633">
        <v>0</v>
      </c>
      <c r="Y30" s="633">
        <v>0</v>
      </c>
      <c r="Z30" s="633">
        <v>0</v>
      </c>
      <c r="AA30" s="633">
        <v>0</v>
      </c>
      <c r="AB30" s="633">
        <v>0</v>
      </c>
      <c r="AC30" s="633">
        <v>1</v>
      </c>
      <c r="AD30" s="633">
        <v>0</v>
      </c>
      <c r="AE30" s="634">
        <v>0</v>
      </c>
      <c r="AF30" s="633">
        <v>0</v>
      </c>
      <c r="AG30" s="633">
        <v>0</v>
      </c>
      <c r="AH30" s="633">
        <v>0</v>
      </c>
      <c r="AI30" s="633">
        <v>0</v>
      </c>
      <c r="AJ30" s="633">
        <v>0</v>
      </c>
      <c r="AK30" s="633">
        <v>0</v>
      </c>
      <c r="AL30" s="633">
        <v>0</v>
      </c>
      <c r="AM30" s="633">
        <v>1</v>
      </c>
      <c r="AN30" s="633">
        <v>0</v>
      </c>
      <c r="AO30" s="635">
        <v>0</v>
      </c>
      <c r="AP30" s="643"/>
      <c r="AQ30" s="644"/>
      <c r="AR30" s="644"/>
      <c r="AS30" s="644"/>
      <c r="AT30" s="644"/>
      <c r="AU30" s="644"/>
      <c r="AV30" s="644"/>
      <c r="AW30" s="644"/>
      <c r="AX30" s="644"/>
      <c r="AY30" s="645"/>
      <c r="AZ30" s="123" t="s">
        <v>190</v>
      </c>
    </row>
    <row r="31" spans="1:52" x14ac:dyDescent="0.2">
      <c r="A31" s="476" t="s">
        <v>207</v>
      </c>
      <c r="B31" s="636">
        <v>325</v>
      </c>
      <c r="C31" s="637">
        <v>332</v>
      </c>
      <c r="D31" s="637">
        <v>343</v>
      </c>
      <c r="E31" s="637">
        <v>368</v>
      </c>
      <c r="F31" s="637">
        <v>382</v>
      </c>
      <c r="G31" s="637">
        <v>416</v>
      </c>
      <c r="H31" s="637">
        <v>350.72199999999998</v>
      </c>
      <c r="I31" s="637">
        <v>305</v>
      </c>
      <c r="J31" s="637">
        <v>254</v>
      </c>
      <c r="K31" s="638">
        <v>249</v>
      </c>
      <c r="L31" s="637">
        <v>325</v>
      </c>
      <c r="M31" s="637">
        <v>330</v>
      </c>
      <c r="N31" s="637">
        <v>343</v>
      </c>
      <c r="O31" s="637">
        <v>367</v>
      </c>
      <c r="P31" s="637">
        <v>380</v>
      </c>
      <c r="Q31" s="637">
        <v>417</v>
      </c>
      <c r="R31" s="637">
        <v>350</v>
      </c>
      <c r="S31" s="637">
        <v>305</v>
      </c>
      <c r="T31" s="637">
        <v>254</v>
      </c>
      <c r="U31" s="637">
        <v>249</v>
      </c>
      <c r="V31" s="636"/>
      <c r="W31" s="637"/>
      <c r="X31" s="637"/>
      <c r="Y31" s="637"/>
      <c r="Z31" s="637"/>
      <c r="AA31" s="637"/>
      <c r="AB31" s="637"/>
      <c r="AC31" s="637">
        <v>33</v>
      </c>
      <c r="AD31" s="637">
        <v>28</v>
      </c>
      <c r="AE31" s="638">
        <v>30</v>
      </c>
      <c r="AF31" s="637"/>
      <c r="AG31" s="637"/>
      <c r="AH31" s="637"/>
      <c r="AI31" s="637"/>
      <c r="AJ31" s="637"/>
      <c r="AK31" s="637"/>
      <c r="AL31" s="637"/>
      <c r="AM31" s="637">
        <v>34</v>
      </c>
      <c r="AN31" s="637">
        <v>29</v>
      </c>
      <c r="AO31" s="639">
        <v>28</v>
      </c>
      <c r="AP31" s="640"/>
      <c r="AQ31" s="641"/>
      <c r="AR31" s="641"/>
      <c r="AS31" s="641"/>
      <c r="AT31" s="641"/>
      <c r="AU31" s="641"/>
      <c r="AV31" s="641"/>
      <c r="AW31" s="641"/>
      <c r="AX31" s="641"/>
      <c r="AY31" s="642">
        <v>472</v>
      </c>
      <c r="AZ31" s="476" t="s">
        <v>207</v>
      </c>
    </row>
    <row r="32" spans="1:52" x14ac:dyDescent="0.2">
      <c r="A32" s="123" t="s">
        <v>191</v>
      </c>
      <c r="B32" s="632"/>
      <c r="C32" s="633"/>
      <c r="D32" s="633"/>
      <c r="E32" s="633"/>
      <c r="F32" s="633"/>
      <c r="G32" s="633"/>
      <c r="H32" s="633"/>
      <c r="I32" s="633"/>
      <c r="J32" s="633"/>
      <c r="K32" s="634"/>
      <c r="L32" s="633"/>
      <c r="M32" s="633"/>
      <c r="N32" s="633"/>
      <c r="O32" s="633"/>
      <c r="P32" s="633"/>
      <c r="Q32" s="633"/>
      <c r="R32" s="633"/>
      <c r="S32" s="633"/>
      <c r="T32" s="633"/>
      <c r="U32" s="633"/>
      <c r="V32" s="632"/>
      <c r="W32" s="633"/>
      <c r="X32" s="633"/>
      <c r="Y32" s="633"/>
      <c r="Z32" s="633"/>
      <c r="AA32" s="633"/>
      <c r="AB32" s="633"/>
      <c r="AC32" s="633"/>
      <c r="AD32" s="633"/>
      <c r="AE32" s="634"/>
      <c r="AF32" s="633"/>
      <c r="AG32" s="633"/>
      <c r="AH32" s="633"/>
      <c r="AI32" s="633"/>
      <c r="AJ32" s="633"/>
      <c r="AK32" s="633"/>
      <c r="AL32" s="633"/>
      <c r="AM32" s="633"/>
      <c r="AN32" s="633"/>
      <c r="AO32" s="635"/>
      <c r="AP32" s="643"/>
      <c r="AQ32" s="644"/>
      <c r="AR32" s="644"/>
      <c r="AS32" s="633">
        <v>11.891</v>
      </c>
      <c r="AT32" s="633">
        <v>37.597999999999999</v>
      </c>
      <c r="AU32" s="633">
        <v>12.654999999999999</v>
      </c>
      <c r="AV32" s="633">
        <v>22.725000000000001</v>
      </c>
      <c r="AW32" s="644">
        <v>27</v>
      </c>
      <c r="AX32" s="644">
        <v>30</v>
      </c>
      <c r="AY32" s="645">
        <v>49</v>
      </c>
      <c r="AZ32" s="123" t="s">
        <v>191</v>
      </c>
    </row>
    <row r="33" spans="1:52" x14ac:dyDescent="0.2">
      <c r="A33" s="476" t="s">
        <v>193</v>
      </c>
      <c r="B33" s="636"/>
      <c r="C33" s="637"/>
      <c r="D33" s="637"/>
      <c r="E33" s="637"/>
      <c r="F33" s="637">
        <v>15.289</v>
      </c>
      <c r="G33" s="637">
        <v>25.248000000000001</v>
      </c>
      <c r="H33" s="637">
        <v>15.798999999999999</v>
      </c>
      <c r="I33" s="637">
        <v>13.581</v>
      </c>
      <c r="J33" s="637">
        <v>16</v>
      </c>
      <c r="K33" s="638">
        <v>14</v>
      </c>
      <c r="L33" s="637"/>
      <c r="M33" s="637"/>
      <c r="N33" s="637"/>
      <c r="O33" s="637"/>
      <c r="P33" s="637">
        <v>16</v>
      </c>
      <c r="Q33" s="637">
        <v>24</v>
      </c>
      <c r="R33" s="637">
        <v>17</v>
      </c>
      <c r="S33" s="637">
        <v>17</v>
      </c>
      <c r="T33" s="637">
        <v>18</v>
      </c>
      <c r="U33" s="637">
        <v>14</v>
      </c>
      <c r="V33" s="636"/>
      <c r="W33" s="637"/>
      <c r="X33" s="637"/>
      <c r="Y33" s="637"/>
      <c r="Z33" s="637">
        <v>11</v>
      </c>
      <c r="AA33" s="637">
        <v>4</v>
      </c>
      <c r="AB33" s="637">
        <v>3</v>
      </c>
      <c r="AC33" s="637">
        <v>2</v>
      </c>
      <c r="AD33" s="637">
        <v>0</v>
      </c>
      <c r="AE33" s="638">
        <v>0</v>
      </c>
      <c r="AF33" s="637"/>
      <c r="AG33" s="637"/>
      <c r="AH33" s="637"/>
      <c r="AI33" s="637"/>
      <c r="AJ33" s="637">
        <v>7</v>
      </c>
      <c r="AK33" s="637">
        <v>4</v>
      </c>
      <c r="AL33" s="637">
        <v>3</v>
      </c>
      <c r="AM33" s="637">
        <v>3</v>
      </c>
      <c r="AN33" s="637"/>
      <c r="AO33" s="639"/>
      <c r="AP33" s="640"/>
      <c r="AQ33" s="641"/>
      <c r="AR33" s="641"/>
      <c r="AS33" s="641"/>
      <c r="AT33" s="641"/>
      <c r="AU33" s="637">
        <v>21.407</v>
      </c>
      <c r="AV33" s="637">
        <v>31.681999999999999</v>
      </c>
      <c r="AW33" s="641">
        <v>98</v>
      </c>
      <c r="AX33" s="641">
        <v>65</v>
      </c>
      <c r="AY33" s="642">
        <v>68</v>
      </c>
      <c r="AZ33" s="476" t="s">
        <v>193</v>
      </c>
    </row>
    <row r="34" spans="1:52" x14ac:dyDescent="0.2">
      <c r="A34" s="123" t="s">
        <v>192</v>
      </c>
      <c r="B34" s="705" t="s">
        <v>214</v>
      </c>
      <c r="C34" s="706" t="s">
        <v>214</v>
      </c>
      <c r="D34" s="706" t="s">
        <v>214</v>
      </c>
      <c r="E34" s="706" t="s">
        <v>214</v>
      </c>
      <c r="F34" s="706" t="s">
        <v>214</v>
      </c>
      <c r="G34" s="706" t="s">
        <v>214</v>
      </c>
      <c r="H34" s="706" t="s">
        <v>214</v>
      </c>
      <c r="I34" s="706" t="s">
        <v>214</v>
      </c>
      <c r="J34" s="706" t="s">
        <v>214</v>
      </c>
      <c r="K34" s="784" t="s">
        <v>214</v>
      </c>
      <c r="L34" s="706" t="s">
        <v>214</v>
      </c>
      <c r="M34" s="706" t="s">
        <v>214</v>
      </c>
      <c r="N34" s="706" t="s">
        <v>214</v>
      </c>
      <c r="O34" s="706" t="s">
        <v>214</v>
      </c>
      <c r="P34" s="706" t="s">
        <v>214</v>
      </c>
      <c r="Q34" s="706" t="s">
        <v>214</v>
      </c>
      <c r="R34" s="706" t="s">
        <v>214</v>
      </c>
      <c r="S34" s="706" t="s">
        <v>214</v>
      </c>
      <c r="T34" s="706" t="s">
        <v>214</v>
      </c>
      <c r="U34" s="793" t="s">
        <v>214</v>
      </c>
      <c r="V34" s="705" t="s">
        <v>214</v>
      </c>
      <c r="W34" s="706" t="s">
        <v>214</v>
      </c>
      <c r="X34" s="706" t="s">
        <v>214</v>
      </c>
      <c r="Y34" s="706" t="s">
        <v>214</v>
      </c>
      <c r="Z34" s="706" t="s">
        <v>214</v>
      </c>
      <c r="AA34" s="706" t="s">
        <v>214</v>
      </c>
      <c r="AB34" s="706" t="s">
        <v>214</v>
      </c>
      <c r="AC34" s="706" t="s">
        <v>214</v>
      </c>
      <c r="AD34" s="706" t="s">
        <v>214</v>
      </c>
      <c r="AE34" s="784" t="s">
        <v>214</v>
      </c>
      <c r="AF34" s="706" t="s">
        <v>214</v>
      </c>
      <c r="AG34" s="706" t="s">
        <v>214</v>
      </c>
      <c r="AH34" s="706" t="s">
        <v>214</v>
      </c>
      <c r="AI34" s="706" t="s">
        <v>214</v>
      </c>
      <c r="AJ34" s="706" t="s">
        <v>214</v>
      </c>
      <c r="AK34" s="706" t="s">
        <v>214</v>
      </c>
      <c r="AL34" s="706" t="s">
        <v>214</v>
      </c>
      <c r="AM34" s="706" t="s">
        <v>214</v>
      </c>
      <c r="AN34" s="706" t="s">
        <v>214</v>
      </c>
      <c r="AO34" s="801" t="s">
        <v>214</v>
      </c>
      <c r="AP34" s="705" t="s">
        <v>214</v>
      </c>
      <c r="AQ34" s="706" t="s">
        <v>214</v>
      </c>
      <c r="AR34" s="706" t="s">
        <v>214</v>
      </c>
      <c r="AS34" s="706" t="s">
        <v>214</v>
      </c>
      <c r="AT34" s="706" t="s">
        <v>214</v>
      </c>
      <c r="AU34" s="706" t="s">
        <v>214</v>
      </c>
      <c r="AV34" s="706" t="s">
        <v>214</v>
      </c>
      <c r="AW34" s="706" t="s">
        <v>214</v>
      </c>
      <c r="AX34" s="706" t="s">
        <v>214</v>
      </c>
      <c r="AY34" s="801" t="s">
        <v>214</v>
      </c>
      <c r="AZ34" s="123" t="s">
        <v>192</v>
      </c>
    </row>
    <row r="35" spans="1:52" x14ac:dyDescent="0.2">
      <c r="A35" s="476" t="s">
        <v>208</v>
      </c>
      <c r="B35" s="636">
        <v>8431</v>
      </c>
      <c r="C35" s="637">
        <v>8575</v>
      </c>
      <c r="D35" s="637">
        <v>8391</v>
      </c>
      <c r="E35" s="637">
        <v>8244</v>
      </c>
      <c r="F35" s="637">
        <v>8497</v>
      </c>
      <c r="G35" s="637">
        <v>8624</v>
      </c>
      <c r="H35" s="637">
        <v>8969.0759999999991</v>
      </c>
      <c r="I35" s="637">
        <v>9078.6479999999992</v>
      </c>
      <c r="J35" s="637">
        <v>9202</v>
      </c>
      <c r="K35" s="638">
        <v>9309</v>
      </c>
      <c r="L35" s="637">
        <v>8374</v>
      </c>
      <c r="M35" s="637">
        <v>8524</v>
      </c>
      <c r="N35" s="637">
        <v>8348</v>
      </c>
      <c r="O35" s="637">
        <v>8192</v>
      </c>
      <c r="P35" s="637">
        <v>8438</v>
      </c>
      <c r="Q35" s="637">
        <v>8559</v>
      </c>
      <c r="R35" s="637">
        <v>8856</v>
      </c>
      <c r="S35" s="637">
        <v>8965</v>
      </c>
      <c r="T35" s="637">
        <v>9059</v>
      </c>
      <c r="U35" s="637">
        <v>9211</v>
      </c>
      <c r="V35" s="636">
        <v>0</v>
      </c>
      <c r="W35" s="637">
        <v>6</v>
      </c>
      <c r="X35" s="637">
        <v>0</v>
      </c>
      <c r="Y35" s="637">
        <v>7</v>
      </c>
      <c r="Z35" s="637">
        <v>20</v>
      </c>
      <c r="AA35" s="637">
        <v>21</v>
      </c>
      <c r="AB35" s="637">
        <v>20</v>
      </c>
      <c r="AC35" s="637">
        <v>15</v>
      </c>
      <c r="AD35" s="637">
        <v>1</v>
      </c>
      <c r="AE35" s="638">
        <v>2</v>
      </c>
      <c r="AF35" s="637">
        <v>0</v>
      </c>
      <c r="AG35" s="637">
        <v>6</v>
      </c>
      <c r="AH35" s="637"/>
      <c r="AI35" s="637">
        <v>7</v>
      </c>
      <c r="AJ35" s="637">
        <v>20</v>
      </c>
      <c r="AK35" s="637">
        <v>22</v>
      </c>
      <c r="AL35" s="637">
        <v>21</v>
      </c>
      <c r="AM35" s="637">
        <v>15</v>
      </c>
      <c r="AN35" s="637">
        <v>2</v>
      </c>
      <c r="AO35" s="639">
        <v>2</v>
      </c>
      <c r="AP35" s="636">
        <v>193</v>
      </c>
      <c r="AQ35" s="637">
        <v>235</v>
      </c>
      <c r="AR35" s="637">
        <v>268</v>
      </c>
      <c r="AS35" s="637">
        <v>255</v>
      </c>
      <c r="AT35" s="637">
        <v>344</v>
      </c>
      <c r="AU35" s="637">
        <v>344</v>
      </c>
      <c r="AV35" s="637">
        <v>323</v>
      </c>
      <c r="AW35" s="637">
        <v>364</v>
      </c>
      <c r="AX35" s="637">
        <v>368</v>
      </c>
      <c r="AY35" s="639">
        <v>425</v>
      </c>
      <c r="AZ35" s="476" t="s">
        <v>208</v>
      </c>
    </row>
    <row r="36" spans="1:52" x14ac:dyDescent="0.2">
      <c r="A36" s="123" t="s">
        <v>209</v>
      </c>
      <c r="B36" s="632">
        <v>16881</v>
      </c>
      <c r="C36" s="633">
        <v>16365</v>
      </c>
      <c r="D36" s="633">
        <v>16385</v>
      </c>
      <c r="E36" s="633">
        <v>16572</v>
      </c>
      <c r="F36" s="633">
        <v>16529</v>
      </c>
      <c r="G36" s="633">
        <v>15696</v>
      </c>
      <c r="H36" s="633">
        <v>15310</v>
      </c>
      <c r="I36" s="633">
        <v>15255</v>
      </c>
      <c r="J36" s="633">
        <v>14892</v>
      </c>
      <c r="K36" s="634">
        <v>14701</v>
      </c>
      <c r="L36" s="633">
        <v>16424</v>
      </c>
      <c r="M36" s="633">
        <v>16225</v>
      </c>
      <c r="N36" s="633">
        <v>15927</v>
      </c>
      <c r="O36" s="633">
        <v>16075</v>
      </c>
      <c r="P36" s="633">
        <v>16176</v>
      </c>
      <c r="Q36" s="633">
        <v>15304</v>
      </c>
      <c r="R36" s="633">
        <v>14809</v>
      </c>
      <c r="S36" s="633">
        <v>14779</v>
      </c>
      <c r="T36" s="633">
        <v>14483</v>
      </c>
      <c r="U36" s="633">
        <v>14382</v>
      </c>
      <c r="V36" s="632">
        <v>11</v>
      </c>
      <c r="W36" s="633">
        <v>14</v>
      </c>
      <c r="X36" s="633">
        <v>14</v>
      </c>
      <c r="Y36" s="633">
        <v>9</v>
      </c>
      <c r="Z36" s="633">
        <v>22</v>
      </c>
      <c r="AA36" s="633">
        <v>52</v>
      </c>
      <c r="AB36" s="633">
        <v>36</v>
      </c>
      <c r="AC36" s="633">
        <v>44</v>
      </c>
      <c r="AD36" s="633">
        <v>48</v>
      </c>
      <c r="AE36" s="634">
        <v>42</v>
      </c>
      <c r="AF36" s="633">
        <v>2</v>
      </c>
      <c r="AG36" s="633">
        <v>12</v>
      </c>
      <c r="AH36" s="633">
        <v>8</v>
      </c>
      <c r="AI36" s="633">
        <v>6</v>
      </c>
      <c r="AJ36" s="633">
        <v>17</v>
      </c>
      <c r="AK36" s="633">
        <v>14</v>
      </c>
      <c r="AL36" s="633">
        <v>30</v>
      </c>
      <c r="AM36" s="633">
        <v>15</v>
      </c>
      <c r="AN36" s="633">
        <v>49</v>
      </c>
      <c r="AO36" s="635">
        <v>21</v>
      </c>
      <c r="AP36" s="632">
        <v>235</v>
      </c>
      <c r="AQ36" s="633">
        <v>344</v>
      </c>
      <c r="AR36" s="633">
        <v>357</v>
      </c>
      <c r="AS36" s="633">
        <v>402</v>
      </c>
      <c r="AT36" s="633">
        <v>430</v>
      </c>
      <c r="AU36" s="633">
        <v>497</v>
      </c>
      <c r="AV36" s="633">
        <v>471</v>
      </c>
      <c r="AW36" s="633">
        <v>499</v>
      </c>
      <c r="AX36" s="633">
        <v>524</v>
      </c>
      <c r="AY36" s="635">
        <v>527</v>
      </c>
      <c r="AZ36" s="123" t="s">
        <v>209</v>
      </c>
    </row>
    <row r="37" spans="1:52" x14ac:dyDescent="0.2">
      <c r="A37" s="477" t="s">
        <v>198</v>
      </c>
      <c r="B37" s="646">
        <v>15994</v>
      </c>
      <c r="C37" s="647">
        <v>14575</v>
      </c>
      <c r="D37" s="647">
        <v>14359</v>
      </c>
      <c r="E37" s="647">
        <v>14594</v>
      </c>
      <c r="F37" s="647">
        <v>13953</v>
      </c>
      <c r="G37" s="647">
        <v>13377</v>
      </c>
      <c r="H37" s="647">
        <v>13598.632</v>
      </c>
      <c r="I37" s="647">
        <v>13129.348</v>
      </c>
      <c r="J37" s="647">
        <v>12259</v>
      </c>
      <c r="K37" s="648">
        <v>12696</v>
      </c>
      <c r="L37" s="647">
        <v>16037</v>
      </c>
      <c r="M37" s="647">
        <v>14646</v>
      </c>
      <c r="N37" s="647">
        <v>14507</v>
      </c>
      <c r="O37" s="647">
        <v>14739</v>
      </c>
      <c r="P37" s="647">
        <v>14188</v>
      </c>
      <c r="Q37" s="647">
        <v>13502</v>
      </c>
      <c r="R37" s="647">
        <v>13614</v>
      </c>
      <c r="S37" s="647">
        <v>13198</v>
      </c>
      <c r="T37" s="647">
        <v>12382</v>
      </c>
      <c r="U37" s="647">
        <v>12870</v>
      </c>
      <c r="V37" s="646">
        <v>401</v>
      </c>
      <c r="W37" s="647">
        <v>487</v>
      </c>
      <c r="X37" s="647">
        <v>534</v>
      </c>
      <c r="Y37" s="647">
        <v>562</v>
      </c>
      <c r="Z37" s="647">
        <v>705</v>
      </c>
      <c r="AA37" s="647">
        <v>691</v>
      </c>
      <c r="AB37" s="647">
        <v>796</v>
      </c>
      <c r="AC37" s="647">
        <v>834</v>
      </c>
      <c r="AD37" s="647">
        <v>925</v>
      </c>
      <c r="AE37" s="648">
        <v>1006</v>
      </c>
      <c r="AF37" s="647">
        <v>405</v>
      </c>
      <c r="AG37" s="647">
        <v>499</v>
      </c>
      <c r="AH37" s="647">
        <v>530</v>
      </c>
      <c r="AI37" s="647">
        <v>569</v>
      </c>
      <c r="AJ37" s="647">
        <v>709</v>
      </c>
      <c r="AK37" s="647">
        <v>710</v>
      </c>
      <c r="AL37" s="647">
        <v>816</v>
      </c>
      <c r="AM37" s="647">
        <v>841</v>
      </c>
      <c r="AN37" s="647">
        <v>951</v>
      </c>
      <c r="AO37" s="798">
        <v>1026</v>
      </c>
      <c r="AP37" s="649"/>
      <c r="AQ37" s="650"/>
      <c r="AR37" s="650"/>
      <c r="AS37" s="650"/>
      <c r="AT37" s="650"/>
      <c r="AU37" s="650"/>
      <c r="AV37" s="650"/>
      <c r="AW37" s="650"/>
      <c r="AX37" s="650"/>
      <c r="AY37" s="651"/>
      <c r="AZ37" s="477" t="s">
        <v>198</v>
      </c>
    </row>
    <row r="38" spans="1:52" x14ac:dyDescent="0.2">
      <c r="A38" s="123" t="s">
        <v>180</v>
      </c>
      <c r="B38" s="632"/>
      <c r="C38" s="633"/>
      <c r="D38" s="633"/>
      <c r="E38" s="633"/>
      <c r="F38" s="633"/>
      <c r="G38" s="633"/>
      <c r="H38" s="633"/>
      <c r="I38" s="633"/>
      <c r="J38" s="633"/>
      <c r="K38" s="634"/>
      <c r="L38" s="633"/>
      <c r="M38" s="633"/>
      <c r="N38" s="633"/>
      <c r="O38" s="633"/>
      <c r="P38" s="633"/>
      <c r="Q38" s="633"/>
      <c r="R38" s="633"/>
      <c r="S38" s="633"/>
      <c r="T38" s="633"/>
      <c r="U38" s="633"/>
      <c r="V38" s="632"/>
      <c r="W38" s="633"/>
      <c r="X38" s="633"/>
      <c r="Y38" s="633"/>
      <c r="Z38" s="633"/>
      <c r="AA38" s="633"/>
      <c r="AB38" s="633"/>
      <c r="AC38" s="633"/>
      <c r="AD38" s="633"/>
      <c r="AE38" s="634"/>
      <c r="AF38" s="633"/>
      <c r="AG38" s="633"/>
      <c r="AH38" s="633"/>
      <c r="AI38" s="633"/>
      <c r="AJ38" s="633"/>
      <c r="AK38" s="633"/>
      <c r="AL38" s="633"/>
      <c r="AM38" s="633"/>
      <c r="AN38" s="633"/>
      <c r="AO38" s="635"/>
      <c r="AP38" s="632"/>
      <c r="AQ38" s="633"/>
      <c r="AR38" s="633"/>
      <c r="AS38" s="633"/>
      <c r="AT38" s="633"/>
      <c r="AU38" s="633"/>
      <c r="AV38" s="633"/>
      <c r="AW38" s="633"/>
      <c r="AX38" s="633"/>
      <c r="AY38" s="635"/>
      <c r="AZ38" s="123" t="s">
        <v>180</v>
      </c>
    </row>
    <row r="39" spans="1:52" ht="15" customHeight="1" x14ac:dyDescent="0.2">
      <c r="A39" s="213" t="s">
        <v>210</v>
      </c>
      <c r="B39" s="652">
        <v>2716</v>
      </c>
      <c r="C39" s="653">
        <v>3029</v>
      </c>
      <c r="D39" s="653">
        <v>2941</v>
      </c>
      <c r="E39" s="653">
        <v>2938</v>
      </c>
      <c r="F39" s="653">
        <v>2820</v>
      </c>
      <c r="G39" s="653">
        <v>2680</v>
      </c>
      <c r="H39" s="653">
        <v>2705</v>
      </c>
      <c r="I39" s="653">
        <v>2691</v>
      </c>
      <c r="J39" s="653">
        <v>2736</v>
      </c>
      <c r="K39" s="654">
        <v>2790</v>
      </c>
      <c r="L39" s="653">
        <v>3060.627</v>
      </c>
      <c r="M39" s="653">
        <v>3430.6840000000002</v>
      </c>
      <c r="N39" s="653">
        <v>3291.636</v>
      </c>
      <c r="O39" s="653">
        <v>3334.3989999999999</v>
      </c>
      <c r="P39" s="653">
        <v>3313</v>
      </c>
      <c r="Q39" s="653">
        <v>2953</v>
      </c>
      <c r="R39" s="653">
        <v>3019</v>
      </c>
      <c r="S39" s="653">
        <v>3085</v>
      </c>
      <c r="T39" s="653">
        <v>3027</v>
      </c>
      <c r="U39" s="653">
        <v>2912</v>
      </c>
      <c r="V39" s="652">
        <v>6</v>
      </c>
      <c r="W39" s="653">
        <v>117</v>
      </c>
      <c r="X39" s="653">
        <v>39</v>
      </c>
      <c r="Y39" s="653">
        <v>91</v>
      </c>
      <c r="Z39" s="653">
        <v>62</v>
      </c>
      <c r="AA39" s="653">
        <v>76</v>
      </c>
      <c r="AB39" s="653">
        <v>130</v>
      </c>
      <c r="AC39" s="653">
        <v>203</v>
      </c>
      <c r="AD39" s="653">
        <v>208</v>
      </c>
      <c r="AE39" s="654">
        <v>264</v>
      </c>
      <c r="AF39" s="653">
        <v>4</v>
      </c>
      <c r="AG39" s="653">
        <v>87</v>
      </c>
      <c r="AH39" s="653">
        <v>8</v>
      </c>
      <c r="AI39" s="653">
        <v>84</v>
      </c>
      <c r="AJ39" s="653">
        <v>13</v>
      </c>
      <c r="AK39" s="653">
        <v>19</v>
      </c>
      <c r="AL39" s="653">
        <v>21</v>
      </c>
      <c r="AM39" s="653">
        <v>151</v>
      </c>
      <c r="AN39" s="653">
        <v>32</v>
      </c>
      <c r="AO39" s="655">
        <v>9</v>
      </c>
      <c r="AP39" s="652">
        <v>437.76</v>
      </c>
      <c r="AQ39" s="653">
        <v>528.02700000000004</v>
      </c>
      <c r="AR39" s="653">
        <v>607.36400000000003</v>
      </c>
      <c r="AS39" s="653">
        <v>568.63900000000001</v>
      </c>
      <c r="AT39" s="653">
        <v>770.10900000000004</v>
      </c>
      <c r="AU39" s="653">
        <v>876.52099999999996</v>
      </c>
      <c r="AV39" s="653">
        <v>800.33199999999999</v>
      </c>
      <c r="AW39" s="653">
        <v>814</v>
      </c>
      <c r="AX39" s="653">
        <v>986</v>
      </c>
      <c r="AY39" s="655">
        <v>1072</v>
      </c>
      <c r="AZ39" s="213" t="s">
        <v>210</v>
      </c>
    </row>
    <row r="40" spans="1:52" s="731" customFormat="1" ht="15" customHeight="1" x14ac:dyDescent="0.2">
      <c r="A40" s="785" t="s">
        <v>194</v>
      </c>
      <c r="B40" s="786"/>
      <c r="C40" s="786"/>
      <c r="D40" s="786"/>
      <c r="E40" s="786"/>
      <c r="F40" s="786">
        <v>645</v>
      </c>
      <c r="G40" s="786">
        <v>599</v>
      </c>
      <c r="H40" s="786">
        <v>689</v>
      </c>
      <c r="I40" s="786">
        <v>749</v>
      </c>
      <c r="J40" s="786">
        <v>726</v>
      </c>
      <c r="K40" s="786">
        <v>789</v>
      </c>
      <c r="L40" s="787"/>
      <c r="M40" s="786"/>
      <c r="N40" s="786"/>
      <c r="O40" s="786"/>
      <c r="P40" s="786">
        <v>656</v>
      </c>
      <c r="Q40" s="786">
        <v>650</v>
      </c>
      <c r="R40" s="786">
        <v>611</v>
      </c>
      <c r="S40" s="786">
        <v>697</v>
      </c>
      <c r="T40" s="786">
        <v>726</v>
      </c>
      <c r="U40" s="788">
        <v>790</v>
      </c>
      <c r="V40" s="786" t="s">
        <v>540</v>
      </c>
      <c r="W40" s="786" t="s">
        <v>540</v>
      </c>
      <c r="X40" s="786" t="s">
        <v>540</v>
      </c>
      <c r="Y40" s="786" t="s">
        <v>540</v>
      </c>
      <c r="Z40" s="786">
        <v>79</v>
      </c>
      <c r="AA40" s="786">
        <v>61</v>
      </c>
      <c r="AB40" s="786">
        <v>126</v>
      </c>
      <c r="AC40" s="786">
        <v>194</v>
      </c>
      <c r="AD40" s="786">
        <v>184</v>
      </c>
      <c r="AE40" s="794">
        <v>230</v>
      </c>
      <c r="AF40" s="786"/>
      <c r="AG40" s="786"/>
      <c r="AH40" s="786"/>
      <c r="AI40" s="786"/>
      <c r="AJ40" s="786">
        <v>118</v>
      </c>
      <c r="AK40" s="786">
        <v>76</v>
      </c>
      <c r="AL40" s="786">
        <v>151</v>
      </c>
      <c r="AM40" s="786">
        <v>202</v>
      </c>
      <c r="AN40" s="786">
        <v>193</v>
      </c>
      <c r="AO40" s="788">
        <v>248</v>
      </c>
      <c r="AP40" s="789"/>
      <c r="AQ40" s="786"/>
      <c r="AR40" s="786"/>
      <c r="AS40" s="786"/>
      <c r="AT40" s="786"/>
      <c r="AU40" s="786"/>
      <c r="AV40" s="786"/>
      <c r="AW40" s="786"/>
      <c r="AX40" s="786"/>
      <c r="AY40" s="786"/>
      <c r="AZ40" s="785" t="s">
        <v>194</v>
      </c>
    </row>
    <row r="41" spans="1:52" ht="12.75" customHeight="1" x14ac:dyDescent="0.2">
      <c r="A41" s="4" t="s">
        <v>346</v>
      </c>
      <c r="B41" s="88"/>
      <c r="C41" s="88"/>
      <c r="D41" s="88"/>
      <c r="E41" s="88"/>
      <c r="F41" s="88"/>
      <c r="G41" s="88"/>
      <c r="H41" s="88"/>
      <c r="I41" s="88"/>
      <c r="J41" s="88"/>
      <c r="K41" s="88"/>
    </row>
    <row r="42" spans="1:52" x14ac:dyDescent="0.2">
      <c r="A42" s="4"/>
      <c r="D42" s="216"/>
      <c r="J42" s="790"/>
    </row>
    <row r="43" spans="1:52" x14ac:dyDescent="0.2">
      <c r="F43" s="1053">
        <v>366</v>
      </c>
      <c r="G43" s="1053">
        <v>391</v>
      </c>
      <c r="H43" s="1053">
        <v>375</v>
      </c>
      <c r="I43" s="1053">
        <v>378</v>
      </c>
      <c r="J43" s="1053">
        <v>333</v>
      </c>
      <c r="K43" s="1053">
        <v>276</v>
      </c>
    </row>
    <row r="44" spans="1:52" x14ac:dyDescent="0.2">
      <c r="D44" s="216"/>
      <c r="E44" s="216"/>
      <c r="F44" s="1054" t="s">
        <v>540</v>
      </c>
      <c r="G44" s="1054" t="s">
        <v>540</v>
      </c>
      <c r="H44" s="1054" t="s">
        <v>540</v>
      </c>
      <c r="I44" s="1053">
        <v>5</v>
      </c>
      <c r="J44" s="1053">
        <v>4</v>
      </c>
      <c r="K44" s="1053">
        <v>0</v>
      </c>
    </row>
    <row r="45" spans="1:52" x14ac:dyDescent="0.2">
      <c r="F45" s="1053">
        <v>24194</v>
      </c>
      <c r="G45" s="1053">
        <v>23841</v>
      </c>
      <c r="H45" s="1053">
        <v>23937</v>
      </c>
      <c r="I45" s="1053">
        <v>24057</v>
      </c>
      <c r="J45" s="1053">
        <v>23172</v>
      </c>
      <c r="K45" s="1053">
        <v>21604</v>
      </c>
    </row>
    <row r="46" spans="1:52" x14ac:dyDescent="0.2">
      <c r="F46" s="1053">
        <v>14640</v>
      </c>
      <c r="G46" s="1053">
        <v>14483</v>
      </c>
      <c r="H46" s="1053">
        <v>14309</v>
      </c>
      <c r="I46" s="1053">
        <v>14766</v>
      </c>
      <c r="J46" s="1053">
        <v>14113</v>
      </c>
      <c r="K46" s="1053">
        <v>14296</v>
      </c>
    </row>
    <row r="47" spans="1:52" x14ac:dyDescent="0.2">
      <c r="F47" s="1053">
        <v>3231</v>
      </c>
      <c r="G47" s="1053">
        <v>4330</v>
      </c>
      <c r="H47" s="1053">
        <v>4287</v>
      </c>
      <c r="I47" s="1053">
        <v>4323</v>
      </c>
      <c r="J47" s="1053">
        <v>4585</v>
      </c>
      <c r="K47" s="1053">
        <v>4556</v>
      </c>
    </row>
    <row r="48" spans="1:52" x14ac:dyDescent="0.2">
      <c r="F48" s="1053">
        <v>1776</v>
      </c>
      <c r="G48" s="1053">
        <v>1637</v>
      </c>
      <c r="H48" s="1053">
        <v>1572</v>
      </c>
      <c r="I48" s="1053">
        <v>1578</v>
      </c>
      <c r="J48" s="1053">
        <v>1492</v>
      </c>
      <c r="K48" s="1053">
        <v>1439</v>
      </c>
    </row>
    <row r="49" spans="6:11" x14ac:dyDescent="0.2">
      <c r="F49" s="1053">
        <v>48270</v>
      </c>
      <c r="G49" s="1053">
        <v>42758</v>
      </c>
      <c r="H49" s="1053">
        <v>45075</v>
      </c>
      <c r="I49" s="1053">
        <v>45987</v>
      </c>
      <c r="J49" s="1053">
        <v>45255</v>
      </c>
      <c r="K49" s="1053">
        <v>43907</v>
      </c>
    </row>
    <row r="50" spans="6:11" x14ac:dyDescent="0.2">
      <c r="F50" s="1053">
        <v>10785</v>
      </c>
      <c r="G50" s="1053">
        <v>11245</v>
      </c>
      <c r="H50" s="1053">
        <v>10190</v>
      </c>
      <c r="I50" s="1053">
        <v>10669</v>
      </c>
      <c r="J50" s="1053">
        <v>10265</v>
      </c>
      <c r="K50" s="1053">
        <v>9706</v>
      </c>
    </row>
    <row r="51" spans="6:11" x14ac:dyDescent="0.2">
      <c r="F51" s="1053">
        <v>13376</v>
      </c>
      <c r="G51" s="1053">
        <v>12722</v>
      </c>
      <c r="H51" s="1053">
        <v>13094</v>
      </c>
      <c r="I51" s="1053">
        <v>13306</v>
      </c>
      <c r="J51" s="1053">
        <v>13323</v>
      </c>
      <c r="K51" s="1053">
        <v>12413</v>
      </c>
    </row>
    <row r="52" spans="6:11" x14ac:dyDescent="0.2">
      <c r="F52" s="1053">
        <v>10706</v>
      </c>
      <c r="G52" s="1053">
        <v>11023</v>
      </c>
      <c r="H52" s="1053">
        <v>11490</v>
      </c>
      <c r="I52" s="1053">
        <v>12265</v>
      </c>
      <c r="J52" s="1053">
        <v>12983</v>
      </c>
      <c r="K52" s="1053">
        <v>13019</v>
      </c>
    </row>
    <row r="53" spans="6:11" x14ac:dyDescent="0.2">
      <c r="F53" s="1053">
        <v>40923</v>
      </c>
      <c r="G53" s="1053">
        <v>38537</v>
      </c>
      <c r="H53" s="1053">
        <v>42875</v>
      </c>
      <c r="I53" s="1053">
        <v>42285</v>
      </c>
      <c r="J53" s="1053">
        <v>44761</v>
      </c>
      <c r="K53" s="1053">
        <v>45496</v>
      </c>
    </row>
    <row r="54" spans="6:11" x14ac:dyDescent="0.2">
      <c r="F54" s="1054" t="s">
        <v>540</v>
      </c>
      <c r="G54" s="1054" t="s">
        <v>540</v>
      </c>
      <c r="H54" s="1053">
        <v>24</v>
      </c>
      <c r="I54" s="1053">
        <v>1</v>
      </c>
      <c r="J54" s="1053">
        <v>1</v>
      </c>
      <c r="K54" s="1053">
        <v>1</v>
      </c>
    </row>
    <row r="55" spans="6:11" x14ac:dyDescent="0.2">
      <c r="F55" s="1053">
        <v>64</v>
      </c>
      <c r="G55" s="1053">
        <v>68</v>
      </c>
      <c r="H55" s="1053">
        <v>105</v>
      </c>
      <c r="I55" s="1053">
        <v>178</v>
      </c>
      <c r="J55" s="1053">
        <v>213</v>
      </c>
      <c r="K55" s="1053">
        <v>288</v>
      </c>
    </row>
    <row r="56" spans="6:11" x14ac:dyDescent="0.2">
      <c r="F56" s="1053">
        <v>73</v>
      </c>
      <c r="G56" s="1053">
        <v>82</v>
      </c>
      <c r="H56" s="1053">
        <v>92</v>
      </c>
      <c r="I56" s="1053">
        <v>104</v>
      </c>
      <c r="J56" s="1053">
        <v>103</v>
      </c>
      <c r="K56" s="1053">
        <v>99</v>
      </c>
    </row>
    <row r="57" spans="6:11" x14ac:dyDescent="0.2">
      <c r="F57" s="1053">
        <v>3605</v>
      </c>
      <c r="G57" s="1053">
        <v>3545</v>
      </c>
      <c r="H57" s="1053">
        <v>3652</v>
      </c>
      <c r="I57" s="1053">
        <v>3893</v>
      </c>
      <c r="J57" s="1053">
        <v>4148</v>
      </c>
      <c r="K57" s="1053">
        <v>3886</v>
      </c>
    </row>
    <row r="58" spans="6:11" x14ac:dyDescent="0.2">
      <c r="F58" s="1053">
        <v>1006</v>
      </c>
      <c r="G58" s="1053">
        <v>1058</v>
      </c>
      <c r="H58" s="1053">
        <v>1053</v>
      </c>
      <c r="I58" s="1053">
        <v>945</v>
      </c>
      <c r="J58" s="1053">
        <v>977</v>
      </c>
      <c r="K58" s="1053">
        <v>827</v>
      </c>
    </row>
    <row r="59" spans="6:11" x14ac:dyDescent="0.2">
      <c r="F59" s="1053">
        <v>1030</v>
      </c>
      <c r="G59" s="1053">
        <v>812</v>
      </c>
      <c r="H59" s="1053">
        <v>875</v>
      </c>
      <c r="I59" s="1053">
        <v>1218</v>
      </c>
      <c r="J59" s="1053">
        <v>1325</v>
      </c>
      <c r="K59" s="1053">
        <v>1238</v>
      </c>
    </row>
    <row r="60" spans="6:11" x14ac:dyDescent="0.2">
      <c r="F60" s="1053">
        <v>325</v>
      </c>
      <c r="G60" s="1053">
        <v>332</v>
      </c>
      <c r="H60" s="1053">
        <v>343</v>
      </c>
      <c r="I60" s="1053">
        <v>368</v>
      </c>
      <c r="J60" s="1053">
        <v>382</v>
      </c>
      <c r="K60" s="1053">
        <v>416</v>
      </c>
    </row>
    <row r="61" spans="6:11" x14ac:dyDescent="0.2">
      <c r="F61" s="1054" t="s">
        <v>540</v>
      </c>
      <c r="G61" s="1054" t="s">
        <v>540</v>
      </c>
      <c r="H61" s="1054" t="s">
        <v>540</v>
      </c>
      <c r="I61" s="1054" t="s">
        <v>540</v>
      </c>
      <c r="J61" s="1054" t="s">
        <v>540</v>
      </c>
      <c r="K61" s="1054" t="s">
        <v>540</v>
      </c>
    </row>
    <row r="62" spans="6:11" x14ac:dyDescent="0.2">
      <c r="F62" s="1054" t="s">
        <v>540</v>
      </c>
      <c r="G62" s="1054" t="s">
        <v>540</v>
      </c>
      <c r="H62" s="1054" t="s">
        <v>540</v>
      </c>
      <c r="I62" s="1054" t="s">
        <v>540</v>
      </c>
      <c r="J62" s="1053">
        <v>15</v>
      </c>
      <c r="K62" s="1053">
        <v>25</v>
      </c>
    </row>
    <row r="63" spans="6:11" x14ac:dyDescent="0.2">
      <c r="F63" s="1053">
        <v>8431</v>
      </c>
      <c r="G63" s="1053">
        <v>8575</v>
      </c>
      <c r="H63" s="1053">
        <v>8391</v>
      </c>
      <c r="I63" s="1053">
        <v>8244</v>
      </c>
      <c r="J63" s="1053">
        <v>8497</v>
      </c>
      <c r="K63" s="1053">
        <v>8624</v>
      </c>
    </row>
    <row r="64" spans="6:11" x14ac:dyDescent="0.2">
      <c r="F64" s="1053">
        <v>16881</v>
      </c>
      <c r="G64" s="1053">
        <v>16365</v>
      </c>
      <c r="H64" s="1053">
        <v>16385</v>
      </c>
      <c r="I64" s="1053">
        <v>16572</v>
      </c>
      <c r="J64" s="1053">
        <v>16529</v>
      </c>
      <c r="K64" s="1053">
        <v>15696</v>
      </c>
    </row>
    <row r="65" spans="6:11" x14ac:dyDescent="0.2">
      <c r="F65" s="1053">
        <v>15994</v>
      </c>
      <c r="G65" s="1053">
        <v>14575</v>
      </c>
      <c r="H65" s="1053">
        <v>14359</v>
      </c>
      <c r="I65" s="1053">
        <v>14594</v>
      </c>
      <c r="J65" s="1053">
        <v>13953</v>
      </c>
      <c r="K65" s="1053">
        <v>13377</v>
      </c>
    </row>
    <row r="66" spans="6:11" x14ac:dyDescent="0.2">
      <c r="F66" s="1054" t="s">
        <v>540</v>
      </c>
      <c r="G66" s="1054" t="s">
        <v>540</v>
      </c>
      <c r="H66" s="1054" t="s">
        <v>540</v>
      </c>
      <c r="I66" s="1054" t="s">
        <v>540</v>
      </c>
      <c r="J66" s="1054" t="s">
        <v>540</v>
      </c>
      <c r="K66" s="1054" t="s">
        <v>540</v>
      </c>
    </row>
    <row r="67" spans="6:11" x14ac:dyDescent="0.2">
      <c r="F67" s="1053">
        <v>2716</v>
      </c>
      <c r="G67" s="1053">
        <v>3029</v>
      </c>
      <c r="H67" s="1053">
        <v>2941</v>
      </c>
      <c r="I67" s="1053">
        <v>2938</v>
      </c>
      <c r="J67" s="1053">
        <v>2820</v>
      </c>
      <c r="K67" s="1053">
        <v>2680</v>
      </c>
    </row>
    <row r="68" spans="6:11" x14ac:dyDescent="0.2">
      <c r="F68" s="1054" t="s">
        <v>540</v>
      </c>
      <c r="G68" s="1054" t="s">
        <v>540</v>
      </c>
      <c r="H68" s="1054" t="s">
        <v>540</v>
      </c>
      <c r="I68" s="1054" t="s">
        <v>540</v>
      </c>
      <c r="J68" s="1053">
        <v>645</v>
      </c>
      <c r="K68" s="1053">
        <v>599</v>
      </c>
    </row>
  </sheetData>
  <mergeCells count="11">
    <mergeCell ref="A2:AZ2"/>
    <mergeCell ref="B3:S3"/>
    <mergeCell ref="V3:AM3"/>
    <mergeCell ref="AP3:AX4"/>
    <mergeCell ref="B4:S4"/>
    <mergeCell ref="V4:AM4"/>
    <mergeCell ref="B5:F5"/>
    <mergeCell ref="L5:P5"/>
    <mergeCell ref="V5:Z5"/>
    <mergeCell ref="AF5:AJ5"/>
    <mergeCell ref="AP5:AU5"/>
  </mergeCells>
  <phoneticPr fontId="5" type="noConversion"/>
  <printOptions horizontalCentered="1"/>
  <pageMargins left="0.6692913385826772" right="0.27559055118110237" top="0.51181102362204722" bottom="0.27559055118110237"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T2.4</vt:lpstr>
      <vt:lpstr>air_cntr</vt:lpstr>
      <vt:lpstr>airlines</vt:lpstr>
      <vt:lpstr>airpt_pass_maj</vt:lpstr>
      <vt:lpstr>airpt_pairs_intra</vt:lpstr>
      <vt:lpstr>airpt_pairs_extra</vt:lpstr>
      <vt:lpstr>airpt_cargo_maj</vt:lpstr>
      <vt:lpstr>airpt_mvmnt_maj</vt:lpstr>
      <vt:lpstr>sea_cntry_pass</vt:lpstr>
      <vt:lpstr>sea_ports_pass </vt:lpstr>
      <vt:lpstr>sea_ports_freight</vt:lpstr>
      <vt:lpstr>sea_intra_rel</vt:lpstr>
      <vt:lpstr>sea_intra_routes</vt:lpstr>
      <vt:lpstr>sea_container</vt:lpstr>
      <vt:lpstr>combined</vt:lpstr>
      <vt:lpstr>alps</vt:lpstr>
      <vt:lpstr>pyrenee</vt:lpstr>
      <vt:lpstr>rail_share_pas</vt:lpstr>
      <vt:lpstr>rail_share_fr</vt:lpstr>
      <vt:lpstr>rail_alp_pyr</vt:lpstr>
      <vt:lpstr>channel</vt:lpstr>
      <vt:lpstr>Foglio1</vt:lpstr>
      <vt:lpstr>T2.4!A</vt:lpstr>
      <vt:lpstr>airlines!Print_Area</vt:lpstr>
      <vt:lpstr>airpt_cargo_maj!Print_Area</vt:lpstr>
      <vt:lpstr>airpt_mvmnt_maj!Print_Area</vt:lpstr>
      <vt:lpstr>airpt_pass_maj!Print_Area</vt:lpstr>
      <vt:lpstr>channel!Print_Area</vt:lpstr>
      <vt:lpstr>combined!Print_Area</vt:lpstr>
      <vt:lpstr>pyrenee!Print_Area</vt:lpstr>
      <vt:lpstr>rail_alp_pyr!Print_Area</vt:lpstr>
      <vt:lpstr>sea_cntry_pass!Print_Area</vt:lpstr>
      <vt:lpstr>sea_intra_rel!Print_Area</vt:lpstr>
      <vt:lpstr>sea_ports_freight!Print_Area</vt:lpstr>
      <vt:lpstr>'sea_ports_pass '!Print_Area</vt:lpstr>
      <vt:lpstr>T2.4!Print_Area</vt:lpstr>
      <vt:lpstr>air_cntr!Print_Titles</vt:lpstr>
      <vt:lpstr>airpt_cargo_maj!Print_Titles</vt:lpstr>
      <vt:lpstr>airpt_mvmnt_maj!Print_Titles</vt:lpstr>
      <vt:lpstr>airpt_pairs_extra!Print_Titles</vt:lpstr>
      <vt:lpstr>airpt_pass_maj!Print_Titles</vt:lpstr>
      <vt:lpstr>sea_ports_freight!Print_Titles</vt:lpstr>
      <vt:lpstr>'sea_ports_pass '!Print_Titles</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MOVE.A3</cp:lastModifiedBy>
  <cp:lastPrinted>2013-03-13T16:59:23Z</cp:lastPrinted>
  <dcterms:created xsi:type="dcterms:W3CDTF">2003-09-05T14:33:05Z</dcterms:created>
  <dcterms:modified xsi:type="dcterms:W3CDTF">2015-07-14T18:47:37Z</dcterms:modified>
</cp:coreProperties>
</file>