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dossiers.dgt.cec.eu.int\dossiers\MOVE\MOVE-2019-02106\"/>
    </mc:Choice>
  </mc:AlternateContent>
  <bookViews>
    <workbookView xWindow="-63" yWindow="-100" windowWidth="28925" windowHeight="16316" tabRatio="905"/>
  </bookViews>
  <sheets>
    <sheet name="1. Legal Measures" sheetId="1" r:id="rId1"/>
    <sheet name="2. Policy Measures" sheetId="14" r:id="rId2"/>
    <sheet name="3. Deployment and manufacturing" sheetId="13" r:id="rId3"/>
    <sheet name="4. RTD&amp;D" sheetId="4" r:id="rId4"/>
    <sheet name="5a. AFV estimates" sheetId="5" r:id="rId5"/>
    <sheet name="5b. AFI targets" sheetId="7" r:id="rId6"/>
    <sheet name="6. AFI developments" sheetId="6" r:id="rId7"/>
    <sheet name="Abbreviations" sheetId="12" r:id="rId8"/>
    <sheet name="References" sheetId="11" r:id="rId9"/>
    <sheet name="Menus" sheetId="8" r:id="rId10"/>
  </sheets>
  <externalReferences>
    <externalReference r:id="rId11"/>
  </externalReferences>
  <definedNames>
    <definedName name="_xlnm._FilterDatabase" localSheetId="9" hidden="1">Menus!$H$2:$H$8</definedName>
    <definedName name="cellM11" localSheetId="1">'2. Policy Measures'!$G1</definedName>
    <definedName name="cellM11ddm2" localSheetId="1">INDEX('2. Policy Measures'!M1indic,,MATCH('2. Policy Measures'!cellM11,'2. Policy Measures'!M1indname,0))</definedName>
    <definedName name="cellM11ddm2" localSheetId="2">INDEX('3. Deployment and manufacturing'!M1indic,,MATCH('3. Deployment and manufacturing'!cellM11,[1]!M1indname,0))</definedName>
    <definedName name="cellM11ddm2">INDEX(M1indic,,MATCH(cellM11,M1indname,0))</definedName>
    <definedName name="M1AI" localSheetId="1">Table6[Financial incentives]</definedName>
    <definedName name="M1AI" localSheetId="2">Table6[Financial incentives]</definedName>
    <definedName name="M1AI">Table6[Financial incentives]</definedName>
    <definedName name="M1indic" localSheetId="1">Menus!$G$2:$K$8</definedName>
    <definedName name="M1indic" localSheetId="2">Menus!$G$2:$K$8</definedName>
    <definedName name="M1indic">Menus!$G$2:$K$8</definedName>
    <definedName name="M1indname" localSheetId="1">Menus!$G$1:$K$1</definedName>
    <definedName name="M1indname" localSheetId="2">Menus!$G$1:$K$1</definedName>
    <definedName name="M1indname">Menus!$G$1:$K$1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Q15" i="13" l="1"/>
  <c r="T12" i="6" l="1"/>
  <c r="S12" i="6"/>
  <c r="Q12" i="6"/>
  <c r="P12" i="6"/>
  <c r="N12" i="6"/>
  <c r="O12" i="6" s="1"/>
  <c r="M12" i="6"/>
  <c r="K12" i="6"/>
  <c r="L12" i="6" s="1"/>
  <c r="J12" i="6"/>
  <c r="H12" i="6"/>
  <c r="I12" i="6" s="1"/>
  <c r="G12" i="6"/>
  <c r="T11" i="6"/>
  <c r="U11" i="6" s="1"/>
  <c r="Q11" i="6"/>
  <c r="R11" i="6" s="1"/>
  <c r="N11" i="6"/>
  <c r="K11" i="6"/>
  <c r="H11" i="6"/>
  <c r="S11" i="6"/>
  <c r="P11" i="6"/>
  <c r="M11" i="6"/>
  <c r="J11" i="6"/>
  <c r="G11" i="6"/>
  <c r="E12" i="6"/>
  <c r="F12" i="6" s="1"/>
  <c r="D12" i="6"/>
  <c r="E11" i="6"/>
  <c r="D11" i="6"/>
  <c r="U12" i="6" l="1"/>
  <c r="R12" i="6"/>
  <c r="O11" i="6"/>
  <c r="H41" i="7"/>
  <c r="I41" i="7"/>
  <c r="I55" i="5" l="1"/>
  <c r="H55" i="5"/>
  <c r="F13" i="7" l="1"/>
  <c r="I21" i="5" l="1"/>
  <c r="H21" i="5"/>
  <c r="G21" i="5"/>
  <c r="H15" i="5" l="1"/>
  <c r="I15" i="5"/>
  <c r="G15" i="5"/>
  <c r="E12" i="7" l="1"/>
  <c r="E13" i="7"/>
  <c r="E11" i="7"/>
  <c r="E9" i="7"/>
  <c r="E10" i="7" l="1"/>
  <c r="D34" i="7" l="1"/>
  <c r="D24" i="7"/>
  <c r="F10" i="7" l="1"/>
  <c r="G34" i="7"/>
  <c r="H34" i="7"/>
  <c r="I34" i="7"/>
  <c r="I10" i="5" l="1"/>
  <c r="H10" i="5"/>
  <c r="G10" i="5"/>
  <c r="K6" i="4" l="1"/>
  <c r="J6" i="4"/>
  <c r="I6" i="4"/>
  <c r="H6" i="4"/>
  <c r="L16" i="13" l="1"/>
  <c r="K16" i="13"/>
  <c r="Q16" i="13" s="1"/>
  <c r="O14" i="13"/>
  <c r="N14" i="13"/>
  <c r="M14" i="13"/>
  <c r="L14" i="13"/>
  <c r="K14" i="13"/>
  <c r="M13" i="13"/>
  <c r="Q13" i="13" s="1"/>
  <c r="M12" i="13"/>
  <c r="Q12" i="13" s="1"/>
  <c r="M11" i="13"/>
  <c r="L11" i="13"/>
  <c r="M9" i="13"/>
  <c r="M10" i="13"/>
  <c r="Q10" i="13" s="1"/>
  <c r="L9" i="13"/>
  <c r="M8" i="13"/>
  <c r="Q8" i="13" s="1"/>
  <c r="Q9" i="13" l="1"/>
  <c r="Q11" i="13"/>
  <c r="Q14" i="13"/>
  <c r="M7" i="13"/>
  <c r="L7" i="13"/>
  <c r="K7" i="13"/>
  <c r="J7" i="13"/>
  <c r="Q7" i="13" l="1"/>
  <c r="G25" i="5"/>
  <c r="I25" i="5" l="1"/>
  <c r="H25" i="5"/>
  <c r="O6" i="4"/>
  <c r="O6" i="13"/>
  <c r="N6" i="13"/>
  <c r="P17" i="13"/>
  <c r="O17" i="13"/>
  <c r="Q17" i="13" l="1"/>
  <c r="Q6" i="13"/>
  <c r="G41" i="6" l="1"/>
  <c r="E41" i="6"/>
  <c r="F41" i="6"/>
  <c r="H41" i="6"/>
  <c r="I41" i="6"/>
  <c r="S8" i="6"/>
  <c r="I29" i="5"/>
  <c r="T8" i="6" s="1"/>
  <c r="I13" i="5"/>
  <c r="I16" i="5"/>
  <c r="I19" i="5"/>
  <c r="P8" i="6"/>
  <c r="H29" i="5"/>
  <c r="Q8" i="6" s="1"/>
  <c r="H13" i="5"/>
  <c r="H16" i="5"/>
  <c r="H19" i="5"/>
  <c r="M8" i="6"/>
  <c r="G29" i="5"/>
  <c r="G27" i="5" s="1"/>
  <c r="G13" i="5"/>
  <c r="G16" i="5"/>
  <c r="G19" i="5"/>
  <c r="J8" i="6"/>
  <c r="F29" i="5"/>
  <c r="K8" i="6" s="1"/>
  <c r="F8" i="7"/>
  <c r="F10" i="5"/>
  <c r="F13" i="5"/>
  <c r="F16" i="5"/>
  <c r="F19" i="5"/>
  <c r="G8" i="6"/>
  <c r="E29" i="5"/>
  <c r="H8" i="6" s="1"/>
  <c r="E8" i="7"/>
  <c r="E7" i="7" s="1"/>
  <c r="E10" i="5"/>
  <c r="E13" i="5"/>
  <c r="E16" i="5"/>
  <c r="E19" i="5"/>
  <c r="D29" i="5"/>
  <c r="E8" i="6" s="1"/>
  <c r="D8" i="6"/>
  <c r="D41" i="6"/>
  <c r="D10" i="5"/>
  <c r="D13" i="5"/>
  <c r="D16" i="5"/>
  <c r="D19" i="5"/>
  <c r="D10" i="7"/>
  <c r="D8" i="7" s="1"/>
  <c r="E72" i="5"/>
  <c r="F72" i="5"/>
  <c r="G72" i="5"/>
  <c r="H72" i="5"/>
  <c r="I72" i="5"/>
  <c r="D72" i="5"/>
  <c r="E61" i="5"/>
  <c r="G9" i="6" s="1"/>
  <c r="F61" i="5"/>
  <c r="J9" i="6" s="1"/>
  <c r="G61" i="5"/>
  <c r="M9" i="6" s="1"/>
  <c r="H61" i="5"/>
  <c r="P9" i="6" s="1"/>
  <c r="I61" i="5"/>
  <c r="S9" i="6" s="1"/>
  <c r="D61" i="5"/>
  <c r="D9" i="6" s="1"/>
  <c r="E50" i="5"/>
  <c r="H10" i="6" s="1"/>
  <c r="F50" i="5"/>
  <c r="K10" i="6" s="1"/>
  <c r="G50" i="5"/>
  <c r="N10" i="6" s="1"/>
  <c r="H50" i="5"/>
  <c r="Q10" i="6" s="1"/>
  <c r="I50" i="5"/>
  <c r="T10" i="6" s="1"/>
  <c r="D50" i="5"/>
  <c r="E10" i="6" s="1"/>
  <c r="E39" i="5"/>
  <c r="D39" i="5"/>
  <c r="F39" i="5"/>
  <c r="G39" i="5"/>
  <c r="H39" i="5"/>
  <c r="I39" i="5"/>
  <c r="S10" i="6"/>
  <c r="P10" i="6"/>
  <c r="M10" i="6"/>
  <c r="F37" i="7"/>
  <c r="E37" i="7"/>
  <c r="D37" i="7"/>
  <c r="F34" i="7"/>
  <c r="E34" i="7"/>
  <c r="D41" i="7"/>
  <c r="E9" i="6" s="1"/>
  <c r="E41" i="7"/>
  <c r="H9" i="6" s="1"/>
  <c r="F41" i="7"/>
  <c r="K9" i="6" s="1"/>
  <c r="G41" i="7"/>
  <c r="N9" i="6" s="1"/>
  <c r="Q9" i="6"/>
  <c r="T9" i="6"/>
  <c r="E45" i="7"/>
  <c r="D45" i="7"/>
  <c r="I45" i="7"/>
  <c r="H45" i="7"/>
  <c r="G45" i="7"/>
  <c r="F45" i="7"/>
  <c r="E27" i="7"/>
  <c r="F27" i="7"/>
  <c r="G27" i="7"/>
  <c r="H27" i="7"/>
  <c r="I27" i="7"/>
  <c r="E24" i="7"/>
  <c r="F24" i="7"/>
  <c r="D27" i="7"/>
  <c r="F9" i="6" l="1"/>
  <c r="I12" i="7"/>
  <c r="H12" i="7"/>
  <c r="G12" i="7" s="1"/>
  <c r="I11" i="7"/>
  <c r="H11" i="7"/>
  <c r="F7" i="7"/>
  <c r="I9" i="7"/>
  <c r="H9" i="7"/>
  <c r="G9" i="7" s="1"/>
  <c r="I13" i="7"/>
  <c r="H13" i="7"/>
  <c r="O9" i="6"/>
  <c r="D7" i="6"/>
  <c r="D7" i="7"/>
  <c r="L9" i="6"/>
  <c r="I9" i="6"/>
  <c r="R10" i="6"/>
  <c r="O10" i="6"/>
  <c r="R9" i="6"/>
  <c r="U10" i="6"/>
  <c r="I9" i="5"/>
  <c r="T7" i="6" s="1"/>
  <c r="G11" i="7"/>
  <c r="E33" i="7"/>
  <c r="G10" i="6" s="1"/>
  <c r="I10" i="6" s="1"/>
  <c r="D33" i="7"/>
  <c r="D10" i="6" s="1"/>
  <c r="F10" i="6" s="1"/>
  <c r="I27" i="5"/>
  <c r="H27" i="5"/>
  <c r="H9" i="5"/>
  <c r="Q7" i="6" s="1"/>
  <c r="G9" i="5"/>
  <c r="G7" i="5" s="1"/>
  <c r="I7" i="5"/>
  <c r="E27" i="5"/>
  <c r="E9" i="5"/>
  <c r="E7" i="5" s="1"/>
  <c r="N8" i="6"/>
  <c r="O8" i="6" s="1"/>
  <c r="J10" i="6"/>
  <c r="L10" i="6" s="1"/>
  <c r="G7" i="6"/>
  <c r="F8" i="6"/>
  <c r="U8" i="6"/>
  <c r="I8" i="6"/>
  <c r="L8" i="6"/>
  <c r="R8" i="6"/>
  <c r="F27" i="5"/>
  <c r="D9" i="5"/>
  <c r="D7" i="5" s="1"/>
  <c r="F9" i="5"/>
  <c r="F7" i="5" s="1"/>
  <c r="J7" i="6"/>
  <c r="D27" i="5"/>
  <c r="I10" i="7" l="1"/>
  <c r="I8" i="7" s="1"/>
  <c r="I7" i="7" s="1"/>
  <c r="G13" i="7"/>
  <c r="G10" i="7" s="1"/>
  <c r="G8" i="7" s="1"/>
  <c r="G7" i="7" s="1"/>
  <c r="H10" i="7"/>
  <c r="H8" i="7" s="1"/>
  <c r="H7" i="7" s="1"/>
  <c r="N7" i="6"/>
  <c r="H7" i="6"/>
  <c r="I7" i="6" s="1"/>
  <c r="E7" i="6"/>
  <c r="F7" i="6" s="1"/>
  <c r="H7" i="5"/>
  <c r="K7" i="6"/>
  <c r="L7" i="6" s="1"/>
  <c r="P7" i="6" l="1"/>
  <c r="R7" i="6" s="1"/>
  <c r="M7" i="6"/>
  <c r="O7" i="6" s="1"/>
  <c r="S7" i="6"/>
  <c r="U7" i="6" s="1"/>
</calcChain>
</file>

<file path=xl/sharedStrings.xml><?xml version="1.0" encoding="utf-8"?>
<sst xmlns="http://schemas.openxmlformats.org/spreadsheetml/2006/main" count="952" uniqueCount="465">
  <si>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</si>
  <si>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</si>
  <si>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</si>
  <si>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</si>
  <si>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</si>
  <si>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</si>
  <si>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</si>
  <si>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</si>
  <si>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</si>
  <si>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</si>
  <si>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</si>
  <si>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</si>
  <si>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</si>
  <si>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</si>
  <si>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</si>
  <si>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Act on alternative fuels infrastructure</t>
  </si>
  <si>
    <t>Grants the Minister for Housing authority to introduce rules concerning infrastructure for the transmission of alternative fuels.</t>
  </si>
  <si>
    <t>AFI</t>
  </si>
  <si>
    <t>Combination</t>
  </si>
  <si>
    <t>Norms &amp; Requirements</t>
  </si>
  <si>
    <t>National</t>
  </si>
  <si>
    <t>Introduction of an Executive Order on requirements for technical specifications for publicly available alternative fuels infrastructure.</t>
  </si>
  <si>
    <t>Technical requirements for alternative fuels infrastructure.</t>
  </si>
  <si>
    <t xml:space="preserve">Recharging infrastructure - presentation of proposal for amendment of the Building Act </t>
  </si>
  <si>
    <t>Authorisation to introduce rules concerning  recharging points, and building automation and control systems.</t>
  </si>
  <si>
    <t>Electricity</t>
  </si>
  <si>
    <t>Road</t>
  </si>
  <si>
    <t xml:space="preserve">Parking - benefits for the parking of green vehicles </t>
  </si>
  <si>
    <t>Amendment of the Executive Order on parking on public roads, which gives municipal authorities more scope to grant discounts for low and zero emission vehicles</t>
  </si>
  <si>
    <t>Taxis - amendment of Executive Order concerning energy and environmental requirements for taxis.</t>
  </si>
  <si>
    <t>Gradual tightening of energy requirements for taxis. Amendment of Executive Order concerning energy and environmental requirements for taxis. Executive Order No 715 of 9 July 2019, amending Executive Order No 1509 of 13 December 2018</t>
  </si>
  <si>
    <t>AFV</t>
  </si>
  <si>
    <t>Taxis - reservation of permits for drivers with zero emission taxis.</t>
  </si>
  <si>
    <t xml:space="preserve">See Act No 557 of 17 June 2019 amending the Taxi Act - which stipulates that 50 out of 126 taxi permits must be reserved every quarter for zero emission taxis. </t>
  </si>
  <si>
    <t>Permits</t>
  </si>
  <si>
    <t>Road markings - Permission for low emission vehicles to use bus lanes.</t>
  </si>
  <si>
    <t xml:space="preserve">Introduction of Executive Order No 314 of 21 March 2019 amending the Executive Order on the use of road markings and Executive Order No 313 of 21 March 2019 amending the Executive Order on road markings. </t>
  </si>
  <si>
    <t>Reduction in the registration tax and lower electricity tax for the recharging of electric vehicles, plug-in hybrid vehicles, hydrogen vehicles and gas vehicles.</t>
  </si>
  <si>
    <t>Act amending the Registration Tax Act, Fuel Consumption Tax Act, Act on Electricity Tax and various other Acts (Act No 687 of 8 June 2017)</t>
  </si>
  <si>
    <t>Further reduction in the registration tax and lower electricity tax for the recharging of electric vehicles, plug-in hybrid vehicles, hydrogen vehicles and gas vehicles.</t>
  </si>
  <si>
    <t>Act amending the Registration Tax Act, Fuel Consumption Tax Act and Act on weight tax on motor vehicles, etc. (Act No 1730 of 27 December 2018)</t>
  </si>
  <si>
    <t xml:space="preserve">Administrative </t>
  </si>
  <si>
    <t>Select:</t>
  </si>
  <si>
    <t>ANNEX I of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</si>
  <si>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</si>
  <si>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Instructions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</si>
  <si>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</si>
  <si>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</si>
  <si>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</si>
  <si>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</si>
  <si>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</si>
  <si>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</si>
  <si>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</si>
  <si>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</si>
  <si>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</si>
  <si>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euro</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</si>
  <si>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</si>
  <si>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</si>
  <si>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</si>
  <si>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</si>
  <si>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2021-2025</t>
  </si>
  <si>
    <t>2026-2030</t>
  </si>
  <si>
    <t>M1 - Measures to ensure national targets and objectives</t>
  </si>
  <si>
    <t>M1.1</t>
  </si>
  <si>
    <t>Incentives to promote biofuels</t>
  </si>
  <si>
    <t>In Denmark, it is currently mandatory to blend petrol and diesel used for land transport with at least 5.75 % biofuels (as a proportion of energy content).</t>
  </si>
  <si>
    <t>AF</t>
  </si>
  <si>
    <t xml:space="preserve">Other </t>
  </si>
  <si>
    <t>Biofuel</t>
  </si>
  <si>
    <t>N/A</t>
  </si>
  <si>
    <t>M2 - Measures that can promote AFI in public transport services</t>
  </si>
  <si>
    <t>M2.1</t>
  </si>
  <si>
    <t>Public bus transport</t>
  </si>
  <si>
    <t>Electric buses have been trialled on many bus routes in Copenhagen and Frederiksberg.</t>
  </si>
  <si>
    <t>Local</t>
  </si>
  <si>
    <t>M2.2</t>
  </si>
  <si>
    <t>Electric trains</t>
  </si>
  <si>
    <t>Work to electrify the railway network has been ongoing since 2014.</t>
  </si>
  <si>
    <t>Rail</t>
  </si>
  <si>
    <t>Regional</t>
  </si>
  <si>
    <t>M3 - Measures that can promote the deployment of private electro-mobility infrastructure</t>
  </si>
  <si>
    <t>M3.1</t>
  </si>
  <si>
    <t xml:space="preserve">Low electricity tax for recharging of electric vehicles, etc. </t>
  </si>
  <si>
    <t xml:space="preserve">For electric and plug-in hybrid vehicles which are recharged commercially (e.g. through a commercial service such as CLEVER or E.ON), an electricity tax of just 0.4 øre is payable for electricity used for recharging purposes, equivalent to the rate that is payable on electricity used by the process industry. </t>
  </si>
  <si>
    <t>M3.2</t>
  </si>
  <si>
    <t>CO2 tax on fuels</t>
  </si>
  <si>
    <r>
      <t>Fossil fuels are subject to a CO</t>
    </r>
    <r>
      <rPr>
        <vertAlign val="subscript"/>
        <sz val="10"/>
        <color theme="1"/>
        <rFont val="Calibri"/>
        <family val="2"/>
        <scheme val="minor"/>
      </rPr>
      <t>2</t>
    </r>
    <r>
      <rPr>
        <sz val="10"/>
        <color theme="1"/>
        <rFont val="Calibri"/>
        <family val="2"/>
        <scheme val="minor"/>
      </rPr>
      <t xml:space="preserve"> tax of DKK 166/tonne CO</t>
    </r>
    <r>
      <rPr>
        <vertAlign val="subscript"/>
        <sz val="10"/>
        <color theme="1"/>
        <rFont val="Calibri"/>
        <family val="2"/>
        <scheme val="minor"/>
      </rPr>
      <t>2</t>
    </r>
    <r>
      <rPr>
        <sz val="10"/>
        <color theme="1"/>
        <rFont val="Calibri"/>
        <family val="2"/>
        <scheme val="minor"/>
      </rPr>
      <t>.</t>
    </r>
  </si>
  <si>
    <t>M3.3</t>
  </si>
  <si>
    <t>Energy tax on fuels</t>
  </si>
  <si>
    <t xml:space="preserve">Petrol, diesel, biofuels and natural gas are subject to energy taxes. </t>
  </si>
  <si>
    <t>M3.4</t>
  </si>
  <si>
    <t>Incentives for electric vehicles</t>
  </si>
  <si>
    <t xml:space="preserve">An incentive to promote electric vehicles has been in place for many years in the form of a lower registration tax. </t>
  </si>
  <si>
    <t>ANNEX I of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</si>
  <si>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</si>
  <si>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</si>
  <si>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</si>
  <si>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</si>
  <si>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</si>
  <si>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</si>
  <si>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</si>
  <si>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</si>
  <si>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</si>
  <si>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TEN-T Core Network should be included in the text of the report. </t>
  </si>
  <si>
    <t>ANNEX I / 3</t>
  </si>
  <si>
    <t xml:space="preserve">Deployment and manufacturing support </t>
  </si>
  <si>
    <t>AFI deployment</t>
  </si>
  <si>
    <t>Fund for green transport</t>
  </si>
  <si>
    <t>The funds will be directed towards lowering CO2 emissions from both light and heavy land transport.</t>
  </si>
  <si>
    <t>Funds for electric cars</t>
  </si>
  <si>
    <t xml:space="preserve">The Capital Region has been supporting investment in electrical cars. </t>
  </si>
  <si>
    <t>Climate and green transition fund</t>
  </si>
  <si>
    <t xml:space="preserve">Region North Jutland has established a fund for promoting the green transition, through various initiatives, incl. Green transport. </t>
  </si>
  <si>
    <t>Alternative fuels for buses.</t>
  </si>
  <si>
    <t>Funds set aside to test hydrogen and biodiesel buses.</t>
  </si>
  <si>
    <t>Support for e-bikes</t>
  </si>
  <si>
    <t>A fund for e-bikes</t>
  </si>
  <si>
    <t>Greener harbour buses</t>
  </si>
  <si>
    <t>Investment in infrastructure for green harbour buses</t>
  </si>
  <si>
    <t>Water</t>
  </si>
  <si>
    <t>Extra costs for green fuels</t>
  </si>
  <si>
    <t>Adaptation of stops for electric buses</t>
  </si>
  <si>
    <t>Infrastructure investment</t>
  </si>
  <si>
    <t>Investment in Odense Light Rail</t>
  </si>
  <si>
    <t>Operating subsidy</t>
  </si>
  <si>
    <t>Hydrogen pool</t>
  </si>
  <si>
    <t>In 2017, the then government established a pool to promote hydrogen vehicles.</t>
  </si>
  <si>
    <t xml:space="preserve">Hydrogen </t>
  </si>
  <si>
    <t>Investment in Aarhus Light Rail</t>
  </si>
  <si>
    <t>The reserve for Light Rail</t>
  </si>
  <si>
    <t>Support of manufacturing plants for AF technologies</t>
  </si>
  <si>
    <t>New biogas and other green gasses</t>
  </si>
  <si>
    <t xml:space="preserve">A fund was established to support the use of gas in upgrading, transport and industrial processes. </t>
  </si>
  <si>
    <t>CNG (incl. Biomethane)</t>
  </si>
  <si>
    <t>ANNEX I of DIRECTIVE 2014/94/EU: 3. Deployment and manufacturing support</t>
  </si>
  <si>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</si>
  <si>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</si>
  <si>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</si>
  <si>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</si>
  <si>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euro exchange rate</t>
  </si>
  <si>
    <t>ANNEX I / 4</t>
  </si>
  <si>
    <t>Research, technological development and demonstration (RTD&amp;D)</t>
  </si>
  <si>
    <r>
      <rPr>
        <b/>
        <sz val="11"/>
        <color theme="1"/>
        <rFont val="Calibri"/>
        <family val="2"/>
        <scheme val="minor"/>
      </rPr>
      <t>TOTAL ESTIMATED BUDGET [k€]</t>
    </r>
  </si>
  <si>
    <t>Research funds</t>
  </si>
  <si>
    <t>Research funds from programmes such as EUDP and the Innovation Fund.</t>
  </si>
  <si>
    <t xml:space="preserve">Mostly hydrogen and fuels cells research. </t>
  </si>
  <si>
    <t xml:space="preserve"> </t>
  </si>
  <si>
    <t>ANNEX I of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</si>
  <si>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</si>
  <si>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</si>
  <si>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Euro exchange rate</t>
  </si>
  <si>
    <t>ANNEX I / 5</t>
  </si>
  <si>
    <t xml:space="preserve"> Alternative Fuels Vehicles (AFV) estimates</t>
  </si>
  <si>
    <r>
      <rPr>
        <sz val="11"/>
        <color theme="1"/>
        <rFont val="Calibri"/>
        <family val="2"/>
        <scheme val="minor"/>
      </rPr>
      <t>To reliably determine the level of achievement of the national targets, it is crucial that the information on alternative fuel vehicles provided by Member States is accurate and comprehensive.</t>
    </r>
    <r>
      <rPr>
        <sz val="11"/>
        <color rgb="FF000000"/>
        <rFont val="Calibri"/>
        <family val="2"/>
        <scheme val="minor"/>
      </rPr>
      <t xml:space="preserve"> </t>
    </r>
    <r>
      <rPr>
        <sz val="11"/>
        <color rgb="FF000000"/>
        <rFont val="Calibri"/>
        <family val="2"/>
        <scheme val="minor"/>
      </rPr>
      <t>Therefore, it is important to fill in each</t>
    </r>
    <r>
      <rPr>
        <sz val="11"/>
        <color rgb="FFFF0000"/>
        <rFont val="Calibri"/>
        <family val="2"/>
        <scheme val="minor"/>
      </rPr>
      <t xml:space="preserve"> </t>
    </r>
    <r>
      <rPr>
        <sz val="11"/>
        <color rgb="FF000000"/>
        <rFont val="Calibri"/>
        <family val="2"/>
        <scheme val="minor"/>
      </rPr>
      <t>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</si>
  <si>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ALTERNATIVE FUELS VEHICLES (AFV)</t>
  </si>
  <si>
    <t>CURRENT AND PAST NUMBER OF AFV</t>
  </si>
  <si>
    <t>NUMBER OF AFV EXPECTED TO BE REGISTERED</t>
  </si>
  <si>
    <t>ELECTRICITY</t>
  </si>
  <si>
    <t>Electric Vehicles, EV (total road)</t>
  </si>
  <si>
    <t>For explanations of the categories of AFV, please refer to the Guidance document.</t>
  </si>
  <si>
    <t>Powered Two Wheelers (PTW)</t>
  </si>
  <si>
    <t>Electric Vehicles, EV (excl.PTW)</t>
  </si>
  <si>
    <t>Electric Passenger Cars (BEV+PHEV)</t>
  </si>
  <si>
    <t xml:space="preserve">   • BEV</t>
  </si>
  <si>
    <t xml:space="preserve">   • PHEV</t>
  </si>
  <si>
    <t>&lt;- PHEV category excludes conventional hybrids (i.e. hybrid electric vehicles (HEVs) without a plug).</t>
  </si>
  <si>
    <t>Electric Light Commercial Vehicles</t>
  </si>
  <si>
    <t>&lt;- LCV category includes vans, pick-up trucks and small lorries.</t>
  </si>
  <si>
    <t>Electric Heavy Commercial Vehicles</t>
  </si>
  <si>
    <t>&lt;- HCV category includes trucks and lorries.</t>
  </si>
  <si>
    <t>Electric Buses and Coaches</t>
  </si>
  <si>
    <t>Inland Waterway Vessels</t>
  </si>
  <si>
    <t>Seagoing Ships</t>
  </si>
  <si>
    <t>Air</t>
  </si>
  <si>
    <t>Aircraft</t>
  </si>
  <si>
    <t>Locomotives</t>
  </si>
  <si>
    <t>CNG (including Biomethane)</t>
  </si>
  <si>
    <t>CNG Vehicles (total road)</t>
  </si>
  <si>
    <t>Powered Two Wheelers</t>
  </si>
  <si>
    <t>CNG Vehicles (excl. PTW)</t>
  </si>
  <si>
    <t>CNG Passenger Cars</t>
  </si>
  <si>
    <t>CNG Light Commercial Vehicles</t>
  </si>
  <si>
    <t>CNG Heavy Commercial Vehicles</t>
  </si>
  <si>
    <t>CNG Buses and Coaches</t>
  </si>
  <si>
    <t>LNG (including Biomethane)</t>
  </si>
  <si>
    <t>LNG Vehicles (total road)</t>
  </si>
  <si>
    <t>LNG Passenger Cars</t>
  </si>
  <si>
    <t>LNG Light Commercial Vehicles</t>
  </si>
  <si>
    <t>LNG Heavy Commercial Vehicles</t>
  </si>
  <si>
    <t>LNG Buses and Coaches</t>
  </si>
  <si>
    <t>LNG Inland Waterway Vessels</t>
  </si>
  <si>
    <t>LNG Seagoing Ships</t>
  </si>
  <si>
    <t>HYDROGEN</t>
  </si>
  <si>
    <t>Where applicable: this part should be filled in if the Member State decided to include hydrogen in its NPF.</t>
  </si>
  <si>
    <t>Fuel Cell Vehicles, FCEV (total road)</t>
  </si>
  <si>
    <t>Hydrogen Passenger Cars</t>
  </si>
  <si>
    <t>Hydrogen Light Commercial Vehicles</t>
  </si>
  <si>
    <t>Hydrogen Heavy Commercial Vehicles</t>
  </si>
  <si>
    <t>Hydrogen Buses and Coaches</t>
  </si>
  <si>
    <t>LPG</t>
  </si>
  <si>
    <t>LPG Vehicles (total road)</t>
  </si>
  <si>
    <t>LPG Passenger Cars</t>
  </si>
  <si>
    <t>LPG Light Commercial Vehicles</t>
  </si>
  <si>
    <t>LPG Heavy Commercial Vehicles</t>
  </si>
  <si>
    <t>LPG Buses and Coaches</t>
  </si>
  <si>
    <t>OTHER AF</t>
  </si>
  <si>
    <t>Please specify the 'other AF' (e.g. biofuels [biodiesel, ethanol, etc], synthetic and paraffinic fuels, etc).</t>
  </si>
  <si>
    <t>Other AF Vehicles (total road)</t>
  </si>
  <si>
    <t>If the situation for more than one 'other AF' will be reported, please duplicate the part of the table regarding 'OTHER AF' according to your needs.</t>
  </si>
  <si>
    <t>Passenger Cars</t>
  </si>
  <si>
    <t>Light Commercial Vehicles</t>
  </si>
  <si>
    <t>Heavy Commercial Vehicles</t>
  </si>
  <si>
    <t>Buses and Coaches</t>
  </si>
  <si>
    <t>ANNEX I of DIRECTIVE 2014/94/EU: 5. Targets and objectives</t>
  </si>
  <si>
    <t>• Estimation of the number of alternative fuel vehicles expected by 2020, 2025 and 2030</t>
  </si>
  <si>
    <t>• Level of achievement of the national objectives for the deployment of alternative fuels in the different transport modes (road, rail, water and air)</t>
  </si>
  <si>
    <t>ANNEX I / 5 (Continuation)</t>
  </si>
  <si>
    <t>Alternative Fuels Infrastructure (AFI) targets</t>
  </si>
  <si>
    <t>ALTERNATIVE FUELS INFRASTRUCTURE (AFI)</t>
  </si>
  <si>
    <t>CURRENT AND PAST NUMBER OF RECHARGING/REFUELLING POINTS</t>
  </si>
  <si>
    <t>TARGET NUMBER OF RECHARGING/REFUELLING POINTS</t>
  </si>
  <si>
    <r>
      <rPr>
        <sz val="11"/>
        <color theme="1"/>
        <rFont val="Calibri"/>
        <family val="2"/>
        <scheme val="minor"/>
      </rPr>
      <t>To reliably determine the level of achievement of the national targets, it is crucial that the information on alternative fuel infrastructure provided by Member States is accurate and comprehensive.</t>
    </r>
    <r>
      <rPr>
        <sz val="11"/>
        <color theme="1"/>
        <rFont val="Calibri"/>
        <family val="2"/>
        <scheme val="minor"/>
      </rPr>
      <t xml:space="preserve"> </t>
    </r>
    <r>
      <rPr>
        <sz val="11"/>
        <color rgb="FF000000"/>
        <rFont val="Calibri"/>
        <family val="2"/>
        <scheme val="minor"/>
      </rPr>
      <t>Therefore, it is important  to fill in each 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</si>
  <si>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Total recharging points (public* + private)</t>
  </si>
  <si>
    <t>It should be indicated in the text of the report if any of the target number of recharging/refuelling points communicated in this table differs from the value previously reported in the national policy framework.</t>
  </si>
  <si>
    <t>Recharging points (publicly accessible)</t>
  </si>
  <si>
    <t xml:space="preserve">Normal power recharging points, P ≤ 22kW (public) </t>
  </si>
  <si>
    <t>Elaboration on the information on the methodology applied to take account of the charging efficiency of high power recharging points should be included in the text of the report.</t>
  </si>
  <si>
    <t>High power recharging points, P &gt; 22kW (public)</t>
  </si>
  <si>
    <t>If you are unable to provide information on high power recharging points disaggregated by type (e.g. AC or DC fast charging, DC ultrafast charging), you may insert the values by overriding the formula.</t>
  </si>
  <si>
    <t xml:space="preserve">  • AC fast charging, 22kW &lt; P ≤ 43 kW (public)</t>
  </si>
  <si>
    <t>public* - concerns "accessible to the public" as defined in the Article 2(7) of the Directive (providing Union-wide non-discriminatory access to users)</t>
  </si>
  <si>
    <t xml:space="preserve">  • DC fast charging,  P &lt; 100 kW (public)</t>
  </si>
  <si>
    <t xml:space="preserve">  • DC ultrafast charging, P ≥ 100 kW (public)</t>
  </si>
  <si>
    <t>Recharging points (private)</t>
  </si>
  <si>
    <t>Normal power recharging points, P ≤ 22kW (private)</t>
  </si>
  <si>
    <t>High power recharging points, P &gt; 22kW  (private)</t>
  </si>
  <si>
    <t xml:space="preserve">  • AC fast charging, 22kW &lt; P ≤ 43 kW (private)</t>
  </si>
  <si>
    <t xml:space="preserve">  • DC fast charging,  P &lt; 100 kW (private)</t>
  </si>
  <si>
    <t xml:space="preserve">  • DC ultrafast charging, P ≥ 100 kW (private)</t>
  </si>
  <si>
    <t xml:space="preserve">Shore-side electricity supply for seagoing ships in maritime ports </t>
  </si>
  <si>
    <t xml:space="preserve">Shore-side electricity supply for inland waterway vessels in inland ports </t>
  </si>
  <si>
    <t>Electricity supply for stationary aircraft</t>
  </si>
  <si>
    <t>NATURAL GAS (including Biomethane)</t>
  </si>
  <si>
    <t>CNG refuelling points (total)</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</si>
  <si>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</si>
  <si>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</si>
  <si>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</si>
  <si>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</si>
  <si>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</si>
  <si>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</si>
  <si>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</si>
  <si>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Where applicable: this part should be filled in if the Member State decided to include hydrogen refuelling points accessible to the public in its national policy framework</t>
  </si>
  <si>
    <t>H2 refuelling points (total)</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</si>
  <si>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</si>
  <si>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</si>
  <si>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</si>
  <si>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</si>
  <si>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</si>
  <si>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</si>
  <si>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</si>
  <si>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LPG refuelling points (public)</t>
  </si>
  <si>
    <t>LPG refuelling points (private fleet operators)</t>
  </si>
  <si>
    <t>Please specify the 'other AF' (e.g. biofuels [biodiesel, ethanol, etc.], synthetic and paraffinic fuels, etc.).</t>
  </si>
  <si>
    <t>All</t>
  </si>
  <si>
    <t>AF refuelling points (total)</t>
  </si>
  <si>
    <t>If the situation for more than one 'other AF' will be reported, please duplicate the part regarding 'OTHER AF' according to your needs.</t>
  </si>
  <si>
    <t>AF refuelling points (public)</t>
  </si>
  <si>
    <t>AF refuelling points (private fleet operators)</t>
  </si>
  <si>
    <t>• Level of achievement of the national targets, year by year, for the deployment of alternative fuels infrastructure in the different transport modes</t>
  </si>
  <si>
    <t>• Information on the methodology applied to take account of the charging efficiency of high power recharging points</t>
  </si>
  <si>
    <t>ANNEX I / 6</t>
  </si>
  <si>
    <t>Alternative Fuels Infrastructure (AFI) developments</t>
  </si>
  <si>
    <t>PAST</t>
  </si>
  <si>
    <t>FUTURE ESTIMATED</t>
  </si>
  <si>
    <t xml:space="preserve">Once a value or description  is entered or selected, the colour of the cell will automatically change. </t>
  </si>
  <si>
    <t>MODE OF TRANSPORT</t>
  </si>
  <si>
    <t>Supply</t>
  </si>
  <si>
    <t>Demand</t>
  </si>
  <si>
    <t>Ratio</t>
  </si>
  <si>
    <t>-</t>
  </si>
  <si>
    <t>LNG (incl. Biomethane)</t>
  </si>
  <si>
    <t>ANNEX I of DIRECTIVE 2014/94/EU: 6. Alternative fuels infrastructure developments</t>
  </si>
  <si>
    <t>Changes in supply (additional infrastructure capacity) and demand (capacity actually used).</t>
  </si>
  <si>
    <t>Changes in fuels use</t>
  </si>
  <si>
    <t xml:space="preserve"> PAST AND CURRENT STATUS OF FUELS USE IN THE TRANSPORT SECTOR</t>
  </si>
  <si>
    <t>ASSESSMENT OF FUTURE DEVELOPMENT OF FUELS IN THE TRANSPORT SECTOR</t>
  </si>
  <si>
    <t xml:space="preserve"> FUEL</t>
  </si>
  <si>
    <t>Percentage of different fuels use for transport [%]</t>
  </si>
  <si>
    <t>Estimated percentage of different fuels use for transport [%]</t>
  </si>
  <si>
    <t>Baseline projection 2019</t>
  </si>
  <si>
    <t>Gasoline</t>
  </si>
  <si>
    <t>Diesel</t>
  </si>
  <si>
    <t>CNG</t>
  </si>
  <si>
    <t>LNG</t>
  </si>
  <si>
    <t>Hydrogen</t>
  </si>
  <si>
    <t>Biofuels</t>
  </si>
  <si>
    <t>Synthetic and paraffinic fuels</t>
  </si>
  <si>
    <t>Other AF</t>
  </si>
  <si>
    <t>Total Road</t>
  </si>
  <si>
    <t>Each cell of this row should have a value of 100%</t>
  </si>
  <si>
    <t>Maritime</t>
  </si>
  <si>
    <t xml:space="preserve">Marine gas oil </t>
  </si>
  <si>
    <t xml:space="preserve">Marine diesel oil </t>
  </si>
  <si>
    <t>Inland waterway</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</si>
  <si>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</si>
  <si>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</si>
  <si>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</si>
  <si>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</si>
  <si>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</si>
  <si>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</si>
  <si>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</si>
  <si>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</si>
  <si>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</si>
  <si>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</si>
  <si>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</si>
  <si>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</si>
  <si>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</si>
  <si>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</si>
  <si>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</si>
  <si>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</si>
  <si>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</si>
  <si>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</si>
  <si>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</si>
  <si>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</si>
  <si>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</si>
  <si>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</si>
  <si>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</si>
  <si>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</si>
  <si>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</si>
  <si>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</si>
  <si>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</si>
  <si>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</si>
  <si>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</si>
  <si>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European Commission</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</si>
  <si>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</si>
  <si>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</si>
  <si>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</si>
  <si>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</si>
  <si>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</si>
  <si>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</si>
  <si>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</si>
  <si>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</si>
  <si>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</si>
  <si>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</si>
  <si>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</si>
  <si>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</si>
  <si>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</si>
  <si>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</si>
  <si>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</si>
  <si>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</si>
  <si>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</si>
  <si>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HCV</t>
  </si>
  <si>
    <t>HEV</t>
  </si>
  <si>
    <t>Hybrid Electric Vehicle</t>
  </si>
  <si>
    <t>ICE(V)</t>
  </si>
  <si>
    <t>Internal Combustion Engine (Vehicle)</t>
  </si>
  <si>
    <t>k€</t>
  </si>
  <si>
    <t>thousand euros</t>
  </si>
  <si>
    <t>km</t>
  </si>
  <si>
    <t>Kilometre</t>
  </si>
  <si>
    <t>kW</t>
  </si>
  <si>
    <t>Kilowatt</t>
  </si>
  <si>
    <t>kWh</t>
  </si>
  <si>
    <t>Kilowatt-hour</t>
  </si>
  <si>
    <t>LCV</t>
  </si>
  <si>
    <t>Liquefied Natural Gas</t>
  </si>
  <si>
    <t>LNGV</t>
  </si>
  <si>
    <t>Liquefied Natural Gas Vehicle</t>
  </si>
  <si>
    <t>pedelec</t>
  </si>
  <si>
    <t>Pedal electric cycle</t>
  </si>
  <si>
    <t>PC</t>
  </si>
  <si>
    <t>Passenger car</t>
  </si>
  <si>
    <t>PTW</t>
  </si>
  <si>
    <t>Powered Two Wheeler</t>
  </si>
  <si>
    <t>PHEV</t>
  </si>
  <si>
    <t>Plug-in Hybrid Electric Vehicle</t>
  </si>
  <si>
    <t>RFI</t>
  </si>
  <si>
    <t>Recurring financial incentives</t>
  </si>
  <si>
    <t>RNFI</t>
  </si>
  <si>
    <t>Recurring non-financial incentives</t>
  </si>
  <si>
    <t>RTD&amp;D</t>
  </si>
  <si>
    <t xml:space="preserve">Research, technological development and demonstration </t>
  </si>
  <si>
    <t>TEN-T</t>
  </si>
  <si>
    <t>Trans-European Transport Network</t>
  </si>
  <si>
    <t>TRAN</t>
  </si>
  <si>
    <t>European Parliament Committee on Transport and Tourism</t>
  </si>
  <si>
    <t>UK</t>
  </si>
  <si>
    <t>United Kingdom</t>
  </si>
  <si>
    <t>V</t>
  </si>
  <si>
    <t>Volt</t>
  </si>
  <si>
    <t>VAT</t>
  </si>
  <si>
    <t>Value-Added Tax</t>
  </si>
  <si>
    <t>W</t>
  </si>
  <si>
    <t>Watt</t>
  </si>
  <si>
    <t>ZEV</t>
  </si>
  <si>
    <t>Zero Emission Vehicle: BEV and/or FCEV</t>
  </si>
  <si>
    <t>References</t>
  </si>
  <si>
    <t>[ACE18a]</t>
  </si>
  <si>
    <t>ACEA Tax Guide 2018, European Automobile Manufacturers Association (ACEA)</t>
  </si>
  <si>
    <t xml:space="preserve">https://www.acea.be/uploads/news_documents/ACEA_Tax_Guide_2018.pdf </t>
  </si>
  <si>
    <t>[ACE18b]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</si>
  <si>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</si>
  <si>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</si>
  <si>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[ACE18c]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</si>
  <si>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</si>
  <si>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</si>
  <si>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</si>
  <si>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</si>
  <si>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</si>
  <si>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</si>
  <si>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</si>
  <si>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</si>
  <si>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</si>
  <si>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Commission, COM(2017) 652.</t>
  </si>
  <si>
    <t>https://eur-lex.europa.eu/legal-content/EN/TXT/?uri=COM:2017:0652:FIN</t>
  </si>
  <si>
    <t>[EC17b]</t>
  </si>
  <si>
    <t>Staff Working Document – Detailed Assessment of the National Policy Frameworks, European Commission,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</si>
  <si>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</si>
  <si>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</si>
  <si>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</si>
  <si>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</si>
  <si>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</si>
  <si>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</si>
  <si>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</si>
  <si>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</si>
  <si>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</si>
  <si>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</si>
  <si>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</si>
  <si>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</si>
  <si>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</si>
  <si>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</si>
  <si>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</si>
  <si>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</si>
  <si>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</si>
  <si>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</si>
  <si>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</si>
  <si>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</si>
  <si>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</si>
  <si>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</si>
  <si>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</si>
  <si>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</si>
  <si>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</si>
  <si>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</si>
  <si>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</si>
  <si>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</si>
  <si>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</si>
  <si>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</si>
  <si>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http://www.europarl.europa.eu/RegData/etudes/STUD/2018/617470/IPOL_STU(2018)617470_EN.pdf</t>
  </si>
  <si>
    <t>TYPE LEGAL MEASURES</t>
  </si>
  <si>
    <t>TYPE OF POLICY MEASURES M1</t>
  </si>
  <si>
    <t>Financial incentives</t>
  </si>
  <si>
    <t>Non-financial incentives</t>
  </si>
  <si>
    <t>Education / Information</t>
  </si>
  <si>
    <t>National targets</t>
  </si>
  <si>
    <t>Charges / fees</t>
  </si>
  <si>
    <t>Subsidies</t>
  </si>
  <si>
    <t xml:space="preserve">Public procurement incentives </t>
  </si>
  <si>
    <t>Other</t>
  </si>
  <si>
    <t>Taxes reduction / exemption</t>
  </si>
  <si>
    <t>Taxes / penalties</t>
  </si>
  <si>
    <t>EU&amp;international standards implementation</t>
  </si>
  <si>
    <t>Other support schemes</t>
  </si>
  <si>
    <t>Synthetic&amp;paraffinic fuels</t>
  </si>
  <si>
    <t>AFV Classification on environmental performance</t>
  </si>
  <si>
    <t>Certification of the environmental performance of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</si>
</sst>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_-;\-[$€-2]\ * #,##0_-;_-[$€-2]\ * &quot;-&quot;_-;_-@_-"/>
    <numFmt numFmtId="165" formatCode="[$€-2]\ #,##0"/>
    <numFmt numFmtId="166" formatCode="0.0"/>
  </numFmts>
  <fonts count="40"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rgb="FF333333"/>
      <name val="Calibri"/>
      <family val="2"/>
      <scheme val="minor"/>
    </font>
    <font>
      <sz val="11"/>
      <color rgb="FF00B0F0"/>
      <name val="Calibri"/>
      <family val="2"/>
      <scheme val="minor"/>
    </font>
    <font>
      <b/>
      <sz val="11"/>
      <name val="Calibri"/>
      <family val="2"/>
    </font>
    <font>
      <b/>
      <sz val="11"/>
      <color rgb="FF333333"/>
      <name val="Calibri"/>
      <family val="2"/>
      <scheme val="minor"/>
    </font>
    <font>
      <b/>
      <sz val="10"/>
      <name val="Calibri"/>
      <family val="2"/>
      <charset val="238"/>
    </font>
    <font>
      <b/>
      <sz val="11"/>
      <color theme="1"/>
      <name val="Calibri"/>
      <family val="2"/>
      <charset val="238"/>
      <scheme val="minor"/>
    </font>
    <font>
      <sz val="11"/>
      <name val="Calibri"/>
      <family val="2"/>
      <charset val="238"/>
      <scheme val="minor"/>
    </font>
    <font>
      <i/>
      <sz val="10"/>
      <color theme="1"/>
      <name val="Calibri"/>
      <family val="2"/>
      <scheme val="minor"/>
    </font>
    <font>
      <sz val="11"/>
      <color theme="1"/>
      <name val="Calibri"/>
      <family val="2"/>
      <scheme val="minor"/>
    </font>
    <font>
      <sz val="10"/>
      <color rgb="FF333333"/>
      <name val="Calibri"/>
      <family val="2"/>
      <scheme val="minor"/>
    </font>
    <font>
      <vertAlign val="subscript"/>
      <sz val="10"/>
      <color theme="1"/>
      <name val="Calibri"/>
      <family val="2"/>
      <scheme val="minor"/>
    </font>
    <font>
      <sz val="11"/>
      <color rgb="FF000000"/>
      <name val="Calibri"/>
      <family val="2"/>
    </font>
    <font>
      <i/>
      <sz val="11"/>
      <color rgb="FF000000"/>
      <name val="Calibri"/>
      <family val="2"/>
    </font>
    <font>
      <sz val="11"/>
      <color rgb="FF000000"/>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indexed="64"/>
      </bottom>
      <diagonal/>
    </border>
    <border>
      <left style="thin">
        <color auto="1"/>
      </left>
      <right/>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4" fillId="0" borderId="0" applyFont="0" applyFill="0" applyBorder="0" applyAlignment="0" applyProtection="0"/>
  </cellStyleXfs>
  <cellXfs count="843">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6"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xf numFmtId="0" fontId="19" fillId="0" borderId="18" xfId="0" applyFont="1" applyBorder="1" applyAlignment="1">
      <alignment horizontal="right" vertical="center" wrapText="1"/>
    </xf>
    <xf numFmtId="0" fontId="19" fillId="0" borderId="42" xfId="0" applyFont="1" applyBorder="1" applyAlignment="1">
      <alignment horizontal="right" vertical="center" wrapText="1"/>
    </xf>
    <xf numFmtId="0" fontId="19" fillId="0" borderId="18" xfId="0" applyFont="1" applyBorder="1" applyAlignment="1">
      <alignment horizontal="right" vertical="center"/>
    </xf>
    <xf numFmtId="0" fontId="19" fillId="0" borderId="7" xfId="0" applyFont="1" applyBorder="1" applyAlignment="1">
      <alignment horizontal="right"/>
    </xf>
    <xf numFmtId="0" fontId="18" fillId="2" borderId="34"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8"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2"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6"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8" fillId="0" borderId="57" xfId="0" applyNumberFormat="1" applyFont="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46" xfId="0" applyNumberFormat="1" applyFont="1" applyBorder="1" applyAlignment="1">
      <alignment horizontal="right" vertical="center" wrapText="1"/>
    </xf>
    <xf numFmtId="3" fontId="18" fillId="0" borderId="42"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0" fontId="3" fillId="0" borderId="0" xfId="0" applyFont="1" applyAlignment="1">
      <alignment horizontal="left" vertical="center" wrapText="1"/>
    </xf>
    <xf numFmtId="0" fontId="19" fillId="0" borderId="43" xfId="0" applyFont="1" applyBorder="1" applyAlignment="1">
      <alignment horizontal="right"/>
    </xf>
    <xf numFmtId="0" fontId="12" fillId="0" borderId="0" xfId="0" applyFont="1"/>
    <xf numFmtId="3" fontId="20" fillId="0" borderId="63" xfId="0" applyNumberFormat="1" applyFont="1" applyFill="1" applyBorder="1" applyAlignment="1">
      <alignment horizontal="right" vertical="center"/>
    </xf>
    <xf numFmtId="0" fontId="14" fillId="0" borderId="17"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5" xfId="0" applyNumberFormat="1" applyFont="1" applyFill="1" applyBorder="1" applyAlignment="1">
      <alignment wrapText="1"/>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0" borderId="9" xfId="0" applyFont="1" applyFill="1" applyBorder="1" applyAlignment="1">
      <alignment vertical="center" wrapText="1"/>
    </xf>
    <xf numFmtId="0" fontId="14" fillId="0" borderId="9" xfId="0" applyFont="1" applyFill="1" applyBorder="1" applyAlignment="1">
      <alignment wrapText="1"/>
    </xf>
    <xf numFmtId="0" fontId="14" fillId="0" borderId="4" xfId="0" applyFont="1" applyFill="1" applyBorder="1" applyAlignment="1">
      <alignment vertical="top" wrapText="1"/>
    </xf>
    <xf numFmtId="0" fontId="14" fillId="0" borderId="31" xfId="0" applyFont="1" applyFill="1" applyBorder="1" applyAlignment="1">
      <alignment vertical="top" wrapText="1"/>
    </xf>
    <xf numFmtId="0" fontId="14" fillId="0" borderId="28" xfId="0" applyFont="1" applyFill="1" applyBorder="1" applyAlignment="1">
      <alignment vertical="top" wrapText="1"/>
    </xf>
    <xf numFmtId="0" fontId="14" fillId="0" borderId="45" xfId="0" applyFont="1" applyFill="1" applyBorder="1" applyAlignment="1">
      <alignment vertical="top" wrapText="1"/>
    </xf>
    <xf numFmtId="0" fontId="14" fillId="0" borderId="37" xfId="0" applyFont="1" applyFill="1" applyBorder="1" applyAlignment="1">
      <alignment vertical="top" wrapText="1"/>
    </xf>
    <xf numFmtId="0" fontId="14" fillId="0" borderId="27" xfId="0" applyFont="1" applyFill="1" applyBorder="1" applyAlignment="1">
      <alignment vertical="top" wrapText="1"/>
    </xf>
    <xf numFmtId="0" fontId="14" fillId="0" borderId="30" xfId="0" applyFont="1" applyFill="1" applyBorder="1" applyAlignment="1">
      <alignment vertical="top" wrapText="1"/>
    </xf>
    <xf numFmtId="3" fontId="19" fillId="0" borderId="4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3" fontId="19" fillId="0" borderId="43"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4"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3" fillId="0" borderId="16" xfId="0" applyFont="1" applyFill="1" applyBorder="1" applyAlignment="1">
      <alignment horizontal="center" vertical="center" wrapText="1"/>
    </xf>
    <xf numFmtId="0" fontId="3" fillId="0" borderId="44" xfId="0" applyFont="1" applyBorder="1" applyAlignment="1">
      <alignment horizontal="center" vertical="center"/>
    </xf>
    <xf numFmtId="0" fontId="14" fillId="0" borderId="55" xfId="0" applyFont="1" applyFill="1" applyBorder="1" applyAlignment="1">
      <alignment vertical="top" wrapText="1"/>
    </xf>
    <xf numFmtId="0" fontId="14" fillId="0" borderId="40" xfId="0" applyFont="1" applyFill="1" applyBorder="1" applyAlignment="1">
      <alignment vertical="top" wrapText="1"/>
    </xf>
    <xf numFmtId="0" fontId="14" fillId="0" borderId="69" xfId="0" applyFont="1" applyFill="1" applyBorder="1" applyAlignment="1">
      <alignment vertical="top" wrapText="1"/>
    </xf>
    <xf numFmtId="0" fontId="18" fillId="2" borderId="2" xfId="0" applyFont="1" applyFill="1" applyBorder="1" applyAlignment="1">
      <alignment vertical="center" wrapText="1"/>
    </xf>
    <xf numFmtId="0" fontId="19" fillId="0" borderId="17" xfId="0" applyFont="1" applyBorder="1" applyAlignment="1">
      <alignment horizontal="right" vertical="center" wrapText="1"/>
    </xf>
    <xf numFmtId="0" fontId="19" fillId="0" borderId="21" xfId="0" applyFont="1" applyBorder="1" applyAlignment="1">
      <alignment horizontal="right" vertical="center" wrapText="1"/>
    </xf>
    <xf numFmtId="0" fontId="19" fillId="0" borderId="17" xfId="0" applyFont="1" applyBorder="1" applyAlignment="1">
      <alignment horizontal="right" vertical="center"/>
    </xf>
    <xf numFmtId="0" fontId="19" fillId="0" borderId="22" xfId="0" applyFont="1" applyBorder="1" applyAlignment="1">
      <alignment horizontal="right"/>
    </xf>
    <xf numFmtId="0" fontId="2" fillId="0" borderId="0" xfId="0" applyFont="1" applyAlignment="1">
      <alignment horizontal="left" vertical="center"/>
    </xf>
    <xf numFmtId="0" fontId="2" fillId="0" borderId="0" xfId="0" applyFont="1" applyAlignment="1">
      <alignment horizontal="left" vertical="center" wrapText="1"/>
    </xf>
    <xf numFmtId="0" fontId="13" fillId="0" borderId="0" xfId="0" applyFont="1" applyBorder="1"/>
    <xf numFmtId="0" fontId="14" fillId="0" borderId="18"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0"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26"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3" fillId="0" borderId="56"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24" fillId="5" borderId="73" xfId="0" applyFont="1" applyFill="1" applyBorder="1" applyAlignment="1"/>
    <xf numFmtId="0" fontId="0" fillId="0" borderId="0"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0"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1" xfId="0" applyFont="1" applyFill="1" applyBorder="1" applyAlignment="1">
      <alignment vertical="center" wrapText="1"/>
    </xf>
    <xf numFmtId="0" fontId="20" fillId="0" borderId="29" xfId="0" applyFont="1" applyBorder="1" applyAlignment="1">
      <alignment vertical="center" wrapText="1"/>
    </xf>
    <xf numFmtId="0" fontId="18" fillId="2" borderId="47" xfId="0" applyFont="1" applyFill="1" applyBorder="1" applyAlignment="1">
      <alignment vertical="center" wrapText="1"/>
    </xf>
    <xf numFmtId="0" fontId="20" fillId="0" borderId="50" xfId="0" applyFont="1" applyBorder="1" applyAlignment="1">
      <alignment vertical="center" wrapText="1"/>
    </xf>
    <xf numFmtId="0" fontId="20" fillId="0" borderId="59" xfId="0" applyFont="1" applyBorder="1" applyAlignment="1">
      <alignment vertical="center" wrapText="1"/>
    </xf>
    <xf numFmtId="0" fontId="20" fillId="0" borderId="58" xfId="0" applyFont="1" applyBorder="1" applyAlignment="1">
      <alignment vertical="center" wrapText="1"/>
    </xf>
    <xf numFmtId="0" fontId="20" fillId="3" borderId="59" xfId="0" applyFont="1" applyFill="1" applyBorder="1" applyAlignment="1">
      <alignment vertical="center" wrapText="1"/>
    </xf>
    <xf numFmtId="0" fontId="18" fillId="4" borderId="47" xfId="0" applyFont="1" applyFill="1" applyBorder="1" applyAlignment="1">
      <alignment vertical="center" wrapText="1"/>
    </xf>
    <xf numFmtId="0" fontId="20" fillId="3" borderId="51" xfId="0" applyFont="1" applyFill="1" applyBorder="1" applyAlignment="1">
      <alignment vertical="center" wrapText="1"/>
    </xf>
    <xf numFmtId="0" fontId="18" fillId="4" borderId="2" xfId="0" applyFont="1" applyFill="1" applyBorder="1" applyAlignment="1">
      <alignment vertical="center" wrapText="1"/>
    </xf>
    <xf numFmtId="0" fontId="20" fillId="0" borderId="61" xfId="0" applyFont="1" applyBorder="1" applyAlignment="1">
      <alignment vertical="center" wrapText="1"/>
    </xf>
    <xf numFmtId="0" fontId="20" fillId="0" borderId="3" xfId="0" applyFont="1" applyBorder="1" applyAlignment="1">
      <alignment vertical="center" wrapText="1"/>
    </xf>
    <xf numFmtId="3" fontId="19" fillId="0" borderId="1" xfId="0" quotePrefix="1" applyNumberFormat="1" applyFont="1" applyFill="1" applyBorder="1" applyAlignment="1">
      <alignment horizontal="right" vertical="center" wrapText="1"/>
    </xf>
    <xf numFmtId="0" fontId="20" fillId="0" borderId="13"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0" xfId="0" applyFont="1" applyBorder="1" applyAlignment="1">
      <alignment vertical="center" wrapText="1"/>
    </xf>
    <xf numFmtId="0" fontId="20" fillId="0" borderId="51"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1" xfId="0" applyNumberFormat="1" applyFont="1" applyBorder="1" applyAlignment="1">
      <alignment horizontal="right" vertical="center" wrapText="1"/>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5" xfId="0" applyFont="1" applyBorder="1" applyAlignment="1">
      <alignment vertical="center" wrapText="1"/>
    </xf>
    <xf numFmtId="0" fontId="20" fillId="0" borderId="57" xfId="0" applyFont="1" applyBorder="1" applyAlignment="1">
      <alignment vertical="center" wrapText="1"/>
    </xf>
    <xf numFmtId="0" fontId="20" fillId="0" borderId="3" xfId="0" applyFont="1" applyBorder="1" applyAlignment="1">
      <alignment horizontal="left" vertical="center" wrapText="1"/>
    </xf>
    <xf numFmtId="0" fontId="20" fillId="0" borderId="42" xfId="0" applyFont="1" applyBorder="1" applyAlignment="1">
      <alignment horizontal="left" vertical="center" wrapText="1"/>
    </xf>
    <xf numFmtId="0" fontId="18" fillId="0" borderId="42" xfId="0" applyFont="1" applyBorder="1" applyAlignment="1">
      <alignment horizontal="left" vertical="center" wrapText="1"/>
    </xf>
    <xf numFmtId="0" fontId="29" fillId="0" borderId="53" xfId="0" applyFont="1" applyBorder="1" applyAlignment="1">
      <alignment horizontal="center" vertical="center" wrapText="1"/>
    </xf>
    <xf numFmtId="0" fontId="19" fillId="0" borderId="32"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29" xfId="0" applyFont="1" applyBorder="1"/>
    <xf numFmtId="0" fontId="19" fillId="0" borderId="33" xfId="0" applyFont="1" applyBorder="1" applyAlignment="1">
      <alignment horizontal="justify" vertical="center" wrapText="1"/>
    </xf>
    <xf numFmtId="0" fontId="19" fillId="0" borderId="61" xfId="0" applyFont="1" applyBorder="1" applyAlignment="1">
      <alignment horizontal="justify" vertical="center" wrapText="1"/>
    </xf>
    <xf numFmtId="0" fontId="3" fillId="0" borderId="75" xfId="0" applyFont="1" applyBorder="1" applyAlignment="1">
      <alignment horizontal="center" vertical="center"/>
    </xf>
    <xf numFmtId="0" fontId="29"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76" xfId="0" applyFont="1" applyBorder="1" applyAlignment="1">
      <alignment horizontal="center" vertical="center" wrapText="1"/>
    </xf>
    <xf numFmtId="0" fontId="21" fillId="0" borderId="34" xfId="0" applyFont="1" applyFill="1" applyBorder="1" applyAlignment="1"/>
    <xf numFmtId="0" fontId="18" fillId="3" borderId="34" xfId="0" applyFont="1" applyFill="1" applyBorder="1" applyAlignment="1">
      <alignment vertical="center" wrapText="1"/>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7" xfId="0" applyNumberFormat="1" applyFont="1" applyFill="1" applyBorder="1" applyAlignment="1">
      <alignment horizontal="right" vertical="center" wrapText="1"/>
    </xf>
    <xf numFmtId="3" fontId="18" fillId="0" borderId="75"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3" fontId="18" fillId="0" borderId="76" xfId="0" applyNumberFormat="1" applyFont="1" applyBorder="1" applyAlignment="1">
      <alignment horizontal="right" vertical="center" wrapText="1"/>
    </xf>
    <xf numFmtId="3" fontId="20" fillId="0" borderId="21" xfId="0" quotePrefix="1" applyNumberFormat="1" applyFont="1" applyFill="1" applyBorder="1" applyAlignment="1">
      <alignment horizontal="right" vertical="center" wrapText="1"/>
    </xf>
    <xf numFmtId="3" fontId="20" fillId="0" borderId="17" xfId="0" quotePrefix="1" applyNumberFormat="1" applyFont="1" applyFill="1" applyBorder="1" applyAlignment="1">
      <alignment horizontal="right" vertical="center" wrapText="1"/>
    </xf>
    <xf numFmtId="3" fontId="20" fillId="0" borderId="79" xfId="0" applyNumberFormat="1" applyFont="1" applyFill="1" applyBorder="1" applyAlignment="1">
      <alignment horizontal="right" vertical="center"/>
    </xf>
    <xf numFmtId="3" fontId="18" fillId="3" borderId="75" xfId="0" quotePrefix="1" applyNumberFormat="1" applyFont="1" applyFill="1" applyBorder="1" applyAlignment="1">
      <alignment horizontal="right" vertical="center" wrapText="1"/>
    </xf>
    <xf numFmtId="3" fontId="18" fillId="3" borderId="44" xfId="0" quotePrefix="1" applyNumberFormat="1" applyFont="1" applyFill="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3" fontId="21" fillId="0" borderId="75" xfId="0" applyNumberFormat="1" applyFont="1" applyBorder="1" applyAlignment="1">
      <alignment horizontal="right" vertical="center"/>
    </xf>
    <xf numFmtId="3" fontId="21" fillId="0" borderId="44" xfId="0" applyNumberFormat="1" applyFont="1" applyBorder="1" applyAlignment="1">
      <alignment horizontal="right" vertical="center"/>
    </xf>
    <xf numFmtId="3" fontId="21" fillId="0" borderId="76" xfId="0" applyNumberFormat="1" applyFont="1" applyBorder="1" applyAlignment="1">
      <alignment horizontal="right" vertical="center"/>
    </xf>
    <xf numFmtId="0" fontId="20" fillId="0" borderId="12" xfId="0" applyFont="1" applyBorder="1" applyAlignment="1">
      <alignmen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1"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0" borderId="75" xfId="0" applyFont="1" applyBorder="1" applyAlignment="1">
      <alignment vertical="center" wrapText="1"/>
    </xf>
    <xf numFmtId="3" fontId="18" fillId="0" borderId="34" xfId="0" applyNumberFormat="1" applyFont="1" applyBorder="1" applyAlignment="1">
      <alignment horizontal="right" vertical="center" wrapText="1"/>
    </xf>
    <xf numFmtId="3" fontId="18" fillId="0" borderId="80"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4"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1" xfId="0" applyFont="1" applyBorder="1" applyAlignment="1">
      <alignment horizontal="right" vertical="center" wrapText="1"/>
    </xf>
    <xf numFmtId="0" fontId="19" fillId="0" borderId="22" xfId="0" applyFont="1" applyBorder="1" applyAlignment="1">
      <alignment horizontal="right" vertical="center" wrapText="1"/>
    </xf>
    <xf numFmtId="0" fontId="20" fillId="0" borderId="42" xfId="0" applyFont="1" applyBorder="1" applyAlignment="1">
      <alignment horizontal="right" vertical="center" wrapText="1"/>
    </xf>
    <xf numFmtId="0" fontId="19" fillId="0" borderId="43"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7" xfId="0" applyFont="1" applyBorder="1" applyAlignment="1">
      <alignment horizontal="right" vertical="center" wrapText="1"/>
    </xf>
    <xf numFmtId="0" fontId="20" fillId="0" borderId="22" xfId="0" applyFont="1" applyBorder="1" applyAlignment="1">
      <alignment horizontal="right" vertical="center" wrapText="1"/>
    </xf>
    <xf numFmtId="0" fontId="19" fillId="0" borderId="8" xfId="0" applyFont="1" applyBorder="1" applyAlignment="1">
      <alignment horizontal="right" vertical="center" wrapText="1"/>
    </xf>
    <xf numFmtId="0" fontId="19" fillId="0" borderId="10" xfId="0" applyFont="1" applyBorder="1" applyAlignment="1">
      <alignment horizontal="right"/>
    </xf>
    <xf numFmtId="3" fontId="20" fillId="0" borderId="21" xfId="0" applyNumberFormat="1" applyFont="1" applyBorder="1" applyAlignment="1">
      <alignment horizontal="right" vertical="center" wrapText="1"/>
    </xf>
    <xf numFmtId="3" fontId="19" fillId="0" borderId="17" xfId="0" applyNumberFormat="1" applyFont="1" applyBorder="1" applyAlignment="1">
      <alignment horizontal="right" vertical="center"/>
    </xf>
    <xf numFmtId="0" fontId="30" fillId="0" borderId="34" xfId="0" applyFont="1" applyBorder="1" applyAlignment="1">
      <alignment vertical="center" wrapText="1"/>
    </xf>
    <xf numFmtId="3" fontId="20" fillId="0" borderId="42" xfId="0" applyNumberFormat="1" applyFont="1" applyBorder="1" applyAlignment="1">
      <alignment horizontal="right" vertical="center" wrapText="1"/>
    </xf>
    <xf numFmtId="3" fontId="19" fillId="0" borderId="17" xfId="0" applyNumberFormat="1" applyFont="1" applyBorder="1" applyAlignment="1">
      <alignment horizontal="right" wrapText="1"/>
    </xf>
    <xf numFmtId="3" fontId="19" fillId="0" borderId="45" xfId="0" applyNumberFormat="1" applyFont="1" applyBorder="1" applyAlignment="1">
      <alignment horizontal="right" wrapText="1"/>
    </xf>
    <xf numFmtId="3" fontId="19" fillId="0" borderId="21" xfId="0" applyNumberFormat="1" applyFont="1" applyBorder="1" applyAlignment="1">
      <alignment horizontal="right" wrapText="1"/>
    </xf>
    <xf numFmtId="3" fontId="21" fillId="0" borderId="22" xfId="0" applyNumberFormat="1" applyFont="1" applyBorder="1" applyAlignment="1">
      <alignment horizontal="right" vertical="center"/>
    </xf>
    <xf numFmtId="0" fontId="18" fillId="0" borderId="34" xfId="0" applyFont="1" applyBorder="1" applyAlignment="1">
      <alignment vertical="center" wrapText="1"/>
    </xf>
    <xf numFmtId="3" fontId="21" fillId="0" borderId="17" xfId="0" applyNumberFormat="1" applyFont="1" applyBorder="1" applyAlignment="1">
      <alignment horizontal="right" vertical="center"/>
    </xf>
    <xf numFmtId="0" fontId="20" fillId="0" borderId="14"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1"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8" xfId="0" applyFont="1" applyBorder="1" applyAlignment="1">
      <alignment horizontal="left" vertical="center" wrapText="1"/>
    </xf>
    <xf numFmtId="3" fontId="21" fillId="0" borderId="21" xfId="0" applyNumberFormat="1" applyFont="1" applyBorder="1" applyAlignment="1">
      <alignment horizontal="right" vertical="center" wrapText="1"/>
    </xf>
    <xf numFmtId="3" fontId="21" fillId="0" borderId="17"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75" xfId="0" applyNumberFormat="1" applyFont="1" applyBorder="1" applyAlignment="1">
      <alignment horizontal="right" vertical="center" wrapText="1"/>
    </xf>
    <xf numFmtId="0" fontId="19" fillId="0" borderId="29" xfId="0" applyFont="1" applyBorder="1" applyAlignment="1">
      <alignment wrapText="1"/>
    </xf>
    <xf numFmtId="0" fontId="19" fillId="0" borderId="29" xfId="0" applyFont="1" applyBorder="1" applyAlignment="1">
      <alignment horizontal="left" vertical="center" wrapText="1"/>
    </xf>
    <xf numFmtId="0" fontId="29" fillId="0" borderId="81"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8"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1"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6"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8"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1"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7" xfId="0" applyNumberFormat="1" applyFont="1" applyBorder="1" applyAlignment="1">
      <alignment vertical="center"/>
    </xf>
    <xf numFmtId="1" fontId="14" fillId="0" borderId="45" xfId="0" applyNumberFormat="1" applyFont="1" applyBorder="1" applyAlignment="1">
      <alignment vertical="center"/>
    </xf>
    <xf numFmtId="1" fontId="14" fillId="0" borderId="21" xfId="0" applyNumberFormat="1" applyFont="1" applyBorder="1" applyAlignment="1">
      <alignment vertical="center"/>
    </xf>
    <xf numFmtId="1" fontId="14" fillId="0" borderId="22" xfId="0" applyNumberFormat="1" applyFont="1" applyBorder="1" applyAlignment="1">
      <alignment vertical="center"/>
    </xf>
    <xf numFmtId="0" fontId="0" fillId="0" borderId="0" xfId="0" applyFont="1" applyBorder="1" applyAlignment="1">
      <alignment wrapText="1"/>
    </xf>
    <xf numFmtId="0" fontId="31"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3" fillId="0" borderId="0" xfId="0" applyFont="1" applyBorder="1"/>
    <xf numFmtId="0" fontId="14" fillId="0" borderId="0" xfId="0" applyFont="1" applyBorder="1"/>
    <xf numFmtId="0" fontId="14" fillId="6" borderId="71" xfId="0" applyFont="1" applyFill="1" applyBorder="1"/>
    <xf numFmtId="0" fontId="33" fillId="0" borderId="0" xfId="0" applyFont="1" applyBorder="1" applyAlignment="1">
      <alignment wrapText="1"/>
    </xf>
    <xf numFmtId="0" fontId="33" fillId="0" borderId="71" xfId="0" applyFont="1" applyBorder="1"/>
    <xf numFmtId="0" fontId="14" fillId="6" borderId="82" xfId="0" applyFont="1" applyFill="1" applyBorder="1"/>
    <xf numFmtId="0" fontId="14" fillId="0" borderId="0" xfId="0" applyFont="1"/>
    <xf numFmtId="0" fontId="33" fillId="6" borderId="72" xfId="0" applyFont="1" applyFill="1" applyBorder="1"/>
    <xf numFmtId="0" fontId="14" fillId="0" borderId="72" xfId="0" applyFont="1" applyBorder="1"/>
    <xf numFmtId="0" fontId="14" fillId="7" borderId="0" xfId="0" applyFont="1" applyFill="1" applyBorder="1"/>
    <xf numFmtId="0" fontId="14" fillId="6" borderId="72" xfId="0" applyFont="1" applyFill="1" applyBorder="1"/>
    <xf numFmtId="0" fontId="14" fillId="6" borderId="74"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2" fillId="0" borderId="0" xfId="0" applyFont="1" applyAlignment="1"/>
    <xf numFmtId="0" fontId="13" fillId="0" borderId="0" xfId="0" applyFont="1" applyAlignment="1">
      <alignment horizontal="left" vertical="center"/>
    </xf>
    <xf numFmtId="0" fontId="0" fillId="0" borderId="0" xfId="0" applyAlignment="1">
      <alignment vertical="center"/>
    </xf>
    <xf numFmtId="0" fontId="31" fillId="0" borderId="0" xfId="0" applyFont="1" applyAlignment="1"/>
    <xf numFmtId="0" fontId="0" fillId="0" borderId="0" xfId="0" applyFont="1" applyBorder="1" applyAlignment="1">
      <alignment vertical="top" wrapText="1"/>
    </xf>
    <xf numFmtId="0" fontId="3" fillId="0" borderId="15" xfId="0" applyFont="1" applyBorder="1" applyAlignment="1">
      <alignment horizontal="center" vertical="center" wrapText="1"/>
    </xf>
    <xf numFmtId="0" fontId="21" fillId="0" borderId="23" xfId="0" applyFont="1" applyFill="1" applyBorder="1" applyAlignment="1">
      <alignment vertical="center"/>
    </xf>
    <xf numFmtId="0" fontId="20" fillId="3" borderId="12" xfId="0" applyFont="1" applyFill="1" applyBorder="1" applyAlignment="1">
      <alignment vertical="center" wrapText="1"/>
    </xf>
    <xf numFmtId="3" fontId="18" fillId="3" borderId="17" xfId="0" quotePrefix="1" applyNumberFormat="1" applyFont="1" applyFill="1" applyBorder="1" applyAlignment="1">
      <alignment horizontal="right" vertical="center" wrapText="1"/>
    </xf>
    <xf numFmtId="0" fontId="20" fillId="3" borderId="55" xfId="0" applyFont="1" applyFill="1" applyBorder="1" applyAlignment="1">
      <alignment vertical="center" wrapText="1"/>
    </xf>
    <xf numFmtId="3" fontId="18" fillId="3" borderId="81"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8" xfId="0" applyFont="1" applyFill="1" applyBorder="1" applyAlignment="1">
      <alignment vertical="center" wrapText="1"/>
    </xf>
    <xf numFmtId="3" fontId="20" fillId="0" borderId="9" xfId="0" applyNumberFormat="1" applyFont="1" applyFill="1" applyBorder="1" applyAlignment="1">
      <alignment horizontal="right" vertical="center"/>
    </xf>
    <xf numFmtId="0" fontId="14" fillId="0" borderId="34" xfId="0" applyFont="1" applyBorder="1" applyAlignment="1">
      <alignment horizontal="left" vertical="center" wrapText="1"/>
    </xf>
    <xf numFmtId="0" fontId="20" fillId="3" borderId="2" xfId="0" applyFont="1" applyFill="1" applyBorder="1" applyAlignment="1">
      <alignment vertical="center" wrapText="1"/>
    </xf>
    <xf numFmtId="3" fontId="20" fillId="0" borderId="81" xfId="0" quotePrefix="1" applyNumberFormat="1" applyFont="1" applyFill="1" applyBorder="1" applyAlignment="1">
      <alignment horizontal="right" vertical="center" wrapText="1"/>
    </xf>
    <xf numFmtId="3" fontId="20" fillId="0" borderId="44" xfId="0" quotePrefix="1" applyNumberFormat="1" applyFont="1" applyFill="1" applyBorder="1" applyAlignment="1">
      <alignment horizontal="right" vertical="center" wrapText="1"/>
    </xf>
    <xf numFmtId="0" fontId="20" fillId="3" borderId="50"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5" xfId="0" applyNumberFormat="1" applyFont="1" applyFill="1" applyBorder="1" applyAlignment="1">
      <alignment horizontal="right" vertical="center" wrapText="1"/>
    </xf>
    <xf numFmtId="3" fontId="20" fillId="0" borderId="44"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65" xfId="0" applyNumberFormat="1" applyFont="1" applyFill="1" applyBorder="1" applyAlignment="1">
      <alignment horizontal="right" vertical="center"/>
    </xf>
    <xf numFmtId="3" fontId="18" fillId="3" borderId="21" xfId="0" quotePrefix="1" applyNumberFormat="1" applyFont="1" applyFill="1" applyBorder="1" applyAlignment="1">
      <alignment horizontal="right" vertical="center" wrapText="1"/>
    </xf>
    <xf numFmtId="3" fontId="18" fillId="3" borderId="79" xfId="0" quotePrefix="1" applyNumberFormat="1" applyFont="1" applyFill="1" applyBorder="1" applyAlignment="1">
      <alignment horizontal="right" vertical="center" wrapText="1"/>
    </xf>
    <xf numFmtId="0" fontId="20" fillId="0" borderId="33"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2" xfId="0" applyFont="1" applyBorder="1" applyAlignment="1">
      <alignment vertical="center" wrapText="1"/>
    </xf>
    <xf numFmtId="0" fontId="20" fillId="3" borderId="35" xfId="0" applyFont="1" applyFill="1" applyBorder="1" applyAlignment="1">
      <alignmen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0" fontId="14" fillId="0" borderId="2" xfId="0" applyFont="1" applyBorder="1" applyAlignment="1">
      <alignment horizontal="left" vertical="center" wrapText="1"/>
    </xf>
    <xf numFmtId="0" fontId="20" fillId="3" borderId="34" xfId="0" applyFont="1" applyFill="1" applyBorder="1" applyAlignment="1">
      <alignment vertical="center" wrapText="1"/>
    </xf>
    <xf numFmtId="3" fontId="19" fillId="0" borderId="75" xfId="0" applyNumberFormat="1" applyFont="1" applyFill="1" applyBorder="1" applyAlignment="1">
      <alignment horizontal="right" vertical="center" wrapText="1"/>
    </xf>
    <xf numFmtId="3" fontId="19" fillId="0" borderId="44" xfId="0" applyNumberFormat="1" applyFont="1" applyFill="1" applyBorder="1" applyAlignment="1">
      <alignment horizontal="right" vertical="center" wrapText="1"/>
    </xf>
    <xf numFmtId="3" fontId="19" fillId="0" borderId="76" xfId="0" applyNumberFormat="1" applyFont="1" applyFill="1" applyBorder="1" applyAlignment="1">
      <alignment horizontal="right" vertical="center" wrapText="1"/>
    </xf>
    <xf numFmtId="3" fontId="21" fillId="0" borderId="21" xfId="0" applyNumberFormat="1" applyFont="1" applyBorder="1" applyAlignment="1">
      <alignment horizontal="right" vertical="center"/>
    </xf>
    <xf numFmtId="0" fontId="0" fillId="0" borderId="52" xfId="0" applyFill="1" applyBorder="1"/>
    <xf numFmtId="0" fontId="14" fillId="0" borderId="42" xfId="0" applyFont="1" applyBorder="1"/>
    <xf numFmtId="0" fontId="14" fillId="0" borderId="18"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3" fillId="7" borderId="0" xfId="0" applyFont="1" applyFill="1" applyBorder="1"/>
    <xf numFmtId="0" fontId="19" fillId="0" borderId="9" xfId="0" applyFont="1" applyFill="1" applyBorder="1" applyAlignment="1">
      <alignment vertical="top" wrapText="1"/>
    </xf>
    <xf numFmtId="1" fontId="14" fillId="0" borderId="30" xfId="0" applyNumberFormat="1" applyFont="1" applyFill="1" applyBorder="1" applyAlignment="1">
      <alignment horizontal="right" vertical="center"/>
    </xf>
    <xf numFmtId="1" fontId="14" fillId="0" borderId="25" xfId="0" applyNumberFormat="1" applyFont="1" applyBorder="1" applyAlignment="1">
      <alignment vertical="center"/>
    </xf>
    <xf numFmtId="1" fontId="14" fillId="0" borderId="27" xfId="0" applyNumberFormat="1" applyFont="1" applyBorder="1" applyAlignment="1">
      <alignment vertical="center"/>
    </xf>
    <xf numFmtId="1" fontId="14" fillId="0" borderId="30" xfId="0" applyNumberFormat="1" applyFont="1" applyBorder="1" applyAlignment="1">
      <alignment vertical="center"/>
    </xf>
    <xf numFmtId="3" fontId="18" fillId="0" borderId="37" xfId="0" applyNumberFormat="1" applyFont="1" applyBorder="1" applyAlignment="1">
      <alignment horizontal="right" vertical="center" wrapText="1"/>
    </xf>
    <xf numFmtId="3" fontId="20" fillId="3" borderId="37" xfId="0" applyNumberFormat="1" applyFont="1" applyFill="1" applyBorder="1" applyAlignment="1">
      <alignment horizontal="right" vertical="center" wrapText="1"/>
    </xf>
    <xf numFmtId="3" fontId="20" fillId="3" borderId="27" xfId="0" quotePrefix="1" applyNumberFormat="1" applyFont="1" applyFill="1" applyBorder="1" applyAlignment="1">
      <alignment horizontal="right" vertical="center" wrapText="1"/>
    </xf>
    <xf numFmtId="3" fontId="20" fillId="3" borderId="27"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7"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5" xfId="0" applyBorder="1"/>
    <xf numFmtId="0" fontId="0" fillId="0" borderId="7" xfId="0" applyBorder="1"/>
    <xf numFmtId="0" fontId="0" fillId="0" borderId="10" xfId="0" applyBorder="1"/>
    <xf numFmtId="0" fontId="3" fillId="0" borderId="83" xfId="0" applyFont="1" applyBorder="1" applyAlignment="1">
      <alignment horizontal="center" vertical="center" wrapText="1"/>
    </xf>
    <xf numFmtId="0" fontId="0" fillId="0" borderId="43" xfId="0" applyBorder="1"/>
    <xf numFmtId="0" fontId="14" fillId="0" borderId="17" xfId="0" applyFont="1" applyFill="1" applyBorder="1" applyAlignment="1">
      <alignment wrapText="1"/>
    </xf>
    <xf numFmtId="0" fontId="14" fillId="0" borderId="45" xfId="0" applyFont="1" applyFill="1" applyBorder="1" applyAlignment="1">
      <alignment wrapText="1"/>
    </xf>
    <xf numFmtId="0" fontId="0" fillId="0" borderId="50" xfId="0" applyBorder="1"/>
    <xf numFmtId="0" fontId="0" fillId="0" borderId="59" xfId="0" applyBorder="1"/>
    <xf numFmtId="0" fontId="0" fillId="0" borderId="51" xfId="0" applyBorder="1"/>
    <xf numFmtId="0" fontId="33" fillId="0" borderId="0" xfId="0" applyFont="1"/>
    <xf numFmtId="0" fontId="14" fillId="0" borderId="26" xfId="0" applyFont="1" applyFill="1" applyBorder="1" applyAlignment="1">
      <alignment vertical="center" wrapText="1"/>
    </xf>
    <xf numFmtId="0" fontId="14" fillId="0" borderId="28" xfId="0" applyFont="1" applyFill="1" applyBorder="1" applyAlignment="1">
      <alignment vertical="center" wrapText="1"/>
    </xf>
    <xf numFmtId="0" fontId="14" fillId="0" borderId="31" xfId="0" applyFont="1" applyFill="1" applyBorder="1" applyAlignment="1">
      <alignment vertical="center" wrapText="1"/>
    </xf>
    <xf numFmtId="0" fontId="14" fillId="0" borderId="50" xfId="0" applyFont="1" applyFill="1" applyBorder="1" applyAlignment="1">
      <alignment vertical="center" wrapText="1"/>
    </xf>
    <xf numFmtId="0" fontId="14" fillId="0" borderId="59" xfId="0" applyFont="1" applyFill="1" applyBorder="1" applyAlignment="1">
      <alignment vertical="center" wrapText="1"/>
    </xf>
    <xf numFmtId="0" fontId="14" fillId="0" borderId="51" xfId="0" applyFont="1" applyFill="1" applyBorder="1" applyAlignment="1">
      <alignment vertical="center" wrapText="1"/>
    </xf>
    <xf numFmtId="0" fontId="14" fillId="0" borderId="58" xfId="0" applyFont="1" applyBorder="1" applyAlignment="1">
      <alignment horizontal="left" vertical="center" wrapText="1"/>
    </xf>
    <xf numFmtId="0" fontId="14" fillId="0" borderId="12" xfId="0" applyFont="1" applyBorder="1" applyAlignment="1">
      <alignment vertical="center" wrapText="1"/>
    </xf>
    <xf numFmtId="0" fontId="18" fillId="3" borderId="58" xfId="0" applyFont="1" applyFill="1" applyBorder="1" applyAlignment="1">
      <alignment vertical="center" wrapText="1"/>
    </xf>
    <xf numFmtId="9" fontId="14" fillId="0" borderId="4" xfId="94" applyFont="1" applyBorder="1" applyAlignment="1">
      <alignment vertical="center"/>
    </xf>
    <xf numFmtId="9" fontId="14" fillId="0" borderId="5" xfId="94" applyFont="1" applyBorder="1" applyAlignment="1">
      <alignmen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0" fontId="20" fillId="3" borderId="24" xfId="0" applyFont="1" applyFill="1" applyBorder="1" applyAlignment="1">
      <alignment vertical="center" wrapText="1"/>
    </xf>
    <xf numFmtId="3" fontId="20" fillId="0" borderId="19" xfId="0" applyNumberFormat="1" applyFont="1" applyFill="1" applyBorder="1" applyAlignment="1">
      <alignment horizontal="right" vertical="center" wrapText="1"/>
    </xf>
    <xf numFmtId="3" fontId="20" fillId="0" borderId="16"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1" xfId="0" applyNumberFormat="1" applyFont="1" applyFill="1" applyBorder="1" applyAlignment="1">
      <alignment horizontal="right" vertical="center" wrapText="1"/>
    </xf>
    <xf numFmtId="0" fontId="14" fillId="0" borderId="39" xfId="0" applyFont="1" applyBorder="1" applyAlignment="1">
      <alignment vertical="center" wrapText="1"/>
    </xf>
    <xf numFmtId="3" fontId="18" fillId="3" borderId="36" xfId="0" quotePrefix="1" applyNumberFormat="1" applyFont="1" applyFill="1" applyBorder="1" applyAlignment="1">
      <alignment horizontal="right" vertical="center" wrapText="1"/>
    </xf>
    <xf numFmtId="0" fontId="18" fillId="4" borderId="23"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3"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8" xfId="0" applyFont="1" applyFill="1" applyBorder="1" applyAlignment="1">
      <alignment vertical="center" wrapText="1"/>
    </xf>
    <xf numFmtId="1" fontId="35" fillId="0" borderId="25" xfId="0" applyNumberFormat="1" applyFont="1" applyFill="1" applyBorder="1" applyAlignment="1">
      <alignment horizontal="right" vertical="center" wrapText="1"/>
    </xf>
    <xf numFmtId="1" fontId="35" fillId="0" borderId="4" xfId="0" applyNumberFormat="1" applyFont="1" applyFill="1" applyBorder="1" applyAlignment="1">
      <alignment horizontal="right" vertical="center" wrapText="1"/>
    </xf>
    <xf numFmtId="1" fontId="35"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2" xfId="0" applyNumberFormat="1" applyFont="1" applyFill="1" applyBorder="1" applyAlignment="1">
      <alignment horizontal="right" vertical="center"/>
    </xf>
    <xf numFmtId="1" fontId="35" fillId="0" borderId="27" xfId="0" applyNumberFormat="1" applyFont="1" applyFill="1" applyBorder="1" applyAlignment="1">
      <alignment horizontal="right" vertical="center" wrapText="1"/>
    </xf>
    <xf numFmtId="1" fontId="35" fillId="0" borderId="1" xfId="0" applyNumberFormat="1" applyFont="1" applyFill="1" applyBorder="1" applyAlignment="1">
      <alignment horizontal="right" vertical="center" wrapText="1"/>
    </xf>
    <xf numFmtId="1" fontId="35" fillId="0" borderId="6" xfId="0" applyNumberFormat="1" applyFont="1" applyFill="1" applyBorder="1" applyAlignment="1">
      <alignment horizontal="right" vertical="center" wrapText="1"/>
    </xf>
    <xf numFmtId="1" fontId="14" fillId="0" borderId="12" xfId="0" applyNumberFormat="1" applyFont="1" applyFill="1" applyBorder="1" applyAlignment="1">
      <alignment horizontal="left" vertical="center"/>
    </xf>
    <xf numFmtId="1" fontId="14" fillId="0" borderId="13" xfId="0" applyNumberFormat="1" applyFont="1" applyFill="1" applyBorder="1" applyAlignment="1">
      <alignment horizontal="left" vertical="center"/>
    </xf>
    <xf numFmtId="0" fontId="14" fillId="0" borderId="14" xfId="0" applyFont="1" applyFill="1" applyBorder="1" applyAlignment="1">
      <alignment horizontal="left" vertical="center" wrapText="1"/>
    </xf>
    <xf numFmtId="1" fontId="14" fillId="0" borderId="37" xfId="0" applyNumberFormat="1" applyFont="1" applyBorder="1" applyAlignment="1">
      <alignment vertical="center"/>
    </xf>
    <xf numFmtId="1" fontId="35" fillId="0" borderId="26" xfId="0" applyNumberFormat="1" applyFont="1" applyFill="1" applyBorder="1" applyAlignment="1">
      <alignment horizontal="right" vertical="center" wrapText="1"/>
    </xf>
    <xf numFmtId="1" fontId="35" fillId="0" borderId="28" xfId="0" applyNumberFormat="1" applyFont="1" applyFill="1" applyBorder="1" applyAlignment="1">
      <alignment horizontal="right" vertical="center" wrapText="1"/>
    </xf>
    <xf numFmtId="0" fontId="29" fillId="0" borderId="19" xfId="0" applyFont="1" applyBorder="1" applyAlignment="1">
      <alignment horizontal="center" vertical="center" wrapText="1"/>
    </xf>
    <xf numFmtId="1" fontId="14" fillId="0" borderId="26" xfId="0" applyNumberFormat="1" applyFont="1" applyFill="1" applyBorder="1" applyAlignment="1">
      <alignment horizontal="right" vertical="center"/>
    </xf>
    <xf numFmtId="0" fontId="0" fillId="3" borderId="0" xfId="0" applyFill="1"/>
    <xf numFmtId="0" fontId="3" fillId="0" borderId="44" xfId="0" applyFont="1" applyBorder="1" applyAlignment="1">
      <alignment horizontal="center" vertical="center" wrapText="1"/>
    </xf>
    <xf numFmtId="0" fontId="3" fillId="0" borderId="76"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8" xfId="94" applyFont="1" applyBorder="1" applyAlignment="1">
      <alignment vertical="center"/>
    </xf>
    <xf numFmtId="9" fontId="11" fillId="0" borderId="52" xfId="94" applyFont="1" applyBorder="1" applyAlignment="1">
      <alignment vertical="center"/>
    </xf>
    <xf numFmtId="9" fontId="11" fillId="0" borderId="53" xfId="94" applyFont="1" applyBorder="1" applyAlignment="1">
      <alignment vertical="center"/>
    </xf>
    <xf numFmtId="0" fontId="20" fillId="0" borderId="59" xfId="0" applyFont="1" applyBorder="1" applyAlignment="1">
      <alignment vertical="center"/>
    </xf>
    <xf numFmtId="0" fontId="20" fillId="0" borderId="51" xfId="0" applyFont="1" applyBorder="1" applyAlignment="1">
      <alignment vertical="center"/>
    </xf>
    <xf numFmtId="0" fontId="14" fillId="9" borderId="1" xfId="0" applyFont="1" applyFill="1" applyBorder="1" applyAlignment="1">
      <alignment vertical="top" wrapText="1"/>
    </xf>
    <xf numFmtId="164" fontId="14" fillId="0" borderId="17" xfId="0" applyNumberFormat="1" applyFont="1" applyFill="1" applyBorder="1" applyAlignment="1">
      <alignment vertical="center" wrapText="1"/>
    </xf>
    <xf numFmtId="164" fontId="14" fillId="0" borderId="1" xfId="0" applyNumberFormat="1" applyFont="1" applyFill="1" applyBorder="1" applyAlignment="1">
      <alignment vertical="center" wrapText="1"/>
    </xf>
    <xf numFmtId="164" fontId="14" fillId="0" borderId="30" xfId="0" applyNumberFormat="1" applyFont="1" applyFill="1" applyBorder="1" applyAlignment="1">
      <alignment vertical="center" wrapText="1"/>
    </xf>
    <xf numFmtId="164" fontId="14" fillId="0" borderId="9" xfId="0" applyNumberFormat="1" applyFont="1" applyFill="1" applyBorder="1" applyAlignment="1">
      <alignment vertical="center" wrapText="1"/>
    </xf>
    <xf numFmtId="164" fontId="14" fillId="9" borderId="27" xfId="0" applyNumberFormat="1" applyFont="1" applyFill="1" applyBorder="1" applyAlignment="1">
      <alignment vertical="center" wrapText="1"/>
    </xf>
    <xf numFmtId="164" fontId="14" fillId="9" borderId="1" xfId="0" applyNumberFormat="1" applyFont="1" applyFill="1" applyBorder="1" applyAlignment="1">
      <alignment vertical="center" wrapText="1"/>
    </xf>
    <xf numFmtId="9" fontId="35" fillId="0" borderId="3" xfId="94" applyFont="1" applyBorder="1" applyAlignment="1">
      <alignment vertical="center" wrapText="1"/>
    </xf>
    <xf numFmtId="9" fontId="35" fillId="0" borderId="4" xfId="94" applyFont="1" applyBorder="1" applyAlignment="1">
      <alignment vertical="center" wrapText="1"/>
    </xf>
    <xf numFmtId="9" fontId="35" fillId="0" borderId="5" xfId="94" applyFont="1" applyBorder="1" applyAlignment="1">
      <alignment vertical="center" wrapText="1"/>
    </xf>
    <xf numFmtId="9" fontId="35" fillId="0" borderId="6" xfId="94" applyFont="1" applyBorder="1" applyAlignment="1">
      <alignment vertical="center" wrapText="1"/>
    </xf>
    <xf numFmtId="9" fontId="35" fillId="0" borderId="1" xfId="94" applyFont="1" applyBorder="1" applyAlignment="1">
      <alignment vertical="center" wrapText="1"/>
    </xf>
    <xf numFmtId="9" fontId="35" fillId="0" borderId="7" xfId="94" applyFont="1" applyBorder="1" applyAlignment="1">
      <alignment vertical="center" wrapText="1"/>
    </xf>
    <xf numFmtId="0" fontId="19" fillId="0" borderId="62" xfId="0" applyFont="1" applyBorder="1" applyAlignment="1">
      <alignment horizontal="left" vertical="center" wrapText="1"/>
    </xf>
    <xf numFmtId="9" fontId="14" fillId="0" borderId="42" xfId="94" applyFont="1" applyBorder="1" applyAlignment="1">
      <alignment vertical="center"/>
    </xf>
    <xf numFmtId="9" fontId="14" fillId="0" borderId="18" xfId="94" applyFont="1" applyBorder="1" applyAlignment="1">
      <alignment vertical="center"/>
    </xf>
    <xf numFmtId="9" fontId="14" fillId="0" borderId="43" xfId="94" applyFont="1" applyBorder="1" applyAlignment="1">
      <alignment vertical="center"/>
    </xf>
    <xf numFmtId="0" fontId="19" fillId="0" borderId="17" xfId="0" applyFont="1" applyFill="1" applyBorder="1" applyAlignment="1">
      <alignment vertical="top" wrapText="1"/>
    </xf>
    <xf numFmtId="3" fontId="14" fillId="0" borderId="55" xfId="0" applyNumberFormat="1" applyFont="1" applyFill="1" applyBorder="1" applyAlignment="1">
      <alignment vertical="top" wrapText="1"/>
    </xf>
    <xf numFmtId="0" fontId="14" fillId="3" borderId="17" xfId="0" applyFont="1" applyFill="1" applyBorder="1" applyAlignment="1">
      <alignment vertical="top" wrapText="1"/>
    </xf>
    <xf numFmtId="0" fontId="14" fillId="3" borderId="1" xfId="0" applyFont="1" applyFill="1" applyBorder="1" applyAlignment="1">
      <alignment vertical="top" wrapText="1"/>
    </xf>
    <xf numFmtId="164" fontId="0" fillId="0" borderId="0" xfId="0" applyNumberFormat="1"/>
    <xf numFmtId="0" fontId="0" fillId="0" borderId="50" xfId="0" applyBorder="1" applyAlignment="1">
      <alignment wrapText="1"/>
    </xf>
    <xf numFmtId="3" fontId="18" fillId="3" borderId="25" xfId="0" quotePrefix="1" applyNumberFormat="1" applyFont="1" applyFill="1" applyBorder="1" applyAlignment="1">
      <alignment horizontal="right" vertical="center" wrapText="1"/>
    </xf>
    <xf numFmtId="3" fontId="20" fillId="3" borderId="30" xfId="0" quotePrefix="1" applyNumberFormat="1" applyFont="1" applyFill="1" applyBorder="1" applyAlignment="1">
      <alignment horizontal="right" vertical="center" wrapText="1"/>
    </xf>
    <xf numFmtId="3" fontId="20" fillId="3" borderId="9" xfId="0" quotePrefix="1" applyNumberFormat="1" applyFont="1" applyFill="1" applyBorder="1" applyAlignment="1">
      <alignment horizontal="right" vertical="center" wrapText="1"/>
    </xf>
    <xf numFmtId="3" fontId="20" fillId="3" borderId="21" xfId="0" quotePrefix="1" applyNumberFormat="1" applyFont="1" applyFill="1" applyBorder="1" applyAlignment="1">
      <alignment horizontal="right" vertical="center" wrapText="1"/>
    </xf>
    <xf numFmtId="3" fontId="20" fillId="3" borderId="17" xfId="0" quotePrefix="1" applyNumberFormat="1" applyFont="1" applyFill="1" applyBorder="1" applyAlignment="1">
      <alignment horizontal="right" vertical="center" wrapText="1"/>
    </xf>
    <xf numFmtId="3" fontId="20" fillId="3" borderId="17" xfId="0" applyNumberFormat="1" applyFont="1" applyFill="1" applyBorder="1" applyAlignment="1">
      <alignment horizontal="right" vertical="center"/>
    </xf>
    <xf numFmtId="3" fontId="20" fillId="3" borderId="79" xfId="0" applyNumberFormat="1" applyFont="1" applyFill="1" applyBorder="1" applyAlignment="1">
      <alignment horizontal="right" vertical="center"/>
    </xf>
    <xf numFmtId="3" fontId="20" fillId="3" borderId="6" xfId="0" applyNumberFormat="1" applyFont="1" applyFill="1" applyBorder="1" applyAlignment="1">
      <alignment horizontal="right" vertical="center" wrapText="1"/>
    </xf>
    <xf numFmtId="3" fontId="20" fillId="3" borderId="1" xfId="0" applyNumberFormat="1" applyFont="1" applyFill="1" applyBorder="1" applyAlignment="1">
      <alignment horizontal="right" vertical="center"/>
    </xf>
    <xf numFmtId="3" fontId="20" fillId="3" borderId="63" xfId="0" applyNumberFormat="1" applyFont="1" applyFill="1" applyBorder="1" applyAlignment="1">
      <alignment horizontal="right" vertical="center"/>
    </xf>
    <xf numFmtId="3" fontId="20" fillId="3" borderId="6" xfId="0" quotePrefix="1" applyNumberFormat="1" applyFont="1" applyFill="1" applyBorder="1" applyAlignment="1">
      <alignment horizontal="right" vertical="center" wrapText="1"/>
    </xf>
    <xf numFmtId="3" fontId="20" fillId="3" borderId="8" xfId="0" quotePrefix="1" applyNumberFormat="1" applyFont="1" applyFill="1" applyBorder="1" applyAlignment="1">
      <alignment horizontal="right" vertical="center" wrapText="1"/>
    </xf>
    <xf numFmtId="3" fontId="20" fillId="3" borderId="9" xfId="0" applyNumberFormat="1" applyFont="1" applyFill="1" applyBorder="1" applyAlignment="1">
      <alignment horizontal="right" vertical="center"/>
    </xf>
    <xf numFmtId="3" fontId="20" fillId="3" borderId="65" xfId="0" applyNumberFormat="1" applyFont="1" applyFill="1" applyBorder="1" applyAlignment="1">
      <alignment horizontal="right" vertical="center"/>
    </xf>
    <xf numFmtId="3" fontId="20" fillId="3" borderId="9" xfId="0" applyNumberFormat="1" applyFont="1" applyFill="1" applyBorder="1" applyAlignment="1">
      <alignment horizontal="right" vertical="center" wrapText="1"/>
    </xf>
    <xf numFmtId="3" fontId="20" fillId="3" borderId="30" xfId="0"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xf>
    <xf numFmtId="3" fontId="19" fillId="3" borderId="21" xfId="0" applyNumberFormat="1" applyFont="1" applyFill="1" applyBorder="1" applyAlignment="1">
      <alignment horizontal="right" vertical="center" wrapText="1"/>
    </xf>
    <xf numFmtId="3" fontId="19" fillId="3" borderId="17" xfId="0" applyNumberFormat="1" applyFont="1" applyFill="1" applyBorder="1" applyAlignment="1">
      <alignment horizontal="right" vertical="center" wrapText="1"/>
    </xf>
    <xf numFmtId="3" fontId="19" fillId="3" borderId="6" xfId="0" quotePrefix="1" applyNumberFormat="1" applyFont="1" applyFill="1" applyBorder="1" applyAlignment="1">
      <alignment horizontal="right" vertical="center" wrapText="1"/>
    </xf>
    <xf numFmtId="3" fontId="19" fillId="3" borderId="1" xfId="0" quotePrefix="1" applyNumberFormat="1" applyFont="1" applyFill="1" applyBorder="1" applyAlignment="1">
      <alignment horizontal="right" vertical="center" wrapText="1"/>
    </xf>
    <xf numFmtId="3" fontId="19" fillId="3" borderId="8" xfId="0" applyNumberFormat="1" applyFont="1" applyFill="1" applyBorder="1" applyAlignment="1">
      <alignment horizontal="right" vertical="center" wrapText="1"/>
    </xf>
    <xf numFmtId="3" fontId="19" fillId="3" borderId="9" xfId="0" applyNumberFormat="1" applyFont="1" applyFill="1" applyBorder="1" applyAlignment="1">
      <alignment horizontal="right" vertical="center" wrapText="1"/>
    </xf>
    <xf numFmtId="0" fontId="3" fillId="0" borderId="75" xfId="0" applyFont="1" applyBorder="1" applyAlignment="1">
      <alignment horizontal="center" vertical="center" wrapText="1"/>
    </xf>
    <xf numFmtId="0" fontId="0" fillId="0" borderId="79" xfId="0" applyBorder="1" applyAlignment="1">
      <alignment wrapText="1"/>
    </xf>
    <xf numFmtId="0" fontId="0" fillId="0" borderId="63" xfId="0" applyBorder="1" applyAlignment="1">
      <alignment wrapText="1"/>
    </xf>
    <xf numFmtId="0" fontId="0" fillId="0" borderId="63" xfId="0" applyBorder="1"/>
    <xf numFmtId="0" fontId="0" fillId="0" borderId="65" xfId="0" applyBorder="1"/>
    <xf numFmtId="164" fontId="14" fillId="3" borderId="1" xfId="0" applyNumberFormat="1" applyFont="1" applyFill="1" applyBorder="1" applyAlignment="1">
      <alignment vertical="center" wrapText="1"/>
    </xf>
    <xf numFmtId="165" fontId="14" fillId="0" borderId="1" xfId="0" applyNumberFormat="1" applyFont="1" applyFill="1" applyBorder="1" applyAlignment="1">
      <alignment vertical="center" wrapText="1"/>
    </xf>
    <xf numFmtId="0" fontId="0" fillId="0" borderId="64" xfId="0" applyBorder="1"/>
    <xf numFmtId="0" fontId="0" fillId="0" borderId="78" xfId="0" applyBorder="1"/>
    <xf numFmtId="0" fontId="19" fillId="3" borderId="17" xfId="0" applyFont="1" applyFill="1" applyBorder="1" applyAlignment="1">
      <alignment vertical="top" wrapText="1"/>
    </xf>
    <xf numFmtId="0" fontId="14" fillId="3" borderId="45" xfId="0" applyFont="1" applyFill="1" applyBorder="1" applyAlignment="1">
      <alignment vertical="top" wrapText="1"/>
    </xf>
    <xf numFmtId="164" fontId="14" fillId="3" borderId="37" xfId="0" applyNumberFormat="1" applyFont="1" applyFill="1" applyBorder="1" applyAlignment="1">
      <alignment vertical="center" wrapText="1"/>
    </xf>
    <xf numFmtId="164" fontId="14" fillId="3" borderId="17" xfId="0" applyNumberFormat="1" applyFont="1" applyFill="1" applyBorder="1" applyAlignment="1">
      <alignment vertical="center" wrapText="1"/>
    </xf>
    <xf numFmtId="0" fontId="14" fillId="0" borderId="17" xfId="0" applyFont="1" applyFill="1" applyBorder="1" applyAlignment="1">
      <alignment vertical="center" wrapText="1"/>
    </xf>
    <xf numFmtId="165" fontId="14" fillId="0" borderId="9" xfId="0" applyNumberFormat="1" applyFont="1" applyFill="1" applyBorder="1" applyAlignment="1">
      <alignment vertical="center" wrapText="1"/>
    </xf>
    <xf numFmtId="0" fontId="14" fillId="3" borderId="27" xfId="0" applyFont="1" applyFill="1" applyBorder="1" applyAlignment="1">
      <alignment vertical="top" wrapText="1"/>
    </xf>
    <xf numFmtId="0" fontId="14" fillId="0" borderId="50" xfId="0" applyFont="1" applyBorder="1" applyAlignment="1">
      <alignment horizontal="center" vertical="center" wrapText="1"/>
    </xf>
    <xf numFmtId="0" fontId="14" fillId="0" borderId="59" xfId="0" applyFont="1" applyBorder="1" applyAlignment="1">
      <alignment horizontal="center" vertical="center" wrapText="1"/>
    </xf>
    <xf numFmtId="0" fontId="0" fillId="0" borderId="17" xfId="0" applyBorder="1"/>
    <xf numFmtId="164" fontId="14" fillId="0" borderId="17" xfId="0" applyNumberFormat="1" applyFont="1" applyFill="1" applyBorder="1" applyAlignment="1">
      <alignment horizontal="right" vertical="center" wrapText="1"/>
    </xf>
    <xf numFmtId="165" fontId="14" fillId="0" borderId="17" xfId="0" applyNumberFormat="1" applyFont="1" applyFill="1" applyBorder="1" applyAlignment="1">
      <alignment vertical="center" wrapText="1"/>
    </xf>
    <xf numFmtId="0" fontId="14" fillId="3" borderId="37" xfId="0" applyFont="1" applyFill="1" applyBorder="1" applyAlignment="1">
      <alignment vertical="top" wrapText="1"/>
    </xf>
    <xf numFmtId="0" fontId="0" fillId="0" borderId="79" xfId="0" applyBorder="1"/>
    <xf numFmtId="0" fontId="0" fillId="0" borderId="20" xfId="0" applyBorder="1"/>
    <xf numFmtId="0" fontId="14" fillId="0" borderId="7" xfId="0" applyFont="1" applyFill="1" applyBorder="1" applyAlignment="1">
      <alignment wrapText="1"/>
    </xf>
    <xf numFmtId="0" fontId="14" fillId="0" borderId="10" xfId="0" applyFont="1" applyFill="1" applyBorder="1" applyAlignment="1">
      <alignment wrapText="1"/>
    </xf>
    <xf numFmtId="0" fontId="14" fillId="9" borderId="27" xfId="0" applyFont="1" applyFill="1" applyBorder="1" applyAlignment="1">
      <alignment vertical="top" wrapText="1"/>
    </xf>
    <xf numFmtId="0" fontId="0" fillId="0" borderId="51"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4" xfId="0" applyFont="1" applyBorder="1" applyAlignment="1">
      <alignment horizontal="center" vertical="center"/>
    </xf>
    <xf numFmtId="0" fontId="0" fillId="0" borderId="0" xfId="0" applyAlignment="1">
      <alignment horizontal="left" vertical="top"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vertical="center"/>
    </xf>
    <xf numFmtId="0" fontId="14" fillId="0" borderId="23" xfId="0" applyFont="1" applyBorder="1" applyAlignment="1">
      <alignment horizontal="left" vertical="center" wrapText="1"/>
    </xf>
    <xf numFmtId="0" fontId="18" fillId="0" borderId="34"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0" xfId="0" applyAlignment="1">
      <alignment horizontal="left" vertical="center"/>
    </xf>
    <xf numFmtId="0" fontId="18" fillId="0" borderId="34" xfId="0" applyFont="1" applyFill="1" applyBorder="1" applyAlignment="1">
      <alignment vertical="center" wrapText="1"/>
    </xf>
    <xf numFmtId="0" fontId="0" fillId="0" borderId="0" xfId="0" applyBorder="1" applyAlignment="1">
      <alignment horizontal="center" vertical="center" wrapText="1"/>
    </xf>
    <xf numFmtId="3" fontId="19" fillId="3" borderId="26" xfId="0" applyNumberFormat="1" applyFont="1" applyFill="1" applyBorder="1" applyAlignment="1">
      <alignment horizontal="right" vertical="center" wrapText="1"/>
    </xf>
    <xf numFmtId="3" fontId="19" fillId="3" borderId="3" xfId="0" applyNumberFormat="1" applyFont="1" applyFill="1" applyBorder="1" applyAlignment="1">
      <alignment horizontal="right" vertical="center" wrapText="1"/>
    </xf>
    <xf numFmtId="0" fontId="19" fillId="0" borderId="9" xfId="0" applyFont="1" applyBorder="1" applyAlignment="1">
      <alignment horizontal="right" vertical="center"/>
    </xf>
    <xf numFmtId="3" fontId="19" fillId="3" borderId="46" xfId="0" applyNumberFormat="1" applyFont="1" applyFill="1" applyBorder="1" applyAlignment="1">
      <alignment horizontal="right" vertical="center" wrapText="1"/>
    </xf>
    <xf numFmtId="0" fontId="3" fillId="0" borderId="0" xfId="0" applyFont="1" applyBorder="1" applyAlignment="1">
      <alignment horizontal="left" vertical="center"/>
    </xf>
    <xf numFmtId="3" fontId="19" fillId="0" borderId="13" xfId="0" applyNumberFormat="1" applyFont="1" applyBorder="1" applyAlignment="1">
      <alignment horizontal="right" vertical="center" wrapText="1"/>
    </xf>
    <xf numFmtId="3" fontId="20" fillId="0" borderId="27"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3" borderId="16" xfId="0" applyNumberFormat="1" applyFont="1" applyFill="1" applyBorder="1" applyAlignment="1">
      <alignment horizontal="right" vertical="center" wrapText="1"/>
    </xf>
    <xf numFmtId="3" fontId="19" fillId="3" borderId="1" xfId="0" applyNumberFormat="1" applyFont="1" applyFill="1" applyBorder="1" applyAlignment="1">
      <alignment horizontal="right"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3" fillId="0" borderId="56"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29" fillId="0" borderId="24"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6"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3" fontId="20" fillId="3" borderId="79" xfId="0" quotePrefix="1" applyNumberFormat="1" applyFont="1" applyFill="1" applyBorder="1" applyAlignment="1">
      <alignment horizontal="right" vertical="center" wrapText="1"/>
    </xf>
    <xf numFmtId="0" fontId="0" fillId="0" borderId="0" xfId="0" quotePrefix="1"/>
    <xf numFmtId="3" fontId="19" fillId="3" borderId="44" xfId="0" applyNumberFormat="1" applyFont="1" applyFill="1" applyBorder="1" applyAlignment="1">
      <alignment horizontal="right" vertical="center" wrapText="1"/>
    </xf>
    <xf numFmtId="3" fontId="19" fillId="3" borderId="76" xfId="0" applyNumberFormat="1" applyFont="1" applyFill="1" applyBorder="1" applyAlignment="1">
      <alignment horizontal="right" vertical="center" wrapText="1"/>
    </xf>
    <xf numFmtId="3" fontId="19" fillId="3" borderId="22" xfId="0" applyNumberFormat="1" applyFont="1" applyFill="1" applyBorder="1" applyAlignment="1">
      <alignment horizontal="right" vertical="center" wrapText="1"/>
    </xf>
    <xf numFmtId="3" fontId="14" fillId="3" borderId="25" xfId="0" applyNumberFormat="1" applyFont="1" applyFill="1" applyBorder="1" applyAlignment="1">
      <alignment vertical="top" wrapText="1"/>
    </xf>
    <xf numFmtId="3" fontId="14" fillId="3" borderId="4" xfId="0" applyNumberFormat="1" applyFont="1" applyFill="1" applyBorder="1" applyAlignment="1">
      <alignment vertical="top" wrapText="1"/>
    </xf>
    <xf numFmtId="3" fontId="14" fillId="3" borderId="5" xfId="0" applyNumberFormat="1" applyFont="1" applyFill="1" applyBorder="1" applyAlignment="1">
      <alignment vertical="top" wrapText="1"/>
    </xf>
    <xf numFmtId="0" fontId="14" fillId="3" borderId="4" xfId="0" applyFont="1" applyFill="1" applyBorder="1" applyAlignment="1">
      <alignment vertical="top" wrapText="1"/>
    </xf>
    <xf numFmtId="0" fontId="14" fillId="0" borderId="42" xfId="0" applyFont="1" applyBorder="1" applyAlignment="1">
      <alignment horizontal="center" vertical="center" wrapText="1"/>
    </xf>
    <xf numFmtId="0" fontId="14" fillId="0" borderId="18" xfId="0" applyFont="1" applyFill="1" applyBorder="1" applyAlignment="1">
      <alignment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0" fontId="19" fillId="0" borderId="57" xfId="0" applyFont="1" applyBorder="1" applyAlignment="1">
      <alignment horizontal="center" vertical="center" wrapText="1"/>
    </xf>
    <xf numFmtId="1" fontId="14" fillId="0" borderId="57" xfId="0" applyNumberFormat="1" applyFont="1" applyFill="1" applyBorder="1" applyAlignment="1">
      <alignment horizontal="left" vertical="center"/>
    </xf>
    <xf numFmtId="1" fontId="35" fillId="0" borderId="42" xfId="0" applyNumberFormat="1" applyFont="1" applyFill="1" applyBorder="1" applyAlignment="1">
      <alignment horizontal="right" vertical="center" wrapText="1"/>
    </xf>
    <xf numFmtId="1" fontId="35" fillId="0" borderId="18" xfId="0" applyNumberFormat="1" applyFont="1" applyFill="1" applyBorder="1" applyAlignment="1">
      <alignment horizontal="right" vertical="center" wrapText="1"/>
    </xf>
    <xf numFmtId="1" fontId="35" fillId="0" borderId="38" xfId="0" applyNumberFormat="1" applyFont="1" applyFill="1" applyBorder="1" applyAlignment="1">
      <alignment horizontal="right" vertical="center" wrapText="1"/>
    </xf>
    <xf numFmtId="1" fontId="35" fillId="0" borderId="7" xfId="0" applyNumberFormat="1" applyFont="1" applyFill="1" applyBorder="1" applyAlignment="1">
      <alignment horizontal="right" vertical="center" wrapText="1"/>
    </xf>
    <xf numFmtId="166" fontId="35" fillId="0" borderId="46" xfId="0" applyNumberFormat="1" applyFont="1" applyFill="1" applyBorder="1" applyAlignment="1">
      <alignment horizontal="right" vertical="center" wrapText="1"/>
    </xf>
    <xf numFmtId="166" fontId="35" fillId="0" borderId="7" xfId="0" applyNumberFormat="1" applyFont="1" applyFill="1" applyBorder="1" applyAlignment="1">
      <alignment horizontal="right" vertical="center" wrapText="1"/>
    </xf>
    <xf numFmtId="9" fontId="14" fillId="0" borderId="21" xfId="94" applyFont="1" applyBorder="1" applyAlignment="1">
      <alignment horizontal="center" vertical="center"/>
    </xf>
    <xf numFmtId="9" fontId="14" fillId="0" borderId="17" xfId="94" applyFont="1" applyBorder="1" applyAlignment="1">
      <alignment horizontal="center" vertical="center"/>
    </xf>
    <xf numFmtId="9" fontId="14" fillId="0" borderId="22" xfId="94" applyFont="1" applyBorder="1" applyAlignment="1">
      <alignment horizontal="center" vertical="center"/>
    </xf>
    <xf numFmtId="9" fontId="14" fillId="0" borderId="3" xfId="94" applyFont="1" applyBorder="1" applyAlignment="1">
      <alignment horizontal="center" vertical="center"/>
    </xf>
    <xf numFmtId="9" fontId="14" fillId="0" borderId="4" xfId="94" applyFont="1" applyBorder="1" applyAlignment="1">
      <alignment horizontal="center" vertical="center"/>
    </xf>
    <xf numFmtId="9" fontId="14" fillId="0" borderId="5" xfId="94" applyFont="1" applyBorder="1" applyAlignment="1">
      <alignment horizontal="center" vertical="center"/>
    </xf>
    <xf numFmtId="9" fontId="14" fillId="0" borderId="6" xfId="94" applyFont="1" applyBorder="1" applyAlignment="1">
      <alignment horizontal="center" vertical="center"/>
    </xf>
    <xf numFmtId="9" fontId="14" fillId="0" borderId="1" xfId="94" applyFont="1" applyBorder="1" applyAlignment="1">
      <alignment horizontal="center" vertical="center"/>
    </xf>
    <xf numFmtId="9" fontId="14" fillId="0" borderId="7" xfId="94" applyFont="1" applyBorder="1" applyAlignment="1">
      <alignment horizontal="center" vertical="center"/>
    </xf>
    <xf numFmtId="9" fontId="14" fillId="0" borderId="8" xfId="94" applyFont="1" applyBorder="1" applyAlignment="1">
      <alignment horizontal="center" vertical="center"/>
    </xf>
    <xf numFmtId="9" fontId="14" fillId="0" borderId="9" xfId="94" applyFont="1" applyBorder="1" applyAlignment="1">
      <alignment horizontal="center" vertical="center"/>
    </xf>
    <xf numFmtId="9" fontId="14" fillId="0" borderId="10" xfId="94" applyFont="1" applyBorder="1" applyAlignment="1">
      <alignment horizontal="center" vertical="center"/>
    </xf>
    <xf numFmtId="3" fontId="20" fillId="0" borderId="17" xfId="0" applyNumberFormat="1" applyFont="1" applyBorder="1" applyAlignment="1">
      <alignment horizontal="right" vertical="center" wrapText="1"/>
    </xf>
    <xf numFmtId="3" fontId="20" fillId="0" borderId="22" xfId="0" applyNumberFormat="1" applyFont="1" applyBorder="1" applyAlignment="1">
      <alignment horizontal="right" vertical="center" wrapText="1"/>
    </xf>
    <xf numFmtId="4" fontId="0" fillId="0" borderId="0" xfId="0" applyNumberFormat="1"/>
    <xf numFmtId="0" fontId="11" fillId="0" borderId="23" xfId="0" applyFont="1" applyBorder="1" applyAlignment="1">
      <alignment horizontal="left" vertical="top" wrapText="1"/>
    </xf>
    <xf numFmtId="1" fontId="14" fillId="0" borderId="59" xfId="0" applyNumberFormat="1" applyFont="1" applyBorder="1" applyAlignment="1">
      <alignment vertical="center"/>
    </xf>
    <xf numFmtId="164" fontId="14" fillId="0" borderId="81" xfId="0" applyNumberFormat="1" applyFont="1" applyFill="1" applyBorder="1" applyAlignment="1">
      <alignment wrapText="1"/>
    </xf>
    <xf numFmtId="0" fontId="0" fillId="0" borderId="0" xfId="0" applyFont="1" applyAlignment="1">
      <alignment wrapText="1"/>
    </xf>
    <xf numFmtId="0" fontId="14" fillId="0" borderId="58" xfId="0" applyFont="1" applyBorder="1" applyAlignment="1">
      <alignment horizontal="center" vertical="center" wrapText="1"/>
    </xf>
    <xf numFmtId="0" fontId="14" fillId="0" borderId="22" xfId="0" applyFont="1" applyFill="1" applyBorder="1" applyAlignment="1">
      <alignment vertical="center" wrapText="1"/>
    </xf>
    <xf numFmtId="0" fontId="14" fillId="0" borderId="51" xfId="0" applyFont="1" applyBorder="1" applyAlignment="1">
      <alignment horizontal="center" vertical="center" wrapText="1"/>
    </xf>
    <xf numFmtId="0" fontId="0" fillId="0" borderId="29" xfId="0" applyBorder="1"/>
    <xf numFmtId="0" fontId="0" fillId="0" borderId="47" xfId="0" applyFill="1" applyBorder="1"/>
    <xf numFmtId="0" fontId="14" fillId="0" borderId="44" xfId="0" applyFont="1" applyFill="1" applyBorder="1" applyAlignment="1">
      <alignment wrapText="1"/>
    </xf>
    <xf numFmtId="0" fontId="14" fillId="0" borderId="80" xfId="0" applyFont="1" applyFill="1" applyBorder="1" applyAlignment="1">
      <alignment wrapText="1"/>
    </xf>
    <xf numFmtId="0" fontId="0" fillId="0" borderId="2" xfId="0" applyBorder="1"/>
    <xf numFmtId="0" fontId="14" fillId="10" borderId="52" xfId="0" applyFont="1" applyFill="1" applyBorder="1" applyAlignment="1">
      <alignment wrapText="1"/>
    </xf>
    <xf numFmtId="0" fontId="14" fillId="10" borderId="20" xfId="0" applyFont="1" applyFill="1" applyBorder="1" applyAlignment="1">
      <alignment wrapText="1"/>
    </xf>
    <xf numFmtId="0" fontId="0" fillId="0" borderId="39" xfId="0" applyBorder="1"/>
    <xf numFmtId="0" fontId="14" fillId="10" borderId="16" xfId="0" applyFont="1" applyFill="1" applyBorder="1" applyAlignment="1">
      <alignment wrapText="1"/>
    </xf>
    <xf numFmtId="0" fontId="14" fillId="10" borderId="44" xfId="0" applyFont="1" applyFill="1" applyBorder="1" applyAlignment="1">
      <alignment wrapText="1"/>
    </xf>
    <xf numFmtId="0" fontId="14" fillId="10" borderId="76" xfId="0" applyFont="1" applyFill="1" applyBorder="1" applyAlignment="1">
      <alignment wrapText="1"/>
    </xf>
    <xf numFmtId="0" fontId="14" fillId="0" borderId="44" xfId="0" applyFont="1" applyFill="1" applyBorder="1" applyAlignment="1">
      <alignment vertical="center" wrapText="1"/>
    </xf>
    <xf numFmtId="0" fontId="14" fillId="0" borderId="0" xfId="0" applyFont="1" applyAlignment="1">
      <alignment vertical="top" wrapText="1"/>
    </xf>
    <xf numFmtId="3" fontId="19" fillId="11" borderId="3" xfId="0" applyNumberFormat="1" applyFont="1" applyFill="1" applyBorder="1" applyAlignment="1">
      <alignment horizontal="right" vertical="center" wrapText="1"/>
    </xf>
    <xf numFmtId="3" fontId="19" fillId="11" borderId="4" xfId="0" applyNumberFormat="1" applyFont="1" applyFill="1" applyBorder="1" applyAlignment="1">
      <alignment horizontal="right" vertical="center" wrapText="1"/>
    </xf>
    <xf numFmtId="3" fontId="19" fillId="11" borderId="5" xfId="0" applyNumberFormat="1" applyFont="1" applyFill="1" applyBorder="1" applyAlignment="1">
      <alignment horizontal="right" vertical="center" wrapText="1"/>
    </xf>
    <xf numFmtId="3" fontId="19" fillId="11" borderId="8" xfId="0" applyNumberFormat="1" applyFont="1" applyFill="1" applyBorder="1" applyAlignment="1">
      <alignment horizontal="right" vertical="center" wrapText="1"/>
    </xf>
    <xf numFmtId="3" fontId="19" fillId="11" borderId="9" xfId="0" applyNumberFormat="1" applyFont="1" applyFill="1" applyBorder="1" applyAlignment="1">
      <alignment horizontal="right" vertical="center" wrapText="1"/>
    </xf>
    <xf numFmtId="3" fontId="19" fillId="11" borderId="10" xfId="0" applyNumberFormat="1" applyFont="1" applyFill="1" applyBorder="1" applyAlignment="1">
      <alignment horizontal="right" vertical="center" wrapText="1"/>
    </xf>
    <xf numFmtId="0" fontId="20" fillId="0" borderId="50" xfId="0" applyFont="1" applyFill="1" applyBorder="1" applyAlignment="1">
      <alignment vertical="center" wrapText="1"/>
    </xf>
    <xf numFmtId="0" fontId="20" fillId="0" borderId="51" xfId="0" applyFont="1" applyFill="1" applyBorder="1" applyAlignment="1">
      <alignment vertical="center" wrapText="1"/>
    </xf>
    <xf numFmtId="3" fontId="18" fillId="0" borderId="25" xfId="0" quotePrefix="1" applyNumberFormat="1" applyFont="1" applyFill="1" applyBorder="1" applyAlignment="1">
      <alignment horizontal="right" vertical="center" wrapText="1"/>
    </xf>
    <xf numFmtId="3" fontId="18" fillId="0" borderId="4" xfId="0" quotePrefix="1" applyNumberFormat="1" applyFont="1" applyFill="1" applyBorder="1" applyAlignment="1">
      <alignment horizontal="right" vertical="center" wrapText="1"/>
    </xf>
    <xf numFmtId="3" fontId="20" fillId="0" borderId="30"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0" fontId="20" fillId="0" borderId="32" xfId="0" applyFont="1" applyFill="1" applyBorder="1" applyAlignment="1">
      <alignment vertical="center" wrapText="1"/>
    </xf>
    <xf numFmtId="0" fontId="20" fillId="0" borderId="33" xfId="0" applyFont="1" applyFill="1" applyBorder="1" applyAlignment="1">
      <alignment vertical="center" wrapText="1"/>
    </xf>
    <xf numFmtId="0" fontId="20" fillId="0" borderId="12" xfId="0" applyFont="1" applyFill="1" applyBorder="1" applyAlignment="1">
      <alignment vertical="center" wrapText="1"/>
    </xf>
    <xf numFmtId="3" fontId="19" fillId="0" borderId="3" xfId="0" applyNumberFormat="1" applyFont="1" applyFill="1" applyBorder="1" applyAlignment="1">
      <alignment horizontal="right" vertical="center" wrapText="1"/>
    </xf>
    <xf numFmtId="3" fontId="19" fillId="0" borderId="4" xfId="0" applyNumberFormat="1" applyFont="1" applyFill="1" applyBorder="1" applyAlignment="1">
      <alignment horizontal="right" vertical="center" wrapText="1"/>
    </xf>
    <xf numFmtId="3" fontId="19" fillId="0" borderId="5" xfId="0" applyNumberFormat="1" applyFont="1" applyFill="1" applyBorder="1" applyAlignment="1">
      <alignment horizontal="right" vertical="center" wrapText="1"/>
    </xf>
    <xf numFmtId="0" fontId="20" fillId="0" borderId="14" xfId="0" applyFont="1" applyFill="1" applyBorder="1" applyAlignment="1">
      <alignment vertical="center" wrapText="1"/>
    </xf>
    <xf numFmtId="3" fontId="19" fillId="0" borderId="10" xfId="0" applyNumberFormat="1" applyFont="1" applyFill="1" applyBorder="1" applyAlignment="1">
      <alignment horizontal="right" vertical="center" wrapText="1"/>
    </xf>
    <xf numFmtId="0" fontId="20" fillId="0" borderId="58" xfId="0" applyFont="1" applyFill="1" applyBorder="1" applyAlignment="1">
      <alignment vertical="center" wrapText="1"/>
    </xf>
    <xf numFmtId="3" fontId="19" fillId="0" borderId="45" xfId="0" applyNumberFormat="1" applyFont="1" applyFill="1" applyBorder="1" applyAlignment="1">
      <alignment horizontal="right" vertical="center" wrapText="1"/>
    </xf>
    <xf numFmtId="3" fontId="19" fillId="0" borderId="21" xfId="0" applyNumberFormat="1" applyFont="1" applyFill="1" applyBorder="1" applyAlignment="1">
      <alignment horizontal="right" vertical="center"/>
    </xf>
    <xf numFmtId="0" fontId="20" fillId="0" borderId="60" xfId="0" applyFont="1" applyFill="1" applyBorder="1" applyAlignment="1">
      <alignment vertical="center" wrapText="1"/>
    </xf>
    <xf numFmtId="3" fontId="19" fillId="0" borderId="42"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46" xfId="0" applyNumberFormat="1" applyFont="1" applyFill="1" applyBorder="1" applyAlignment="1">
      <alignment horizontal="right" vertical="center" wrapText="1"/>
    </xf>
    <xf numFmtId="3" fontId="19" fillId="0" borderId="42" xfId="0" applyNumberFormat="1" applyFont="1" applyFill="1" applyBorder="1" applyAlignment="1">
      <alignment horizontal="right" vertical="center"/>
    </xf>
    <xf numFmtId="3" fontId="19" fillId="0" borderId="18" xfId="0" applyNumberFormat="1" applyFont="1" applyFill="1" applyBorder="1" applyAlignment="1">
      <alignment horizontal="right" vertical="center"/>
    </xf>
    <xf numFmtId="3" fontId="19" fillId="0" borderId="43" xfId="0" applyNumberFormat="1" applyFont="1" applyFill="1" applyBorder="1" applyAlignment="1">
      <alignment horizontal="right" vertical="center"/>
    </xf>
    <xf numFmtId="3" fontId="19" fillId="0" borderId="31" xfId="0"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xf>
    <xf numFmtId="0" fontId="20" fillId="0" borderId="55" xfId="0" applyFont="1" applyFill="1" applyBorder="1" applyAlignment="1">
      <alignment vertical="center" wrapText="1"/>
    </xf>
    <xf numFmtId="3" fontId="18" fillId="0" borderId="21" xfId="0" applyNumberFormat="1" applyFont="1" applyFill="1" applyBorder="1" applyAlignment="1">
      <alignment horizontal="right" vertical="center" wrapText="1"/>
    </xf>
    <xf numFmtId="3" fontId="21" fillId="0" borderId="17" xfId="0" applyNumberFormat="1" applyFont="1" applyFill="1" applyBorder="1" applyAlignment="1">
      <alignment horizontal="right" wrapText="1"/>
    </xf>
    <xf numFmtId="3" fontId="21" fillId="0" borderId="45" xfId="0" applyNumberFormat="1" applyFont="1" applyFill="1" applyBorder="1" applyAlignment="1">
      <alignment horizontal="right" wrapText="1"/>
    </xf>
    <xf numFmtId="3" fontId="21" fillId="0" borderId="21" xfId="0" applyNumberFormat="1" applyFont="1" applyFill="1" applyBorder="1" applyAlignment="1">
      <alignment horizontal="right" wrapText="1"/>
    </xf>
    <xf numFmtId="3" fontId="21" fillId="0" borderId="17" xfId="0" applyNumberFormat="1" applyFont="1" applyFill="1" applyBorder="1" applyAlignment="1">
      <alignment horizontal="right" vertical="center"/>
    </xf>
    <xf numFmtId="3" fontId="21" fillId="0" borderId="22" xfId="0" applyNumberFormat="1" applyFont="1" applyFill="1" applyBorder="1" applyAlignment="1">
      <alignment horizontal="right" vertical="center"/>
    </xf>
    <xf numFmtId="0" fontId="20" fillId="0" borderId="57" xfId="0" applyFont="1" applyFill="1" applyBorder="1" applyAlignment="1">
      <alignment vertical="center" wrapText="1"/>
    </xf>
    <xf numFmtId="3" fontId="18" fillId="0" borderId="42" xfId="0" applyNumberFormat="1" applyFont="1" applyFill="1" applyBorder="1" applyAlignment="1">
      <alignment horizontal="right" vertical="center" wrapText="1"/>
    </xf>
    <xf numFmtId="3" fontId="21" fillId="0" borderId="18" xfId="0" applyNumberFormat="1" applyFont="1" applyFill="1" applyBorder="1" applyAlignment="1">
      <alignment horizontal="right" wrapText="1"/>
    </xf>
    <xf numFmtId="3" fontId="21" fillId="0" borderId="46" xfId="0" applyNumberFormat="1" applyFont="1" applyFill="1" applyBorder="1" applyAlignment="1">
      <alignment horizontal="right" wrapText="1"/>
    </xf>
    <xf numFmtId="3" fontId="21" fillId="0" borderId="42" xfId="0" applyNumberFormat="1" applyFont="1" applyFill="1" applyBorder="1" applyAlignment="1">
      <alignment horizontal="right" wrapText="1"/>
    </xf>
    <xf numFmtId="3" fontId="21" fillId="0" borderId="18" xfId="0" applyNumberFormat="1" applyFont="1" applyFill="1" applyBorder="1" applyAlignment="1">
      <alignment horizontal="right" vertical="center"/>
    </xf>
    <xf numFmtId="3" fontId="21" fillId="0" borderId="43" xfId="0" applyNumberFormat="1" applyFont="1" applyFill="1" applyBorder="1" applyAlignment="1">
      <alignment horizontal="right" vertical="center"/>
    </xf>
    <xf numFmtId="0" fontId="18" fillId="0" borderId="75" xfId="0" applyFont="1" applyFill="1" applyBorder="1" applyAlignment="1">
      <alignment horizontal="right" vertical="center" wrapText="1"/>
    </xf>
    <xf numFmtId="0" fontId="21" fillId="0" borderId="44" xfId="0" applyFont="1" applyFill="1" applyBorder="1" applyAlignment="1">
      <alignment horizontal="right" wrapText="1"/>
    </xf>
    <xf numFmtId="0" fontId="21" fillId="0" borderId="76" xfId="0" applyFont="1" applyFill="1" applyBorder="1" applyAlignment="1">
      <alignment horizontal="right" wrapText="1"/>
    </xf>
    <xf numFmtId="0" fontId="21" fillId="0" borderId="36" xfId="0" applyFont="1" applyFill="1" applyBorder="1" applyAlignment="1">
      <alignment horizontal="right" vertical="center"/>
    </xf>
    <xf numFmtId="0" fontId="14" fillId="0" borderId="48" xfId="0" applyFont="1" applyBorder="1"/>
    <xf numFmtId="0" fontId="14" fillId="0" borderId="52" xfId="0" applyFont="1" applyBorder="1" applyAlignment="1">
      <alignment horizontal="center" vertical="center" wrapText="1"/>
    </xf>
    <xf numFmtId="0" fontId="14" fillId="0" borderId="52" xfId="0" applyFont="1" applyFill="1" applyBorder="1" applyAlignment="1">
      <alignment vertical="top" wrapText="1"/>
    </xf>
    <xf numFmtId="0" fontId="0" fillId="0" borderId="53" xfId="0" applyBorder="1"/>
    <xf numFmtId="0" fontId="14" fillId="0" borderId="0" xfId="0" applyFont="1" applyAlignment="1">
      <alignment wrapText="1"/>
    </xf>
    <xf numFmtId="0" fontId="14" fillId="0" borderId="3" xfId="0" applyFont="1" applyFill="1" applyBorder="1" applyAlignment="1">
      <alignment horizontal="center" vertical="center" wrapText="1"/>
    </xf>
    <xf numFmtId="0" fontId="14" fillId="0" borderId="85" xfId="0" applyFont="1" applyFill="1" applyBorder="1" applyAlignment="1">
      <alignment wrapText="1"/>
    </xf>
    <xf numFmtId="0" fontId="0" fillId="0" borderId="0" xfId="0" applyAlignment="1">
      <alignment horizontal="left"/>
    </xf>
    <xf numFmtId="0" fontId="32" fillId="0" borderId="0" xfId="0" applyFont="1"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23"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3" xfId="0" applyFont="1" applyBorder="1" applyAlignment="1">
      <alignment horizontal="left" vertical="top" wrapText="1"/>
    </xf>
    <xf numFmtId="0" fontId="11" fillId="0" borderId="47" xfId="0" applyFont="1" applyBorder="1" applyAlignment="1">
      <alignment horizontal="left" vertical="top" wrapText="1"/>
    </xf>
    <xf numFmtId="0" fontId="11" fillId="0" borderId="24" xfId="0" applyFont="1" applyBorder="1" applyAlignment="1">
      <alignment horizontal="left" vertical="top" wrapText="1"/>
    </xf>
    <xf numFmtId="0" fontId="14" fillId="0" borderId="39" xfId="0" applyFont="1" applyBorder="1" applyAlignment="1">
      <alignment horizontal="left" vertical="top" wrapText="1"/>
    </xf>
    <xf numFmtId="0" fontId="14" fillId="0" borderId="54" xfId="0" applyFont="1" applyBorder="1" applyAlignment="1">
      <alignment horizontal="left" vertical="top"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wrapText="1"/>
    </xf>
    <xf numFmtId="0" fontId="0" fillId="0" borderId="0" xfId="0" applyBorder="1" applyAlignment="1"/>
    <xf numFmtId="0" fontId="0" fillId="0" borderId="49" xfId="0" applyBorder="1" applyAlignment="1"/>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6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0" fillId="0" borderId="47"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0" xfId="0" applyAlignment="1">
      <alignment horizontal="left" vertical="top" wrapText="1"/>
    </xf>
    <xf numFmtId="0" fontId="3" fillId="0" borderId="1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left" vertical="top" wrapText="1"/>
    </xf>
    <xf numFmtId="0" fontId="3" fillId="0" borderId="47" xfId="0" applyFont="1" applyBorder="1" applyAlignment="1">
      <alignment horizontal="left" vertical="top" wrapText="1"/>
    </xf>
    <xf numFmtId="0" fontId="3" fillId="0" borderId="34" xfId="0" applyFont="1" applyBorder="1" applyAlignment="1">
      <alignment horizontal="left" vertical="top" wrapText="1"/>
    </xf>
    <xf numFmtId="0" fontId="0" fillId="0" borderId="47" xfId="0" applyBorder="1" applyAlignment="1">
      <alignment horizontal="left" vertical="top" wrapText="1"/>
    </xf>
    <xf numFmtId="0" fontId="0" fillId="0" borderId="40" xfId="0" applyBorder="1" applyAlignment="1">
      <alignment horizontal="left" vertical="top"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39" xfId="0" applyBorder="1" applyAlignment="1">
      <alignment horizontal="center" vertical="center"/>
    </xf>
    <xf numFmtId="0" fontId="3" fillId="0" borderId="40" xfId="0" applyFont="1" applyBorder="1" applyAlignment="1"/>
    <xf numFmtId="0" fontId="0" fillId="0" borderId="54" xfId="0" applyBorder="1" applyAlignment="1">
      <alignment horizontal="center" vertical="center"/>
    </xf>
    <xf numFmtId="0" fontId="12" fillId="0" borderId="23" xfId="0" applyFont="1" applyBorder="1" applyAlignment="1">
      <alignment horizontal="center" vertical="center"/>
    </xf>
    <xf numFmtId="0" fontId="13" fillId="0" borderId="40" xfId="0" applyFont="1" applyBorder="1" applyAlignment="1">
      <alignment horizontal="center" vertical="center"/>
    </xf>
    <xf numFmtId="0" fontId="3" fillId="0" borderId="51" xfId="0" applyFont="1" applyBorder="1" applyAlignment="1">
      <alignment wrapText="1"/>
    </xf>
    <xf numFmtId="0" fontId="3" fillId="0" borderId="32" xfId="0" applyFont="1" applyBorder="1" applyAlignment="1">
      <alignment horizontal="center" vertical="center" wrapText="1"/>
    </xf>
    <xf numFmtId="0" fontId="3" fillId="0" borderId="33" xfId="0" applyFont="1" applyBorder="1" applyAlignment="1"/>
    <xf numFmtId="0" fontId="13" fillId="0" borderId="56" xfId="0" applyFont="1" applyBorder="1" applyAlignment="1">
      <alignment horizontal="center" vertical="center"/>
    </xf>
    <xf numFmtId="0" fontId="3" fillId="0" borderId="1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49" xfId="0" applyBorder="1" applyAlignment="1">
      <alignment horizontal="center" vertical="center"/>
    </xf>
    <xf numFmtId="0" fontId="0" fillId="0" borderId="39" xfId="0" applyFont="1" applyBorder="1" applyAlignment="1"/>
    <xf numFmtId="0" fontId="3" fillId="0" borderId="47" xfId="0" applyFont="1" applyBorder="1" applyAlignment="1"/>
    <xf numFmtId="0" fontId="3" fillId="0" borderId="39" xfId="0" applyFont="1" applyBorder="1" applyAlignment="1"/>
    <xf numFmtId="0" fontId="3" fillId="0" borderId="60" xfId="0" applyFont="1" applyBorder="1" applyAlignment="1">
      <alignment wrapText="1"/>
    </xf>
    <xf numFmtId="0" fontId="3" fillId="0" borderId="62" xfId="0" applyFont="1" applyBorder="1" applyAlignment="1"/>
    <xf numFmtId="0" fontId="0" fillId="0" borderId="39" xfId="0" applyBorder="1" applyAlignment="1"/>
    <xf numFmtId="0" fontId="3" fillId="0" borderId="77" xfId="0" applyFont="1" applyBorder="1" applyAlignment="1">
      <alignment horizontal="center" vertical="center" wrapText="1"/>
    </xf>
    <xf numFmtId="0" fontId="18" fillId="3" borderId="34" xfId="0" applyFont="1" applyFill="1" applyBorder="1" applyAlignment="1">
      <alignment horizontal="left" vertical="center" wrapText="1"/>
    </xf>
    <xf numFmtId="0" fontId="18" fillId="3" borderId="35"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0" fillId="0" borderId="0" xfId="0" applyBorder="1" applyAlignment="1">
      <alignment horizontal="center"/>
    </xf>
    <xf numFmtId="0" fontId="0" fillId="0" borderId="49" xfId="0" applyBorder="1" applyAlignment="1">
      <alignment horizontal="center"/>
    </xf>
    <xf numFmtId="0" fontId="3" fillId="0" borderId="56"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0" borderId="34" xfId="0" applyFont="1" applyBorder="1" applyAlignment="1">
      <alignment horizontal="left" vertical="center" wrapText="1"/>
    </xf>
    <xf numFmtId="0" fontId="14" fillId="0" borderId="11" xfId="0" applyFont="1" applyBorder="1" applyAlignment="1">
      <alignment horizontal="left" vertical="center"/>
    </xf>
    <xf numFmtId="0" fontId="14" fillId="0" borderId="56" xfId="0" applyFont="1" applyBorder="1" applyAlignment="1">
      <alignment horizontal="left" vertical="center"/>
    </xf>
    <xf numFmtId="0" fontId="17" fillId="0" borderId="34" xfId="0" applyFont="1" applyBorder="1" applyAlignment="1">
      <alignment horizontal="center" vertical="center"/>
    </xf>
    <xf numFmtId="0" fontId="0" fillId="0" borderId="35" xfId="0" applyBorder="1" applyAlignment="1"/>
    <xf numFmtId="0" fontId="0" fillId="0" borderId="36" xfId="0" applyBorder="1" applyAlignment="1"/>
    <xf numFmtId="0" fontId="14" fillId="0" borderId="50" xfId="0" applyFont="1" applyBorder="1" applyAlignment="1">
      <alignment horizontal="left" vertical="center" wrapText="1"/>
    </xf>
    <xf numFmtId="0" fontId="14" fillId="0" borderId="51" xfId="0" applyFont="1" applyBorder="1" applyAlignment="1">
      <alignment horizontal="left" vertical="center" wrapText="1"/>
    </xf>
    <xf numFmtId="0" fontId="18" fillId="0" borderId="40" xfId="0" applyFont="1" applyBorder="1" applyAlignment="1">
      <alignment horizontal="left" vertical="center" wrapText="1"/>
    </xf>
    <xf numFmtId="0" fontId="14" fillId="0" borderId="0" xfId="0" applyFont="1" applyBorder="1" applyAlignment="1">
      <alignment vertical="center"/>
    </xf>
    <xf numFmtId="0" fontId="14" fillId="0" borderId="78" xfId="0" applyFont="1" applyBorder="1" applyAlignment="1">
      <alignment vertical="center"/>
    </xf>
    <xf numFmtId="0" fontId="14" fillId="0" borderId="12" xfId="0" applyFont="1" applyBorder="1" applyAlignment="1">
      <alignment horizontal="left" vertical="center"/>
    </xf>
    <xf numFmtId="0" fontId="14" fillId="0" borderId="55" xfId="0" applyFont="1" applyBorder="1" applyAlignment="1">
      <alignment horizontal="left" vertical="center"/>
    </xf>
    <xf numFmtId="0" fontId="14" fillId="0" borderId="13" xfId="0" applyFont="1" applyBorder="1" applyAlignment="1">
      <alignment horizontal="left" vertical="center"/>
    </xf>
    <xf numFmtId="0" fontId="14" fillId="0" borderId="57" xfId="0" applyFont="1" applyBorder="1" applyAlignment="1">
      <alignment horizontal="left" vertical="center"/>
    </xf>
    <xf numFmtId="0" fontId="5" fillId="0" borderId="23" xfId="0" applyFont="1" applyBorder="1" applyAlignment="1">
      <alignment vertical="center" wrapText="1"/>
    </xf>
    <xf numFmtId="0" fontId="0" fillId="0" borderId="40" xfId="0" applyFont="1" applyBorder="1" applyAlignment="1"/>
    <xf numFmtId="0" fontId="3" fillId="0" borderId="24" xfId="0" applyFont="1" applyBorder="1" applyAlignment="1">
      <alignment vertical="center" wrapText="1"/>
    </xf>
    <xf numFmtId="0" fontId="0" fillId="0" borderId="54" xfId="0" applyFont="1" applyBorder="1" applyAlignment="1">
      <alignment vertical="center" wrapText="1"/>
    </xf>
    <xf numFmtId="0" fontId="18" fillId="3" borderId="47"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8" xfId="0" applyFont="1" applyBorder="1" applyAlignment="1">
      <alignment horizontal="left" vertical="center" wrapText="1"/>
    </xf>
    <xf numFmtId="0" fontId="14" fillId="0" borderId="14" xfId="0" applyFont="1" applyBorder="1" applyAlignment="1">
      <alignment horizontal="left" vertical="center"/>
    </xf>
    <xf numFmtId="0" fontId="14" fillId="0" borderId="23" xfId="0" applyFont="1" applyBorder="1" applyAlignment="1">
      <alignment horizontal="left" vertical="center" wrapText="1"/>
    </xf>
    <xf numFmtId="0" fontId="14" fillId="0" borderId="47" xfId="0" applyFont="1" applyBorder="1" applyAlignment="1">
      <alignment horizontal="left" vertical="center" wrapText="1"/>
    </xf>
    <xf numFmtId="0" fontId="14" fillId="0" borderId="24" xfId="0" applyFont="1" applyBorder="1" applyAlignment="1">
      <alignment horizontal="left" vertical="center"/>
    </xf>
    <xf numFmtId="0" fontId="14" fillId="0" borderId="39" xfId="0" applyFont="1" applyBorder="1" applyAlignment="1">
      <alignment horizontal="left" vertical="center"/>
    </xf>
    <xf numFmtId="0" fontId="14" fillId="0" borderId="54" xfId="0" applyFont="1" applyBorder="1" applyAlignment="1">
      <alignment horizontal="left" vertical="center"/>
    </xf>
    <xf numFmtId="0" fontId="14" fillId="0" borderId="50"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xf numFmtId="0" fontId="14" fillId="0" borderId="51" xfId="0" applyFont="1" applyBorder="1" applyAlignment="1"/>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14" fillId="0" borderId="23" xfId="0" applyFont="1" applyBorder="1" applyAlignment="1">
      <alignment horizontal="left" vertical="center"/>
    </xf>
    <xf numFmtId="0" fontId="14" fillId="0" borderId="47" xfId="0" applyFont="1" applyBorder="1" applyAlignment="1">
      <alignment horizontal="left" vertical="center"/>
    </xf>
    <xf numFmtId="0" fontId="14" fillId="0" borderId="40" xfId="0" applyFont="1" applyBorder="1" applyAlignment="1">
      <alignment horizontal="left" vertical="center"/>
    </xf>
    <xf numFmtId="0" fontId="14" fillId="0" borderId="11" xfId="0" applyFont="1" applyBorder="1" applyAlignment="1">
      <alignment horizontal="left" vertical="center" wrapText="1"/>
    </xf>
    <xf numFmtId="0" fontId="14" fillId="0" borderId="56" xfId="0" applyFont="1" applyBorder="1" applyAlignment="1">
      <alignment horizontal="left" vertical="center" wrapText="1"/>
    </xf>
    <xf numFmtId="0" fontId="14" fillId="0" borderId="13" xfId="0" applyFont="1" applyBorder="1" applyAlignment="1"/>
    <xf numFmtId="0" fontId="14" fillId="0" borderId="14" xfId="0" applyFont="1" applyBorder="1" applyAlignment="1"/>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6"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39" xfId="0" applyFont="1" applyBorder="1" applyAlignment="1">
      <alignment horizontal="left" vertical="center" wrapText="1"/>
    </xf>
    <xf numFmtId="0" fontId="20" fillId="0" borderId="54"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8"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11" xfId="0" applyFont="1" applyBorder="1" applyAlignment="1">
      <alignment horizontal="left" vertical="center" wrapText="1"/>
    </xf>
    <xf numFmtId="0" fontId="18" fillId="0" borderId="56" xfId="0" applyFont="1" applyBorder="1" applyAlignment="1">
      <alignment horizontal="left" vertical="center" wrapText="1"/>
    </xf>
    <xf numFmtId="0" fontId="20" fillId="0" borderId="60" xfId="0" applyFont="1" applyBorder="1" applyAlignment="1">
      <alignment horizontal="left"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5" xfId="0" applyBorder="1" applyAlignment="1">
      <alignment horizontal="center"/>
    </xf>
    <xf numFmtId="0" fontId="28" fillId="0" borderId="24" xfId="0" applyFont="1" applyBorder="1" applyAlignment="1">
      <alignment vertical="center" wrapText="1"/>
    </xf>
    <xf numFmtId="0" fontId="12" fillId="0" borderId="56" xfId="0" applyFont="1"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xf>
    <xf numFmtId="0" fontId="18" fillId="0" borderId="34" xfId="0" applyFont="1" applyFill="1" applyBorder="1" applyAlignment="1">
      <alignment vertical="center" wrapText="1"/>
    </xf>
    <xf numFmtId="0" fontId="14" fillId="0" borderId="35" xfId="0" applyFont="1" applyBorder="1" applyAlignment="1">
      <alignment vertical="center" wrapText="1"/>
    </xf>
    <xf numFmtId="0" fontId="14" fillId="0" borderId="36" xfId="0" applyFont="1" applyBorder="1" applyAlignment="1">
      <alignment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54"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54" xfId="0" applyFont="1" applyBorder="1" applyAlignment="1">
      <alignment horizontal="center" vertical="center" wrapText="1"/>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3" fillId="0" borderId="4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46" builtinId="9" hidden="1"/>
    <cellStyle name="Followed Hyperlink" xfId="50" builtinId="9" hidden="1"/>
    <cellStyle name="Followed Hyperlink" xfId="54" builtinId="9" hidden="1"/>
    <cellStyle name="Followed Hyperlink" xfId="58" builtinId="9" hidden="1"/>
    <cellStyle name="Followed Hyperlink" xfId="62" builtinId="9" hidden="1"/>
    <cellStyle name="Followed Hyperlink" xfId="66" builtinId="9" hidden="1"/>
    <cellStyle name="Followed Hyperlink" xfId="70" builtinId="9" hidden="1"/>
    <cellStyle name="Followed Hyperlink" xfId="74" builtinId="9" hidden="1"/>
    <cellStyle name="Followed Hyperlink" xfId="78" builtinId="9" hidden="1"/>
    <cellStyle name="Followed Hyperlink" xfId="82"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3" builtinId="9" hidden="1"/>
    <cellStyle name="Followed Hyperlink" xfId="91" builtinId="9" hidden="1"/>
    <cellStyle name="Followed Hyperlink" xfId="89" builtinId="9" hidden="1"/>
    <cellStyle name="Followed Hyperlink" xfId="87" builtinId="9" hidden="1"/>
    <cellStyle name="Followed Hyperlink" xfId="84" builtinId="9" hidden="1"/>
    <cellStyle name="Followed Hyperlink" xfId="80" builtinId="9" hidden="1"/>
    <cellStyle name="Followed Hyperlink" xfId="76" builtinId="9" hidden="1"/>
    <cellStyle name="Followed Hyperlink" xfId="72" builtinId="9" hidden="1"/>
    <cellStyle name="Followed Hyperlink" xfId="68" builtinId="9" hidden="1"/>
    <cellStyle name="Followed Hyperlink" xfId="64" builtinId="9" hidden="1"/>
    <cellStyle name="Followed Hyperlink" xfId="60" builtinId="9" hidden="1"/>
    <cellStyle name="Followed Hyperlink" xfId="56" builtinId="9" hidden="1"/>
    <cellStyle name="Followed Hyperlink" xfId="52" builtinId="9" hidden="1"/>
    <cellStyle name="Followed Hyperlink" xfId="48" builtinId="9" hidden="1"/>
    <cellStyle name="Followed Hyperlink" xfId="44" builtinId="9" hidden="1"/>
    <cellStyle name="Followed Hyperlink" xfId="16" builtinId="9" hidden="1"/>
    <cellStyle name="Followed Hyperlink" xfId="18" builtinId="9" hidden="1"/>
    <cellStyle name="Followed Hyperlink" xfId="22" builtinId="9" hidden="1"/>
    <cellStyle name="Followed Hyperlink" xfId="24" builtinId="9" hidden="1"/>
    <cellStyle name="Followed Hyperlink" xfId="26" builtinId="9" hidden="1"/>
    <cellStyle name="Followed Hyperlink" xfId="30" builtinId="9" hidden="1"/>
    <cellStyle name="Followed Hyperlink" xfId="32" builtinId="9" hidden="1"/>
    <cellStyle name="Followed Hyperlink" xfId="34" builtinId="9" hidden="1"/>
    <cellStyle name="Followed Hyperlink" xfId="38" builtinId="9" hidden="1"/>
    <cellStyle name="Followed Hyperlink" xfId="40" builtinId="9" hidden="1"/>
    <cellStyle name="Followed Hyperlink" xfId="42" builtinId="9" hidden="1"/>
    <cellStyle name="Followed Hyperlink" xfId="36" builtinId="9" hidden="1"/>
    <cellStyle name="Followed Hyperlink" xfId="28" builtinId="9" hidden="1"/>
    <cellStyle name="Followed Hyperlink" xfId="20"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4" builtinId="9" hidden="1"/>
    <cellStyle name="Followed Hyperlink" xfId="6" builtinId="9" hidden="1"/>
    <cellStyle name="Followed Hyperlink" xfId="2" builtinId="9"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81" builtinId="8" hidden="1"/>
    <cellStyle name="Hyperlink" xfId="83" builtinId="8" hidden="1"/>
    <cellStyle name="Hyperlink" xfId="75" builtinId="8" hidden="1"/>
    <cellStyle name="Hyperlink" xfId="67" builtinId="8" hidden="1"/>
    <cellStyle name="Hyperlink" xfId="59"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3" builtinId="8" hidden="1"/>
    <cellStyle name="Hyperlink" xfId="55" builtinId="8" hidden="1"/>
    <cellStyle name="Hyperlink" xfId="51" builtinId="8" hidden="1"/>
    <cellStyle name="Hyperlink" xfId="35" builtinId="8" hidden="1"/>
    <cellStyle name="Hyperlink" xfId="11" builtinId="8" hidden="1"/>
    <cellStyle name="Hyperlink" xfId="13" builtinId="8" hidden="1"/>
    <cellStyle name="Hyperlink" xfId="15" builtinId="8" hidden="1"/>
    <cellStyle name="Hyperlink" xfId="17" builtinId="8" hidden="1"/>
    <cellStyle name="Hyperlink" xfId="21" builtinId="8" hidden="1"/>
    <cellStyle name="Hyperlink" xfId="23" builtinId="8" hidden="1"/>
    <cellStyle name="Hyperlink" xfId="19"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85" builtinId="8"/>
    <cellStyle name="Normal" xfId="0" builtinId="0"/>
    <cellStyle name="Percent" xfId="94" builtinId="5"/>
  </cellStyles>
  <dxfs count="54">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20Deployment%20and%20manufactu"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definedNames>
      <definedName name="M1indname"/>
    </definedNames>
    <sheetDataSet>
      <sheetData sheetId="0" refreshError="1"/>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7.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3"/>
  <sheetViews>
    <sheetView tabSelected="1" topLeftCell="A4" zoomScaleNormal="100" zoomScalePageLayoutView="96" workbookViewId="0">
      <selection activeCell="E7" sqref="E7"/>
    </sheetView>
  </sheetViews>
  <sheetFormatPr defaultColWidth="8.6640625" defaultRowHeight="15.05" x14ac:dyDescent="0.3"/>
  <cols>
    <col min="1" max="1" width="3.44140625" customWidth="1"/>
    <col min="2" max="2" width="20.44140625" style="30" customWidth="1"/>
    <col min="3" max="3" width="4.33203125" customWidth="1"/>
    <col min="4" max="4" width="17" customWidth="1"/>
    <col min="5" max="5" width="21" customWidth="1"/>
    <col min="6" max="6" width="7.88671875" style="30" customWidth="1"/>
    <col min="7" max="7" width="13.6640625" customWidth="1"/>
    <col min="8" max="8" width="21" customWidth="1"/>
    <col min="9" max="9" width="12.44140625" customWidth="1"/>
    <col min="10" max="10" width="12.6640625" style="30" customWidth="1"/>
    <col min="11" max="11" width="10" customWidth="1"/>
    <col min="12" max="12" width="10.33203125" customWidth="1"/>
    <col min="13" max="13" width="14.44140625" customWidth="1"/>
  </cols>
  <sheetData>
    <row r="1" spans="2:24" ht="15.65" thickBot="1" x14ac:dyDescent="0.35">
      <c r="B1" s="30" t="s">
        <v>0</v>
      </c>
      <c r="C1" s="30"/>
      <c r="D1" s="30"/>
      <c r="E1" s="30"/>
      <c r="G1" s="30"/>
      <c r="H1" s="30"/>
      <c r="I1" s="30"/>
      <c r="K1" s="30"/>
      <c r="L1" s="30"/>
      <c r="M1" s="30"/>
      <c r="N1" s="30"/>
    </row>
    <row r="2" spans="2:24" ht="15.05" customHeight="1" thickBot="1" x14ac:dyDescent="0.35">
      <c r="B2" s="677" t="s">
        <v>1</v>
      </c>
      <c r="C2" s="678"/>
      <c r="D2" s="678"/>
      <c r="E2" s="678"/>
      <c r="F2" s="678"/>
      <c r="G2" s="678"/>
      <c r="H2" s="678"/>
      <c r="I2" s="678"/>
      <c r="J2" s="678"/>
      <c r="K2" s="678"/>
      <c r="L2" s="678"/>
      <c r="M2" s="679"/>
      <c r="N2" s="30"/>
    </row>
    <row r="3" spans="2:24" ht="15.65" thickBot="1" x14ac:dyDescent="0.35">
      <c r="B3" s="428"/>
      <c r="C3" s="675"/>
      <c r="D3" s="675"/>
      <c r="E3" s="675"/>
      <c r="F3" s="675"/>
      <c r="G3" s="675"/>
      <c r="H3" s="675"/>
      <c r="I3" s="675"/>
      <c r="J3" s="675"/>
      <c r="K3" s="675"/>
      <c r="L3" s="675"/>
      <c r="M3" s="428"/>
      <c r="N3" s="30"/>
    </row>
    <row r="4" spans="2:24" ht="30.7" thickBot="1" x14ac:dyDescent="0.35">
      <c r="B4" s="518" t="s">
        <v>2</v>
      </c>
      <c r="C4" s="516" t="s">
        <v>3</v>
      </c>
      <c r="D4" s="15" t="s">
        <v>4</v>
      </c>
      <c r="E4" s="15" t="s">
        <v>5</v>
      </c>
      <c r="F4" s="15" t="s">
        <v>6</v>
      </c>
      <c r="G4" s="516" t="s">
        <v>7</v>
      </c>
      <c r="H4" s="15" t="s">
        <v>8</v>
      </c>
      <c r="I4" s="97" t="s">
        <v>9</v>
      </c>
      <c r="J4" s="97" t="s">
        <v>10</v>
      </c>
      <c r="K4" s="516" t="s">
        <v>11</v>
      </c>
      <c r="L4" s="373" t="s">
        <v>12</v>
      </c>
      <c r="M4" s="517" t="s">
        <v>13</v>
      </c>
      <c r="N4" s="1"/>
    </row>
    <row r="5" spans="2:24" ht="78.900000000000006" x14ac:dyDescent="0.3">
      <c r="B5" s="147" t="s">
        <v>14</v>
      </c>
      <c r="C5" s="148">
        <v>1</v>
      </c>
      <c r="D5" s="73" t="s">
        <v>15</v>
      </c>
      <c r="E5" s="73" t="s">
        <v>16</v>
      </c>
      <c r="F5" s="73" t="s">
        <v>17</v>
      </c>
      <c r="G5" s="73" t="s">
        <v>18</v>
      </c>
      <c r="H5" s="73" t="s">
        <v>19</v>
      </c>
      <c r="I5" s="73" t="s">
        <v>18</v>
      </c>
      <c r="J5" s="73" t="s">
        <v>20</v>
      </c>
      <c r="K5" s="73">
        <v>2017</v>
      </c>
      <c r="L5" s="73">
        <v>2017</v>
      </c>
      <c r="M5" s="370"/>
      <c r="N5" s="30"/>
    </row>
    <row r="6" spans="2:24" ht="105.2" x14ac:dyDescent="0.3">
      <c r="B6" s="149"/>
      <c r="C6" s="150">
        <v>2</v>
      </c>
      <c r="D6" s="63" t="s">
        <v>21</v>
      </c>
      <c r="E6" s="63" t="s">
        <v>22</v>
      </c>
      <c r="F6" s="63" t="s">
        <v>17</v>
      </c>
      <c r="G6" s="63" t="s">
        <v>18</v>
      </c>
      <c r="H6" s="63" t="s">
        <v>19</v>
      </c>
      <c r="I6" s="63" t="s">
        <v>18</v>
      </c>
      <c r="J6" s="63" t="s">
        <v>20</v>
      </c>
      <c r="K6" s="63">
        <v>2017</v>
      </c>
      <c r="L6" s="63">
        <v>2017</v>
      </c>
      <c r="M6" s="371"/>
      <c r="N6" s="30"/>
    </row>
    <row r="7" spans="2:24" s="30" customFormat="1" ht="78.900000000000006" x14ac:dyDescent="0.3">
      <c r="B7" s="149"/>
      <c r="C7" s="150">
        <v>3</v>
      </c>
      <c r="D7" s="63" t="s">
        <v>23</v>
      </c>
      <c r="E7" s="612" t="s">
        <v>24</v>
      </c>
      <c r="F7" s="63" t="s">
        <v>17</v>
      </c>
      <c r="G7" s="63" t="s">
        <v>25</v>
      </c>
      <c r="H7" s="63" t="s">
        <v>19</v>
      </c>
      <c r="I7" s="63" t="s">
        <v>26</v>
      </c>
      <c r="J7" s="63" t="s">
        <v>20</v>
      </c>
      <c r="K7" s="63">
        <v>2019</v>
      </c>
      <c r="L7" s="63"/>
      <c r="M7" s="371"/>
    </row>
    <row r="8" spans="2:24" s="30" customFormat="1" ht="92.05" x14ac:dyDescent="0.3">
      <c r="B8" s="149"/>
      <c r="C8" s="150">
        <v>4</v>
      </c>
      <c r="D8" s="63" t="s">
        <v>27</v>
      </c>
      <c r="E8" s="63" t="s">
        <v>28</v>
      </c>
      <c r="F8" s="63" t="s">
        <v>17</v>
      </c>
      <c r="G8" s="63" t="s">
        <v>18</v>
      </c>
      <c r="H8" s="63" t="s">
        <v>19</v>
      </c>
      <c r="I8" s="63" t="s">
        <v>26</v>
      </c>
      <c r="J8" s="63" t="s">
        <v>20</v>
      </c>
      <c r="K8" s="63">
        <v>2019</v>
      </c>
      <c r="L8" s="63"/>
      <c r="M8" s="371"/>
    </row>
    <row r="9" spans="2:24" s="30" customFormat="1" ht="131.5" x14ac:dyDescent="0.3">
      <c r="B9" s="349"/>
      <c r="C9" s="350">
        <v>5</v>
      </c>
      <c r="D9" s="110" t="s">
        <v>29</v>
      </c>
      <c r="E9" s="110" t="s">
        <v>30</v>
      </c>
      <c r="F9" s="110" t="s">
        <v>31</v>
      </c>
      <c r="G9" s="110" t="s">
        <v>18</v>
      </c>
      <c r="H9" s="110" t="s">
        <v>19</v>
      </c>
      <c r="I9" s="110" t="s">
        <v>26</v>
      </c>
      <c r="J9" s="110" t="s">
        <v>20</v>
      </c>
      <c r="K9" s="110">
        <v>2019</v>
      </c>
      <c r="L9" s="110"/>
      <c r="M9" s="374"/>
    </row>
    <row r="10" spans="2:24" s="30" customFormat="1" ht="92.05" x14ac:dyDescent="0.3">
      <c r="B10" s="349"/>
      <c r="C10" s="350">
        <v>6</v>
      </c>
      <c r="D10" s="110" t="s">
        <v>32</v>
      </c>
      <c r="E10" s="110" t="s">
        <v>33</v>
      </c>
      <c r="F10" s="110" t="s">
        <v>31</v>
      </c>
      <c r="G10" s="110" t="s">
        <v>18</v>
      </c>
      <c r="H10" s="110" t="s">
        <v>34</v>
      </c>
      <c r="I10" s="110" t="s">
        <v>26</v>
      </c>
      <c r="J10" s="110" t="s">
        <v>20</v>
      </c>
      <c r="K10" s="110">
        <v>2019</v>
      </c>
      <c r="L10" s="110"/>
      <c r="M10" s="374"/>
    </row>
    <row r="11" spans="2:24" s="30" customFormat="1" ht="118.35" x14ac:dyDescent="0.3">
      <c r="B11" s="349"/>
      <c r="C11" s="350">
        <v>7</v>
      </c>
      <c r="D11" s="110" t="s">
        <v>35</v>
      </c>
      <c r="E11" s="110" t="s">
        <v>36</v>
      </c>
      <c r="F11" s="110" t="s">
        <v>31</v>
      </c>
      <c r="G11" s="110" t="s">
        <v>18</v>
      </c>
      <c r="H11" s="110" t="s">
        <v>34</v>
      </c>
      <c r="I11" s="110" t="s">
        <v>26</v>
      </c>
      <c r="J11" s="110" t="s">
        <v>20</v>
      </c>
      <c r="K11" s="110">
        <v>2019</v>
      </c>
      <c r="L11" s="110"/>
      <c r="M11" s="374"/>
      <c r="U11"/>
      <c r="V11"/>
      <c r="W11"/>
      <c r="X11"/>
    </row>
    <row r="12" spans="2:24" s="30" customFormat="1" ht="105.2" x14ac:dyDescent="0.3">
      <c r="B12" s="664"/>
      <c r="C12" s="665">
        <v>8</v>
      </c>
      <c r="D12" s="666" t="s">
        <v>37</v>
      </c>
      <c r="E12" s="666" t="s">
        <v>38</v>
      </c>
      <c r="F12" s="666" t="s">
        <v>31</v>
      </c>
      <c r="G12" s="666" t="s">
        <v>18</v>
      </c>
      <c r="H12" s="666" t="s">
        <v>19</v>
      </c>
      <c r="I12" s="666" t="s">
        <v>26</v>
      </c>
      <c r="J12" s="666" t="s">
        <v>20</v>
      </c>
      <c r="K12" s="666">
        <v>2017</v>
      </c>
      <c r="L12" s="666"/>
      <c r="M12" s="667"/>
      <c r="U12"/>
      <c r="V12"/>
      <c r="W12"/>
      <c r="X12"/>
    </row>
    <row r="13" spans="2:24" s="30" customFormat="1" ht="119" thickBot="1" x14ac:dyDescent="0.35">
      <c r="B13" s="664"/>
      <c r="C13" s="665">
        <v>9</v>
      </c>
      <c r="D13" s="666" t="s">
        <v>39</v>
      </c>
      <c r="E13" s="668" t="s">
        <v>40</v>
      </c>
      <c r="F13" s="666" t="s">
        <v>31</v>
      </c>
      <c r="G13" s="666" t="s">
        <v>18</v>
      </c>
      <c r="H13" s="666" t="s">
        <v>19</v>
      </c>
      <c r="I13" s="666" t="s">
        <v>26</v>
      </c>
      <c r="J13" s="666" t="s">
        <v>20</v>
      </c>
      <c r="K13" s="666">
        <v>2018</v>
      </c>
      <c r="L13" s="666"/>
      <c r="M13" s="667"/>
      <c r="U13"/>
      <c r="V13"/>
      <c r="W13"/>
      <c r="X13"/>
    </row>
    <row r="14" spans="2:24" x14ac:dyDescent="0.3">
      <c r="B14" s="147" t="s">
        <v>41</v>
      </c>
      <c r="C14" s="148">
        <v>1</v>
      </c>
      <c r="D14" s="73"/>
      <c r="E14" s="73"/>
      <c r="F14" s="73" t="s">
        <v>42</v>
      </c>
      <c r="G14" s="73" t="s">
        <v>42</v>
      </c>
      <c r="H14" s="73" t="s">
        <v>42</v>
      </c>
      <c r="I14" s="73" t="s">
        <v>42</v>
      </c>
      <c r="J14" s="73" t="s">
        <v>42</v>
      </c>
      <c r="K14" s="73"/>
      <c r="L14" s="73"/>
      <c r="M14" s="370"/>
      <c r="N14" s="30"/>
    </row>
    <row r="15" spans="2:24" ht="15.65" thickBot="1" x14ac:dyDescent="0.35">
      <c r="B15" s="151"/>
      <c r="C15" s="152">
        <v>2</v>
      </c>
      <c r="D15" s="65"/>
      <c r="E15" s="65"/>
      <c r="F15" s="65" t="s">
        <v>42</v>
      </c>
      <c r="G15" s="65" t="s">
        <v>42</v>
      </c>
      <c r="H15" s="65" t="s">
        <v>42</v>
      </c>
      <c r="I15" s="65" t="s">
        <v>42</v>
      </c>
      <c r="J15" s="65" t="s">
        <v>42</v>
      </c>
      <c r="K15" s="65"/>
      <c r="L15" s="65"/>
      <c r="M15" s="372"/>
      <c r="N15" s="30"/>
    </row>
    <row r="16" spans="2:24" s="30" customFormat="1" x14ac:dyDescent="0.3">
      <c r="B16" s="96"/>
    </row>
    <row r="18" spans="2:18" x14ac:dyDescent="0.3">
      <c r="B18" s="21" t="s">
        <v>13</v>
      </c>
      <c r="C18" s="30"/>
      <c r="D18" s="21"/>
      <c r="E18" s="21"/>
      <c r="F18" s="21"/>
      <c r="G18" s="21"/>
      <c r="H18" s="21"/>
      <c r="I18" s="21"/>
      <c r="J18" s="21"/>
      <c r="K18" s="21"/>
      <c r="L18" s="21"/>
      <c r="M18" s="30"/>
      <c r="N18" s="30"/>
      <c r="O18" s="30"/>
      <c r="P18" s="30"/>
      <c r="Q18" s="30"/>
      <c r="R18" s="30"/>
    </row>
    <row r="19" spans="2:18" x14ac:dyDescent="0.3">
      <c r="B19" s="26" t="s">
        <v>43</v>
      </c>
      <c r="C19" s="30"/>
      <c r="D19" s="26"/>
      <c r="E19" s="26"/>
      <c r="F19" s="26"/>
      <c r="G19" s="26"/>
      <c r="H19" s="26"/>
      <c r="I19" s="26"/>
      <c r="J19" s="26"/>
      <c r="K19" s="26"/>
      <c r="L19" s="26"/>
      <c r="M19" s="30"/>
      <c r="N19" s="30"/>
      <c r="O19" s="30"/>
      <c r="P19" s="30"/>
      <c r="Q19" s="30"/>
      <c r="R19" s="30"/>
    </row>
    <row r="20" spans="2:18" ht="34.299999999999997" customHeight="1" x14ac:dyDescent="0.3">
      <c r="B20" s="674" t="s">
        <v>44</v>
      </c>
      <c r="C20" s="674"/>
      <c r="D20" s="674"/>
      <c r="E20" s="674"/>
      <c r="F20" s="674"/>
      <c r="G20" s="674"/>
      <c r="H20" s="674"/>
      <c r="I20" s="674"/>
      <c r="J20" s="674"/>
      <c r="K20" s="674"/>
      <c r="L20" s="674"/>
      <c r="M20" s="25"/>
      <c r="N20" s="25"/>
      <c r="O20" s="30"/>
      <c r="P20" s="30"/>
      <c r="Q20" s="30"/>
      <c r="R20" s="30"/>
    </row>
    <row r="21" spans="2:18" s="30" customFormat="1" ht="16.3" customHeight="1" x14ac:dyDescent="0.3">
      <c r="B21" s="512"/>
      <c r="C21" s="512"/>
      <c r="D21" s="512"/>
      <c r="E21" s="512"/>
      <c r="F21" s="512"/>
      <c r="G21" s="512"/>
      <c r="H21" s="512"/>
      <c r="I21" s="512"/>
      <c r="J21" s="512"/>
      <c r="K21" s="512"/>
      <c r="L21" s="512"/>
      <c r="M21" s="25"/>
      <c r="N21" s="25"/>
    </row>
    <row r="22" spans="2:18" x14ac:dyDescent="0.3">
      <c r="B22" s="676" t="s">
        <v>45</v>
      </c>
      <c r="C22" s="676"/>
      <c r="D22" s="676"/>
      <c r="E22" s="676"/>
      <c r="F22" s="676"/>
      <c r="G22" s="676"/>
      <c r="H22" s="676"/>
      <c r="I22" s="676"/>
      <c r="J22" s="676"/>
      <c r="K22" s="676"/>
      <c r="L22" s="676"/>
      <c r="M22" s="307"/>
      <c r="N22" s="307"/>
      <c r="O22" s="307"/>
      <c r="P22" s="307"/>
      <c r="Q22" s="307"/>
      <c r="R22" s="307"/>
    </row>
    <row r="23" spans="2:18" x14ac:dyDescent="0.3">
      <c r="B23" s="672" t="s">
        <v>46</v>
      </c>
      <c r="C23" s="672"/>
      <c r="D23" s="672"/>
      <c r="E23" s="672"/>
      <c r="F23" s="672"/>
      <c r="G23" s="672"/>
      <c r="H23" s="672"/>
      <c r="I23" s="672"/>
      <c r="J23" s="672"/>
      <c r="K23" s="672"/>
      <c r="L23" s="672"/>
      <c r="M23" s="308"/>
      <c r="N23" s="308"/>
      <c r="O23" s="308"/>
      <c r="P23" s="308"/>
      <c r="Q23" s="308"/>
      <c r="R23" s="308"/>
    </row>
    <row r="24" spans="2:18" x14ac:dyDescent="0.3">
      <c r="B24" s="671" t="s">
        <v>47</v>
      </c>
      <c r="C24" s="671"/>
      <c r="D24" s="671"/>
      <c r="E24" s="671"/>
      <c r="F24" s="671"/>
      <c r="G24" s="671"/>
      <c r="H24" s="671"/>
      <c r="I24" s="671"/>
      <c r="J24" s="671"/>
      <c r="K24" s="671"/>
      <c r="L24" s="671"/>
      <c r="M24" s="26"/>
      <c r="N24" s="26"/>
      <c r="O24" s="26"/>
      <c r="P24" s="26"/>
      <c r="Q24" s="26"/>
      <c r="R24" s="26"/>
    </row>
    <row r="25" spans="2:18" x14ac:dyDescent="0.3">
      <c r="B25" s="671" t="s">
        <v>48</v>
      </c>
      <c r="C25" s="671"/>
      <c r="D25" s="671"/>
      <c r="E25" s="671"/>
      <c r="F25" s="671"/>
      <c r="G25" s="671"/>
      <c r="H25" s="671"/>
      <c r="I25" s="671"/>
      <c r="J25" s="671"/>
      <c r="K25" s="671"/>
      <c r="L25" s="671"/>
      <c r="M25" s="26"/>
      <c r="N25" s="26"/>
      <c r="O25" s="26"/>
      <c r="P25" s="26"/>
      <c r="Q25" s="26"/>
      <c r="R25" s="26"/>
    </row>
    <row r="26" spans="2:18" s="30" customFormat="1" ht="29.3" customHeight="1" x14ac:dyDescent="0.3">
      <c r="B26" s="673" t="s">
        <v>49</v>
      </c>
      <c r="C26" s="673"/>
      <c r="D26" s="673"/>
      <c r="E26" s="673"/>
      <c r="F26" s="673"/>
      <c r="G26" s="673"/>
      <c r="H26" s="673"/>
      <c r="I26" s="673"/>
      <c r="J26" s="673"/>
      <c r="K26" s="673"/>
      <c r="L26" s="673"/>
      <c r="M26" s="26"/>
      <c r="N26" s="26"/>
      <c r="O26" s="26"/>
      <c r="P26" s="26"/>
      <c r="Q26" s="26"/>
      <c r="R26" s="26"/>
    </row>
    <row r="27" spans="2:18" s="30" customFormat="1" x14ac:dyDescent="0.3">
      <c r="B27" s="671" t="s">
        <v>50</v>
      </c>
      <c r="C27" s="671"/>
      <c r="D27" s="671"/>
      <c r="E27" s="671"/>
      <c r="F27" s="671"/>
      <c r="G27" s="671"/>
      <c r="H27" s="671"/>
      <c r="I27" s="671"/>
      <c r="J27" s="671"/>
      <c r="K27" s="671"/>
      <c r="L27" s="671"/>
      <c r="M27" s="26"/>
      <c r="N27" s="26"/>
      <c r="O27" s="26"/>
      <c r="P27" s="26"/>
      <c r="Q27" s="26"/>
      <c r="R27" s="26"/>
    </row>
    <row r="28" spans="2:18" x14ac:dyDescent="0.3">
      <c r="B28" s="671" t="s">
        <v>51</v>
      </c>
      <c r="C28" s="671"/>
      <c r="D28" s="671"/>
      <c r="E28" s="671"/>
      <c r="F28" s="671"/>
      <c r="G28" s="671"/>
      <c r="H28" s="671"/>
      <c r="I28" s="671"/>
      <c r="J28" s="671"/>
      <c r="K28" s="671"/>
      <c r="L28" s="671"/>
      <c r="M28" s="26"/>
      <c r="N28" s="26"/>
      <c r="O28" s="26"/>
      <c r="P28" s="26"/>
      <c r="Q28" s="26"/>
      <c r="R28" s="26"/>
    </row>
    <row r="29" spans="2:18" x14ac:dyDescent="0.3">
      <c r="B29" s="671" t="s">
        <v>52</v>
      </c>
      <c r="C29" s="671"/>
      <c r="D29" s="671"/>
      <c r="E29" s="671"/>
      <c r="F29" s="671"/>
      <c r="G29" s="671"/>
      <c r="H29" s="671"/>
      <c r="I29" s="671"/>
      <c r="J29" s="671"/>
      <c r="K29" s="671"/>
      <c r="L29" s="671"/>
      <c r="M29" s="30"/>
      <c r="N29" s="30"/>
      <c r="O29" s="30"/>
      <c r="P29" s="30"/>
      <c r="Q29" s="30"/>
      <c r="R29" s="30"/>
    </row>
    <row r="30" spans="2:18" x14ac:dyDescent="0.3">
      <c r="C30" s="30"/>
      <c r="D30" s="30"/>
      <c r="E30" s="30"/>
      <c r="G30" s="30"/>
      <c r="H30" s="30"/>
      <c r="I30" s="30"/>
      <c r="K30" s="30"/>
      <c r="L30" s="30"/>
      <c r="M30" s="30"/>
      <c r="N30" s="30"/>
      <c r="O30" s="30"/>
      <c r="P30" s="30"/>
      <c r="Q30" s="30"/>
      <c r="R30" s="30"/>
    </row>
    <row r="31" spans="2:18" x14ac:dyDescent="0.3">
      <c r="C31" s="30"/>
      <c r="D31" s="30"/>
      <c r="E31" s="30"/>
      <c r="G31" s="30"/>
      <c r="H31" s="30"/>
      <c r="I31" s="30"/>
      <c r="K31" s="30"/>
      <c r="L31" s="30"/>
      <c r="M31" s="30"/>
      <c r="N31" s="30"/>
      <c r="O31" s="30"/>
      <c r="P31" s="30"/>
      <c r="Q31" s="30"/>
      <c r="R31" s="30"/>
    </row>
    <row r="32" spans="2:18" ht="14.4" customHeight="1" x14ac:dyDescent="0.3">
      <c r="C32" s="30"/>
      <c r="D32" s="30"/>
      <c r="E32" s="30"/>
      <c r="G32" s="30"/>
      <c r="H32" s="30"/>
      <c r="I32" s="30"/>
      <c r="K32" s="30"/>
      <c r="L32" s="30"/>
      <c r="M32" s="30"/>
      <c r="N32" s="30"/>
      <c r="O32" s="30"/>
      <c r="P32" s="30"/>
      <c r="Q32" s="30"/>
      <c r="R32" s="30"/>
    </row>
    <row r="33" spans="3:18" ht="14.4" customHeight="1" x14ac:dyDescent="0.3">
      <c r="C33" s="30"/>
      <c r="D33" s="30"/>
      <c r="E33" s="30"/>
      <c r="G33" s="30"/>
      <c r="H33" s="30"/>
      <c r="I33" s="30"/>
      <c r="K33" s="30"/>
      <c r="L33" s="30"/>
      <c r="M33" s="30"/>
      <c r="N33" s="30"/>
      <c r="O33" s="30"/>
      <c r="P33" s="30"/>
      <c r="Q33" s="30"/>
      <c r="R33" s="30"/>
    </row>
  </sheetData>
  <mergeCells count="11">
    <mergeCell ref="B20:L20"/>
    <mergeCell ref="C3:L3"/>
    <mergeCell ref="B22:L22"/>
    <mergeCell ref="B24:L24"/>
    <mergeCell ref="B2:M2"/>
    <mergeCell ref="B25:L25"/>
    <mergeCell ref="B28:L28"/>
    <mergeCell ref="B29:L29"/>
    <mergeCell ref="B23:L23"/>
    <mergeCell ref="B27:L27"/>
    <mergeCell ref="B26:L26"/>
  </mergeCells>
  <conditionalFormatting sqref="C5:L6 C7:D7 F7:L7 C14:L15 C8:L11 E12:L13 C12:C13">
    <cfRule type="containsBlanks" dxfId="53" priority="2">
      <formula>LEN(TRIM(C5))=0</formula>
    </cfRule>
  </conditionalFormatting>
  <conditionalFormatting sqref="D12:D13">
    <cfRule type="containsBlanks" dxfId="52" priority="1">
      <formula>LEN(TRIM(D12))=0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ErrorMessage="1" promptTitle="INDICATOR" prompt="select">
          <x14:formula1>
            <xm:f>Menus!$E$2:$E$6</xm:f>
          </x14:formula1>
          <xm:sqref>H5:H13</xm:sqref>
        </x14:dataValidation>
        <x14:dataValidation type="list" allowBlank="1" showInputMessage="1" showErrorMessage="1" promptTitle="INDICATOR">
          <x14:formula1>
            <xm:f>Menus!$E$7:$E$11</xm:f>
          </x14:formula1>
          <xm:sqref>H14:H15</xm:sqref>
        </x14:dataValidation>
        <x14:dataValidation type="list" allowBlank="1" showInputMessage="1" showErrorMessage="1">
          <x14:formula1>
            <xm:f>Menus!$B$2:$B$6</xm:f>
          </x14:formula1>
          <xm:sqref>F5:F15</xm:sqref>
        </x14:dataValidation>
        <x14:dataValidation type="list" allowBlank="1" showInputMessage="1" showErrorMessage="1" promptTitle="ALTERNATIVE FUEL">
          <x14:formula1>
            <xm:f>Menus!$D$2:$D$11</xm:f>
          </x14:formula1>
          <xm:sqref>G5:G15</xm:sqref>
        </x14:dataValidation>
        <x14:dataValidation type="list" allowBlank="1" showInputMessage="1" showErrorMessage="1" promptTitle="TRANSPORT MODE">
          <x14:formula1>
            <xm:f>Menus!$C$2:$C$7</xm:f>
          </x14:formula1>
          <xm:sqref>I5:I15</xm:sqref>
        </x14:dataValidation>
        <x14:dataValidation type="list" allowBlank="1" showInputMessage="1" showErrorMessage="1" promptTitle="TRANSPORT MODE">
          <x14:formula1>
            <xm:f>Menus!$L$2:$L$5</xm:f>
          </x14:formula1>
          <xm:sqref>J5:J15</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F26" sqref="F26"/>
    </sheetView>
  </sheetViews>
  <sheetFormatPr defaultColWidth="8.6640625" defaultRowHeight="15.05" x14ac:dyDescent="0.3"/>
  <cols>
    <col min="1" max="1" width="3.33203125" customWidth="1"/>
    <col min="2" max="2" width="12.6640625" customWidth="1"/>
    <col min="3" max="3" width="12.109375" customWidth="1"/>
    <col min="4" max="4" width="22.5546875" style="30" customWidth="1"/>
    <col min="5" max="5" width="42" customWidth="1"/>
    <col min="6" max="6" width="25.88671875" customWidth="1"/>
    <col min="7" max="7" width="8.6640625" style="30" customWidth="1"/>
    <col min="8" max="8" width="28.33203125" customWidth="1"/>
    <col min="9" max="9" width="22.44140625" customWidth="1"/>
    <col min="10" max="10" width="22.88671875" style="30" customWidth="1"/>
    <col min="11" max="11" width="8.6640625" style="30" customWidth="1"/>
    <col min="12" max="12" width="53.6640625" customWidth="1"/>
    <col min="13" max="13" width="26.44140625" customWidth="1"/>
  </cols>
  <sheetData>
    <row r="1" spans="2:12" ht="15.05" customHeight="1" x14ac:dyDescent="0.3">
      <c r="B1" s="141" t="s">
        <v>6</v>
      </c>
      <c r="C1" s="28" t="s">
        <v>9</v>
      </c>
      <c r="D1" s="28" t="s">
        <v>7</v>
      </c>
      <c r="E1" s="29" t="s">
        <v>448</v>
      </c>
      <c r="F1" s="28" t="s">
        <v>449</v>
      </c>
      <c r="G1" s="286" t="s">
        <v>42</v>
      </c>
      <c r="H1" s="28" t="s">
        <v>450</v>
      </c>
      <c r="I1" s="25" t="s">
        <v>451</v>
      </c>
      <c r="J1" s="352" t="s">
        <v>452</v>
      </c>
      <c r="K1" s="30" t="s">
        <v>67</v>
      </c>
      <c r="L1" s="30" t="s">
        <v>10</v>
      </c>
    </row>
    <row r="2" spans="2:12" x14ac:dyDescent="0.3">
      <c r="B2" s="297" t="s">
        <v>42</v>
      </c>
      <c r="C2" s="290" t="s">
        <v>42</v>
      </c>
      <c r="D2" s="290" t="s">
        <v>42</v>
      </c>
      <c r="E2" s="290" t="s">
        <v>42</v>
      </c>
      <c r="F2" s="290" t="s">
        <v>42</v>
      </c>
      <c r="G2" s="290" t="s">
        <v>42</v>
      </c>
      <c r="H2" s="290" t="s">
        <v>42</v>
      </c>
      <c r="I2" s="293"/>
      <c r="J2" s="294"/>
      <c r="K2" s="295"/>
      <c r="L2" s="380" t="s">
        <v>42</v>
      </c>
    </row>
    <row r="3" spans="2:12" x14ac:dyDescent="0.3">
      <c r="B3" s="298" t="s">
        <v>66</v>
      </c>
      <c r="C3" s="291" t="s">
        <v>26</v>
      </c>
      <c r="D3" s="291" t="s">
        <v>25</v>
      </c>
      <c r="E3" s="299" t="s">
        <v>453</v>
      </c>
      <c r="F3" s="291" t="s">
        <v>450</v>
      </c>
      <c r="G3" s="291"/>
      <c r="H3" s="291" t="s">
        <v>454</v>
      </c>
      <c r="I3" s="285"/>
      <c r="J3" s="296"/>
      <c r="K3" s="296"/>
      <c r="L3" s="296" t="s">
        <v>74</v>
      </c>
    </row>
    <row r="4" spans="2:12" x14ac:dyDescent="0.3">
      <c r="B4" s="300" t="s">
        <v>17</v>
      </c>
      <c r="C4" s="291" t="s">
        <v>119</v>
      </c>
      <c r="D4" s="291" t="s">
        <v>133</v>
      </c>
      <c r="E4" s="299" t="s">
        <v>19</v>
      </c>
      <c r="F4" s="291" t="s">
        <v>451</v>
      </c>
      <c r="G4" s="291"/>
      <c r="H4" s="291" t="s">
        <v>455</v>
      </c>
      <c r="I4" s="6"/>
      <c r="J4" s="291"/>
      <c r="K4" s="291"/>
      <c r="L4" s="296" t="s">
        <v>79</v>
      </c>
    </row>
    <row r="5" spans="2:12" x14ac:dyDescent="0.3">
      <c r="B5" s="298" t="s">
        <v>31</v>
      </c>
      <c r="C5" s="292" t="s">
        <v>78</v>
      </c>
      <c r="D5" s="291" t="s">
        <v>280</v>
      </c>
      <c r="E5" s="291" t="s">
        <v>34</v>
      </c>
      <c r="F5" s="291" t="s">
        <v>452</v>
      </c>
      <c r="G5" s="291"/>
      <c r="H5" s="291" t="s">
        <v>456</v>
      </c>
      <c r="I5" s="6"/>
      <c r="J5" s="291"/>
      <c r="K5" s="291"/>
      <c r="L5" s="296" t="s">
        <v>20</v>
      </c>
    </row>
    <row r="6" spans="2:12" x14ac:dyDescent="0.3">
      <c r="B6" s="301" t="s">
        <v>18</v>
      </c>
      <c r="C6" s="291" t="s">
        <v>173</v>
      </c>
      <c r="D6" s="291" t="s">
        <v>127</v>
      </c>
      <c r="E6" s="299" t="s">
        <v>457</v>
      </c>
      <c r="F6" s="116" t="s">
        <v>457</v>
      </c>
      <c r="G6" s="291"/>
      <c r="H6" s="291" t="s">
        <v>458</v>
      </c>
      <c r="I6" s="96"/>
      <c r="J6" s="96"/>
      <c r="K6" s="96"/>
      <c r="L6" s="30"/>
    </row>
    <row r="7" spans="2:12" x14ac:dyDescent="0.3">
      <c r="B7" s="291"/>
      <c r="C7" s="302" t="s">
        <v>18</v>
      </c>
      <c r="D7" s="291" t="s">
        <v>199</v>
      </c>
      <c r="E7" s="354" t="s">
        <v>42</v>
      </c>
      <c r="F7" s="302"/>
      <c r="G7" s="116"/>
      <c r="H7" s="291" t="s">
        <v>459</v>
      </c>
      <c r="I7" s="30"/>
      <c r="J7" s="6"/>
      <c r="K7" s="6"/>
      <c r="L7" s="30"/>
    </row>
    <row r="8" spans="2:12" x14ac:dyDescent="0.3">
      <c r="B8" s="291"/>
      <c r="C8" s="302"/>
      <c r="D8" s="291" t="s">
        <v>68</v>
      </c>
      <c r="E8" s="299" t="s">
        <v>460</v>
      </c>
      <c r="F8" s="302"/>
      <c r="G8" s="302"/>
      <c r="H8" s="291" t="s">
        <v>461</v>
      </c>
      <c r="I8" s="27"/>
      <c r="J8" s="6"/>
      <c r="K8" s="6"/>
      <c r="L8" s="30"/>
    </row>
    <row r="9" spans="2:12" x14ac:dyDescent="0.3">
      <c r="B9" s="291"/>
      <c r="C9" s="296"/>
      <c r="D9" s="291" t="s">
        <v>462</v>
      </c>
      <c r="E9" s="299" t="s">
        <v>463</v>
      </c>
      <c r="F9" s="302"/>
      <c r="G9" s="302"/>
      <c r="H9" s="296"/>
      <c r="I9" s="96"/>
      <c r="J9" s="96"/>
      <c r="K9" s="96"/>
      <c r="L9" s="30"/>
    </row>
    <row r="10" spans="2:12" ht="26.45" customHeight="1" x14ac:dyDescent="0.3">
      <c r="B10" s="291"/>
      <c r="C10" s="302"/>
      <c r="D10" s="291" t="s">
        <v>297</v>
      </c>
      <c r="E10" s="351" t="s">
        <v>464</v>
      </c>
      <c r="F10" s="302"/>
      <c r="G10" s="302"/>
      <c r="H10" s="296"/>
      <c r="I10" s="96"/>
      <c r="K10" s="96"/>
      <c r="L10" s="25"/>
    </row>
    <row r="11" spans="2:12" x14ac:dyDescent="0.3">
      <c r="B11" s="291"/>
      <c r="C11" s="302"/>
      <c r="D11" s="302" t="s">
        <v>18</v>
      </c>
      <c r="E11" s="299" t="s">
        <v>457</v>
      </c>
      <c r="F11" s="303"/>
      <c r="G11" s="302"/>
      <c r="H11" s="296"/>
      <c r="I11" s="109"/>
      <c r="J11" s="27"/>
      <c r="K11" s="6"/>
      <c r="L11" s="30"/>
    </row>
    <row r="12" spans="2:12" x14ac:dyDescent="0.3">
      <c r="B12" s="291"/>
      <c r="C12" s="302"/>
      <c r="D12" s="302"/>
      <c r="E12" s="112"/>
      <c r="F12" s="291"/>
      <c r="G12" s="303"/>
      <c r="H12" s="30"/>
      <c r="I12" s="96"/>
      <c r="J12" s="96"/>
      <c r="K12" s="6"/>
      <c r="L12" s="30"/>
    </row>
    <row r="13" spans="2:12" x14ac:dyDescent="0.3">
      <c r="B13" s="291"/>
      <c r="C13" s="291"/>
      <c r="D13" s="291"/>
      <c r="E13" s="113"/>
      <c r="F13" s="291"/>
      <c r="G13" s="291"/>
      <c r="H13" s="30"/>
      <c r="I13" s="96"/>
      <c r="J13" s="96"/>
      <c r="K13" s="96"/>
      <c r="L13" s="30"/>
    </row>
    <row r="14" spans="2:12" x14ac:dyDescent="0.3">
      <c r="B14" s="291"/>
      <c r="C14" s="291"/>
      <c r="D14" s="291"/>
      <c r="E14" s="6"/>
      <c r="F14" s="291"/>
      <c r="G14" s="291"/>
      <c r="H14" s="30"/>
      <c r="I14" s="96"/>
      <c r="J14" s="109"/>
      <c r="L14" s="30"/>
    </row>
    <row r="15" spans="2:12" x14ac:dyDescent="0.3">
      <c r="B15" s="291"/>
      <c r="C15" s="291"/>
      <c r="D15" s="291"/>
      <c r="E15" s="6"/>
      <c r="F15" s="291"/>
      <c r="G15" s="291"/>
      <c r="H15" s="30"/>
      <c r="I15" s="96"/>
      <c r="J15" s="96"/>
      <c r="K15" s="27"/>
      <c r="L15" s="30"/>
    </row>
    <row r="16" spans="2:12" x14ac:dyDescent="0.3">
      <c r="B16" s="291"/>
      <c r="C16" s="291"/>
      <c r="D16" s="291"/>
      <c r="E16" s="6"/>
      <c r="F16" s="291"/>
      <c r="G16" s="291"/>
      <c r="H16" s="30"/>
      <c r="I16" s="96"/>
      <c r="J16" s="96"/>
      <c r="K16" s="96"/>
      <c r="L16" s="30"/>
    </row>
    <row r="17" spans="2:11" x14ac:dyDescent="0.3">
      <c r="B17" s="291"/>
      <c r="C17" s="291"/>
      <c r="D17" s="291"/>
      <c r="E17" s="6"/>
      <c r="F17" s="6"/>
      <c r="G17" s="291"/>
      <c r="H17" s="30"/>
      <c r="I17" s="96"/>
      <c r="J17" s="96"/>
      <c r="K17" s="96"/>
    </row>
    <row r="18" spans="2:11" x14ac:dyDescent="0.3">
      <c r="B18" s="6"/>
      <c r="C18" s="6"/>
      <c r="D18" s="6"/>
      <c r="E18" s="6"/>
      <c r="F18" s="6"/>
      <c r="G18" s="6"/>
      <c r="H18" s="30"/>
      <c r="I18" s="96"/>
      <c r="J18" s="96"/>
      <c r="K18" s="109"/>
    </row>
    <row r="19" spans="2:11" x14ac:dyDescent="0.3">
      <c r="B19" s="6"/>
      <c r="C19" s="6"/>
      <c r="D19" s="6"/>
      <c r="E19" s="6"/>
      <c r="F19" s="6"/>
      <c r="G19" s="6"/>
      <c r="H19" s="96"/>
      <c r="I19" s="96"/>
      <c r="J19" s="96"/>
      <c r="K19" s="96"/>
    </row>
    <row r="20" spans="2:11" x14ac:dyDescent="0.3">
      <c r="B20" s="6"/>
      <c r="C20" s="6"/>
      <c r="D20" s="6"/>
      <c r="E20" s="6"/>
      <c r="F20" s="6"/>
      <c r="G20" s="6"/>
      <c r="H20" s="96"/>
      <c r="I20" s="96"/>
      <c r="J20" s="96"/>
      <c r="K20" s="96"/>
    </row>
    <row r="21" spans="2:11" x14ac:dyDescent="0.3">
      <c r="B21" s="6"/>
      <c r="C21" s="6"/>
      <c r="D21" s="6"/>
      <c r="E21" s="6"/>
      <c r="F21" s="6"/>
      <c r="G21" s="6"/>
      <c r="H21" s="96"/>
      <c r="I21" s="96"/>
      <c r="J21" s="96"/>
      <c r="K21" s="96"/>
    </row>
    <row r="22" spans="2:11" x14ac:dyDescent="0.3">
      <c r="B22" s="6"/>
      <c r="C22" s="6"/>
      <c r="D22" s="6"/>
      <c r="E22" s="6"/>
      <c r="F22" s="6"/>
      <c r="G22" s="6"/>
      <c r="H22" s="96"/>
      <c r="I22" s="96"/>
      <c r="J22" s="96"/>
      <c r="K22" s="96"/>
    </row>
    <row r="23" spans="2:11" x14ac:dyDescent="0.3">
      <c r="B23" s="6"/>
      <c r="C23" s="6"/>
      <c r="D23" s="6"/>
      <c r="E23" s="6"/>
      <c r="F23" s="6"/>
      <c r="G23" s="6"/>
      <c r="H23" s="114"/>
      <c r="I23" s="96"/>
      <c r="J23" s="96"/>
      <c r="K23" s="96"/>
    </row>
    <row r="24" spans="2:11" x14ac:dyDescent="0.3">
      <c r="B24" s="6"/>
      <c r="C24" s="6"/>
      <c r="D24" s="6"/>
      <c r="E24" s="6"/>
      <c r="F24" s="6"/>
      <c r="G24" s="6"/>
      <c r="H24" s="114"/>
      <c r="I24" s="96"/>
      <c r="J24" s="96"/>
      <c r="K24" s="96"/>
    </row>
    <row r="25" spans="2:11" x14ac:dyDescent="0.3">
      <c r="B25" s="6"/>
      <c r="C25" s="6"/>
      <c r="D25" s="6"/>
      <c r="E25" s="6"/>
      <c r="F25" s="6"/>
      <c r="G25" s="6"/>
      <c r="H25" s="114"/>
      <c r="I25" s="96"/>
      <c r="J25" s="96"/>
      <c r="K25" s="96"/>
    </row>
    <row r="26" spans="2:11" x14ac:dyDescent="0.3">
      <c r="B26" s="6"/>
      <c r="C26" s="6"/>
      <c r="D26" s="6"/>
      <c r="E26" s="6"/>
      <c r="F26" s="6"/>
      <c r="G26" s="6"/>
      <c r="H26" s="30"/>
      <c r="I26" s="96"/>
      <c r="J26" s="96"/>
      <c r="K26" s="96"/>
    </row>
    <row r="27" spans="2:11" s="30" customFormat="1" x14ac:dyDescent="0.3">
      <c r="B27" s="6"/>
      <c r="C27" s="6"/>
      <c r="D27" s="6"/>
      <c r="E27" s="6"/>
      <c r="F27" s="6"/>
      <c r="G27" s="6"/>
      <c r="H27" s="114"/>
      <c r="I27" s="96"/>
      <c r="J27" s="96"/>
      <c r="K27" s="96"/>
    </row>
    <row r="28" spans="2:11" x14ac:dyDescent="0.3">
      <c r="B28" s="6"/>
      <c r="C28" s="6"/>
      <c r="D28" s="6"/>
      <c r="E28" s="6"/>
      <c r="F28" s="6"/>
      <c r="G28" s="6"/>
      <c r="H28" s="114"/>
      <c r="I28" s="96"/>
      <c r="J28" s="96"/>
      <c r="K28" s="96"/>
    </row>
    <row r="29" spans="2:11" x14ac:dyDescent="0.3">
      <c r="B29" s="6"/>
      <c r="C29" s="6"/>
      <c r="D29" s="6"/>
      <c r="E29" s="30"/>
      <c r="F29" s="6"/>
      <c r="G29" s="6"/>
      <c r="H29" s="114"/>
      <c r="I29" s="111"/>
      <c r="J29" s="96"/>
      <c r="K29" s="96"/>
    </row>
    <row r="30" spans="2:11" x14ac:dyDescent="0.3">
      <c r="B30" s="6"/>
      <c r="C30" s="6"/>
      <c r="D30" s="6"/>
      <c r="E30" s="30"/>
      <c r="F30" s="115"/>
      <c r="G30" s="6"/>
      <c r="H30" s="114"/>
      <c r="I30" s="111"/>
      <c r="J30" s="96"/>
      <c r="K30" s="96"/>
    </row>
    <row r="31" spans="2:11" x14ac:dyDescent="0.3">
      <c r="B31" s="6"/>
      <c r="C31" s="6"/>
      <c r="D31" s="6"/>
      <c r="E31" s="30"/>
      <c r="F31" s="6"/>
      <c r="G31" s="115"/>
      <c r="H31" s="111"/>
      <c r="I31" s="111"/>
      <c r="J31" s="96"/>
      <c r="K31" s="96"/>
    </row>
    <row r="32" spans="2:11" x14ac:dyDescent="0.3">
      <c r="B32" s="6"/>
      <c r="C32" s="6"/>
      <c r="D32" s="6"/>
      <c r="E32" s="30"/>
      <c r="F32" s="17"/>
      <c r="G32" s="6"/>
      <c r="H32" s="111"/>
      <c r="I32" s="111"/>
      <c r="J32" s="111"/>
      <c r="K32" s="96"/>
    </row>
    <row r="33" spans="2:11" x14ac:dyDescent="0.3">
      <c r="B33" s="6"/>
      <c r="C33" s="6"/>
      <c r="D33" s="6"/>
      <c r="E33" s="30"/>
      <c r="F33" s="6"/>
      <c r="G33" s="17"/>
      <c r="H33" s="111"/>
      <c r="I33" s="111"/>
      <c r="J33" s="111"/>
      <c r="K33" s="96"/>
    </row>
    <row r="34" spans="2:11" x14ac:dyDescent="0.3">
      <c r="B34" s="6"/>
      <c r="C34" s="6"/>
      <c r="D34" s="6"/>
      <c r="E34" s="30"/>
      <c r="F34" s="6"/>
      <c r="G34" s="6"/>
      <c r="H34" s="111"/>
      <c r="I34" s="30"/>
      <c r="J34" s="111"/>
      <c r="K34" s="96"/>
    </row>
    <row r="35" spans="2:11" x14ac:dyDescent="0.3">
      <c r="B35" s="6"/>
      <c r="C35" s="6"/>
      <c r="D35" s="6"/>
      <c r="E35" s="30"/>
      <c r="F35" s="30"/>
      <c r="G35" s="6"/>
      <c r="H35" s="111"/>
      <c r="I35" s="30"/>
      <c r="J35" s="111"/>
      <c r="K35" s="96"/>
    </row>
    <row r="36" spans="2:11" x14ac:dyDescent="0.3">
      <c r="B36" s="30"/>
      <c r="C36" s="30"/>
      <c r="E36" s="30"/>
      <c r="F36" s="30"/>
      <c r="H36" s="30"/>
      <c r="I36" s="30"/>
      <c r="J36" s="111"/>
      <c r="K36" s="111"/>
    </row>
    <row r="37" spans="2:11" x14ac:dyDescent="0.3">
      <c r="B37" s="30"/>
      <c r="C37" s="30"/>
      <c r="E37" s="30"/>
      <c r="F37" s="30"/>
      <c r="H37" s="30"/>
      <c r="I37" s="30"/>
      <c r="K37" s="111"/>
    </row>
    <row r="38" spans="2:11" x14ac:dyDescent="0.3">
      <c r="B38" s="30"/>
      <c r="C38" s="30"/>
      <c r="E38" s="30"/>
      <c r="F38" s="30"/>
      <c r="H38" s="30"/>
      <c r="I38" s="30"/>
      <c r="K38" s="111"/>
    </row>
    <row r="39" spans="2:11" x14ac:dyDescent="0.3">
      <c r="B39" s="30"/>
      <c r="C39" s="30"/>
      <c r="E39" s="30"/>
      <c r="F39" s="30"/>
      <c r="H39" s="30"/>
      <c r="I39" s="30"/>
      <c r="K39" s="111"/>
    </row>
    <row r="40" spans="2:11" x14ac:dyDescent="0.3">
      <c r="B40" s="30"/>
      <c r="C40" s="30"/>
      <c r="E40" s="30"/>
      <c r="F40" s="30"/>
      <c r="H40" s="30"/>
      <c r="I40" s="112"/>
      <c r="K40" s="111"/>
    </row>
    <row r="41" spans="2:11" ht="12.05" customHeight="1" x14ac:dyDescent="0.3">
      <c r="B41" s="30"/>
      <c r="C41" s="30"/>
      <c r="E41" s="30"/>
      <c r="F41" s="107"/>
      <c r="H41" s="30"/>
      <c r="I41" s="30"/>
    </row>
    <row r="42" spans="2:11" ht="12.05" customHeight="1" x14ac:dyDescent="0.3">
      <c r="B42" s="30"/>
      <c r="C42" s="30"/>
      <c r="E42" s="30"/>
      <c r="F42" s="525"/>
      <c r="G42" s="107"/>
      <c r="H42" s="112"/>
      <c r="I42" s="30"/>
    </row>
    <row r="43" spans="2:11" x14ac:dyDescent="0.3">
      <c r="B43" s="30"/>
      <c r="C43" s="30"/>
      <c r="E43" s="30"/>
      <c r="F43" s="525"/>
      <c r="G43" s="525"/>
      <c r="H43" s="30"/>
      <c r="I43" s="30"/>
    </row>
    <row r="44" spans="2:11" x14ac:dyDescent="0.3">
      <c r="B44" s="30"/>
      <c r="C44" s="30"/>
      <c r="E44" s="30"/>
      <c r="F44" s="525"/>
      <c r="G44" s="525"/>
      <c r="H44" s="30"/>
      <c r="I44" s="30"/>
    </row>
    <row r="45" spans="2:11" x14ac:dyDescent="0.3">
      <c r="B45" s="30"/>
      <c r="C45" s="30"/>
      <c r="E45" s="30"/>
      <c r="F45" s="525"/>
      <c r="G45" s="525"/>
      <c r="H45" s="30"/>
      <c r="I45" s="30"/>
    </row>
    <row r="46" spans="2:11" ht="16.45" customHeight="1" x14ac:dyDescent="0.3">
      <c r="B46" s="30"/>
      <c r="C46" s="30"/>
      <c r="E46" s="30"/>
      <c r="F46" s="512"/>
      <c r="G46" s="525"/>
      <c r="H46" s="30"/>
      <c r="I46" s="30"/>
    </row>
    <row r="47" spans="2:11" ht="19.600000000000001" customHeight="1" x14ac:dyDescent="0.3">
      <c r="B47" s="30"/>
      <c r="C47" s="30"/>
      <c r="E47" s="30"/>
      <c r="F47" s="512"/>
      <c r="G47" s="512"/>
      <c r="H47" s="30"/>
      <c r="I47" s="30"/>
    </row>
    <row r="48" spans="2:11" ht="13.3" customHeight="1" x14ac:dyDescent="0.3">
      <c r="B48" s="30"/>
      <c r="C48" s="30"/>
      <c r="E48" s="30"/>
      <c r="F48" s="108"/>
      <c r="G48" s="512"/>
      <c r="H48" s="30"/>
      <c r="I48" s="30"/>
    </row>
    <row r="49" spans="2:11" ht="18" customHeight="1" x14ac:dyDescent="0.3">
      <c r="B49" s="30"/>
      <c r="C49" s="30"/>
      <c r="E49" s="30"/>
      <c r="F49" s="525"/>
      <c r="G49" s="108"/>
      <c r="H49" s="30"/>
      <c r="I49" s="30"/>
    </row>
    <row r="50" spans="2:11" x14ac:dyDescent="0.3">
      <c r="B50" s="30"/>
      <c r="C50" s="30"/>
      <c r="E50" s="30"/>
      <c r="F50" s="525"/>
      <c r="G50" s="525"/>
      <c r="H50" s="30"/>
      <c r="I50" s="30"/>
    </row>
    <row r="51" spans="2:11" ht="15.85" customHeight="1" x14ac:dyDescent="0.3">
      <c r="B51" s="30"/>
      <c r="C51" s="30"/>
      <c r="E51" s="30"/>
      <c r="F51" s="525"/>
      <c r="G51" s="525"/>
      <c r="H51" s="30"/>
      <c r="I51" s="30"/>
    </row>
    <row r="52" spans="2:11" ht="15.85" customHeight="1" x14ac:dyDescent="0.3">
      <c r="B52" s="30"/>
      <c r="C52" s="30"/>
      <c r="E52" s="30"/>
      <c r="F52" s="525"/>
      <c r="G52" s="525"/>
      <c r="H52" s="30"/>
      <c r="I52" s="30"/>
    </row>
    <row r="53" spans="2:11" x14ac:dyDescent="0.3">
      <c r="B53" s="30"/>
      <c r="C53" s="30"/>
      <c r="E53" s="30"/>
      <c r="F53" s="525"/>
      <c r="G53" s="525"/>
      <c r="H53" s="30"/>
      <c r="I53" s="30"/>
    </row>
    <row r="54" spans="2:11" x14ac:dyDescent="0.3">
      <c r="B54" s="30"/>
      <c r="C54" s="30"/>
      <c r="E54" s="30"/>
      <c r="F54" s="525"/>
      <c r="G54" s="525"/>
      <c r="H54" s="30"/>
      <c r="I54" s="30"/>
    </row>
    <row r="55" spans="2:11" ht="15.85" customHeight="1" x14ac:dyDescent="0.3">
      <c r="B55" s="30"/>
      <c r="C55" s="30"/>
      <c r="E55" s="30"/>
      <c r="F55" s="525"/>
      <c r="G55" s="525"/>
      <c r="H55" s="30"/>
      <c r="I55" s="30"/>
    </row>
    <row r="56" spans="2:11" x14ac:dyDescent="0.3">
      <c r="B56" s="30"/>
      <c r="C56" s="30"/>
      <c r="E56" s="30"/>
      <c r="F56" s="525"/>
      <c r="G56" s="525"/>
      <c r="H56" s="30"/>
      <c r="I56" s="25"/>
    </row>
    <row r="57" spans="2:11" x14ac:dyDescent="0.3">
      <c r="B57" s="30"/>
      <c r="C57" s="30"/>
      <c r="E57" s="30"/>
      <c r="F57" s="525"/>
      <c r="G57" s="525"/>
      <c r="H57" s="30"/>
      <c r="I57" s="25"/>
    </row>
    <row r="58" spans="2:11" x14ac:dyDescent="0.3">
      <c r="B58" s="30"/>
      <c r="C58" s="30"/>
      <c r="E58" s="30"/>
      <c r="F58" s="30"/>
      <c r="G58" s="525"/>
      <c r="H58" s="25"/>
      <c r="I58" s="30"/>
    </row>
    <row r="59" spans="2:11" x14ac:dyDescent="0.3">
      <c r="B59" s="30"/>
      <c r="C59" s="30"/>
      <c r="E59" s="30"/>
      <c r="F59" s="30"/>
      <c r="H59" s="25"/>
      <c r="I59" s="30"/>
      <c r="J59" s="25"/>
    </row>
    <row r="60" spans="2:11" ht="15.05" customHeight="1" x14ac:dyDescent="0.3">
      <c r="B60" s="30"/>
      <c r="C60" s="30"/>
      <c r="E60" s="30"/>
      <c r="F60" s="30"/>
      <c r="H60" s="30"/>
      <c r="I60" s="30"/>
      <c r="J60" s="25"/>
    </row>
    <row r="61" spans="2:11" ht="20.2" customHeight="1" x14ac:dyDescent="0.3">
      <c r="B61" s="30"/>
      <c r="C61" s="30"/>
      <c r="E61" s="30"/>
      <c r="F61" s="30"/>
      <c r="H61" s="30"/>
      <c r="I61" s="30"/>
    </row>
    <row r="62" spans="2:11" x14ac:dyDescent="0.3">
      <c r="B62" s="30"/>
      <c r="C62" s="30"/>
      <c r="E62" s="30"/>
      <c r="F62" s="30"/>
      <c r="H62" s="30"/>
      <c r="I62" s="30"/>
    </row>
    <row r="63" spans="2:11" x14ac:dyDescent="0.3">
      <c r="B63" s="30"/>
      <c r="C63" s="30"/>
      <c r="E63" s="30"/>
      <c r="F63" s="30"/>
      <c r="H63" s="30"/>
      <c r="I63" s="30"/>
      <c r="K63" s="25"/>
    </row>
    <row r="64" spans="2:11" x14ac:dyDescent="0.3">
      <c r="B64" s="30"/>
      <c r="C64" s="30"/>
      <c r="E64" s="30"/>
      <c r="F64" s="30"/>
      <c r="H64" s="30"/>
      <c r="I64" s="30"/>
      <c r="K64" s="25"/>
    </row>
    <row r="65" spans="2:3" x14ac:dyDescent="0.3">
      <c r="B65" s="30"/>
      <c r="C65" s="30"/>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6"/>
  <sheetViews>
    <sheetView topLeftCell="A13" zoomScaleNormal="100" zoomScalePageLayoutView="80" workbookViewId="0">
      <selection activeCell="E6" sqref="E6"/>
    </sheetView>
  </sheetViews>
  <sheetFormatPr defaultColWidth="8.6640625" defaultRowHeight="15.05" x14ac:dyDescent="0.3"/>
  <cols>
    <col min="1" max="1" width="1.6640625" style="30" customWidth="1"/>
    <col min="2" max="2" width="16" style="30" customWidth="1"/>
    <col min="3" max="3" width="5.44140625" style="30" customWidth="1"/>
    <col min="4" max="4" width="17" style="30" customWidth="1"/>
    <col min="5" max="5" width="21" style="30" customWidth="1"/>
    <col min="6" max="6" width="9.109375" style="30" customWidth="1"/>
    <col min="7" max="7" width="19.44140625" style="30" customWidth="1"/>
    <col min="8" max="8" width="17.5546875" style="25" customWidth="1"/>
    <col min="9" max="9" width="13" style="25" customWidth="1"/>
    <col min="10" max="10" width="11.88671875" style="25" customWidth="1"/>
    <col min="11" max="11" width="13" style="25" customWidth="1"/>
    <col min="12" max="15" width="6.33203125" style="30" customWidth="1"/>
    <col min="16" max="18" width="7.33203125" style="30" customWidth="1"/>
    <col min="19" max="19" width="11.6640625" style="30" customWidth="1"/>
    <col min="20" max="20" width="5.33203125" style="30" customWidth="1"/>
    <col min="21" max="21" width="5.6640625" style="30" customWidth="1"/>
    <col min="22" max="22" width="12.6640625" style="30" customWidth="1"/>
    <col min="23" max="23" width="3.6640625" style="30" customWidth="1"/>
    <col min="24" max="16384" width="8.6640625" style="30"/>
  </cols>
  <sheetData>
    <row r="1" spans="1:29" ht="15.65" thickBot="1" x14ac:dyDescent="0.35">
      <c r="B1" s="30" t="s">
        <v>53</v>
      </c>
    </row>
    <row r="2" spans="1:29" ht="16.3" customHeight="1" thickBot="1" x14ac:dyDescent="0.35">
      <c r="A2" s="6"/>
      <c r="B2" s="680" t="s">
        <v>54</v>
      </c>
      <c r="C2" s="681"/>
      <c r="D2" s="681"/>
      <c r="E2" s="681"/>
      <c r="F2" s="681"/>
      <c r="G2" s="681"/>
      <c r="H2" s="681"/>
      <c r="I2" s="681"/>
      <c r="J2" s="681"/>
      <c r="K2" s="681"/>
      <c r="L2" s="681"/>
      <c r="M2" s="681"/>
      <c r="N2" s="681"/>
      <c r="O2" s="681"/>
      <c r="P2" s="681"/>
      <c r="Q2" s="681"/>
      <c r="R2" s="681"/>
      <c r="S2" s="681"/>
      <c r="T2" s="681"/>
      <c r="U2" s="681"/>
      <c r="V2" s="682"/>
      <c r="W2" s="25"/>
      <c r="X2" s="25"/>
      <c r="Z2" s="30" t="s">
        <v>55</v>
      </c>
      <c r="AA2" s="30">
        <v>7.45</v>
      </c>
    </row>
    <row r="3" spans="1:29" ht="15.65" thickBot="1" x14ac:dyDescent="0.35">
      <c r="A3" s="6"/>
      <c r="B3" s="705"/>
      <c r="C3" s="705"/>
      <c r="D3" s="706"/>
      <c r="E3" s="706"/>
      <c r="F3" s="706"/>
      <c r="G3" s="706"/>
      <c r="H3" s="706"/>
      <c r="I3" s="706"/>
      <c r="J3" s="706"/>
      <c r="K3" s="706"/>
      <c r="L3" s="706"/>
      <c r="M3" s="706"/>
      <c r="N3" s="706"/>
      <c r="O3" s="706"/>
      <c r="P3" s="706"/>
      <c r="Q3" s="706"/>
      <c r="R3" s="706"/>
      <c r="S3" s="705"/>
      <c r="T3" s="705"/>
      <c r="U3" s="705"/>
      <c r="V3" s="705"/>
    </row>
    <row r="4" spans="1:29" ht="27.55" customHeight="1" thickBot="1" x14ac:dyDescent="0.35">
      <c r="A4" s="527"/>
      <c r="B4" s="707" t="s">
        <v>2</v>
      </c>
      <c r="C4" s="707" t="s">
        <v>3</v>
      </c>
      <c r="D4" s="711" t="s">
        <v>4</v>
      </c>
      <c r="E4" s="707" t="s">
        <v>5</v>
      </c>
      <c r="F4" s="713" t="s">
        <v>6</v>
      </c>
      <c r="G4" s="703" t="s">
        <v>8</v>
      </c>
      <c r="H4" s="703" t="s">
        <v>56</v>
      </c>
      <c r="I4" s="703" t="s">
        <v>7</v>
      </c>
      <c r="J4" s="683" t="s">
        <v>9</v>
      </c>
      <c r="K4" s="703" t="s">
        <v>10</v>
      </c>
      <c r="L4" s="685" t="s">
        <v>57</v>
      </c>
      <c r="M4" s="686"/>
      <c r="N4" s="686"/>
      <c r="O4" s="687"/>
      <c r="P4" s="688" t="s">
        <v>58</v>
      </c>
      <c r="Q4" s="689"/>
      <c r="R4" s="689"/>
      <c r="S4" s="690" t="s">
        <v>59</v>
      </c>
      <c r="T4" s="699" t="s">
        <v>11</v>
      </c>
      <c r="U4" s="701" t="s">
        <v>12</v>
      </c>
      <c r="V4" s="709" t="s">
        <v>13</v>
      </c>
      <c r="W4" s="13"/>
      <c r="AC4" s="217"/>
    </row>
    <row r="5" spans="1:29" ht="33.049999999999997" customHeight="1" thickBot="1" x14ac:dyDescent="0.35">
      <c r="A5" s="527"/>
      <c r="B5" s="708"/>
      <c r="C5" s="708"/>
      <c r="D5" s="712"/>
      <c r="E5" s="708"/>
      <c r="F5" s="714"/>
      <c r="G5" s="704"/>
      <c r="H5" s="704"/>
      <c r="I5" s="704"/>
      <c r="J5" s="684"/>
      <c r="K5" s="704"/>
      <c r="L5" s="518">
        <v>2016</v>
      </c>
      <c r="M5" s="516">
        <v>2017</v>
      </c>
      <c r="N5" s="516">
        <v>2018</v>
      </c>
      <c r="O5" s="517">
        <v>2019</v>
      </c>
      <c r="P5" s="313">
        <v>2020</v>
      </c>
      <c r="Q5" s="516" t="s">
        <v>60</v>
      </c>
      <c r="R5" s="373" t="s">
        <v>61</v>
      </c>
      <c r="S5" s="691"/>
      <c r="T5" s="700"/>
      <c r="U5" s="702"/>
      <c r="V5" s="710"/>
      <c r="W5" s="1"/>
    </row>
    <row r="6" spans="1:29" ht="92.7" thickBot="1" x14ac:dyDescent="0.35">
      <c r="A6" s="519"/>
      <c r="B6" s="593" t="s">
        <v>62</v>
      </c>
      <c r="C6" s="94" t="s">
        <v>63</v>
      </c>
      <c r="D6" s="67" t="s">
        <v>64</v>
      </c>
      <c r="E6" s="67" t="s">
        <v>65</v>
      </c>
      <c r="F6" s="67" t="s">
        <v>66</v>
      </c>
      <c r="G6" s="67" t="s">
        <v>67</v>
      </c>
      <c r="H6" s="67" t="s">
        <v>42</v>
      </c>
      <c r="I6" s="611" t="s">
        <v>68</v>
      </c>
      <c r="J6" s="381" t="s">
        <v>26</v>
      </c>
      <c r="K6" s="67" t="s">
        <v>20</v>
      </c>
      <c r="L6" s="68" t="s">
        <v>69</v>
      </c>
      <c r="M6" s="68" t="s">
        <v>69</v>
      </c>
      <c r="N6" s="68" t="s">
        <v>69</v>
      </c>
      <c r="O6" s="68" t="s">
        <v>69</v>
      </c>
      <c r="P6" s="68" t="s">
        <v>69</v>
      </c>
      <c r="Q6" s="68" t="s">
        <v>69</v>
      </c>
      <c r="R6" s="68" t="s">
        <v>69</v>
      </c>
      <c r="S6" s="68" t="s">
        <v>69</v>
      </c>
      <c r="T6" s="375">
        <v>2010</v>
      </c>
      <c r="U6" s="376" t="s">
        <v>69</v>
      </c>
      <c r="V6" s="377"/>
    </row>
    <row r="7" spans="1:29" ht="53.25" thickBot="1" x14ac:dyDescent="0.35">
      <c r="A7" s="519"/>
      <c r="B7" s="692" t="s">
        <v>70</v>
      </c>
      <c r="C7" s="94" t="s">
        <v>71</v>
      </c>
      <c r="D7" s="67" t="s">
        <v>72</v>
      </c>
      <c r="E7" s="67" t="s">
        <v>73</v>
      </c>
      <c r="F7" s="67" t="s">
        <v>31</v>
      </c>
      <c r="G7" s="287"/>
      <c r="H7" s="287"/>
      <c r="I7" s="67" t="s">
        <v>25</v>
      </c>
      <c r="J7" s="381" t="s">
        <v>26</v>
      </c>
      <c r="K7" s="67" t="s">
        <v>74</v>
      </c>
      <c r="L7" s="68" t="s">
        <v>69</v>
      </c>
      <c r="M7" s="68" t="s">
        <v>69</v>
      </c>
      <c r="N7" s="68" t="s">
        <v>69</v>
      </c>
      <c r="O7" s="68" t="s">
        <v>69</v>
      </c>
      <c r="P7" s="68" t="s">
        <v>69</v>
      </c>
      <c r="Q7" s="68" t="s">
        <v>69</v>
      </c>
      <c r="R7" s="68" t="s">
        <v>69</v>
      </c>
      <c r="S7" s="68" t="s">
        <v>69</v>
      </c>
      <c r="T7" s="602">
        <v>2016</v>
      </c>
      <c r="U7" s="603" t="s">
        <v>69</v>
      </c>
      <c r="V7" s="604"/>
    </row>
    <row r="8" spans="1:29" ht="40.1" thickBot="1" x14ac:dyDescent="0.35">
      <c r="B8" s="693"/>
      <c r="C8" s="92" t="s">
        <v>75</v>
      </c>
      <c r="D8" s="69" t="s">
        <v>76</v>
      </c>
      <c r="E8" s="69" t="s">
        <v>77</v>
      </c>
      <c r="F8" s="69" t="s">
        <v>31</v>
      </c>
      <c r="G8" s="288"/>
      <c r="H8" s="288"/>
      <c r="I8" s="69" t="s">
        <v>25</v>
      </c>
      <c r="J8" s="382" t="s">
        <v>78</v>
      </c>
      <c r="K8" s="69" t="s">
        <v>79</v>
      </c>
      <c r="L8" s="68" t="s">
        <v>69</v>
      </c>
      <c r="M8" s="68" t="s">
        <v>69</v>
      </c>
      <c r="N8" s="68" t="s">
        <v>69</v>
      </c>
      <c r="O8" s="68" t="s">
        <v>69</v>
      </c>
      <c r="P8" s="68" t="s">
        <v>69</v>
      </c>
      <c r="Q8" s="68" t="s">
        <v>69</v>
      </c>
      <c r="R8" s="68" t="s">
        <v>69</v>
      </c>
      <c r="S8" s="68" t="s">
        <v>69</v>
      </c>
      <c r="T8" s="602">
        <v>2014</v>
      </c>
      <c r="U8" s="603">
        <v>2027</v>
      </c>
      <c r="V8" s="604"/>
    </row>
    <row r="9" spans="1:29" ht="171.55" thickBot="1" x14ac:dyDescent="0.35">
      <c r="B9" s="694" t="s">
        <v>80</v>
      </c>
      <c r="C9" s="669" t="s">
        <v>81</v>
      </c>
      <c r="D9" s="67" t="s">
        <v>82</v>
      </c>
      <c r="E9" s="67" t="s">
        <v>83</v>
      </c>
      <c r="F9" s="67" t="s">
        <v>31</v>
      </c>
      <c r="G9" s="67"/>
      <c r="H9" s="67"/>
      <c r="I9" s="67" t="s">
        <v>25</v>
      </c>
      <c r="J9" s="381" t="s">
        <v>26</v>
      </c>
      <c r="K9" s="67" t="s">
        <v>20</v>
      </c>
      <c r="L9" s="68" t="s">
        <v>69</v>
      </c>
      <c r="M9" s="68" t="s">
        <v>69</v>
      </c>
      <c r="N9" s="68" t="s">
        <v>69</v>
      </c>
      <c r="O9" s="68" t="s">
        <v>69</v>
      </c>
      <c r="P9" s="68" t="s">
        <v>69</v>
      </c>
      <c r="Q9" s="68" t="s">
        <v>69</v>
      </c>
      <c r="R9" s="68" t="s">
        <v>69</v>
      </c>
      <c r="S9" s="68" t="s">
        <v>69</v>
      </c>
      <c r="T9" s="602">
        <v>2010</v>
      </c>
      <c r="U9" s="670">
        <v>2021</v>
      </c>
      <c r="V9" s="604"/>
    </row>
    <row r="10" spans="1:29" ht="45.1" thickBot="1" x14ac:dyDescent="0.35">
      <c r="B10" s="695"/>
      <c r="C10" s="92" t="s">
        <v>84</v>
      </c>
      <c r="D10" s="69" t="s">
        <v>85</v>
      </c>
      <c r="E10" s="69" t="s">
        <v>86</v>
      </c>
      <c r="F10" s="69" t="s">
        <v>66</v>
      </c>
      <c r="G10" s="288"/>
      <c r="H10" s="288"/>
      <c r="I10" s="69" t="s">
        <v>18</v>
      </c>
      <c r="J10" s="382" t="s">
        <v>18</v>
      </c>
      <c r="K10" s="69" t="s">
        <v>20</v>
      </c>
      <c r="L10" s="68" t="s">
        <v>69</v>
      </c>
      <c r="M10" s="68" t="s">
        <v>69</v>
      </c>
      <c r="N10" s="68" t="s">
        <v>69</v>
      </c>
      <c r="O10" s="68" t="s">
        <v>69</v>
      </c>
      <c r="P10" s="68" t="s">
        <v>69</v>
      </c>
      <c r="Q10" s="68" t="s">
        <v>69</v>
      </c>
      <c r="R10" s="68" t="s">
        <v>69</v>
      </c>
      <c r="S10" s="68" t="s">
        <v>69</v>
      </c>
      <c r="T10" s="605" t="s">
        <v>69</v>
      </c>
      <c r="U10" s="606" t="s">
        <v>69</v>
      </c>
      <c r="V10" s="604"/>
    </row>
    <row r="11" spans="1:29" ht="40.1" thickBot="1" x14ac:dyDescent="0.35">
      <c r="B11" s="695"/>
      <c r="C11" s="566" t="s">
        <v>87</v>
      </c>
      <c r="D11" s="567" t="s">
        <v>88</v>
      </c>
      <c r="E11" s="567" t="s">
        <v>89</v>
      </c>
      <c r="F11" s="567" t="s">
        <v>66</v>
      </c>
      <c r="G11" s="568"/>
      <c r="H11" s="568"/>
      <c r="I11" s="567" t="s">
        <v>18</v>
      </c>
      <c r="J11" s="569" t="s">
        <v>18</v>
      </c>
      <c r="K11" s="567" t="s">
        <v>20</v>
      </c>
      <c r="L11" s="68" t="s">
        <v>69</v>
      </c>
      <c r="M11" s="68" t="s">
        <v>69</v>
      </c>
      <c r="N11" s="68" t="s">
        <v>69</v>
      </c>
      <c r="O11" s="68" t="s">
        <v>69</v>
      </c>
      <c r="P11" s="68" t="s">
        <v>69</v>
      </c>
      <c r="Q11" s="68" t="s">
        <v>69</v>
      </c>
      <c r="R11" s="68" t="s">
        <v>69</v>
      </c>
      <c r="S11" s="68" t="s">
        <v>69</v>
      </c>
      <c r="T11" s="608" t="s">
        <v>69</v>
      </c>
      <c r="U11" s="606" t="s">
        <v>69</v>
      </c>
      <c r="V11" s="607"/>
    </row>
    <row r="12" spans="1:29" ht="66.400000000000006" thickBot="1" x14ac:dyDescent="0.35">
      <c r="B12" s="696"/>
      <c r="C12" s="93" t="s">
        <v>90</v>
      </c>
      <c r="D12" s="71" t="s">
        <v>91</v>
      </c>
      <c r="E12" s="71" t="s">
        <v>92</v>
      </c>
      <c r="F12" s="71" t="s">
        <v>31</v>
      </c>
      <c r="G12" s="289"/>
      <c r="H12" s="289"/>
      <c r="I12" s="71" t="s">
        <v>25</v>
      </c>
      <c r="J12" s="383" t="s">
        <v>26</v>
      </c>
      <c r="K12" s="71" t="s">
        <v>20</v>
      </c>
      <c r="L12" s="595" t="s">
        <v>69</v>
      </c>
      <c r="M12" s="595" t="s">
        <v>69</v>
      </c>
      <c r="N12" s="595" t="s">
        <v>69</v>
      </c>
      <c r="O12" s="595" t="s">
        <v>69</v>
      </c>
      <c r="P12" s="595" t="s">
        <v>69</v>
      </c>
      <c r="Q12" s="595" t="s">
        <v>69</v>
      </c>
      <c r="R12" s="595" t="s">
        <v>69</v>
      </c>
      <c r="S12" s="595" t="s">
        <v>69</v>
      </c>
      <c r="T12" s="609" t="s">
        <v>69</v>
      </c>
      <c r="U12" s="610" t="s">
        <v>69</v>
      </c>
      <c r="V12" s="604"/>
    </row>
    <row r="15" spans="1:29" x14ac:dyDescent="0.3">
      <c r="B15" s="697" t="s">
        <v>13</v>
      </c>
      <c r="C15" s="697"/>
      <c r="D15" s="697"/>
      <c r="E15" s="697"/>
      <c r="F15" s="697"/>
      <c r="G15" s="697"/>
      <c r="H15" s="697"/>
      <c r="I15" s="697"/>
      <c r="J15" s="697"/>
      <c r="K15" s="697"/>
      <c r="L15" s="697"/>
      <c r="M15" s="697"/>
      <c r="N15" s="697"/>
      <c r="O15" s="697"/>
      <c r="P15" s="697"/>
      <c r="Q15" s="697"/>
      <c r="R15" s="697"/>
      <c r="S15" s="697"/>
      <c r="T15" s="697"/>
      <c r="U15" s="697"/>
      <c r="V15" s="697"/>
    </row>
    <row r="16" spans="1:29" ht="15.05" customHeight="1" x14ac:dyDescent="0.3">
      <c r="B16" s="698" t="s">
        <v>93</v>
      </c>
      <c r="C16" s="698"/>
      <c r="D16" s="698"/>
      <c r="E16" s="698"/>
      <c r="F16" s="698"/>
      <c r="G16" s="698"/>
      <c r="H16" s="698"/>
      <c r="I16" s="698"/>
      <c r="J16" s="698"/>
      <c r="K16" s="698"/>
      <c r="L16" s="698"/>
      <c r="M16" s="698"/>
      <c r="N16" s="698"/>
      <c r="O16" s="698"/>
      <c r="P16" s="698"/>
      <c r="Q16" s="698"/>
      <c r="R16" s="698"/>
      <c r="S16" s="698"/>
      <c r="T16" s="698"/>
      <c r="U16" s="698"/>
      <c r="V16" s="698"/>
    </row>
    <row r="17" spans="2:18" ht="19.600000000000001" customHeight="1" x14ac:dyDescent="0.3">
      <c r="B17" s="30" t="s">
        <v>94</v>
      </c>
    </row>
    <row r="18" spans="2:18" x14ac:dyDescent="0.3">
      <c r="B18" s="30" t="s">
        <v>95</v>
      </c>
    </row>
    <row r="19" spans="2:18" x14ac:dyDescent="0.3">
      <c r="B19" s="30" t="s">
        <v>96</v>
      </c>
    </row>
    <row r="20" spans="2:18" x14ac:dyDescent="0.3">
      <c r="B20" s="30" t="s">
        <v>97</v>
      </c>
      <c r="J20" s="596"/>
    </row>
    <row r="21" spans="2:18" x14ac:dyDescent="0.3">
      <c r="B21" s="30" t="s">
        <v>98</v>
      </c>
    </row>
    <row r="22" spans="2:18" x14ac:dyDescent="0.3">
      <c r="B22" s="30" t="s">
        <v>99</v>
      </c>
    </row>
    <row r="23" spans="2:18" x14ac:dyDescent="0.3">
      <c r="B23" s="30" t="s">
        <v>100</v>
      </c>
    </row>
    <row r="25" spans="2:18" x14ac:dyDescent="0.3">
      <c r="B25" s="676" t="s">
        <v>45</v>
      </c>
      <c r="C25" s="676"/>
      <c r="D25" s="676"/>
      <c r="E25" s="676"/>
      <c r="F25" s="676"/>
      <c r="G25" s="676"/>
      <c r="H25" s="676"/>
      <c r="I25" s="676"/>
      <c r="J25" s="676"/>
      <c r="K25" s="676"/>
      <c r="L25" s="676"/>
      <c r="M25" s="676"/>
      <c r="N25" s="676"/>
      <c r="O25" s="676"/>
      <c r="P25" s="676"/>
      <c r="Q25" s="676"/>
      <c r="R25" s="676"/>
    </row>
    <row r="26" spans="2:18" x14ac:dyDescent="0.3">
      <c r="B26" s="672" t="s">
        <v>46</v>
      </c>
      <c r="C26" s="672"/>
      <c r="D26" s="672"/>
      <c r="E26" s="672"/>
      <c r="F26" s="672"/>
      <c r="G26" s="672"/>
      <c r="H26" s="672"/>
      <c r="I26" s="672"/>
      <c r="J26" s="672"/>
      <c r="K26" s="672"/>
      <c r="L26" s="672"/>
      <c r="M26" s="672"/>
      <c r="N26" s="672"/>
      <c r="O26" s="672"/>
      <c r="P26" s="672"/>
      <c r="Q26" s="672"/>
      <c r="R26" s="672"/>
    </row>
    <row r="27" spans="2:18" x14ac:dyDescent="0.3">
      <c r="B27" s="671" t="s">
        <v>101</v>
      </c>
      <c r="C27" s="671"/>
      <c r="D27" s="671"/>
      <c r="E27" s="671"/>
      <c r="F27" s="671"/>
      <c r="G27" s="671"/>
      <c r="H27" s="671"/>
      <c r="I27" s="671"/>
      <c r="J27" s="671"/>
      <c r="K27" s="671"/>
      <c r="L27" s="671"/>
      <c r="M27" s="671"/>
      <c r="N27" s="671"/>
      <c r="O27" s="671"/>
      <c r="P27" s="671"/>
      <c r="Q27" s="671"/>
      <c r="R27" s="671"/>
    </row>
    <row r="28" spans="2:18" x14ac:dyDescent="0.3">
      <c r="B28" s="671" t="s">
        <v>48</v>
      </c>
      <c r="C28" s="671"/>
      <c r="D28" s="671"/>
      <c r="E28" s="671"/>
      <c r="F28" s="671"/>
      <c r="G28" s="671"/>
      <c r="H28" s="671"/>
      <c r="I28" s="671"/>
      <c r="J28" s="671"/>
      <c r="K28" s="671"/>
      <c r="L28" s="671"/>
      <c r="M28" s="671"/>
      <c r="N28" s="671"/>
      <c r="O28" s="671"/>
      <c r="P28" s="671"/>
      <c r="Q28" s="671"/>
      <c r="R28" s="671"/>
    </row>
    <row r="29" spans="2:18" x14ac:dyDescent="0.3">
      <c r="B29" s="671" t="s">
        <v>50</v>
      </c>
      <c r="C29" s="671"/>
      <c r="D29" s="671"/>
      <c r="E29" s="671"/>
      <c r="F29" s="671"/>
      <c r="G29" s="671"/>
      <c r="H29" s="671"/>
      <c r="I29" s="671"/>
      <c r="J29" s="671"/>
      <c r="K29" s="671"/>
      <c r="L29" s="671"/>
      <c r="M29" s="671"/>
      <c r="N29" s="671"/>
      <c r="O29" s="671"/>
      <c r="P29" s="671"/>
      <c r="Q29" s="671"/>
      <c r="R29" s="671"/>
    </row>
    <row r="30" spans="2:18" x14ac:dyDescent="0.3">
      <c r="B30" s="671" t="s">
        <v>102</v>
      </c>
      <c r="C30" s="671"/>
      <c r="D30" s="671"/>
      <c r="E30" s="671"/>
      <c r="F30" s="671"/>
      <c r="G30" s="671"/>
      <c r="H30" s="671"/>
      <c r="I30" s="671"/>
      <c r="J30" s="671"/>
      <c r="K30" s="671"/>
      <c r="L30" s="671"/>
      <c r="M30" s="671"/>
      <c r="N30" s="671"/>
      <c r="O30" s="671"/>
      <c r="P30" s="671"/>
      <c r="Q30" s="671"/>
      <c r="R30" s="671"/>
    </row>
    <row r="31" spans="2:18" x14ac:dyDescent="0.3">
      <c r="B31" s="671" t="s">
        <v>103</v>
      </c>
      <c r="C31" s="671"/>
      <c r="D31" s="671"/>
      <c r="E31" s="671"/>
      <c r="F31" s="671"/>
      <c r="G31" s="671"/>
      <c r="H31" s="671"/>
      <c r="I31" s="671"/>
      <c r="J31" s="671"/>
      <c r="K31" s="671"/>
      <c r="L31" s="671"/>
      <c r="M31" s="671"/>
      <c r="N31" s="671"/>
      <c r="O31" s="671"/>
      <c r="P31" s="671"/>
      <c r="Q31" s="671"/>
      <c r="R31" s="671"/>
    </row>
    <row r="32" spans="2:18" x14ac:dyDescent="0.3">
      <c r="B32" s="671" t="s">
        <v>49</v>
      </c>
      <c r="C32" s="671"/>
      <c r="D32" s="671"/>
      <c r="E32" s="671"/>
      <c r="F32" s="671"/>
      <c r="G32" s="671"/>
      <c r="H32" s="671"/>
      <c r="I32" s="671"/>
      <c r="J32" s="671"/>
      <c r="K32" s="671"/>
      <c r="L32" s="671"/>
      <c r="M32" s="671"/>
      <c r="N32" s="671"/>
      <c r="O32" s="671"/>
      <c r="P32" s="671"/>
      <c r="Q32" s="671"/>
      <c r="R32" s="671"/>
    </row>
    <row r="33" spans="2:18" x14ac:dyDescent="0.3">
      <c r="B33" s="671" t="s">
        <v>51</v>
      </c>
      <c r="C33" s="671"/>
      <c r="D33" s="671"/>
      <c r="E33" s="671"/>
      <c r="F33" s="671"/>
      <c r="G33" s="671"/>
      <c r="H33" s="671"/>
      <c r="I33" s="671"/>
      <c r="J33" s="671"/>
      <c r="K33" s="671"/>
      <c r="L33" s="671"/>
      <c r="M33" s="671"/>
      <c r="N33" s="671"/>
      <c r="O33" s="671"/>
      <c r="P33" s="671"/>
      <c r="Q33" s="671"/>
      <c r="R33" s="671"/>
    </row>
    <row r="34" spans="2:18" x14ac:dyDescent="0.3">
      <c r="B34" s="671" t="s">
        <v>52</v>
      </c>
      <c r="C34" s="671"/>
      <c r="D34" s="671"/>
      <c r="E34" s="671"/>
      <c r="F34" s="671"/>
      <c r="G34" s="671"/>
      <c r="H34" s="671"/>
      <c r="I34" s="671"/>
      <c r="J34" s="671"/>
      <c r="K34" s="671"/>
      <c r="L34" s="671"/>
      <c r="M34" s="671"/>
      <c r="N34" s="671"/>
      <c r="O34" s="671"/>
      <c r="P34" s="671"/>
      <c r="Q34" s="671"/>
      <c r="R34" s="671"/>
    </row>
    <row r="35" spans="2:18" x14ac:dyDescent="0.3">
      <c r="B35" s="511"/>
      <c r="C35" s="511"/>
      <c r="D35" s="511"/>
      <c r="E35" s="511"/>
      <c r="F35" s="511"/>
      <c r="G35" s="511"/>
      <c r="H35" s="511"/>
      <c r="I35" s="511"/>
      <c r="J35" s="511"/>
      <c r="K35" s="511"/>
      <c r="L35" s="511"/>
    </row>
    <row r="36" spans="2:18" x14ac:dyDescent="0.3">
      <c r="H36" s="30"/>
      <c r="I36" s="30"/>
      <c r="J36" s="30"/>
      <c r="K36" s="30"/>
      <c r="N36" s="311"/>
      <c r="O36" s="311"/>
      <c r="P36" s="311"/>
      <c r="Q36" s="311"/>
      <c r="R36" s="311"/>
    </row>
    <row r="37" spans="2:18" ht="14.1" customHeight="1" x14ac:dyDescent="0.3"/>
    <row r="38" spans="2:18" ht="14.1" customHeight="1" x14ac:dyDescent="0.3"/>
    <row r="39" spans="2:18" ht="14.1" customHeight="1" x14ac:dyDescent="0.3"/>
    <row r="40" spans="2:18" ht="14.1" customHeight="1" x14ac:dyDescent="0.3"/>
    <row r="41" spans="2:18" ht="14.1" customHeight="1" x14ac:dyDescent="0.3"/>
    <row r="43" spans="2:18" ht="14.1" customHeight="1" x14ac:dyDescent="0.3"/>
    <row r="44" spans="2:18" ht="14.1" customHeight="1" x14ac:dyDescent="0.3"/>
    <row r="45" spans="2:18" ht="14.1" customHeight="1" x14ac:dyDescent="0.3"/>
    <row r="46" spans="2:18" ht="14.1" customHeight="1" x14ac:dyDescent="0.3"/>
    <row r="47" spans="2:18" ht="14.1" customHeight="1" x14ac:dyDescent="0.3"/>
    <row r="48" spans="2:18" ht="14.1" customHeight="1" x14ac:dyDescent="0.3"/>
    <row r="49" ht="14.1" customHeight="1" x14ac:dyDescent="0.3"/>
    <row r="50" ht="14.1" customHeight="1" x14ac:dyDescent="0.3"/>
    <row r="51" ht="14.1" customHeight="1" x14ac:dyDescent="0.3"/>
    <row r="52" ht="14.1" customHeight="1" x14ac:dyDescent="0.3"/>
    <row r="53" ht="14.1" customHeight="1" x14ac:dyDescent="0.3"/>
    <row r="54" ht="14.4" customHeight="1" x14ac:dyDescent="0.3"/>
    <row r="57" ht="14.1" customHeight="1" x14ac:dyDescent="0.3"/>
    <row r="58" ht="14.1" customHeight="1" x14ac:dyDescent="0.3"/>
    <row r="59" ht="14.1" customHeight="1" x14ac:dyDescent="0.3"/>
    <row r="60" ht="14.1" customHeight="1" x14ac:dyDescent="0.3"/>
    <row r="61" ht="14.1" customHeight="1" x14ac:dyDescent="0.3"/>
    <row r="62" ht="14.1" customHeight="1" x14ac:dyDescent="0.3"/>
    <row r="63" ht="14.1" customHeight="1" x14ac:dyDescent="0.3"/>
    <row r="64" ht="14.4" customHeight="1" x14ac:dyDescent="0.3"/>
    <row r="67" spans="14:14" ht="14.1" customHeight="1" x14ac:dyDescent="0.3"/>
    <row r="68" spans="14:14" ht="14.1" customHeight="1" x14ac:dyDescent="0.3"/>
    <row r="69" spans="14:14" ht="14.1" customHeight="1" x14ac:dyDescent="0.3"/>
    <row r="70" spans="14:14" ht="14.1" customHeight="1" x14ac:dyDescent="0.3"/>
    <row r="71" spans="14:14" ht="14.1" customHeight="1" x14ac:dyDescent="0.3"/>
    <row r="72" spans="14:14" ht="14.4" customHeight="1" x14ac:dyDescent="0.3"/>
    <row r="73" spans="14:14" ht="14.1" customHeight="1" x14ac:dyDescent="0.3"/>
    <row r="74" spans="14:14" ht="14.1" customHeight="1" x14ac:dyDescent="0.3"/>
    <row r="75" spans="14:14" ht="38.049999999999997" customHeight="1" x14ac:dyDescent="0.3">
      <c r="N75" s="26"/>
    </row>
    <row r="76" spans="14:14" ht="31" customHeight="1" x14ac:dyDescent="0.3">
      <c r="N76" s="26"/>
    </row>
    <row r="77" spans="14:14" ht="33.049999999999997" customHeight="1" x14ac:dyDescent="0.3">
      <c r="N77" s="25"/>
    </row>
    <row r="78" spans="14:14" ht="39.950000000000003" customHeight="1" x14ac:dyDescent="0.3"/>
    <row r="79" spans="14:14" ht="21.95" customHeight="1" x14ac:dyDescent="0.3"/>
    <row r="80" spans="14:14" ht="14.1" customHeight="1" x14ac:dyDescent="0.3"/>
    <row r="81" ht="14.1" customHeight="1" x14ac:dyDescent="0.3"/>
    <row r="82" ht="14.4"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4" customHeight="1" x14ac:dyDescent="0.3"/>
    <row r="91" ht="14.1" customHeight="1" x14ac:dyDescent="0.3"/>
    <row r="92" ht="14.1" customHeight="1" x14ac:dyDescent="0.3"/>
    <row r="93" ht="14.1" customHeight="1" x14ac:dyDescent="0.3"/>
    <row r="94" ht="14.1" customHeight="1" x14ac:dyDescent="0.3"/>
    <row r="95" ht="14.1" customHeight="1" x14ac:dyDescent="0.3"/>
    <row r="96" ht="14.4" customHeight="1" x14ac:dyDescent="0.3"/>
  </sheetData>
  <mergeCells count="32">
    <mergeCell ref="I4:I5"/>
    <mergeCell ref="V4:V5"/>
    <mergeCell ref="C4:C5"/>
    <mergeCell ref="D4:D5"/>
    <mergeCell ref="E4:E5"/>
    <mergeCell ref="F4:F5"/>
    <mergeCell ref="G4:G5"/>
    <mergeCell ref="B2:V2"/>
    <mergeCell ref="B25:R25"/>
    <mergeCell ref="J4:J5"/>
    <mergeCell ref="L4:O4"/>
    <mergeCell ref="P4:R4"/>
    <mergeCell ref="S4:S5"/>
    <mergeCell ref="B7:B8"/>
    <mergeCell ref="B9:B12"/>
    <mergeCell ref="B15:V15"/>
    <mergeCell ref="B16:V16"/>
    <mergeCell ref="T4:T5"/>
    <mergeCell ref="U4:U5"/>
    <mergeCell ref="K4:K5"/>
    <mergeCell ref="B3:V3"/>
    <mergeCell ref="B4:B5"/>
    <mergeCell ref="H4:H5"/>
    <mergeCell ref="B34:R34"/>
    <mergeCell ref="B26:R26"/>
    <mergeCell ref="B27:R27"/>
    <mergeCell ref="B28:R28"/>
    <mergeCell ref="B29:R29"/>
    <mergeCell ref="B30:R30"/>
    <mergeCell ref="B31:R31"/>
    <mergeCell ref="B33:R33"/>
    <mergeCell ref="B32:R32"/>
  </mergeCells>
  <conditionalFormatting sqref="L6:S6 C6:E12">
    <cfRule type="containsBlanks" dxfId="51" priority="4">
      <formula>LEN(TRIM(C6))=0</formula>
    </cfRule>
  </conditionalFormatting>
  <conditionalFormatting sqref="T6:U12">
    <cfRule type="containsBlanks" dxfId="50" priority="3">
      <formula>LEN(TRIM(T6))=0</formula>
    </cfRule>
  </conditionalFormatting>
  <conditionalFormatting sqref="L7:S8">
    <cfRule type="containsBlanks" dxfId="49" priority="2">
      <formula>LEN(TRIM(L7))=0</formula>
    </cfRule>
  </conditionalFormatting>
  <conditionalFormatting sqref="L9:S12">
    <cfRule type="containsBlanks" dxfId="48" priority="1">
      <formula>LEN(TRIM(L9))=0</formula>
    </cfRule>
  </conditionalFormatting>
  <dataValidations count="2">
    <dataValidation type="list" allowBlank="1" showInputMessage="1" showErrorMessage="1" sqref="G6">
      <formula1>M1indname</formula1>
    </dataValidation>
    <dataValidation type="list" allowBlank="1" showInputMessage="1" showErrorMessage="1" sqref="H6">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F6:F12</xm:sqref>
        </x14:dataValidation>
        <x14:dataValidation type="list" allowBlank="1" showInputMessage="1" showErrorMessage="1" promptTitle="ALTERNATIVE FUEL">
          <x14:formula1>
            <xm:f>Menus!$D$2:$D$11</xm:f>
          </x14:formula1>
          <xm:sqref>I6:I12</xm:sqref>
        </x14:dataValidation>
        <x14:dataValidation type="list" allowBlank="1" showInputMessage="1" showErrorMessage="1" promptTitle="MODE">
          <x14:formula1>
            <xm:f>Menus!$C$2:$C$7</xm:f>
          </x14:formula1>
          <xm:sqref>J6:J12</xm:sqref>
        </x14:dataValidation>
        <x14:dataValidation type="list" allowBlank="1" showInputMessage="1" showErrorMessage="1" promptTitle="MODE">
          <x14:formula1>
            <xm:f>Menus!$L$2:$L$5</xm:f>
          </x14:formula1>
          <xm:sqref>K6:K12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topLeftCell="A14" zoomScale="80" zoomScaleNormal="80" workbookViewId="0">
      <selection activeCell="B31" sqref="B31:S31"/>
    </sheetView>
  </sheetViews>
  <sheetFormatPr defaultColWidth="8.6640625" defaultRowHeight="15.05" x14ac:dyDescent="0.3"/>
  <cols>
    <col min="1" max="1" width="2.33203125" style="30" customWidth="1"/>
    <col min="2" max="2" width="13.88671875" style="30" customWidth="1"/>
    <col min="3" max="3" width="3.6640625" style="30" customWidth="1"/>
    <col min="4" max="4" width="17" style="30" customWidth="1"/>
    <col min="5" max="5" width="21" style="30" customWidth="1"/>
    <col min="6" max="6" width="9.109375" style="30" customWidth="1"/>
    <col min="7" max="7" width="13.33203125" style="30" customWidth="1"/>
    <col min="8" max="8" width="11.33203125" style="30" customWidth="1"/>
    <col min="9" max="9" width="13.109375" style="30" customWidth="1"/>
    <col min="10" max="10" width="8.33203125" style="30" customWidth="1"/>
    <col min="11" max="11" width="9.33203125" style="30" bestFit="1" customWidth="1"/>
    <col min="12" max="13" width="8.33203125" style="30" customWidth="1"/>
    <col min="14" max="14" width="9.33203125" style="30" bestFit="1" customWidth="1"/>
    <col min="15" max="16" width="10.5546875" style="30" bestFit="1" customWidth="1"/>
    <col min="17" max="17" width="11.44140625" style="30" customWidth="1"/>
    <col min="18" max="19" width="5.6640625" style="30" customWidth="1"/>
    <col min="20" max="20" width="12.88671875" style="30" customWidth="1"/>
    <col min="21" max="23" width="8.6640625" style="30"/>
    <col min="24" max="24" width="12" style="30" bestFit="1" customWidth="1"/>
    <col min="25" max="16384" width="8.6640625" style="30"/>
  </cols>
  <sheetData>
    <row r="1" spans="1:24" ht="15.65" thickBot="1" x14ac:dyDescent="0.35">
      <c r="B1" s="30" t="s">
        <v>104</v>
      </c>
      <c r="O1" s="6"/>
      <c r="P1" s="6"/>
    </row>
    <row r="2" spans="1:24" ht="16.3" thickBot="1" x14ac:dyDescent="0.35">
      <c r="B2" s="677" t="s">
        <v>105</v>
      </c>
      <c r="C2" s="678"/>
      <c r="D2" s="678"/>
      <c r="E2" s="678"/>
      <c r="F2" s="678"/>
      <c r="G2" s="678"/>
      <c r="H2" s="678"/>
      <c r="I2" s="678"/>
      <c r="J2" s="678"/>
      <c r="K2" s="678"/>
      <c r="L2" s="678"/>
      <c r="M2" s="678"/>
      <c r="N2" s="678"/>
      <c r="O2" s="678"/>
      <c r="P2" s="678"/>
      <c r="Q2" s="678"/>
      <c r="R2" s="678"/>
      <c r="S2" s="678"/>
      <c r="T2" s="679"/>
    </row>
    <row r="3" spans="1:24" ht="15.65" thickBot="1" x14ac:dyDescent="0.35">
      <c r="B3" s="513"/>
      <c r="C3" s="513"/>
      <c r="D3" s="513"/>
      <c r="E3" s="513"/>
      <c r="F3" s="513"/>
      <c r="G3" s="513"/>
      <c r="H3" s="513"/>
      <c r="I3" s="513"/>
      <c r="J3" s="513"/>
      <c r="K3" s="513"/>
      <c r="L3" s="513"/>
      <c r="M3" s="513"/>
      <c r="N3" s="513"/>
      <c r="O3" s="513"/>
      <c r="P3" s="513"/>
    </row>
    <row r="4" spans="1:24" ht="31.5" customHeight="1" thickBot="1" x14ac:dyDescent="0.35">
      <c r="A4" s="6"/>
      <c r="B4" s="707" t="s">
        <v>2</v>
      </c>
      <c r="C4" s="707" t="s">
        <v>3</v>
      </c>
      <c r="D4" s="711" t="s">
        <v>4</v>
      </c>
      <c r="E4" s="707" t="s">
        <v>5</v>
      </c>
      <c r="F4" s="731" t="s">
        <v>6</v>
      </c>
      <c r="G4" s="726" t="s">
        <v>7</v>
      </c>
      <c r="H4" s="734" t="s">
        <v>9</v>
      </c>
      <c r="I4" s="703" t="s">
        <v>10</v>
      </c>
      <c r="J4" s="685" t="s">
        <v>57</v>
      </c>
      <c r="K4" s="686"/>
      <c r="L4" s="686"/>
      <c r="M4" s="687"/>
      <c r="N4" s="688" t="s">
        <v>58</v>
      </c>
      <c r="O4" s="689"/>
      <c r="P4" s="736"/>
      <c r="Q4" s="737" t="s">
        <v>59</v>
      </c>
      <c r="R4" s="717" t="s">
        <v>11</v>
      </c>
      <c r="S4" s="719" t="s">
        <v>12</v>
      </c>
      <c r="T4" s="726" t="s">
        <v>13</v>
      </c>
      <c r="X4" s="458"/>
    </row>
    <row r="5" spans="1:24" ht="25.55" customHeight="1" thickBot="1" x14ac:dyDescent="0.35">
      <c r="A5" s="6"/>
      <c r="B5" s="728"/>
      <c r="C5" s="708"/>
      <c r="D5" s="729"/>
      <c r="E5" s="730"/>
      <c r="F5" s="732"/>
      <c r="G5" s="733"/>
      <c r="H5" s="735"/>
      <c r="I5" s="715"/>
      <c r="J5" s="483">
        <v>2016</v>
      </c>
      <c r="K5" s="429">
        <v>2017</v>
      </c>
      <c r="L5" s="429">
        <v>2018</v>
      </c>
      <c r="M5" s="430">
        <v>2019</v>
      </c>
      <c r="N5" s="23">
        <v>2020</v>
      </c>
      <c r="O5" s="98" t="s">
        <v>60</v>
      </c>
      <c r="P5" s="24" t="s">
        <v>61</v>
      </c>
      <c r="Q5" s="738"/>
      <c r="R5" s="718"/>
      <c r="S5" s="720"/>
      <c r="T5" s="727"/>
    </row>
    <row r="6" spans="1:24" ht="52.6" x14ac:dyDescent="0.3">
      <c r="A6" s="6"/>
      <c r="B6" s="721" t="s">
        <v>106</v>
      </c>
      <c r="C6" s="499">
        <v>1</v>
      </c>
      <c r="D6" s="504" t="s">
        <v>107</v>
      </c>
      <c r="E6" s="456" t="s">
        <v>108</v>
      </c>
      <c r="F6" s="454" t="s">
        <v>66</v>
      </c>
      <c r="G6" s="62" t="s">
        <v>18</v>
      </c>
      <c r="H6" s="62" t="s">
        <v>18</v>
      </c>
      <c r="I6" s="62" t="s">
        <v>20</v>
      </c>
      <c r="J6" s="495">
        <v>0</v>
      </c>
      <c r="K6" s="495">
        <v>0</v>
      </c>
      <c r="L6" s="495">
        <v>0</v>
      </c>
      <c r="M6" s="495">
        <v>0</v>
      </c>
      <c r="N6" s="502">
        <f>100*1000/C38</f>
        <v>13422.818791946309</v>
      </c>
      <c r="O6" s="503">
        <f>(4*100)*1000/C38</f>
        <v>53691.275167785236</v>
      </c>
      <c r="P6" s="438"/>
      <c r="Q6" s="438">
        <f t="shared" ref="Q6:Q16" si="0">SUM(J6:P6)</f>
        <v>67114.093959731545</v>
      </c>
      <c r="R6" s="501">
        <v>2020</v>
      </c>
      <c r="S6" s="506">
        <v>2024</v>
      </c>
      <c r="T6" s="505"/>
    </row>
    <row r="7" spans="1:24" ht="52.6" x14ac:dyDescent="0.3">
      <c r="A7" s="6"/>
      <c r="B7" s="722"/>
      <c r="C7" s="500">
        <v>2</v>
      </c>
      <c r="D7" s="498" t="s">
        <v>109</v>
      </c>
      <c r="E7" s="457" t="s">
        <v>110</v>
      </c>
      <c r="F7" s="117" t="s">
        <v>31</v>
      </c>
      <c r="G7" s="63" t="s">
        <v>25</v>
      </c>
      <c r="H7" s="63" t="s">
        <v>26</v>
      </c>
      <c r="I7" s="63" t="s">
        <v>74</v>
      </c>
      <c r="J7" s="488">
        <f>3000/$C$38</f>
        <v>402.68456375838923</v>
      </c>
      <c r="K7" s="488">
        <f>3000/$C$38</f>
        <v>402.68456375838923</v>
      </c>
      <c r="L7" s="488">
        <f>3000/$C$38</f>
        <v>402.68456375838923</v>
      </c>
      <c r="M7" s="488">
        <f>3000/$C$38</f>
        <v>402.68456375838923</v>
      </c>
      <c r="N7" s="439">
        <v>0</v>
      </c>
      <c r="O7" s="439">
        <v>0</v>
      </c>
      <c r="P7" s="439">
        <v>0</v>
      </c>
      <c r="Q7" s="439">
        <f t="shared" si="0"/>
        <v>1610.7382550335569</v>
      </c>
      <c r="R7" s="70">
        <v>2016</v>
      </c>
      <c r="S7" s="507">
        <v>2019</v>
      </c>
      <c r="T7" s="486"/>
    </row>
    <row r="8" spans="1:24" ht="78.900000000000006" x14ac:dyDescent="0.3">
      <c r="A8" s="6"/>
      <c r="B8" s="722"/>
      <c r="C8" s="500">
        <v>3</v>
      </c>
      <c r="D8" s="78" t="s">
        <v>111</v>
      </c>
      <c r="E8" s="63" t="s">
        <v>112</v>
      </c>
      <c r="F8" s="117" t="s">
        <v>31</v>
      </c>
      <c r="G8" s="63" t="s">
        <v>25</v>
      </c>
      <c r="H8" s="63" t="s">
        <v>26</v>
      </c>
      <c r="I8" s="63" t="s">
        <v>79</v>
      </c>
      <c r="J8" s="439">
        <v>0</v>
      </c>
      <c r="K8" s="439">
        <v>0</v>
      </c>
      <c r="L8" s="439">
        <v>0</v>
      </c>
      <c r="M8" s="439">
        <f>5000/C38</f>
        <v>671.14093959731542</v>
      </c>
      <c r="N8" s="439">
        <v>0</v>
      </c>
      <c r="O8" s="439">
        <v>0</v>
      </c>
      <c r="P8" s="439">
        <v>0</v>
      </c>
      <c r="Q8" s="439">
        <f t="shared" si="0"/>
        <v>671.14093959731542</v>
      </c>
      <c r="R8" s="70">
        <v>2019</v>
      </c>
      <c r="S8" s="507">
        <v>2019</v>
      </c>
      <c r="T8" s="490"/>
    </row>
    <row r="9" spans="1:24" ht="39.450000000000003" x14ac:dyDescent="0.3">
      <c r="A9" s="6"/>
      <c r="B9" s="722"/>
      <c r="C9" s="500">
        <v>4</v>
      </c>
      <c r="D9" s="78" t="s">
        <v>113</v>
      </c>
      <c r="E9" s="63" t="s">
        <v>114</v>
      </c>
      <c r="F9" s="117" t="s">
        <v>31</v>
      </c>
      <c r="G9" s="63" t="s">
        <v>18</v>
      </c>
      <c r="H9" s="63" t="s">
        <v>26</v>
      </c>
      <c r="I9" s="63" t="s">
        <v>79</v>
      </c>
      <c r="J9" s="439">
        <v>0</v>
      </c>
      <c r="K9" s="439">
        <v>0</v>
      </c>
      <c r="L9" s="439">
        <f>500/C38</f>
        <v>67.114093959731548</v>
      </c>
      <c r="M9" s="439">
        <f>2000/C38+7300/C38</f>
        <v>1248.3221476510066</v>
      </c>
      <c r="N9" s="439">
        <v>0</v>
      </c>
      <c r="O9" s="439">
        <v>0</v>
      </c>
      <c r="P9" s="439">
        <v>0</v>
      </c>
      <c r="Q9" s="439">
        <f t="shared" si="0"/>
        <v>1315.4362416107381</v>
      </c>
      <c r="R9" s="70">
        <v>2018</v>
      </c>
      <c r="S9" s="507">
        <v>2019</v>
      </c>
      <c r="T9" s="378"/>
    </row>
    <row r="10" spans="1:24" x14ac:dyDescent="0.3">
      <c r="A10" s="6"/>
      <c r="B10" s="722"/>
      <c r="C10" s="500">
        <v>5</v>
      </c>
      <c r="D10" s="78" t="s">
        <v>115</v>
      </c>
      <c r="E10" s="63" t="s">
        <v>116</v>
      </c>
      <c r="F10" s="117" t="s">
        <v>31</v>
      </c>
      <c r="G10" s="63" t="s">
        <v>25</v>
      </c>
      <c r="H10" s="63" t="s">
        <v>26</v>
      </c>
      <c r="I10" s="63" t="s">
        <v>79</v>
      </c>
      <c r="J10" s="439">
        <v>0</v>
      </c>
      <c r="K10" s="439">
        <v>0</v>
      </c>
      <c r="L10" s="439">
        <v>0</v>
      </c>
      <c r="M10" s="439">
        <f>2000/C38</f>
        <v>268.45637583892619</v>
      </c>
      <c r="N10" s="439">
        <v>0</v>
      </c>
      <c r="O10" s="439">
        <v>0</v>
      </c>
      <c r="P10" s="439">
        <v>0</v>
      </c>
      <c r="Q10" s="439">
        <f t="shared" si="0"/>
        <v>268.45637583892619</v>
      </c>
      <c r="R10" s="70">
        <v>2019</v>
      </c>
      <c r="S10" s="507">
        <v>2019</v>
      </c>
      <c r="T10" s="378"/>
    </row>
    <row r="11" spans="1:24" ht="26.3" x14ac:dyDescent="0.3">
      <c r="A11" s="6"/>
      <c r="B11" s="722"/>
      <c r="C11" s="500">
        <v>6</v>
      </c>
      <c r="D11" s="78" t="s">
        <v>117</v>
      </c>
      <c r="E11" s="63" t="s">
        <v>118</v>
      </c>
      <c r="F11" s="117" t="s">
        <v>17</v>
      </c>
      <c r="G11" s="63" t="s">
        <v>68</v>
      </c>
      <c r="H11" s="63" t="s">
        <v>119</v>
      </c>
      <c r="I11" s="63" t="s">
        <v>74</v>
      </c>
      <c r="J11" s="439">
        <v>0</v>
      </c>
      <c r="K11" s="439">
        <v>0</v>
      </c>
      <c r="L11" s="439">
        <f>(11500/2)/C38</f>
        <v>771.81208053691273</v>
      </c>
      <c r="M11" s="439">
        <f>(11500/2)/C38</f>
        <v>771.81208053691273</v>
      </c>
      <c r="N11" s="439">
        <v>0</v>
      </c>
      <c r="O11" s="439">
        <v>0</v>
      </c>
      <c r="P11" s="439">
        <v>0</v>
      </c>
      <c r="Q11" s="439">
        <f t="shared" si="0"/>
        <v>1543.6241610738255</v>
      </c>
      <c r="R11" s="70">
        <v>2018</v>
      </c>
      <c r="S11" s="507">
        <v>2019</v>
      </c>
      <c r="T11" s="491"/>
      <c r="U11" s="112"/>
    </row>
    <row r="12" spans="1:24" ht="26.3" x14ac:dyDescent="0.3">
      <c r="A12" s="6"/>
      <c r="B12" s="722"/>
      <c r="C12" s="500">
        <v>7</v>
      </c>
      <c r="D12" s="78" t="s">
        <v>117</v>
      </c>
      <c r="E12" s="63" t="s">
        <v>120</v>
      </c>
      <c r="F12" s="117" t="s">
        <v>66</v>
      </c>
      <c r="G12" s="63" t="s">
        <v>68</v>
      </c>
      <c r="H12" s="63" t="s">
        <v>119</v>
      </c>
      <c r="I12" s="63" t="s">
        <v>74</v>
      </c>
      <c r="J12" s="439">
        <v>0</v>
      </c>
      <c r="K12" s="439">
        <v>0</v>
      </c>
      <c r="L12" s="439">
        <v>0</v>
      </c>
      <c r="M12" s="439">
        <f>6000/C38</f>
        <v>805.36912751677846</v>
      </c>
      <c r="N12" s="439">
        <v>0</v>
      </c>
      <c r="O12" s="439">
        <v>0</v>
      </c>
      <c r="P12" s="439">
        <v>0</v>
      </c>
      <c r="Q12" s="439">
        <f t="shared" si="0"/>
        <v>805.36912751677846</v>
      </c>
      <c r="R12" s="70">
        <v>2019</v>
      </c>
      <c r="S12" s="507">
        <v>2019</v>
      </c>
      <c r="T12" s="378"/>
      <c r="U12" s="112"/>
    </row>
    <row r="13" spans="1:24" ht="26.3" x14ac:dyDescent="0.3">
      <c r="A13" s="6"/>
      <c r="B13" s="722"/>
      <c r="C13" s="500">
        <v>8</v>
      </c>
      <c r="D13" s="78" t="s">
        <v>121</v>
      </c>
      <c r="E13" s="63" t="s">
        <v>122</v>
      </c>
      <c r="F13" s="117" t="s">
        <v>17</v>
      </c>
      <c r="G13" s="63" t="s">
        <v>25</v>
      </c>
      <c r="H13" s="63" t="s">
        <v>26</v>
      </c>
      <c r="I13" s="63" t="s">
        <v>74</v>
      </c>
      <c r="J13" s="439">
        <v>0</v>
      </c>
      <c r="K13" s="439">
        <v>0</v>
      </c>
      <c r="L13" s="439">
        <v>0</v>
      </c>
      <c r="M13" s="439">
        <f>12300/C38</f>
        <v>1651.0067114093958</v>
      </c>
      <c r="N13" s="439">
        <v>0</v>
      </c>
      <c r="O13" s="439">
        <v>0</v>
      </c>
      <c r="P13" s="439">
        <v>0</v>
      </c>
      <c r="Q13" s="439">
        <f t="shared" si="0"/>
        <v>1651.0067114093958</v>
      </c>
      <c r="R13" s="70">
        <v>2018</v>
      </c>
      <c r="S13" s="507">
        <v>2018</v>
      </c>
      <c r="T13" s="378"/>
      <c r="U13" s="112"/>
    </row>
    <row r="14" spans="1:24" ht="26.3" x14ac:dyDescent="0.3">
      <c r="A14" s="6"/>
      <c r="B14" s="722"/>
      <c r="C14" s="500">
        <v>9</v>
      </c>
      <c r="D14" s="78" t="s">
        <v>123</v>
      </c>
      <c r="E14" s="63" t="s">
        <v>124</v>
      </c>
      <c r="F14" s="117" t="s">
        <v>31</v>
      </c>
      <c r="G14" s="63" t="s">
        <v>25</v>
      </c>
      <c r="H14" s="63" t="s">
        <v>78</v>
      </c>
      <c r="I14" s="63" t="s">
        <v>74</v>
      </c>
      <c r="J14" s="439">
        <v>0</v>
      </c>
      <c r="K14" s="439">
        <f>15400/C38</f>
        <v>2067.1140939597317</v>
      </c>
      <c r="L14" s="439">
        <f>28800/C38</f>
        <v>3865.7718120805366</v>
      </c>
      <c r="M14" s="439">
        <f>55400/C38</f>
        <v>7436.2416107382551</v>
      </c>
      <c r="N14" s="439">
        <f>87200/C38</f>
        <v>11704.697986577181</v>
      </c>
      <c r="O14" s="439">
        <f>81000*2/C38</f>
        <v>21744.96644295302</v>
      </c>
      <c r="P14" s="439">
        <v>0</v>
      </c>
      <c r="Q14" s="439">
        <f t="shared" si="0"/>
        <v>46818.791946308731</v>
      </c>
      <c r="R14" s="70">
        <v>2017</v>
      </c>
      <c r="S14" s="507">
        <v>2022</v>
      </c>
      <c r="T14" s="378"/>
      <c r="U14" s="112"/>
    </row>
    <row r="15" spans="1:24" ht="52.6" x14ac:dyDescent="0.3">
      <c r="A15" s="6"/>
      <c r="B15" s="722"/>
      <c r="C15" s="500">
        <v>10</v>
      </c>
      <c r="D15" s="78" t="s">
        <v>125</v>
      </c>
      <c r="E15" s="63" t="s">
        <v>126</v>
      </c>
      <c r="F15" s="117" t="s">
        <v>31</v>
      </c>
      <c r="G15" s="63" t="s">
        <v>127</v>
      </c>
      <c r="H15" s="63" t="s">
        <v>26</v>
      </c>
      <c r="I15" s="63" t="s">
        <v>20</v>
      </c>
      <c r="J15" s="439">
        <v>0</v>
      </c>
      <c r="K15" s="439">
        <v>671.14093959731542</v>
      </c>
      <c r="L15" s="439">
        <v>671.14093959731542</v>
      </c>
      <c r="M15" s="439">
        <v>0</v>
      </c>
      <c r="N15" s="439">
        <v>0</v>
      </c>
      <c r="O15" s="439">
        <v>0</v>
      </c>
      <c r="P15" s="439">
        <v>0</v>
      </c>
      <c r="Q15" s="439">
        <f>SUM(J15:P15)</f>
        <v>1342.2818791946308</v>
      </c>
      <c r="R15" s="70"/>
      <c r="S15" s="507"/>
      <c r="T15" s="378"/>
      <c r="U15" s="112"/>
    </row>
    <row r="16" spans="1:24" ht="26.95" thickBot="1" x14ac:dyDescent="0.35">
      <c r="A16" s="6"/>
      <c r="B16" s="722"/>
      <c r="C16" s="599">
        <v>11</v>
      </c>
      <c r="D16" s="79" t="s">
        <v>128</v>
      </c>
      <c r="E16" s="65" t="s">
        <v>129</v>
      </c>
      <c r="F16" s="355" t="s">
        <v>17</v>
      </c>
      <c r="G16" s="65" t="s">
        <v>25</v>
      </c>
      <c r="H16" s="65" t="s">
        <v>78</v>
      </c>
      <c r="I16" s="65" t="s">
        <v>74</v>
      </c>
      <c r="J16" s="441">
        <v>0</v>
      </c>
      <c r="K16" s="441">
        <f>103022/C38</f>
        <v>13828.456375838925</v>
      </c>
      <c r="L16" s="441">
        <f>23188/C38</f>
        <v>3112.4832214765102</v>
      </c>
      <c r="M16" s="441">
        <v>0</v>
      </c>
      <c r="N16" s="441">
        <v>0</v>
      </c>
      <c r="O16" s="441">
        <v>0</v>
      </c>
      <c r="P16" s="441">
        <v>0</v>
      </c>
      <c r="Q16" s="441">
        <f t="shared" si="0"/>
        <v>16940.939597315435</v>
      </c>
      <c r="R16" s="72">
        <v>2017</v>
      </c>
      <c r="S16" s="508">
        <v>2018</v>
      </c>
      <c r="T16" s="600"/>
      <c r="U16" s="601"/>
    </row>
    <row r="17" spans="1:20" ht="53.25" customHeight="1" thickBot="1" x14ac:dyDescent="0.35">
      <c r="A17" s="6"/>
      <c r="B17" s="723" t="s">
        <v>130</v>
      </c>
      <c r="C17" s="597">
        <v>1</v>
      </c>
      <c r="D17" s="504" t="s">
        <v>131</v>
      </c>
      <c r="E17" s="456" t="s">
        <v>132</v>
      </c>
      <c r="F17" s="492" t="s">
        <v>17</v>
      </c>
      <c r="G17" s="456" t="s">
        <v>133</v>
      </c>
      <c r="H17" s="493" t="s">
        <v>26</v>
      </c>
      <c r="I17" s="456" t="s">
        <v>20</v>
      </c>
      <c r="J17" s="494">
        <v>0</v>
      </c>
      <c r="K17" s="495">
        <v>0</v>
      </c>
      <c r="L17" s="495">
        <v>0</v>
      </c>
      <c r="M17" s="495">
        <v>0</v>
      </c>
      <c r="N17" s="438"/>
      <c r="O17" s="438">
        <f>(240+235+231+227)*1000/C38</f>
        <v>125234.89932885906</v>
      </c>
      <c r="P17" s="438">
        <f>240*5*1000/C38</f>
        <v>161073.82550335571</v>
      </c>
      <c r="Q17" s="438">
        <f>SUM(J17:P17)</f>
        <v>286308.72483221476</v>
      </c>
      <c r="R17" s="496">
        <v>2021</v>
      </c>
      <c r="S17" s="598">
        <v>2030</v>
      </c>
      <c r="T17" s="484"/>
    </row>
    <row r="18" spans="1:20" x14ac:dyDescent="0.3">
      <c r="B18" s="724"/>
      <c r="C18" s="500">
        <v>2</v>
      </c>
      <c r="D18" s="509"/>
      <c r="E18" s="437"/>
      <c r="F18" s="117" t="s">
        <v>66</v>
      </c>
      <c r="G18" s="63" t="s">
        <v>42</v>
      </c>
      <c r="H18" s="75" t="s">
        <v>42</v>
      </c>
      <c r="I18" s="63" t="s">
        <v>42</v>
      </c>
      <c r="J18" s="442"/>
      <c r="K18" s="443"/>
      <c r="L18" s="443"/>
      <c r="M18" s="443"/>
      <c r="N18" s="489"/>
      <c r="O18" s="489"/>
      <c r="P18" s="489"/>
      <c r="Q18" s="439"/>
      <c r="R18" s="70"/>
      <c r="S18" s="507"/>
      <c r="T18" s="485"/>
    </row>
    <row r="19" spans="1:20" ht="19.600000000000001" customHeight="1" thickBot="1" x14ac:dyDescent="0.35">
      <c r="B19" s="725"/>
      <c r="C19" s="510"/>
      <c r="D19" s="79"/>
      <c r="E19" s="65"/>
      <c r="F19" s="355" t="s">
        <v>42</v>
      </c>
      <c r="G19" s="65" t="s">
        <v>42</v>
      </c>
      <c r="H19" s="74" t="s">
        <v>42</v>
      </c>
      <c r="I19" s="65" t="s">
        <v>42</v>
      </c>
      <c r="J19" s="440"/>
      <c r="K19" s="441"/>
      <c r="L19" s="441"/>
      <c r="M19" s="441"/>
      <c r="N19" s="497"/>
      <c r="O19" s="497"/>
      <c r="P19" s="497"/>
      <c r="Q19" s="441"/>
      <c r="R19" s="72"/>
      <c r="S19" s="508"/>
      <c r="T19" s="487"/>
    </row>
    <row r="20" spans="1:20" x14ac:dyDescent="0.3">
      <c r="Q20" s="90"/>
      <c r="R20" s="91"/>
      <c r="S20" s="91"/>
    </row>
    <row r="21" spans="1:20" x14ac:dyDescent="0.3">
      <c r="P21" s="3"/>
      <c r="Q21" s="90"/>
      <c r="R21" s="91"/>
      <c r="S21" s="91"/>
    </row>
    <row r="22" spans="1:20" x14ac:dyDescent="0.3">
      <c r="B22" s="697" t="s">
        <v>13</v>
      </c>
      <c r="C22" s="697"/>
      <c r="D22" s="697"/>
      <c r="E22" s="697"/>
      <c r="F22" s="697"/>
      <c r="G22" s="697"/>
      <c r="H22" s="697"/>
      <c r="I22" s="697"/>
      <c r="J22" s="697"/>
      <c r="K22" s="697"/>
      <c r="L22" s="697"/>
      <c r="M22" s="697"/>
      <c r="N22" s="697"/>
      <c r="O22" s="697"/>
      <c r="P22" s="697"/>
      <c r="Q22" s="90"/>
      <c r="R22" s="91"/>
      <c r="S22" s="91"/>
    </row>
    <row r="23" spans="1:20" ht="15.65" customHeight="1" x14ac:dyDescent="0.3">
      <c r="B23" s="671" t="s">
        <v>134</v>
      </c>
      <c r="C23" s="671"/>
      <c r="D23" s="671"/>
      <c r="E23" s="671"/>
      <c r="F23" s="671"/>
      <c r="G23" s="671"/>
      <c r="H23" s="671"/>
      <c r="I23" s="671"/>
      <c r="J23" s="671"/>
      <c r="K23" s="671"/>
      <c r="L23" s="671"/>
      <c r="M23" s="671"/>
      <c r="N23" s="671"/>
      <c r="O23" s="671"/>
      <c r="P23" s="671"/>
      <c r="Q23" s="90"/>
      <c r="R23" s="91"/>
      <c r="S23" s="91"/>
    </row>
    <row r="24" spans="1:20" ht="50.25" customHeight="1" x14ac:dyDescent="0.3">
      <c r="B24" s="716" t="s">
        <v>135</v>
      </c>
      <c r="C24" s="716"/>
      <c r="D24" s="716"/>
      <c r="E24" s="716"/>
      <c r="F24" s="716"/>
      <c r="G24" s="716"/>
      <c r="H24" s="716"/>
      <c r="I24" s="716"/>
      <c r="J24" s="716"/>
      <c r="K24" s="716"/>
      <c r="L24" s="716"/>
      <c r="M24" s="716"/>
      <c r="N24" s="716"/>
      <c r="O24" s="716"/>
      <c r="P24" s="716"/>
    </row>
    <row r="26" spans="1:20" ht="17.25" customHeight="1" x14ac:dyDescent="0.3">
      <c r="B26" s="676" t="s">
        <v>45</v>
      </c>
      <c r="C26" s="676"/>
      <c r="D26" s="676"/>
      <c r="E26" s="676"/>
      <c r="F26" s="676"/>
      <c r="G26" s="676"/>
      <c r="H26" s="676"/>
      <c r="I26" s="676"/>
      <c r="J26" s="676"/>
      <c r="K26" s="676"/>
      <c r="L26" s="676"/>
      <c r="M26" s="676"/>
      <c r="N26" s="676"/>
      <c r="O26" s="676"/>
      <c r="P26" s="676"/>
    </row>
    <row r="27" spans="1:20" x14ac:dyDescent="0.3">
      <c r="B27" s="672" t="s">
        <v>46</v>
      </c>
      <c r="C27" s="672"/>
      <c r="D27" s="672"/>
      <c r="E27" s="672"/>
      <c r="F27" s="672"/>
      <c r="G27" s="672"/>
      <c r="H27" s="672"/>
      <c r="I27" s="672"/>
      <c r="J27" s="672"/>
      <c r="K27" s="672"/>
      <c r="L27" s="672"/>
      <c r="M27" s="672"/>
      <c r="N27" s="672"/>
      <c r="O27" s="672"/>
      <c r="P27" s="672"/>
      <c r="Q27" s="672"/>
      <c r="R27" s="672"/>
      <c r="S27" s="672"/>
    </row>
    <row r="28" spans="1:20" x14ac:dyDescent="0.3">
      <c r="B28" s="671" t="s">
        <v>136</v>
      </c>
      <c r="C28" s="671"/>
      <c r="D28" s="671"/>
      <c r="E28" s="671"/>
      <c r="F28" s="671"/>
      <c r="G28" s="671"/>
      <c r="H28" s="671"/>
      <c r="I28" s="671"/>
      <c r="J28" s="671"/>
      <c r="K28" s="671"/>
      <c r="L28" s="671"/>
      <c r="M28" s="671"/>
      <c r="N28" s="671"/>
      <c r="O28" s="671"/>
      <c r="P28" s="671"/>
      <c r="Q28" s="671"/>
      <c r="R28" s="671"/>
      <c r="S28" s="671"/>
    </row>
    <row r="29" spans="1:20" x14ac:dyDescent="0.3">
      <c r="B29" s="671" t="s">
        <v>48</v>
      </c>
      <c r="C29" s="671"/>
      <c r="D29" s="671"/>
      <c r="E29" s="671"/>
      <c r="F29" s="671"/>
      <c r="G29" s="671"/>
      <c r="H29" s="671"/>
      <c r="I29" s="671"/>
      <c r="J29" s="671"/>
      <c r="K29" s="671"/>
      <c r="L29" s="671"/>
      <c r="M29" s="671"/>
      <c r="N29" s="671"/>
      <c r="O29" s="671"/>
      <c r="P29" s="671"/>
      <c r="Q29" s="671"/>
      <c r="R29" s="671"/>
      <c r="S29" s="671"/>
    </row>
    <row r="30" spans="1:20" x14ac:dyDescent="0.3">
      <c r="B30" s="671" t="s">
        <v>137</v>
      </c>
      <c r="C30" s="671"/>
      <c r="D30" s="671"/>
      <c r="E30" s="671"/>
      <c r="F30" s="671"/>
      <c r="G30" s="671"/>
      <c r="H30" s="671"/>
      <c r="I30" s="671"/>
      <c r="J30" s="671"/>
      <c r="K30" s="671"/>
      <c r="L30" s="671"/>
      <c r="M30" s="671"/>
      <c r="N30" s="671"/>
      <c r="O30" s="671"/>
      <c r="P30" s="671"/>
      <c r="Q30" s="671"/>
      <c r="R30" s="671"/>
      <c r="S30" s="671"/>
    </row>
    <row r="31" spans="1:20" x14ac:dyDescent="0.3">
      <c r="B31" s="671" t="s">
        <v>102</v>
      </c>
      <c r="C31" s="671"/>
      <c r="D31" s="671"/>
      <c r="E31" s="671"/>
      <c r="F31" s="671"/>
      <c r="G31" s="671"/>
      <c r="H31" s="671"/>
      <c r="I31" s="671"/>
      <c r="J31" s="671"/>
      <c r="K31" s="671"/>
      <c r="L31" s="671"/>
      <c r="M31" s="671"/>
      <c r="N31" s="671"/>
      <c r="O31" s="671"/>
      <c r="P31" s="671"/>
      <c r="Q31" s="671"/>
      <c r="R31" s="671"/>
      <c r="S31" s="671"/>
    </row>
    <row r="32" spans="1:20" x14ac:dyDescent="0.3">
      <c r="B32" s="671" t="s">
        <v>138</v>
      </c>
      <c r="C32" s="671"/>
      <c r="D32" s="671"/>
      <c r="E32" s="671"/>
      <c r="F32" s="671"/>
      <c r="G32" s="671"/>
      <c r="H32" s="671"/>
      <c r="I32" s="671"/>
      <c r="J32" s="671"/>
      <c r="K32" s="671"/>
      <c r="L32" s="671"/>
      <c r="M32" s="671"/>
      <c r="N32" s="671"/>
      <c r="O32" s="671"/>
      <c r="P32" s="671"/>
      <c r="Q32" s="671"/>
      <c r="R32" s="671"/>
      <c r="S32" s="671"/>
    </row>
    <row r="33" spans="2:19" x14ac:dyDescent="0.3">
      <c r="B33" s="671" t="s">
        <v>49</v>
      </c>
      <c r="C33" s="671"/>
      <c r="D33" s="671"/>
      <c r="E33" s="671"/>
      <c r="F33" s="671"/>
      <c r="G33" s="671"/>
      <c r="H33" s="671"/>
      <c r="I33" s="671"/>
      <c r="J33" s="671"/>
      <c r="K33" s="671"/>
      <c r="L33" s="671"/>
      <c r="M33" s="671"/>
      <c r="N33" s="671"/>
      <c r="O33" s="671"/>
      <c r="P33" s="671"/>
      <c r="Q33" s="671"/>
      <c r="R33" s="671"/>
      <c r="S33" s="671"/>
    </row>
    <row r="34" spans="2:19" x14ac:dyDescent="0.3">
      <c r="B34" s="671" t="s">
        <v>51</v>
      </c>
      <c r="C34" s="671"/>
      <c r="D34" s="671"/>
      <c r="E34" s="671"/>
      <c r="F34" s="671"/>
      <c r="G34" s="671"/>
      <c r="H34" s="671"/>
      <c r="I34" s="671"/>
      <c r="J34" s="671"/>
      <c r="K34" s="671"/>
      <c r="L34" s="671"/>
      <c r="M34" s="671"/>
      <c r="N34" s="671"/>
      <c r="O34" s="671"/>
      <c r="P34" s="671"/>
      <c r="Q34" s="671"/>
      <c r="R34" s="671"/>
      <c r="S34" s="671"/>
    </row>
    <row r="35" spans="2:19" x14ac:dyDescent="0.3">
      <c r="B35" s="671" t="s">
        <v>52</v>
      </c>
      <c r="C35" s="671"/>
      <c r="D35" s="671"/>
      <c r="E35" s="671"/>
      <c r="F35" s="671"/>
      <c r="G35" s="671"/>
      <c r="H35" s="671"/>
      <c r="I35" s="671"/>
      <c r="J35" s="671"/>
      <c r="K35" s="671"/>
      <c r="L35" s="671"/>
      <c r="M35" s="671"/>
      <c r="N35" s="671"/>
      <c r="O35" s="671"/>
      <c r="P35" s="671"/>
      <c r="Q35" s="671"/>
      <c r="R35" s="671"/>
      <c r="S35" s="671"/>
    </row>
    <row r="36" spans="2:19" x14ac:dyDescent="0.3">
      <c r="B36" s="511"/>
      <c r="C36" s="511"/>
      <c r="D36" s="511"/>
      <c r="E36" s="511"/>
      <c r="F36" s="511"/>
      <c r="G36" s="511"/>
      <c r="H36" s="511"/>
      <c r="I36" s="511"/>
      <c r="J36" s="511"/>
      <c r="K36" s="511"/>
      <c r="L36" s="511"/>
      <c r="M36" s="511"/>
      <c r="N36" s="511"/>
      <c r="O36" s="511"/>
      <c r="P36" s="511"/>
    </row>
    <row r="38" spans="2:19" ht="15.05" customHeight="1" x14ac:dyDescent="0.3">
      <c r="B38" s="30" t="s">
        <v>139</v>
      </c>
      <c r="C38" s="30">
        <v>7.45</v>
      </c>
    </row>
    <row r="39" spans="2:19" ht="15.05" customHeight="1" x14ac:dyDescent="0.3"/>
    <row r="40" spans="2:19" ht="15.05" customHeight="1" x14ac:dyDescent="0.3"/>
    <row r="41" spans="2:19" ht="15.05" customHeight="1" x14ac:dyDescent="0.3"/>
    <row r="42" spans="2:19" ht="14.4" customHeight="1" x14ac:dyDescent="0.3"/>
    <row r="43" spans="2:19" ht="15.05" customHeight="1" x14ac:dyDescent="0.3"/>
    <row r="44" spans="2:19" ht="15.05" customHeight="1" x14ac:dyDescent="0.3"/>
    <row r="45" spans="2:19" ht="14.4" customHeight="1" x14ac:dyDescent="0.3"/>
    <row r="46" spans="2:19" ht="15.05" customHeight="1" x14ac:dyDescent="0.3"/>
    <row r="47" spans="2:19" ht="15.05" customHeight="1" x14ac:dyDescent="0.3"/>
    <row r="48" spans="2:19" ht="15.05" customHeight="1" x14ac:dyDescent="0.3"/>
    <row r="49" ht="15.05" customHeight="1" x14ac:dyDescent="0.3"/>
    <row r="50" ht="15.05" customHeight="1" x14ac:dyDescent="0.3"/>
    <row r="51" ht="15.05" customHeight="1" x14ac:dyDescent="0.3"/>
    <row r="53" ht="15.05" customHeight="1" x14ac:dyDescent="0.3"/>
    <row r="54" ht="15.05" customHeight="1" x14ac:dyDescent="0.3"/>
    <row r="55" ht="15.05" customHeight="1" x14ac:dyDescent="0.3"/>
    <row r="56" ht="15.05" customHeight="1" x14ac:dyDescent="0.3"/>
    <row r="57" ht="15.05" customHeight="1" x14ac:dyDescent="0.3"/>
  </sheetData>
  <mergeCells count="30">
    <mergeCell ref="B35:S35"/>
    <mergeCell ref="B34:S34"/>
    <mergeCell ref="T4:T5"/>
    <mergeCell ref="B2:T2"/>
    <mergeCell ref="B22:P22"/>
    <mergeCell ref="B4:B5"/>
    <mergeCell ref="C4:C5"/>
    <mergeCell ref="D4:D5"/>
    <mergeCell ref="E4:E5"/>
    <mergeCell ref="F4:F5"/>
    <mergeCell ref="G4:G5"/>
    <mergeCell ref="H4:H5"/>
    <mergeCell ref="J4:M4"/>
    <mergeCell ref="N4:P4"/>
    <mergeCell ref="Q4:Q5"/>
    <mergeCell ref="B30:S30"/>
    <mergeCell ref="B31:S31"/>
    <mergeCell ref="I4:I5"/>
    <mergeCell ref="B33:S33"/>
    <mergeCell ref="B24:P24"/>
    <mergeCell ref="B26:P26"/>
    <mergeCell ref="B27:S27"/>
    <mergeCell ref="B28:S28"/>
    <mergeCell ref="B29:S29"/>
    <mergeCell ref="R4:R5"/>
    <mergeCell ref="S4:S5"/>
    <mergeCell ref="B6:B16"/>
    <mergeCell ref="B17:B19"/>
    <mergeCell ref="B23:P23"/>
    <mergeCell ref="B32:S32"/>
  </mergeCells>
  <conditionalFormatting sqref="F6:M6 C6 C7:M19">
    <cfRule type="containsBlanks" dxfId="47" priority="4">
      <formula>LEN(TRIM(C6))=0</formula>
    </cfRule>
  </conditionalFormatting>
  <conditionalFormatting sqref="D6">
    <cfRule type="containsBlanks" dxfId="46" priority="2">
      <formula>LEN(TRIM(D6))=0</formula>
    </cfRule>
  </conditionalFormatting>
  <conditionalFormatting sqref="E6">
    <cfRule type="containsBlanks" dxfId="45" priority="1">
      <formula>LEN(TRIM(E6))=0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 F18:F19</xm:sqref>
        </x14:dataValidation>
        <x14:dataValidation type="list" allowBlank="1" showInputMessage="1" showErrorMessage="1" promptTitle="MODE">
          <x14:formula1>
            <xm:f>Menus!$C$2:$C$7</xm:f>
          </x14:formula1>
          <xm:sqref>H6:H16 H17:H19</xm:sqref>
        </x14:dataValidation>
        <x14:dataValidation type="list" allowBlank="1" showInputMessage="1" showErrorMessage="1" promptTitle="ALTERNATIVE FUEL">
          <x14:formula1>
            <xm:f>Menus!$D$2:$D$11</xm:f>
          </x14:formula1>
          <xm:sqref>G6:G16 G17:G19</xm:sqref>
        </x14:dataValidation>
        <x14:dataValidation type="list" allowBlank="1" showInputMessage="1" showErrorMessage="1" promptTitle="MODE">
          <x14:formula1>
            <xm:f>Menus!$L$2:$L$5</xm:f>
          </x14:formula1>
          <xm:sqref>I6:I16 I17:I19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0"/>
  <sheetViews>
    <sheetView workbookViewId="0">
      <selection activeCell="H27" sqref="H27"/>
    </sheetView>
  </sheetViews>
  <sheetFormatPr defaultColWidth="8.6640625" defaultRowHeight="15.05" x14ac:dyDescent="0.3"/>
  <cols>
    <col min="1" max="1" width="2.109375" customWidth="1"/>
    <col min="2" max="2" width="4.33203125" customWidth="1"/>
    <col min="3" max="3" width="17" customWidth="1"/>
    <col min="4" max="4" width="21" customWidth="1"/>
    <col min="5" max="5" width="11.6640625" style="30" customWidth="1"/>
    <col min="6" max="6" width="13.109375" customWidth="1"/>
    <col min="7" max="7" width="12.109375" customWidth="1"/>
    <col min="8" max="12" width="8.6640625" customWidth="1"/>
    <col min="13" max="14" width="9.6640625" customWidth="1"/>
    <col min="15" max="15" width="11.6640625" customWidth="1"/>
    <col min="16" max="16" width="7.109375" customWidth="1"/>
    <col min="17" max="17" width="6.44140625" customWidth="1"/>
    <col min="18" max="18" width="12.88671875" customWidth="1"/>
  </cols>
  <sheetData>
    <row r="1" spans="2:23" ht="15.65" thickBot="1" x14ac:dyDescent="0.35">
      <c r="B1" s="30" t="s">
        <v>140</v>
      </c>
      <c r="C1" s="30"/>
      <c r="D1" s="30"/>
      <c r="F1" s="30"/>
      <c r="G1" s="30"/>
      <c r="H1" s="30"/>
      <c r="I1" s="30"/>
      <c r="J1" s="30"/>
      <c r="K1" s="30"/>
      <c r="L1" s="30"/>
      <c r="M1" s="30"/>
      <c r="N1" s="30"/>
      <c r="O1" s="30"/>
      <c r="P1" s="30"/>
      <c r="Q1" s="30"/>
      <c r="R1" s="30"/>
      <c r="S1" s="30"/>
      <c r="T1" s="30"/>
      <c r="U1" s="30"/>
      <c r="V1" s="30"/>
      <c r="W1" s="30"/>
    </row>
    <row r="2" spans="2:23" ht="16.3" thickBot="1" x14ac:dyDescent="0.35">
      <c r="B2" s="677" t="s">
        <v>141</v>
      </c>
      <c r="C2" s="678"/>
      <c r="D2" s="678"/>
      <c r="E2" s="678"/>
      <c r="F2" s="678"/>
      <c r="G2" s="678"/>
      <c r="H2" s="678"/>
      <c r="I2" s="678"/>
      <c r="J2" s="678"/>
      <c r="K2" s="678"/>
      <c r="L2" s="678"/>
      <c r="M2" s="678"/>
      <c r="N2" s="678"/>
      <c r="O2" s="678"/>
      <c r="P2" s="678"/>
      <c r="Q2" s="678"/>
      <c r="R2" s="679"/>
      <c r="S2" s="30"/>
      <c r="T2" s="30"/>
      <c r="U2" s="30"/>
      <c r="V2" s="30"/>
      <c r="W2" s="30"/>
    </row>
    <row r="3" spans="2:23" ht="15.65" thickBot="1" x14ac:dyDescent="0.35">
      <c r="B3" s="740"/>
      <c r="C3" s="740"/>
      <c r="D3" s="740"/>
      <c r="E3" s="740"/>
      <c r="F3" s="740"/>
      <c r="G3" s="740"/>
      <c r="H3" s="740"/>
      <c r="I3" s="740"/>
      <c r="J3" s="740"/>
      <c r="K3" s="740"/>
      <c r="L3" s="740"/>
      <c r="M3" s="740"/>
      <c r="N3" s="740"/>
      <c r="O3" s="740"/>
      <c r="P3" s="740"/>
      <c r="Q3" s="740"/>
      <c r="R3" s="30"/>
      <c r="S3" s="30"/>
      <c r="T3" s="30"/>
      <c r="U3" s="30"/>
      <c r="V3" s="30"/>
      <c r="W3" s="30"/>
    </row>
    <row r="4" spans="2:23" ht="32.25" customHeight="1" thickBot="1" x14ac:dyDescent="0.35">
      <c r="B4" s="713" t="s">
        <v>3</v>
      </c>
      <c r="C4" s="707" t="s">
        <v>4</v>
      </c>
      <c r="D4" s="707" t="s">
        <v>5</v>
      </c>
      <c r="E4" s="707" t="s">
        <v>6</v>
      </c>
      <c r="F4" s="726" t="s">
        <v>7</v>
      </c>
      <c r="G4" s="734" t="s">
        <v>9</v>
      </c>
      <c r="H4" s="685" t="s">
        <v>57</v>
      </c>
      <c r="I4" s="686"/>
      <c r="J4" s="686"/>
      <c r="K4" s="687"/>
      <c r="L4" s="688" t="s">
        <v>58</v>
      </c>
      <c r="M4" s="689"/>
      <c r="N4" s="689"/>
      <c r="O4" s="737" t="s">
        <v>142</v>
      </c>
      <c r="P4" s="717" t="s">
        <v>11</v>
      </c>
      <c r="Q4" s="719" t="s">
        <v>12</v>
      </c>
      <c r="R4" s="726" t="s">
        <v>13</v>
      </c>
      <c r="S4" s="30"/>
      <c r="T4" s="30"/>
      <c r="U4" s="30"/>
      <c r="V4" s="30"/>
      <c r="W4" s="30"/>
    </row>
    <row r="5" spans="2:23" ht="33.049999999999997" customHeight="1" thickBot="1" x14ac:dyDescent="0.35">
      <c r="B5" s="742"/>
      <c r="C5" s="743"/>
      <c r="D5" s="741"/>
      <c r="E5" s="746"/>
      <c r="F5" s="744"/>
      <c r="G5" s="745"/>
      <c r="H5" s="518">
        <v>2016</v>
      </c>
      <c r="I5" s="516">
        <v>2017</v>
      </c>
      <c r="J5" s="516">
        <v>2018</v>
      </c>
      <c r="K5" s="517">
        <v>2019</v>
      </c>
      <c r="L5" s="187">
        <v>2020</v>
      </c>
      <c r="M5" s="429" t="s">
        <v>60</v>
      </c>
      <c r="N5" s="430" t="s">
        <v>61</v>
      </c>
      <c r="O5" s="747"/>
      <c r="P5" s="718"/>
      <c r="Q5" s="720"/>
      <c r="R5" s="739"/>
      <c r="S5" s="30"/>
      <c r="T5" s="30"/>
      <c r="U5" s="30"/>
      <c r="V5" s="30"/>
      <c r="W5" s="30"/>
    </row>
    <row r="6" spans="2:23" ht="60.1" x14ac:dyDescent="0.3">
      <c r="B6" s="94">
        <v>1</v>
      </c>
      <c r="C6" s="565" t="s">
        <v>143</v>
      </c>
      <c r="D6" s="565" t="s">
        <v>144</v>
      </c>
      <c r="E6" s="73" t="s">
        <v>18</v>
      </c>
      <c r="F6" s="73" t="s">
        <v>18</v>
      </c>
      <c r="G6" s="89" t="s">
        <v>18</v>
      </c>
      <c r="H6" s="562">
        <f>29300/D25</f>
        <v>3932.8859060402683</v>
      </c>
      <c r="I6" s="563">
        <f>71700/D25</f>
        <v>9624.161073825504</v>
      </c>
      <c r="J6" s="563">
        <f>118000/D25</f>
        <v>15838.926174496644</v>
      </c>
      <c r="K6" s="564">
        <f>49700/D25</f>
        <v>6671.1409395973151</v>
      </c>
      <c r="L6" s="77" t="s">
        <v>69</v>
      </c>
      <c r="M6" s="62" t="s">
        <v>69</v>
      </c>
      <c r="N6" s="76" t="s">
        <v>69</v>
      </c>
      <c r="O6" s="455">
        <f>SUM(H6:N6)</f>
        <v>36067.114093959732</v>
      </c>
      <c r="P6" s="76"/>
      <c r="Q6" s="76"/>
      <c r="R6" s="459" t="s">
        <v>145</v>
      </c>
      <c r="S6" s="30"/>
      <c r="T6" s="30"/>
      <c r="U6" s="30"/>
      <c r="V6" s="30"/>
      <c r="W6" s="30"/>
    </row>
    <row r="7" spans="2:23" x14ac:dyDescent="0.3">
      <c r="B7" s="92">
        <v>2</v>
      </c>
      <c r="C7" s="63"/>
      <c r="D7" s="63"/>
      <c r="E7" s="63" t="s">
        <v>42</v>
      </c>
      <c r="F7" s="63" t="s">
        <v>42</v>
      </c>
      <c r="G7" s="64" t="s">
        <v>42</v>
      </c>
      <c r="H7" s="78"/>
      <c r="I7" s="63"/>
      <c r="J7" s="63"/>
      <c r="K7" s="64"/>
      <c r="L7" s="78"/>
      <c r="M7" s="63"/>
      <c r="N7" s="75"/>
      <c r="O7" s="99" t="s">
        <v>146</v>
      </c>
      <c r="P7" s="76"/>
      <c r="Q7" s="76"/>
      <c r="R7" s="378"/>
      <c r="S7" s="30"/>
      <c r="T7" s="30"/>
      <c r="U7" s="30"/>
      <c r="V7" s="30"/>
      <c r="W7" s="30"/>
    </row>
    <row r="8" spans="2:23" ht="15.65" thickBot="1" x14ac:dyDescent="0.35">
      <c r="B8" s="93"/>
      <c r="C8" s="65"/>
      <c r="D8" s="65"/>
      <c r="E8" s="65" t="s">
        <v>42</v>
      </c>
      <c r="F8" s="65" t="s">
        <v>42</v>
      </c>
      <c r="G8" s="66" t="s">
        <v>42</v>
      </c>
      <c r="H8" s="79"/>
      <c r="I8" s="65"/>
      <c r="J8" s="65"/>
      <c r="K8" s="66"/>
      <c r="L8" s="79"/>
      <c r="M8" s="65"/>
      <c r="N8" s="74"/>
      <c r="O8" s="100"/>
      <c r="P8" s="101"/>
      <c r="Q8" s="101"/>
      <c r="R8" s="379"/>
      <c r="S8" s="30"/>
      <c r="T8" s="30"/>
      <c r="U8" s="30"/>
      <c r="V8" s="30"/>
      <c r="W8" s="30"/>
    </row>
    <row r="11" spans="2:23" x14ac:dyDescent="0.3">
      <c r="B11" s="697" t="s">
        <v>13</v>
      </c>
      <c r="C11" s="697"/>
      <c r="D11" s="697"/>
      <c r="E11" s="697"/>
      <c r="F11" s="697"/>
      <c r="G11" s="697"/>
      <c r="H11" s="697"/>
      <c r="I11" s="697"/>
      <c r="J11" s="697"/>
      <c r="K11" s="697"/>
      <c r="L11" s="697"/>
      <c r="M11" s="697"/>
      <c r="N11" s="697"/>
      <c r="O11" s="697"/>
      <c r="P11" s="697"/>
      <c r="Q11" s="697"/>
      <c r="R11" s="30"/>
      <c r="S11" s="30"/>
      <c r="T11" s="30"/>
      <c r="U11" s="30"/>
      <c r="V11" s="30"/>
      <c r="W11" s="30"/>
    </row>
    <row r="12" spans="2:23" x14ac:dyDescent="0.3">
      <c r="B12" s="671" t="s">
        <v>147</v>
      </c>
      <c r="C12" s="671"/>
      <c r="D12" s="671"/>
      <c r="E12" s="671"/>
      <c r="F12" s="671"/>
      <c r="G12" s="671"/>
      <c r="H12" s="671"/>
      <c r="I12" s="671"/>
      <c r="J12" s="671"/>
      <c r="K12" s="671"/>
      <c r="L12" s="671"/>
      <c r="M12" s="671"/>
      <c r="N12" s="671"/>
      <c r="O12" s="671"/>
      <c r="P12" s="671"/>
      <c r="Q12" s="671"/>
    </row>
    <row r="13" spans="2:23" x14ac:dyDescent="0.3">
      <c r="B13" s="671" t="s">
        <v>148</v>
      </c>
      <c r="C13" s="671"/>
      <c r="D13" s="671"/>
      <c r="E13" s="671"/>
      <c r="F13" s="671"/>
      <c r="G13" s="671"/>
      <c r="H13" s="671"/>
      <c r="I13" s="671"/>
      <c r="J13" s="671"/>
      <c r="K13" s="671"/>
      <c r="L13" s="671"/>
      <c r="M13" s="671"/>
      <c r="N13" s="671"/>
      <c r="O13" s="671"/>
      <c r="P13" s="671"/>
      <c r="Q13" s="671"/>
    </row>
    <row r="15" spans="2:23" s="30" customFormat="1" ht="17.25" customHeight="1" x14ac:dyDescent="0.3">
      <c r="B15" s="60" t="s">
        <v>45</v>
      </c>
      <c r="C15" s="60"/>
    </row>
    <row r="16" spans="2:23" s="30" customFormat="1" x14ac:dyDescent="0.3">
      <c r="B16" s="672" t="s">
        <v>46</v>
      </c>
      <c r="C16" s="672"/>
      <c r="D16" s="672"/>
      <c r="E16" s="672"/>
      <c r="F16" s="672"/>
      <c r="G16" s="672"/>
      <c r="H16" s="672"/>
      <c r="I16" s="672"/>
      <c r="J16" s="672"/>
      <c r="K16" s="672"/>
      <c r="L16" s="672"/>
      <c r="M16" s="672"/>
      <c r="N16" s="672"/>
      <c r="O16" s="672"/>
      <c r="P16" s="672"/>
      <c r="Q16" s="672"/>
    </row>
    <row r="17" spans="2:17" x14ac:dyDescent="0.3">
      <c r="B17" s="671" t="s">
        <v>136</v>
      </c>
      <c r="C17" s="671"/>
      <c r="D17" s="671"/>
      <c r="E17" s="671"/>
      <c r="F17" s="671"/>
      <c r="G17" s="671"/>
      <c r="H17" s="671"/>
      <c r="I17" s="671"/>
      <c r="J17" s="671"/>
      <c r="K17" s="671"/>
      <c r="L17" s="671"/>
      <c r="M17" s="671"/>
      <c r="N17" s="671"/>
      <c r="O17" s="671"/>
      <c r="P17" s="671"/>
      <c r="Q17" s="671"/>
    </row>
    <row r="18" spans="2:17" x14ac:dyDescent="0.3">
      <c r="B18" s="671" t="s">
        <v>48</v>
      </c>
      <c r="C18" s="671"/>
      <c r="D18" s="671"/>
      <c r="E18" s="671"/>
      <c r="F18" s="671"/>
      <c r="G18" s="671"/>
      <c r="H18" s="671"/>
      <c r="I18" s="671"/>
      <c r="J18" s="671"/>
      <c r="K18" s="671"/>
      <c r="L18" s="671"/>
      <c r="M18" s="671"/>
      <c r="N18" s="671"/>
      <c r="O18" s="671"/>
      <c r="P18" s="671"/>
      <c r="Q18" s="671"/>
    </row>
    <row r="19" spans="2:17" x14ac:dyDescent="0.3">
      <c r="B19" s="671" t="s">
        <v>149</v>
      </c>
      <c r="C19" s="671"/>
      <c r="D19" s="671"/>
      <c r="E19" s="671"/>
      <c r="F19" s="671"/>
      <c r="G19" s="671"/>
      <c r="H19" s="671"/>
      <c r="I19" s="671"/>
      <c r="J19" s="671"/>
      <c r="K19" s="671"/>
      <c r="L19" s="671"/>
      <c r="M19" s="671"/>
      <c r="N19" s="671"/>
      <c r="O19" s="671"/>
      <c r="P19" s="671"/>
      <c r="Q19" s="671"/>
    </row>
    <row r="20" spans="2:17" x14ac:dyDescent="0.3">
      <c r="B20" s="671" t="s">
        <v>102</v>
      </c>
      <c r="C20" s="671"/>
      <c r="D20" s="671"/>
      <c r="E20" s="671"/>
      <c r="F20" s="671"/>
      <c r="G20" s="671"/>
      <c r="H20" s="671"/>
      <c r="I20" s="671"/>
      <c r="J20" s="671"/>
      <c r="K20" s="671"/>
      <c r="L20" s="671"/>
      <c r="M20" s="671"/>
      <c r="N20" s="671"/>
      <c r="O20" s="671"/>
      <c r="P20" s="671"/>
      <c r="Q20" s="671"/>
    </row>
    <row r="21" spans="2:17" s="30" customFormat="1" x14ac:dyDescent="0.3">
      <c r="B21" s="511" t="s">
        <v>49</v>
      </c>
      <c r="C21" s="511"/>
      <c r="D21" s="511"/>
      <c r="E21" s="511"/>
      <c r="F21" s="511"/>
      <c r="G21" s="511"/>
      <c r="H21" s="511"/>
      <c r="I21" s="511"/>
      <c r="J21" s="511"/>
      <c r="K21" s="511"/>
      <c r="L21" s="511"/>
      <c r="M21" s="511"/>
      <c r="N21" s="511"/>
      <c r="O21" s="511"/>
      <c r="P21" s="511"/>
      <c r="Q21" s="511"/>
    </row>
    <row r="22" spans="2:17" x14ac:dyDescent="0.3">
      <c r="B22" s="671" t="s">
        <v>51</v>
      </c>
      <c r="C22" s="671"/>
      <c r="D22" s="671"/>
      <c r="E22" s="671"/>
      <c r="F22" s="671"/>
      <c r="G22" s="671"/>
      <c r="H22" s="671"/>
      <c r="I22" s="671"/>
      <c r="J22" s="671"/>
      <c r="K22" s="671"/>
      <c r="L22" s="671"/>
      <c r="M22" s="671"/>
      <c r="N22" s="671"/>
      <c r="O22" s="671"/>
      <c r="P22" s="671"/>
      <c r="Q22" s="671"/>
    </row>
    <row r="23" spans="2:17" x14ac:dyDescent="0.3">
      <c r="B23" s="671" t="s">
        <v>52</v>
      </c>
      <c r="C23" s="671"/>
      <c r="D23" s="671"/>
      <c r="E23" s="671"/>
      <c r="F23" s="671"/>
      <c r="G23" s="671"/>
      <c r="H23" s="671"/>
      <c r="I23" s="671"/>
      <c r="J23" s="671"/>
      <c r="K23" s="671"/>
      <c r="L23" s="671"/>
      <c r="M23" s="671"/>
      <c r="N23" s="671"/>
      <c r="O23" s="671"/>
      <c r="P23" s="671"/>
      <c r="Q23" s="671"/>
    </row>
    <row r="25" spans="2:17" ht="14.4" customHeight="1" x14ac:dyDescent="0.3">
      <c r="C25" s="30" t="s">
        <v>150</v>
      </c>
      <c r="D25" s="30">
        <v>7.45</v>
      </c>
      <c r="F25" s="30"/>
      <c r="G25" s="30"/>
      <c r="H25" s="30"/>
      <c r="I25" s="30"/>
      <c r="J25" s="30"/>
      <c r="K25" s="30"/>
      <c r="L25" s="30"/>
      <c r="M25" s="30"/>
      <c r="N25" s="30"/>
      <c r="O25" s="30"/>
      <c r="P25" s="30"/>
      <c r="Q25" s="30"/>
    </row>
    <row r="26" spans="2:17" ht="14.4" customHeight="1" x14ac:dyDescent="0.3">
      <c r="B26" s="30"/>
      <c r="C26" s="30"/>
      <c r="D26" s="30"/>
      <c r="F26" s="30"/>
      <c r="G26" s="30"/>
      <c r="H26" s="30"/>
      <c r="I26" s="30"/>
      <c r="J26" s="30"/>
      <c r="K26" s="30"/>
      <c r="L26" s="30"/>
      <c r="M26" s="30"/>
      <c r="N26" s="30"/>
      <c r="O26" s="30"/>
      <c r="P26" s="30"/>
      <c r="Q26" s="30"/>
    </row>
    <row r="27" spans="2:17" ht="14.4" customHeight="1" x14ac:dyDescent="0.3">
      <c r="B27" s="30"/>
      <c r="C27" s="30"/>
      <c r="D27" s="30"/>
      <c r="F27" s="30"/>
      <c r="G27" s="30"/>
      <c r="H27" s="30"/>
      <c r="I27" s="30"/>
      <c r="J27" s="30"/>
      <c r="K27" s="30"/>
      <c r="L27" s="30"/>
      <c r="M27" s="30"/>
      <c r="N27" s="30"/>
      <c r="O27" s="30"/>
      <c r="P27" s="30"/>
      <c r="Q27" s="30"/>
    </row>
    <row r="28" spans="2:17" ht="14.4" customHeight="1" x14ac:dyDescent="0.3"/>
    <row r="29" spans="2:17" ht="14.4" customHeight="1" x14ac:dyDescent="0.3">
      <c r="D29" s="30"/>
    </row>
    <row r="30" spans="2:17" ht="14.4" customHeight="1" x14ac:dyDescent="0.3">
      <c r="D30" s="30"/>
    </row>
  </sheetData>
  <mergeCells count="24">
    <mergeCell ref="R4:R5"/>
    <mergeCell ref="B2:R2"/>
    <mergeCell ref="B23:Q23"/>
    <mergeCell ref="B11:Q11"/>
    <mergeCell ref="B12:Q12"/>
    <mergeCell ref="B3:Q3"/>
    <mergeCell ref="L4:N4"/>
    <mergeCell ref="D4:D5"/>
    <mergeCell ref="B4:B5"/>
    <mergeCell ref="C4:C5"/>
    <mergeCell ref="F4:F5"/>
    <mergeCell ref="G4:G5"/>
    <mergeCell ref="E4:E5"/>
    <mergeCell ref="O4:O5"/>
    <mergeCell ref="P4:P5"/>
    <mergeCell ref="Q4:Q5"/>
    <mergeCell ref="H4:K4"/>
    <mergeCell ref="B22:Q22"/>
    <mergeCell ref="B13:Q13"/>
    <mergeCell ref="B20:Q20"/>
    <mergeCell ref="B16:Q16"/>
    <mergeCell ref="B17:Q17"/>
    <mergeCell ref="B18:Q18"/>
    <mergeCell ref="B19:Q19"/>
  </mergeCells>
  <conditionalFormatting sqref="B6:K8">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E6:E8</xm:sqref>
        </x14:dataValidation>
        <x14:dataValidation type="list" allowBlank="1" showInputMessage="1" showErrorMessage="1" promptTitle="ALTERNATIVE FUEL">
          <x14:formula1>
            <xm:f>Menus!$D$2:$D$11</xm:f>
          </x14:formula1>
          <xm:sqref>F6:F8</xm:sqref>
        </x14:dataValidation>
        <x14:dataValidation type="list" allowBlank="1" showInputMessage="1" showErrorMessage="1" promptTitle="MODE">
          <x14:formula1>
            <xm:f>Menus!$C$2:$C$7</xm:f>
          </x14:formula1>
          <xm:sqref>G6:G8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3"/>
  <sheetViews>
    <sheetView topLeftCell="A34" zoomScale="85" zoomScaleNormal="85" zoomScalePageLayoutView="160" workbookViewId="0">
      <selection activeCell="A68" sqref="A68"/>
    </sheetView>
  </sheetViews>
  <sheetFormatPr defaultColWidth="8.6640625" defaultRowHeight="15.05" x14ac:dyDescent="0.3"/>
  <cols>
    <col min="1" max="1" width="1" style="30" customWidth="1"/>
    <col min="2" max="2" width="12.6640625" customWidth="1"/>
    <col min="3" max="3" width="31.33203125" customWidth="1"/>
    <col min="4" max="8" width="8.6640625" customWidth="1"/>
    <col min="9" max="9" width="9.44140625" customWidth="1"/>
    <col min="10" max="10" width="4" customWidth="1"/>
    <col min="11" max="11" width="106.33203125" customWidth="1"/>
    <col min="36" max="36" width="9.88671875" bestFit="1" customWidth="1"/>
  </cols>
  <sheetData>
    <row r="1" spans="2:37" ht="15.65" thickBot="1" x14ac:dyDescent="0.35">
      <c r="B1" s="30"/>
      <c r="C1" s="30" t="s">
        <v>151</v>
      </c>
      <c r="D1" s="30"/>
      <c r="E1" s="30"/>
      <c r="F1" s="30"/>
      <c r="G1" s="30"/>
      <c r="H1" s="30"/>
      <c r="I1" s="30"/>
      <c r="J1" s="30"/>
      <c r="K1" s="30"/>
      <c r="L1" s="30"/>
      <c r="M1" s="30"/>
      <c r="N1" s="30"/>
      <c r="O1" s="30"/>
      <c r="P1" s="30"/>
      <c r="Q1" s="30"/>
      <c r="R1" s="30"/>
      <c r="S1" s="30"/>
      <c r="T1" s="30"/>
      <c r="U1" s="30"/>
    </row>
    <row r="2" spans="2:37" ht="16.3" thickBot="1" x14ac:dyDescent="0.35">
      <c r="B2" s="759" t="s">
        <v>152</v>
      </c>
      <c r="C2" s="760"/>
      <c r="D2" s="760"/>
      <c r="E2" s="760"/>
      <c r="F2" s="760"/>
      <c r="G2" s="760"/>
      <c r="H2" s="760"/>
      <c r="I2" s="761"/>
      <c r="J2" s="19"/>
      <c r="K2" s="21" t="s">
        <v>45</v>
      </c>
      <c r="L2" s="30"/>
      <c r="M2" s="30"/>
      <c r="N2" s="30"/>
      <c r="O2" s="30"/>
      <c r="P2" s="30"/>
      <c r="Q2" s="30"/>
      <c r="R2" s="30"/>
      <c r="S2" s="30"/>
      <c r="T2" s="30"/>
      <c r="U2" s="30"/>
    </row>
    <row r="3" spans="2:37" ht="15.85" customHeight="1" thickBot="1" x14ac:dyDescent="0.35">
      <c r="B3" s="30"/>
      <c r="C3" s="751"/>
      <c r="D3" s="752"/>
      <c r="E3" s="752"/>
      <c r="F3" s="752"/>
      <c r="G3" s="752"/>
      <c r="H3" s="752"/>
      <c r="I3" s="752"/>
      <c r="J3" s="26"/>
      <c r="K3" s="716" t="s">
        <v>153</v>
      </c>
      <c r="L3" s="30"/>
      <c r="M3" s="30"/>
      <c r="N3" s="30"/>
      <c r="O3" s="30"/>
      <c r="P3" s="30"/>
      <c r="Q3" s="30"/>
      <c r="R3" s="30"/>
      <c r="S3" s="30"/>
      <c r="T3" s="30"/>
      <c r="U3" s="30"/>
    </row>
    <row r="4" spans="2:37" ht="30.7" customHeight="1" thickBot="1" x14ac:dyDescent="0.35">
      <c r="B4" s="773" t="s">
        <v>9</v>
      </c>
      <c r="C4" s="771" t="s">
        <v>154</v>
      </c>
      <c r="D4" s="685" t="s">
        <v>155</v>
      </c>
      <c r="E4" s="754"/>
      <c r="F4" s="755"/>
      <c r="G4" s="713" t="s">
        <v>156</v>
      </c>
      <c r="H4" s="683"/>
      <c r="I4" s="753"/>
      <c r="J4" s="16"/>
      <c r="K4" s="716"/>
      <c r="L4" s="30"/>
      <c r="M4" s="30"/>
      <c r="N4" s="30"/>
      <c r="O4" s="30"/>
      <c r="P4" s="30"/>
      <c r="Q4" s="30"/>
      <c r="R4" s="30"/>
      <c r="S4" s="30"/>
      <c r="T4" s="30"/>
      <c r="U4" s="30"/>
    </row>
    <row r="5" spans="2:37" ht="18.8" customHeight="1" thickBot="1" x14ac:dyDescent="0.35">
      <c r="B5" s="774"/>
      <c r="C5" s="772"/>
      <c r="D5" s="126">
        <v>2016</v>
      </c>
      <c r="E5" s="127">
        <v>2017</v>
      </c>
      <c r="F5" s="128">
        <v>2018</v>
      </c>
      <c r="G5" s="514">
        <v>2020</v>
      </c>
      <c r="H5" s="124">
        <v>2025</v>
      </c>
      <c r="I5" s="124">
        <v>2030</v>
      </c>
      <c r="J5" s="30"/>
      <c r="K5" s="716"/>
      <c r="L5" s="30"/>
      <c r="M5" s="30"/>
      <c r="N5" s="30"/>
      <c r="O5" s="30"/>
    </row>
    <row r="6" spans="2:37" ht="20.05" customHeight="1" thickBot="1" x14ac:dyDescent="0.35">
      <c r="B6" s="102"/>
      <c r="C6" s="756" t="s">
        <v>157</v>
      </c>
      <c r="D6" s="757"/>
      <c r="E6" s="757"/>
      <c r="F6" s="757"/>
      <c r="G6" s="757"/>
      <c r="H6" s="757"/>
      <c r="I6" s="758"/>
      <c r="J6" s="5"/>
      <c r="K6" s="716"/>
      <c r="L6" s="30"/>
      <c r="M6" s="30"/>
      <c r="N6" s="30"/>
      <c r="O6" s="30"/>
    </row>
    <row r="7" spans="2:37" s="30" customFormat="1" ht="21" customHeight="1" thickBot="1" x14ac:dyDescent="0.35">
      <c r="B7" s="779" t="s">
        <v>26</v>
      </c>
      <c r="C7" s="526" t="s">
        <v>158</v>
      </c>
      <c r="D7" s="198">
        <f>D8+D9</f>
        <v>11696</v>
      </c>
      <c r="E7" s="199">
        <f t="shared" ref="E7:H7" si="0">E8+E9</f>
        <v>12591</v>
      </c>
      <c r="F7" s="199">
        <f>F8+F9</f>
        <v>17504</v>
      </c>
      <c r="G7" s="199">
        <f t="shared" si="0"/>
        <v>37154.5</v>
      </c>
      <c r="H7" s="199">
        <f t="shared" si="0"/>
        <v>111799.5</v>
      </c>
      <c r="I7" s="200">
        <f>I8+I9</f>
        <v>334259</v>
      </c>
      <c r="J7" s="5"/>
      <c r="K7" s="515" t="s">
        <v>159</v>
      </c>
      <c r="P7"/>
      <c r="Q7"/>
      <c r="R7"/>
      <c r="S7"/>
      <c r="T7"/>
      <c r="U7"/>
      <c r="AD7"/>
      <c r="AE7"/>
      <c r="AF7"/>
      <c r="AG7"/>
      <c r="AH7"/>
      <c r="AI7"/>
      <c r="AJ7"/>
      <c r="AK7"/>
    </row>
    <row r="8" spans="2:37" s="30" customFormat="1" ht="18" customHeight="1" x14ac:dyDescent="0.3">
      <c r="B8" s="780"/>
      <c r="C8" s="326" t="s">
        <v>160</v>
      </c>
      <c r="D8" s="361">
        <v>1123</v>
      </c>
      <c r="E8" s="197">
        <v>1331</v>
      </c>
      <c r="F8" s="197">
        <v>1386</v>
      </c>
      <c r="G8" s="590">
        <v>1480</v>
      </c>
      <c r="H8" s="590">
        <v>1995</v>
      </c>
      <c r="I8" s="591">
        <v>2510</v>
      </c>
      <c r="J8" s="5"/>
      <c r="K8" s="515"/>
      <c r="P8"/>
      <c r="Q8"/>
      <c r="R8"/>
      <c r="S8"/>
      <c r="T8"/>
      <c r="U8"/>
      <c r="AD8"/>
      <c r="AE8"/>
      <c r="AF8"/>
      <c r="AG8"/>
      <c r="AH8"/>
      <c r="AI8"/>
      <c r="AJ8"/>
      <c r="AK8"/>
    </row>
    <row r="9" spans="2:37" s="30" customFormat="1" ht="18" customHeight="1" x14ac:dyDescent="0.3">
      <c r="B9" s="780"/>
      <c r="C9" s="389" t="s">
        <v>161</v>
      </c>
      <c r="D9" s="360">
        <f>D10+D13+D16+D19</f>
        <v>10573</v>
      </c>
      <c r="E9" s="360">
        <f t="shared" ref="E9:F9" si="1">E10+E13+E16+E19</f>
        <v>11260</v>
      </c>
      <c r="F9" s="360">
        <f t="shared" si="1"/>
        <v>16118</v>
      </c>
      <c r="G9" s="360">
        <f t="shared" ref="G9:I9" si="2">G10+G13+G16+G19</f>
        <v>35674.5</v>
      </c>
      <c r="H9" s="360">
        <f t="shared" si="2"/>
        <v>109804.5</v>
      </c>
      <c r="I9" s="360">
        <f t="shared" si="2"/>
        <v>331749</v>
      </c>
      <c r="J9" s="5"/>
      <c r="K9" s="515"/>
      <c r="P9"/>
      <c r="Q9"/>
      <c r="R9"/>
      <c r="S9"/>
      <c r="T9"/>
      <c r="U9"/>
      <c r="AD9"/>
      <c r="AE9"/>
      <c r="AF9"/>
      <c r="AG9"/>
      <c r="AH9"/>
      <c r="AI9"/>
      <c r="AJ9"/>
      <c r="AK9"/>
    </row>
    <row r="10" spans="2:37" ht="15.65" customHeight="1" x14ac:dyDescent="0.3">
      <c r="B10" s="780"/>
      <c r="C10" s="320" t="s">
        <v>162</v>
      </c>
      <c r="D10" s="361">
        <f>SUM(D11:D12)</f>
        <v>9763</v>
      </c>
      <c r="E10" s="197">
        <f>SUM(E11:E12)</f>
        <v>10541</v>
      </c>
      <c r="F10" s="197">
        <f>SUM(F11:F12)</f>
        <v>15205</v>
      </c>
      <c r="G10" s="197">
        <f t="shared" ref="G10:I10" si="3">SUM(G11:G12)</f>
        <v>32531</v>
      </c>
      <c r="H10" s="197">
        <f t="shared" si="3"/>
        <v>98484</v>
      </c>
      <c r="I10" s="197">
        <f t="shared" si="3"/>
        <v>294373</v>
      </c>
      <c r="J10" s="30"/>
      <c r="K10" s="30"/>
      <c r="L10" s="30"/>
      <c r="M10" s="30"/>
      <c r="N10" s="30"/>
      <c r="O10" s="30"/>
    </row>
    <row r="11" spans="2:37" x14ac:dyDescent="0.3">
      <c r="B11" s="780"/>
      <c r="C11" s="159" t="s">
        <v>163</v>
      </c>
      <c r="D11" s="363">
        <v>8662</v>
      </c>
      <c r="E11" s="129">
        <v>8765</v>
      </c>
      <c r="F11" s="129">
        <v>10037</v>
      </c>
      <c r="G11" s="468">
        <v>19276</v>
      </c>
      <c r="H11" s="468">
        <v>58075</v>
      </c>
      <c r="I11" s="476">
        <v>186265</v>
      </c>
      <c r="J11" s="30"/>
      <c r="K11" s="30"/>
      <c r="L11" s="30"/>
      <c r="M11" s="30"/>
      <c r="N11" s="30"/>
      <c r="O11" s="30"/>
    </row>
    <row r="12" spans="2:37" x14ac:dyDescent="0.3">
      <c r="B12" s="780"/>
      <c r="C12" s="159" t="s">
        <v>164</v>
      </c>
      <c r="D12" s="363">
        <v>1101</v>
      </c>
      <c r="E12" s="129">
        <v>1776</v>
      </c>
      <c r="F12" s="129">
        <v>5168</v>
      </c>
      <c r="G12" s="468">
        <v>13255</v>
      </c>
      <c r="H12" s="468">
        <v>40409</v>
      </c>
      <c r="I12" s="476">
        <v>108108</v>
      </c>
      <c r="J12" s="30"/>
      <c r="K12" s="30" t="s">
        <v>165</v>
      </c>
      <c r="L12" s="30"/>
      <c r="M12" s="30"/>
      <c r="N12" s="30"/>
      <c r="O12" s="30"/>
    </row>
    <row r="13" spans="2:37" ht="15.05" customHeight="1" x14ac:dyDescent="0.3">
      <c r="B13" s="780"/>
      <c r="C13" s="157" t="s">
        <v>166</v>
      </c>
      <c r="D13" s="362">
        <f>D14+D15</f>
        <v>803</v>
      </c>
      <c r="E13" s="131">
        <f t="shared" ref="E13:I13" si="4">E14+E15</f>
        <v>713</v>
      </c>
      <c r="F13" s="131">
        <f t="shared" si="4"/>
        <v>905</v>
      </c>
      <c r="G13" s="131">
        <f t="shared" si="4"/>
        <v>2996</v>
      </c>
      <c r="H13" s="131">
        <f t="shared" si="4"/>
        <v>10556</v>
      </c>
      <c r="I13" s="195">
        <f t="shared" si="4"/>
        <v>35572</v>
      </c>
      <c r="J13" s="30"/>
      <c r="K13" s="25" t="s">
        <v>167</v>
      </c>
      <c r="L13" s="30"/>
      <c r="M13" s="30"/>
      <c r="N13" s="30"/>
      <c r="O13" s="30"/>
      <c r="P13" s="30"/>
      <c r="Q13" s="30"/>
      <c r="R13" s="30"/>
      <c r="S13" s="30"/>
      <c r="T13" s="30"/>
      <c r="U13" s="30"/>
    </row>
    <row r="14" spans="2:37" ht="15.05" customHeight="1" x14ac:dyDescent="0.3">
      <c r="B14" s="780"/>
      <c r="C14" s="159" t="s">
        <v>163</v>
      </c>
      <c r="D14" s="362">
        <v>623</v>
      </c>
      <c r="E14" s="131">
        <v>512</v>
      </c>
      <c r="F14" s="131">
        <v>669</v>
      </c>
      <c r="G14" s="468">
        <v>2247</v>
      </c>
      <c r="H14" s="468">
        <v>7917</v>
      </c>
      <c r="I14" s="476">
        <v>26679</v>
      </c>
      <c r="J14" s="30"/>
      <c r="K14" s="30"/>
      <c r="L14" s="30"/>
      <c r="M14" s="30"/>
      <c r="N14" s="30"/>
      <c r="O14" s="30"/>
      <c r="P14" s="30"/>
      <c r="Q14" s="30"/>
      <c r="R14" s="30"/>
      <c r="S14" s="30"/>
      <c r="T14" s="30"/>
      <c r="U14" s="30"/>
    </row>
    <row r="15" spans="2:37" ht="15.05" customHeight="1" x14ac:dyDescent="0.3">
      <c r="B15" s="780"/>
      <c r="C15" s="159" t="s">
        <v>164</v>
      </c>
      <c r="D15" s="362">
        <v>180</v>
      </c>
      <c r="E15" s="131">
        <v>201</v>
      </c>
      <c r="F15" s="131">
        <v>236</v>
      </c>
      <c r="G15" s="130">
        <f>G14/3</f>
        <v>749</v>
      </c>
      <c r="H15" s="130">
        <f t="shared" ref="H15:I15" si="5">H14/3</f>
        <v>2639</v>
      </c>
      <c r="I15" s="130">
        <f t="shared" si="5"/>
        <v>8893</v>
      </c>
      <c r="J15" s="30"/>
      <c r="K15" s="30" t="s">
        <v>165</v>
      </c>
      <c r="L15" s="30"/>
      <c r="M15" s="30"/>
      <c r="N15" s="30"/>
      <c r="O15" s="592"/>
      <c r="P15" s="592"/>
      <c r="Q15" s="592"/>
      <c r="R15" s="30"/>
      <c r="S15" s="30"/>
      <c r="T15" s="30"/>
      <c r="U15" s="30"/>
    </row>
    <row r="16" spans="2:37" ht="15.05" customHeight="1" x14ac:dyDescent="0.3">
      <c r="B16" s="780"/>
      <c r="C16" s="157" t="s">
        <v>168</v>
      </c>
      <c r="D16" s="362">
        <f>D17+D18</f>
        <v>0</v>
      </c>
      <c r="E16" s="131">
        <f t="shared" ref="E16:I16" si="6">E17+E18</f>
        <v>0</v>
      </c>
      <c r="F16" s="131">
        <f t="shared" si="6"/>
        <v>0</v>
      </c>
      <c r="G16" s="131">
        <f t="shared" si="6"/>
        <v>2</v>
      </c>
      <c r="H16" s="131">
        <f t="shared" si="6"/>
        <v>31</v>
      </c>
      <c r="I16" s="195">
        <f t="shared" si="6"/>
        <v>208</v>
      </c>
      <c r="J16" s="30"/>
      <c r="K16" s="30" t="s">
        <v>169</v>
      </c>
      <c r="L16" s="30"/>
      <c r="M16" s="30"/>
      <c r="N16" s="30"/>
      <c r="O16" s="30"/>
      <c r="P16" s="30"/>
      <c r="Q16" s="30"/>
      <c r="R16" s="30"/>
      <c r="S16" s="30"/>
      <c r="T16" s="30"/>
      <c r="U16" s="30"/>
    </row>
    <row r="17" spans="2:37" ht="15.05" customHeight="1" x14ac:dyDescent="0.3">
      <c r="B17" s="780"/>
      <c r="C17" s="159" t="s">
        <v>163</v>
      </c>
      <c r="D17" s="362">
        <v>0</v>
      </c>
      <c r="E17" s="131">
        <v>0</v>
      </c>
      <c r="F17" s="131">
        <v>0</v>
      </c>
      <c r="G17" s="468">
        <v>2</v>
      </c>
      <c r="H17" s="468">
        <v>23</v>
      </c>
      <c r="I17" s="476">
        <v>156</v>
      </c>
      <c r="J17" s="30"/>
      <c r="K17" s="30"/>
      <c r="L17" s="30"/>
      <c r="M17" s="30"/>
      <c r="N17" s="30"/>
      <c r="O17" s="30"/>
      <c r="P17" s="30"/>
      <c r="Q17" s="30"/>
      <c r="R17" s="30"/>
      <c r="S17" s="30"/>
      <c r="T17" s="30"/>
      <c r="U17" s="30"/>
      <c r="V17" s="30"/>
      <c r="W17" s="30"/>
      <c r="X17" s="30"/>
      <c r="Y17" s="30"/>
    </row>
    <row r="18" spans="2:37" ht="15.05" customHeight="1" x14ac:dyDescent="0.3">
      <c r="B18" s="780"/>
      <c r="C18" s="159" t="s">
        <v>164</v>
      </c>
      <c r="D18" s="362">
        <v>0</v>
      </c>
      <c r="E18" s="131">
        <v>0</v>
      </c>
      <c r="F18" s="131">
        <v>0</v>
      </c>
      <c r="G18" s="130">
        <v>0</v>
      </c>
      <c r="H18" s="130">
        <v>8</v>
      </c>
      <c r="I18" s="194">
        <v>52</v>
      </c>
      <c r="J18" s="30"/>
      <c r="K18" s="30" t="s">
        <v>165</v>
      </c>
      <c r="L18" s="30"/>
      <c r="M18" s="30"/>
      <c r="N18" s="30"/>
      <c r="O18" s="30"/>
      <c r="P18" s="30"/>
      <c r="Q18" s="30"/>
      <c r="R18" s="30"/>
      <c r="S18" s="30"/>
      <c r="T18" s="30"/>
      <c r="U18" s="30"/>
      <c r="V18" s="30"/>
      <c r="W18" s="30"/>
      <c r="X18" s="30"/>
      <c r="Y18" s="30"/>
    </row>
    <row r="19" spans="2:37" ht="15.85" customHeight="1" x14ac:dyDescent="0.3">
      <c r="B19" s="780"/>
      <c r="C19" s="169" t="s">
        <v>170</v>
      </c>
      <c r="D19" s="363">
        <f>D20+D21</f>
        <v>7</v>
      </c>
      <c r="E19" s="129">
        <f t="shared" ref="E19:I19" si="7">E20+E21</f>
        <v>6</v>
      </c>
      <c r="F19" s="129">
        <f t="shared" si="7"/>
        <v>8</v>
      </c>
      <c r="G19" s="129">
        <f t="shared" si="7"/>
        <v>145.5</v>
      </c>
      <c r="H19" s="129">
        <f t="shared" si="7"/>
        <v>733.5</v>
      </c>
      <c r="I19" s="196">
        <f t="shared" si="7"/>
        <v>1596</v>
      </c>
      <c r="J19" s="30"/>
      <c r="K19" s="30"/>
      <c r="L19" s="30"/>
      <c r="M19" s="30"/>
      <c r="N19" s="30"/>
      <c r="O19" s="30"/>
      <c r="P19" s="30"/>
      <c r="Q19" s="30"/>
      <c r="R19" s="30"/>
      <c r="S19" s="30"/>
      <c r="T19" s="30"/>
      <c r="U19" s="30"/>
      <c r="V19" s="30"/>
      <c r="W19" s="30"/>
      <c r="X19" s="30"/>
      <c r="Y19" s="30"/>
    </row>
    <row r="20" spans="2:37" ht="15.85" customHeight="1" x14ac:dyDescent="0.3">
      <c r="B20" s="780"/>
      <c r="C20" s="159" t="s">
        <v>163</v>
      </c>
      <c r="D20" s="363">
        <v>6</v>
      </c>
      <c r="E20" s="129">
        <v>5</v>
      </c>
      <c r="F20" s="129">
        <v>7</v>
      </c>
      <c r="G20" s="129">
        <v>97</v>
      </c>
      <c r="H20" s="129">
        <v>489</v>
      </c>
      <c r="I20" s="196">
        <v>1064</v>
      </c>
      <c r="J20" s="30"/>
      <c r="K20" s="30"/>
      <c r="L20" s="30"/>
      <c r="M20" s="30"/>
      <c r="N20" s="30"/>
      <c r="O20" s="217"/>
      <c r="P20" s="30"/>
      <c r="Q20" s="30"/>
      <c r="R20" s="30"/>
      <c r="S20" s="30"/>
      <c r="T20" s="30"/>
      <c r="U20" s="30"/>
      <c r="V20" s="30"/>
      <c r="W20" s="30"/>
      <c r="X20" s="30"/>
      <c r="Y20" s="30"/>
    </row>
    <row r="21" spans="2:37" ht="15.85" customHeight="1" thickBot="1" x14ac:dyDescent="0.35">
      <c r="B21" s="780"/>
      <c r="C21" s="161" t="s">
        <v>164</v>
      </c>
      <c r="D21" s="475">
        <v>1</v>
      </c>
      <c r="E21" s="474">
        <v>1</v>
      </c>
      <c r="F21" s="474">
        <v>1</v>
      </c>
      <c r="G21" s="135">
        <f>G20/2</f>
        <v>48.5</v>
      </c>
      <c r="H21" s="135">
        <f>H20/2</f>
        <v>244.5</v>
      </c>
      <c r="I21" s="136">
        <f>I20/2</f>
        <v>532</v>
      </c>
      <c r="J21" s="30"/>
      <c r="K21" s="30" t="s">
        <v>165</v>
      </c>
      <c r="L21" s="30"/>
      <c r="M21" s="30"/>
      <c r="N21" s="30"/>
      <c r="O21" s="217"/>
      <c r="P21" s="30"/>
      <c r="Q21" s="30"/>
      <c r="R21" s="30"/>
      <c r="S21" s="30"/>
      <c r="T21" s="30"/>
      <c r="U21" s="30"/>
      <c r="V21" s="30"/>
      <c r="W21" s="30"/>
      <c r="X21" s="30"/>
      <c r="Y21" s="30"/>
    </row>
    <row r="22" spans="2:37" s="30" customFormat="1" ht="15.85" customHeight="1" x14ac:dyDescent="0.3">
      <c r="B22" s="762" t="s">
        <v>119</v>
      </c>
      <c r="C22" s="338" t="s">
        <v>171</v>
      </c>
      <c r="D22" s="327">
        <v>0</v>
      </c>
      <c r="E22" s="328">
        <v>0</v>
      </c>
      <c r="F22" s="328">
        <v>0</v>
      </c>
      <c r="G22" s="328">
        <v>0</v>
      </c>
      <c r="H22" s="328">
        <v>0</v>
      </c>
      <c r="I22" s="329">
        <v>0</v>
      </c>
      <c r="K22" s="515"/>
      <c r="AD22"/>
      <c r="AE22"/>
      <c r="AF22"/>
      <c r="AG22"/>
      <c r="AH22"/>
      <c r="AI22"/>
      <c r="AJ22"/>
      <c r="AK22"/>
    </row>
    <row r="23" spans="2:37" s="30" customFormat="1" ht="15.85" customHeight="1" thickBot="1" x14ac:dyDescent="0.35">
      <c r="B23" s="763"/>
      <c r="C23" s="336" t="s">
        <v>172</v>
      </c>
      <c r="D23" s="134">
        <v>0</v>
      </c>
      <c r="E23" s="135">
        <v>0</v>
      </c>
      <c r="F23" s="474">
        <v>3</v>
      </c>
      <c r="G23" s="474">
        <v>3</v>
      </c>
      <c r="H23" s="135">
        <v>5</v>
      </c>
      <c r="I23" s="136">
        <v>5</v>
      </c>
      <c r="K23" s="515"/>
      <c r="L23" s="217"/>
      <c r="X23" s="217"/>
      <c r="AD23"/>
      <c r="AE23"/>
      <c r="AF23"/>
      <c r="AG23"/>
      <c r="AH23"/>
      <c r="AI23"/>
      <c r="AJ23"/>
      <c r="AK23"/>
    </row>
    <row r="24" spans="2:37" s="30" customFormat="1" ht="15.85" customHeight="1" thickBot="1" x14ac:dyDescent="0.35">
      <c r="B24" s="342" t="s">
        <v>173</v>
      </c>
      <c r="C24" s="339" t="s">
        <v>174</v>
      </c>
      <c r="D24" s="330">
        <v>0</v>
      </c>
      <c r="E24" s="331">
        <v>0</v>
      </c>
      <c r="F24" s="331">
        <v>0</v>
      </c>
      <c r="G24" s="331">
        <v>0</v>
      </c>
      <c r="H24" s="331">
        <v>0</v>
      </c>
      <c r="I24" s="332">
        <v>0</v>
      </c>
      <c r="AD24"/>
      <c r="AE24"/>
      <c r="AF24"/>
      <c r="AG24"/>
      <c r="AH24"/>
      <c r="AI24"/>
      <c r="AJ24"/>
      <c r="AK24"/>
    </row>
    <row r="25" spans="2:37" s="30" customFormat="1" ht="15.85" customHeight="1" thickBot="1" x14ac:dyDescent="0.35">
      <c r="B25" s="402" t="s">
        <v>78</v>
      </c>
      <c r="C25" s="323" t="s">
        <v>175</v>
      </c>
      <c r="D25" s="330">
        <v>345</v>
      </c>
      <c r="E25" s="331">
        <v>248</v>
      </c>
      <c r="F25" s="331">
        <v>253</v>
      </c>
      <c r="G25" s="331">
        <f>F25</f>
        <v>253</v>
      </c>
      <c r="H25" s="331">
        <f>42+F25</f>
        <v>295</v>
      </c>
      <c r="I25" s="332">
        <f>100+F25</f>
        <v>353</v>
      </c>
      <c r="Q25" s="217"/>
      <c r="AD25"/>
      <c r="AE25"/>
      <c r="AF25"/>
      <c r="AG25"/>
      <c r="AH25"/>
      <c r="AI25"/>
      <c r="AJ25"/>
      <c r="AK25"/>
    </row>
    <row r="26" spans="2:37" s="30" customFormat="1" ht="15.85" customHeight="1" thickBot="1" x14ac:dyDescent="0.35">
      <c r="B26" s="155"/>
      <c r="C26" s="775" t="s">
        <v>176</v>
      </c>
      <c r="D26" s="776"/>
      <c r="E26" s="776"/>
      <c r="F26" s="776"/>
      <c r="G26" s="776"/>
      <c r="H26" s="776"/>
      <c r="I26" s="777"/>
      <c r="K26" s="217"/>
      <c r="N26" s="217"/>
      <c r="AD26"/>
      <c r="AE26"/>
      <c r="AF26"/>
      <c r="AG26"/>
      <c r="AH26"/>
      <c r="AI26"/>
      <c r="AJ26"/>
      <c r="AK26"/>
    </row>
    <row r="27" spans="2:37" ht="15.85" customHeight="1" thickBot="1" x14ac:dyDescent="0.35">
      <c r="B27" s="767" t="s">
        <v>26</v>
      </c>
      <c r="C27" s="526" t="s">
        <v>177</v>
      </c>
      <c r="D27" s="204">
        <f>SUM(D28:D29)</f>
        <v>363</v>
      </c>
      <c r="E27" s="205">
        <f t="shared" ref="E27:I27" si="8">SUM(E28:E29)</f>
        <v>544</v>
      </c>
      <c r="F27" s="205">
        <f t="shared" si="8"/>
        <v>578</v>
      </c>
      <c r="G27" s="205">
        <f t="shared" si="8"/>
        <v>862</v>
      </c>
      <c r="H27" s="205">
        <f t="shared" si="8"/>
        <v>1522</v>
      </c>
      <c r="I27" s="206">
        <f t="shared" si="8"/>
        <v>2153</v>
      </c>
      <c r="J27" s="30"/>
      <c r="K27" s="30"/>
      <c r="L27" s="30"/>
      <c r="M27" s="30"/>
      <c r="N27" s="30"/>
      <c r="O27" s="30"/>
      <c r="P27" s="217"/>
      <c r="Q27" s="30"/>
      <c r="R27" s="30"/>
      <c r="S27" s="30"/>
      <c r="T27" s="30"/>
      <c r="U27" s="30"/>
      <c r="V27" s="30"/>
      <c r="W27" s="30"/>
      <c r="X27" s="30"/>
      <c r="Y27" s="30"/>
    </row>
    <row r="28" spans="2:37" s="30" customFormat="1" ht="15.85" customHeight="1" x14ac:dyDescent="0.3">
      <c r="B28" s="768"/>
      <c r="C28" s="315" t="s">
        <v>178</v>
      </c>
      <c r="D28" s="463">
        <v>0</v>
      </c>
      <c r="E28" s="464">
        <v>0</v>
      </c>
      <c r="F28" s="464">
        <v>0</v>
      </c>
      <c r="G28" s="464">
        <v>0</v>
      </c>
      <c r="H28" s="464">
        <v>0</v>
      </c>
      <c r="I28" s="557">
        <v>0</v>
      </c>
      <c r="AD28"/>
      <c r="AE28"/>
      <c r="AF28"/>
      <c r="AG28"/>
      <c r="AH28"/>
      <c r="AI28"/>
      <c r="AJ28"/>
      <c r="AK28"/>
    </row>
    <row r="29" spans="2:37" s="30" customFormat="1" ht="15.85" customHeight="1" x14ac:dyDescent="0.3">
      <c r="B29" s="768"/>
      <c r="C29" s="408" t="s">
        <v>179</v>
      </c>
      <c r="D29" s="409">
        <f>SUM(D30:D33)</f>
        <v>363</v>
      </c>
      <c r="E29" s="407">
        <f t="shared" ref="E29:I29" si="9">SUM(E30:E33)</f>
        <v>544</v>
      </c>
      <c r="F29" s="407">
        <f t="shared" si="9"/>
        <v>578</v>
      </c>
      <c r="G29" s="407">
        <f t="shared" si="9"/>
        <v>862</v>
      </c>
      <c r="H29" s="407">
        <f t="shared" si="9"/>
        <v>1522</v>
      </c>
      <c r="I29" s="410">
        <f t="shared" si="9"/>
        <v>2153</v>
      </c>
      <c r="L29" s="558"/>
      <c r="AD29"/>
      <c r="AE29"/>
      <c r="AF29"/>
      <c r="AG29"/>
      <c r="AH29"/>
      <c r="AI29"/>
      <c r="AJ29"/>
      <c r="AK29"/>
    </row>
    <row r="30" spans="2:37" x14ac:dyDescent="0.3">
      <c r="B30" s="769"/>
      <c r="C30" s="176" t="s">
        <v>180</v>
      </c>
      <c r="D30" s="463">
        <v>93</v>
      </c>
      <c r="E30" s="464">
        <v>127</v>
      </c>
      <c r="F30" s="464">
        <v>130</v>
      </c>
      <c r="G30" s="465">
        <v>300</v>
      </c>
      <c r="H30" s="465">
        <v>570</v>
      </c>
      <c r="I30" s="466">
        <v>792</v>
      </c>
      <c r="J30" s="30"/>
      <c r="K30" s="30"/>
      <c r="L30" s="30"/>
      <c r="M30" s="30"/>
      <c r="N30" s="30"/>
      <c r="O30" s="30"/>
      <c r="P30" s="30"/>
      <c r="Q30" s="30"/>
      <c r="R30" s="30"/>
      <c r="S30" s="30"/>
      <c r="T30" s="30"/>
      <c r="U30" s="30"/>
      <c r="V30" s="30"/>
      <c r="W30" s="30"/>
      <c r="X30" s="30"/>
      <c r="Y30" s="30"/>
    </row>
    <row r="31" spans="2:37" ht="15.05" customHeight="1" x14ac:dyDescent="0.3">
      <c r="B31" s="769"/>
      <c r="C31" s="166" t="s">
        <v>181</v>
      </c>
      <c r="D31" s="467">
        <v>86</v>
      </c>
      <c r="E31" s="129">
        <v>129</v>
      </c>
      <c r="F31" s="129">
        <v>138</v>
      </c>
      <c r="G31" s="468">
        <v>208</v>
      </c>
      <c r="H31" s="468">
        <v>313</v>
      </c>
      <c r="I31" s="469">
        <v>372</v>
      </c>
      <c r="J31" s="30"/>
      <c r="K31" s="30"/>
      <c r="L31" s="30"/>
      <c r="M31" s="30"/>
      <c r="N31" s="30"/>
      <c r="O31" s="30"/>
      <c r="P31" s="30"/>
      <c r="Q31" s="30"/>
      <c r="R31" s="30"/>
      <c r="S31" s="30"/>
      <c r="T31" s="30"/>
      <c r="U31" s="30"/>
      <c r="V31" s="30"/>
      <c r="W31" s="30"/>
      <c r="X31" s="30"/>
      <c r="Y31" s="30"/>
    </row>
    <row r="32" spans="2:37" ht="15.05" customHeight="1" x14ac:dyDescent="0.3">
      <c r="B32" s="769"/>
      <c r="C32" s="166" t="s">
        <v>182</v>
      </c>
      <c r="D32" s="470">
        <v>111</v>
      </c>
      <c r="E32" s="131">
        <v>134</v>
      </c>
      <c r="F32" s="131">
        <v>156</v>
      </c>
      <c r="G32" s="468">
        <v>125</v>
      </c>
      <c r="H32" s="468">
        <v>105</v>
      </c>
      <c r="I32" s="469">
        <v>89</v>
      </c>
      <c r="J32" s="30"/>
      <c r="K32" s="30"/>
      <c r="L32" s="30"/>
      <c r="M32" s="30"/>
      <c r="N32" s="30"/>
      <c r="O32" s="30"/>
      <c r="P32" s="217"/>
      <c r="Q32" s="30"/>
      <c r="R32" s="30"/>
      <c r="S32" s="30"/>
      <c r="T32" s="30"/>
      <c r="U32" s="30"/>
      <c r="V32" s="30"/>
      <c r="W32" s="30"/>
      <c r="X32" s="30"/>
      <c r="Y32" s="30"/>
    </row>
    <row r="33" spans="2:18" ht="15.85" customHeight="1" thickBot="1" x14ac:dyDescent="0.35">
      <c r="B33" s="770"/>
      <c r="C33" s="247" t="s">
        <v>183</v>
      </c>
      <c r="D33" s="471">
        <v>73</v>
      </c>
      <c r="E33" s="462">
        <v>154</v>
      </c>
      <c r="F33" s="462">
        <v>154</v>
      </c>
      <c r="G33" s="472">
        <v>229</v>
      </c>
      <c r="H33" s="472">
        <v>534</v>
      </c>
      <c r="I33" s="473">
        <v>900</v>
      </c>
      <c r="J33" s="30"/>
      <c r="K33" s="30"/>
      <c r="L33" s="30"/>
      <c r="M33" s="30"/>
      <c r="N33" s="30"/>
      <c r="O33" s="30"/>
      <c r="P33" s="30"/>
      <c r="Q33" s="30"/>
      <c r="R33" s="30"/>
    </row>
    <row r="34" spans="2:18" s="30" customFormat="1" ht="15.85" customHeight="1" x14ac:dyDescent="0.3">
      <c r="B34" s="788" t="s">
        <v>119</v>
      </c>
      <c r="C34" s="619" t="s">
        <v>171</v>
      </c>
      <c r="D34" s="327">
        <v>0</v>
      </c>
      <c r="E34" s="328">
        <v>0</v>
      </c>
      <c r="F34" s="328">
        <v>0</v>
      </c>
      <c r="G34" s="328">
        <v>0</v>
      </c>
      <c r="H34" s="328">
        <v>0</v>
      </c>
      <c r="I34" s="328">
        <v>0</v>
      </c>
    </row>
    <row r="35" spans="2:18" ht="15.85" customHeight="1" thickBot="1" x14ac:dyDescent="0.35">
      <c r="B35" s="789"/>
      <c r="C35" s="620" t="s">
        <v>172</v>
      </c>
      <c r="D35" s="134">
        <v>0</v>
      </c>
      <c r="E35" s="135">
        <v>0</v>
      </c>
      <c r="F35" s="135">
        <v>0</v>
      </c>
      <c r="G35" s="135">
        <v>0</v>
      </c>
      <c r="H35" s="135">
        <v>0</v>
      </c>
      <c r="I35" s="135">
        <v>0</v>
      </c>
      <c r="J35" s="30"/>
      <c r="K35" s="30"/>
      <c r="L35" s="30"/>
      <c r="M35" s="30"/>
      <c r="N35" s="30"/>
      <c r="O35" s="30"/>
      <c r="P35" s="30"/>
      <c r="Q35" s="30"/>
      <c r="R35" s="30"/>
    </row>
    <row r="36" spans="2:18" ht="15.05" customHeight="1" thickBot="1" x14ac:dyDescent="0.35">
      <c r="B36" s="521" t="s">
        <v>173</v>
      </c>
      <c r="C36" s="399" t="s">
        <v>174</v>
      </c>
      <c r="D36" s="400">
        <v>0</v>
      </c>
      <c r="E36" s="401">
        <v>0</v>
      </c>
      <c r="F36" s="401">
        <v>0</v>
      </c>
      <c r="G36" s="401">
        <v>0</v>
      </c>
      <c r="H36" s="401">
        <v>0</v>
      </c>
      <c r="I36" s="401">
        <v>0</v>
      </c>
      <c r="J36" s="5"/>
      <c r="K36" s="5"/>
      <c r="L36" s="30"/>
      <c r="M36" s="30"/>
      <c r="N36" s="30"/>
      <c r="O36" s="30"/>
      <c r="P36" s="30"/>
      <c r="Q36" s="30"/>
      <c r="R36" s="30"/>
    </row>
    <row r="37" spans="2:18" ht="15.05" customHeight="1" thickBot="1" x14ac:dyDescent="0.35">
      <c r="B37" s="402" t="s">
        <v>78</v>
      </c>
      <c r="C37" s="323" t="s">
        <v>175</v>
      </c>
      <c r="D37" s="403">
        <v>0</v>
      </c>
      <c r="E37" s="331">
        <v>0</v>
      </c>
      <c r="F37" s="331">
        <v>0</v>
      </c>
      <c r="G37" s="331">
        <v>0</v>
      </c>
      <c r="H37" s="331">
        <v>0</v>
      </c>
      <c r="I37" s="331">
        <v>0</v>
      </c>
      <c r="J37" s="30"/>
      <c r="K37" s="30"/>
      <c r="L37" s="30"/>
      <c r="M37" s="30"/>
      <c r="N37" s="30"/>
      <c r="O37" s="30"/>
      <c r="P37" s="30"/>
      <c r="Q37" s="30"/>
      <c r="R37" s="30"/>
    </row>
    <row r="38" spans="2:18" ht="15.05" customHeight="1" thickBot="1" x14ac:dyDescent="0.35">
      <c r="B38" s="160"/>
      <c r="C38" s="764" t="s">
        <v>184</v>
      </c>
      <c r="D38" s="765"/>
      <c r="E38" s="765"/>
      <c r="F38" s="765"/>
      <c r="G38" s="765"/>
      <c r="H38" s="765"/>
      <c r="I38" s="766"/>
      <c r="J38" s="30"/>
      <c r="K38" s="30"/>
      <c r="L38" s="30"/>
      <c r="M38" s="30"/>
      <c r="N38" s="30"/>
      <c r="O38" s="30"/>
      <c r="P38" s="30"/>
      <c r="Q38" s="30"/>
      <c r="R38" s="30"/>
    </row>
    <row r="39" spans="2:18" ht="15.85" customHeight="1" thickBot="1" x14ac:dyDescent="0.35">
      <c r="B39" s="790" t="s">
        <v>26</v>
      </c>
      <c r="C39" s="319" t="s">
        <v>185</v>
      </c>
      <c r="D39" s="318">
        <f>SUM(D40:D44)</f>
        <v>0</v>
      </c>
      <c r="E39" s="318">
        <f>SUM(E40:E44)</f>
        <v>0</v>
      </c>
      <c r="F39" s="318">
        <f t="shared" ref="F39:I39" si="10">SUM(F40:F44)</f>
        <v>0</v>
      </c>
      <c r="G39" s="318">
        <f t="shared" si="10"/>
        <v>0</v>
      </c>
      <c r="H39" s="318">
        <f t="shared" si="10"/>
        <v>0</v>
      </c>
      <c r="I39" s="405">
        <f t="shared" si="10"/>
        <v>0</v>
      </c>
      <c r="J39" s="30"/>
      <c r="K39" s="30"/>
      <c r="L39" s="30"/>
      <c r="M39" s="30"/>
      <c r="N39" s="30"/>
      <c r="O39" s="30"/>
      <c r="P39" s="30"/>
      <c r="Q39" s="30"/>
      <c r="R39" s="30"/>
    </row>
    <row r="40" spans="2:18" s="30" customFormat="1" ht="15.85" customHeight="1" x14ac:dyDescent="0.3">
      <c r="B40" s="791"/>
      <c r="C40" s="320" t="s">
        <v>178</v>
      </c>
      <c r="D40" s="460">
        <v>0</v>
      </c>
      <c r="E40" s="316">
        <v>0</v>
      </c>
      <c r="F40" s="316">
        <v>0</v>
      </c>
      <c r="G40" s="316">
        <v>0</v>
      </c>
      <c r="H40" s="316">
        <v>0</v>
      </c>
      <c r="I40" s="316">
        <v>0</v>
      </c>
    </row>
    <row r="41" spans="2:18" x14ac:dyDescent="0.3">
      <c r="B41" s="791"/>
      <c r="C41" s="158" t="s">
        <v>186</v>
      </c>
      <c r="D41" s="361">
        <v>0</v>
      </c>
      <c r="E41" s="197">
        <v>0</v>
      </c>
      <c r="F41" s="197">
        <v>0</v>
      </c>
      <c r="G41" s="197">
        <v>0</v>
      </c>
      <c r="H41" s="197">
        <v>0</v>
      </c>
      <c r="I41" s="197">
        <v>0</v>
      </c>
      <c r="J41" s="30"/>
      <c r="K41" s="30"/>
      <c r="L41" s="30"/>
      <c r="M41" s="30"/>
      <c r="N41" s="30"/>
      <c r="O41" s="30"/>
      <c r="P41" s="30"/>
      <c r="Q41" s="30"/>
      <c r="R41" s="30"/>
    </row>
    <row r="42" spans="2:18" s="30" customFormat="1" x14ac:dyDescent="0.3">
      <c r="B42" s="791"/>
      <c r="C42" s="157" t="s">
        <v>187</v>
      </c>
      <c r="D42" s="361">
        <v>0</v>
      </c>
      <c r="E42" s="197">
        <v>0</v>
      </c>
      <c r="F42" s="197">
        <v>0</v>
      </c>
      <c r="G42" s="197">
        <v>0</v>
      </c>
      <c r="H42" s="197">
        <v>0</v>
      </c>
      <c r="I42" s="197">
        <v>0</v>
      </c>
    </row>
    <row r="43" spans="2:18" s="30" customFormat="1" ht="15.05" customHeight="1" x14ac:dyDescent="0.3">
      <c r="B43" s="791"/>
      <c r="C43" s="157" t="s">
        <v>188</v>
      </c>
      <c r="D43" s="362">
        <v>0</v>
      </c>
      <c r="E43" s="131">
        <v>0</v>
      </c>
      <c r="F43" s="131">
        <v>0</v>
      </c>
      <c r="G43" s="131">
        <v>0</v>
      </c>
      <c r="H43" s="131">
        <v>0</v>
      </c>
      <c r="I43" s="131">
        <v>0</v>
      </c>
      <c r="L43" s="217"/>
    </row>
    <row r="44" spans="2:18" ht="15.05" customHeight="1" thickBot="1" x14ac:dyDescent="0.35">
      <c r="B44" s="792"/>
      <c r="C44" s="170" t="s">
        <v>189</v>
      </c>
      <c r="D44" s="461">
        <v>0</v>
      </c>
      <c r="E44" s="462">
        <v>0</v>
      </c>
      <c r="F44" s="462">
        <v>0</v>
      </c>
      <c r="G44" s="462">
        <v>0</v>
      </c>
      <c r="H44" s="462">
        <v>0</v>
      </c>
      <c r="I44" s="462">
        <v>0</v>
      </c>
      <c r="J44" s="30"/>
      <c r="K44" s="30"/>
      <c r="L44" s="30"/>
      <c r="M44" s="30"/>
      <c r="N44" s="30"/>
      <c r="O44" s="30"/>
      <c r="P44" s="30"/>
      <c r="Q44" s="30"/>
      <c r="R44" s="30"/>
    </row>
    <row r="45" spans="2:18" ht="15.05" customHeight="1" x14ac:dyDescent="0.3">
      <c r="B45" s="767" t="s">
        <v>119</v>
      </c>
      <c r="C45" s="619" t="s">
        <v>190</v>
      </c>
      <c r="D45" s="621">
        <v>0</v>
      </c>
      <c r="E45" s="622">
        <v>0</v>
      </c>
      <c r="F45" s="622">
        <v>0</v>
      </c>
      <c r="G45" s="622">
        <v>0</v>
      </c>
      <c r="H45" s="622">
        <v>0</v>
      </c>
      <c r="I45" s="622">
        <v>0</v>
      </c>
      <c r="J45" s="30"/>
      <c r="K45" s="30"/>
      <c r="L45" s="30"/>
      <c r="M45" s="30"/>
      <c r="N45" s="30"/>
      <c r="O45" s="30"/>
      <c r="P45" s="30"/>
      <c r="Q45" s="30"/>
      <c r="R45" s="30"/>
    </row>
    <row r="46" spans="2:18" ht="15.85" customHeight="1" thickBot="1" x14ac:dyDescent="0.35">
      <c r="B46" s="778"/>
      <c r="C46" s="620" t="s">
        <v>191</v>
      </c>
      <c r="D46" s="623">
        <v>3</v>
      </c>
      <c r="E46" s="624">
        <v>3</v>
      </c>
      <c r="F46" s="624">
        <v>3</v>
      </c>
      <c r="G46" s="321">
        <v>3</v>
      </c>
      <c r="H46" s="321">
        <v>4</v>
      </c>
      <c r="I46" s="625">
        <v>4</v>
      </c>
      <c r="J46" s="30"/>
      <c r="K46" s="30"/>
      <c r="L46" s="30"/>
      <c r="M46" s="30"/>
      <c r="N46" s="30"/>
      <c r="O46" s="30"/>
      <c r="P46" s="30"/>
      <c r="Q46" s="30"/>
      <c r="R46" s="217"/>
    </row>
    <row r="47" spans="2:18" ht="15.65" thickBot="1" x14ac:dyDescent="0.35">
      <c r="B47" s="322" t="s">
        <v>173</v>
      </c>
      <c r="C47" s="323" t="s">
        <v>174</v>
      </c>
      <c r="D47" s="324">
        <v>0</v>
      </c>
      <c r="E47" s="325">
        <v>0</v>
      </c>
      <c r="F47" s="325">
        <v>0</v>
      </c>
      <c r="G47" s="325">
        <v>0</v>
      </c>
      <c r="H47" s="325">
        <v>0</v>
      </c>
      <c r="I47" s="325">
        <v>0</v>
      </c>
      <c r="J47" s="30"/>
      <c r="K47" s="30"/>
      <c r="L47" s="30"/>
      <c r="M47" s="30"/>
      <c r="N47" s="30"/>
      <c r="O47" s="30"/>
      <c r="P47" s="30"/>
      <c r="Q47" s="30"/>
      <c r="R47" s="30"/>
    </row>
    <row r="48" spans="2:18" s="30" customFormat="1" ht="17.25" customHeight="1" thickBot="1" x14ac:dyDescent="0.35">
      <c r="B48" s="388" t="s">
        <v>78</v>
      </c>
      <c r="C48" s="326" t="s">
        <v>175</v>
      </c>
      <c r="D48" s="327">
        <v>0</v>
      </c>
      <c r="E48" s="328">
        <v>0</v>
      </c>
      <c r="F48" s="328">
        <v>0</v>
      </c>
      <c r="G48" s="328">
        <v>0</v>
      </c>
      <c r="H48" s="328">
        <v>0</v>
      </c>
      <c r="I48" s="328">
        <v>0</v>
      </c>
    </row>
    <row r="49" spans="2:12" s="30" customFormat="1" ht="15.65" thickBot="1" x14ac:dyDescent="0.35">
      <c r="B49" s="162"/>
      <c r="C49" s="748" t="s">
        <v>192</v>
      </c>
      <c r="D49" s="749"/>
      <c r="E49" s="749"/>
      <c r="F49" s="749"/>
      <c r="G49" s="749"/>
      <c r="H49" s="749"/>
      <c r="I49" s="750"/>
      <c r="K49" s="14" t="s">
        <v>193</v>
      </c>
    </row>
    <row r="50" spans="2:12" s="30" customFormat="1" ht="15.85" customHeight="1" thickBot="1" x14ac:dyDescent="0.35">
      <c r="B50" s="781" t="s">
        <v>26</v>
      </c>
      <c r="C50" s="526" t="s">
        <v>194</v>
      </c>
      <c r="D50" s="204">
        <f>SUM(D51:D55)</f>
        <v>69</v>
      </c>
      <c r="E50" s="205">
        <f t="shared" ref="E50:I50" si="11">SUM(E51:E55)</f>
        <v>84</v>
      </c>
      <c r="F50" s="205">
        <f t="shared" si="11"/>
        <v>85</v>
      </c>
      <c r="G50" s="205">
        <f t="shared" si="11"/>
        <v>316</v>
      </c>
      <c r="H50" s="205">
        <f t="shared" si="11"/>
        <v>889</v>
      </c>
      <c r="I50" s="206">
        <f t="shared" si="11"/>
        <v>954</v>
      </c>
    </row>
    <row r="51" spans="2:12" s="30" customFormat="1" ht="15.85" customHeight="1" x14ac:dyDescent="0.3">
      <c r="B51" s="782"/>
      <c r="C51" s="315" t="s">
        <v>178</v>
      </c>
      <c r="D51" s="334">
        <v>0</v>
      </c>
      <c r="E51" s="316">
        <v>0</v>
      </c>
      <c r="F51" s="316">
        <v>0</v>
      </c>
      <c r="G51" s="316">
        <v>0</v>
      </c>
      <c r="H51" s="316">
        <v>0</v>
      </c>
      <c r="I51" s="335">
        <v>0</v>
      </c>
    </row>
    <row r="52" spans="2:12" s="30" customFormat="1" x14ac:dyDescent="0.3">
      <c r="B52" s="782"/>
      <c r="C52" s="163" t="s">
        <v>195</v>
      </c>
      <c r="D52" s="201">
        <v>69</v>
      </c>
      <c r="E52" s="202">
        <v>84</v>
      </c>
      <c r="F52" s="202">
        <v>85</v>
      </c>
      <c r="G52" s="138">
        <v>314</v>
      </c>
      <c r="H52" s="138">
        <v>680</v>
      </c>
      <c r="I52" s="203">
        <v>657</v>
      </c>
      <c r="L52" s="217"/>
    </row>
    <row r="53" spans="2:12" s="30" customFormat="1" ht="25.55" customHeight="1" x14ac:dyDescent="0.3">
      <c r="B53" s="782"/>
      <c r="C53" s="154" t="s">
        <v>196</v>
      </c>
      <c r="D53" s="133">
        <v>0</v>
      </c>
      <c r="E53" s="125">
        <v>0</v>
      </c>
      <c r="F53" s="125">
        <v>0</v>
      </c>
      <c r="G53" s="125">
        <v>0</v>
      </c>
      <c r="H53" s="125">
        <v>0</v>
      </c>
      <c r="I53" s="125">
        <v>0</v>
      </c>
    </row>
    <row r="54" spans="2:12" s="30" customFormat="1" ht="31.5" customHeight="1" x14ac:dyDescent="0.3">
      <c r="B54" s="782"/>
      <c r="C54" s="154" t="s">
        <v>197</v>
      </c>
      <c r="D54" s="139">
        <v>0</v>
      </c>
      <c r="E54" s="132">
        <v>0</v>
      </c>
      <c r="F54" s="132">
        <v>0</v>
      </c>
      <c r="G54" s="130">
        <v>0</v>
      </c>
      <c r="H54" s="130">
        <v>1</v>
      </c>
      <c r="I54" s="61">
        <v>21</v>
      </c>
      <c r="L54" s="217"/>
    </row>
    <row r="55" spans="2:12" s="30" customFormat="1" ht="15.65" thickBot="1" x14ac:dyDescent="0.35">
      <c r="B55" s="783"/>
      <c r="C55" s="336" t="s">
        <v>198</v>
      </c>
      <c r="D55" s="337">
        <v>0</v>
      </c>
      <c r="E55" s="321">
        <v>0</v>
      </c>
      <c r="F55" s="321">
        <v>0</v>
      </c>
      <c r="G55" s="321">
        <v>2</v>
      </c>
      <c r="H55" s="321">
        <f>8+200</f>
        <v>208</v>
      </c>
      <c r="I55" s="333">
        <f>200+76</f>
        <v>276</v>
      </c>
      <c r="L55" s="217"/>
    </row>
    <row r="56" spans="2:12" s="30" customFormat="1" x14ac:dyDescent="0.3">
      <c r="B56" s="762" t="s">
        <v>119</v>
      </c>
      <c r="C56" s="626" t="s">
        <v>171</v>
      </c>
      <c r="D56" s="327">
        <v>0</v>
      </c>
      <c r="E56" s="328">
        <v>0</v>
      </c>
      <c r="F56" s="328">
        <v>0</v>
      </c>
      <c r="G56" s="328">
        <v>0</v>
      </c>
      <c r="H56" s="328">
        <v>0</v>
      </c>
      <c r="I56" s="328">
        <v>0</v>
      </c>
    </row>
    <row r="57" spans="2:12" s="30" customFormat="1" ht="15.65" thickBot="1" x14ac:dyDescent="0.35">
      <c r="B57" s="763"/>
      <c r="C57" s="627" t="s">
        <v>172</v>
      </c>
      <c r="D57" s="134">
        <v>0</v>
      </c>
      <c r="E57" s="135">
        <v>0</v>
      </c>
      <c r="F57" s="135">
        <v>0</v>
      </c>
      <c r="G57" s="135">
        <v>0</v>
      </c>
      <c r="H57" s="135">
        <v>0</v>
      </c>
      <c r="I57" s="135">
        <v>0</v>
      </c>
    </row>
    <row r="58" spans="2:12" s="30" customFormat="1" ht="15.65" thickBot="1" x14ac:dyDescent="0.35">
      <c r="B58" s="342" t="s">
        <v>173</v>
      </c>
      <c r="C58" s="339" t="s">
        <v>174</v>
      </c>
      <c r="D58" s="330">
        <v>0</v>
      </c>
      <c r="E58" s="331">
        <v>0</v>
      </c>
      <c r="F58" s="331">
        <v>0</v>
      </c>
      <c r="G58" s="331">
        <v>0</v>
      </c>
      <c r="H58" s="331">
        <v>0</v>
      </c>
      <c r="I58" s="331">
        <v>0</v>
      </c>
    </row>
    <row r="59" spans="2:12" s="30" customFormat="1" ht="15.65" thickBot="1" x14ac:dyDescent="0.35">
      <c r="B59" s="387" t="s">
        <v>78</v>
      </c>
      <c r="C59" s="153" t="s">
        <v>175</v>
      </c>
      <c r="D59" s="140">
        <v>0</v>
      </c>
      <c r="E59" s="137">
        <v>0</v>
      </c>
      <c r="F59" s="137">
        <v>0</v>
      </c>
      <c r="G59" s="137">
        <v>0</v>
      </c>
      <c r="H59" s="137">
        <v>0</v>
      </c>
      <c r="I59" s="137">
        <v>0</v>
      </c>
    </row>
    <row r="60" spans="2:12" s="30" customFormat="1" ht="15.65" thickBot="1" x14ac:dyDescent="0.35">
      <c r="B60" s="406"/>
      <c r="C60" s="748" t="s">
        <v>199</v>
      </c>
      <c r="D60" s="793"/>
      <c r="E60" s="793"/>
      <c r="F60" s="793"/>
      <c r="G60" s="793"/>
      <c r="H60" s="793"/>
      <c r="I60" s="794"/>
    </row>
    <row r="61" spans="2:12" s="30" customFormat="1" ht="15.65" thickBot="1" x14ac:dyDescent="0.35">
      <c r="B61" s="784" t="s">
        <v>26</v>
      </c>
      <c r="C61" s="192" t="s">
        <v>200</v>
      </c>
      <c r="D61" s="210">
        <f>SUM(D62:D66)</f>
        <v>18</v>
      </c>
      <c r="E61" s="211">
        <f t="shared" ref="E61:I61" si="12">SUM(E62:E66)</f>
        <v>14</v>
      </c>
      <c r="F61" s="211">
        <f t="shared" si="12"/>
        <v>12</v>
      </c>
      <c r="G61" s="211">
        <f t="shared" si="12"/>
        <v>8</v>
      </c>
      <c r="H61" s="211">
        <f t="shared" si="12"/>
        <v>3</v>
      </c>
      <c r="I61" s="212">
        <f t="shared" si="12"/>
        <v>0</v>
      </c>
    </row>
    <row r="62" spans="2:12" s="30" customFormat="1" x14ac:dyDescent="0.3">
      <c r="B62" s="785"/>
      <c r="C62" s="315" t="s">
        <v>178</v>
      </c>
      <c r="D62" s="347">
        <v>0</v>
      </c>
      <c r="E62" s="246">
        <v>0</v>
      </c>
      <c r="F62" s="246">
        <v>0</v>
      </c>
      <c r="G62" s="246">
        <v>0</v>
      </c>
      <c r="H62" s="246">
        <v>0</v>
      </c>
      <c r="I62" s="244">
        <v>0</v>
      </c>
    </row>
    <row r="63" spans="2:12" s="30" customFormat="1" x14ac:dyDescent="0.3">
      <c r="B63" s="786"/>
      <c r="C63" s="176" t="s">
        <v>201</v>
      </c>
      <c r="D63" s="477">
        <v>4</v>
      </c>
      <c r="E63" s="478">
        <v>4</v>
      </c>
      <c r="F63" s="478">
        <v>4</v>
      </c>
      <c r="G63" s="208">
        <v>2</v>
      </c>
      <c r="H63" s="208">
        <v>0</v>
      </c>
      <c r="I63" s="209">
        <v>0</v>
      </c>
      <c r="J63" s="511"/>
      <c r="K63" s="511"/>
    </row>
    <row r="64" spans="2:12" s="30" customFormat="1" x14ac:dyDescent="0.3">
      <c r="B64" s="786"/>
      <c r="C64" s="166" t="s">
        <v>202</v>
      </c>
      <c r="D64" s="479">
        <v>13</v>
      </c>
      <c r="E64" s="480">
        <v>9</v>
      </c>
      <c r="F64" s="480">
        <v>7</v>
      </c>
      <c r="G64" s="42">
        <v>5</v>
      </c>
      <c r="H64" s="42">
        <v>3</v>
      </c>
      <c r="I64" s="43">
        <v>0</v>
      </c>
      <c r="K64" s="26"/>
    </row>
    <row r="65" spans="2:11" x14ac:dyDescent="0.3">
      <c r="B65" s="786"/>
      <c r="C65" s="166" t="s">
        <v>203</v>
      </c>
      <c r="D65" s="479">
        <v>0</v>
      </c>
      <c r="E65" s="480">
        <v>0</v>
      </c>
      <c r="F65" s="480">
        <v>0</v>
      </c>
      <c r="G65" s="42">
        <v>0</v>
      </c>
      <c r="H65" s="42">
        <v>0</v>
      </c>
      <c r="I65" s="43">
        <v>0</v>
      </c>
      <c r="J65" s="30"/>
      <c r="K65" s="30"/>
    </row>
    <row r="66" spans="2:11" s="30" customFormat="1" ht="15.65" thickBot="1" x14ac:dyDescent="0.35">
      <c r="B66" s="787"/>
      <c r="C66" s="247" t="s">
        <v>204</v>
      </c>
      <c r="D66" s="481">
        <v>1</v>
      </c>
      <c r="E66" s="482">
        <v>1</v>
      </c>
      <c r="F66" s="482">
        <v>1</v>
      </c>
      <c r="G66" s="340">
        <v>1</v>
      </c>
      <c r="H66" s="340">
        <v>0</v>
      </c>
      <c r="I66" s="341">
        <v>0</v>
      </c>
    </row>
    <row r="67" spans="2:11" s="30" customFormat="1" x14ac:dyDescent="0.3">
      <c r="B67" s="762" t="s">
        <v>119</v>
      </c>
      <c r="C67" s="628" t="s">
        <v>171</v>
      </c>
      <c r="D67" s="629">
        <v>0</v>
      </c>
      <c r="E67" s="630">
        <v>0</v>
      </c>
      <c r="F67" s="630">
        <v>0</v>
      </c>
      <c r="G67" s="630">
        <v>0</v>
      </c>
      <c r="H67" s="630">
        <v>0</v>
      </c>
      <c r="I67" s="631">
        <v>0</v>
      </c>
    </row>
    <row r="68" spans="2:11" s="30" customFormat="1" ht="15.65" thickBot="1" x14ac:dyDescent="0.35">
      <c r="B68" s="763"/>
      <c r="C68" s="632" t="s">
        <v>172</v>
      </c>
      <c r="D68" s="215">
        <v>0</v>
      </c>
      <c r="E68" s="167">
        <v>0</v>
      </c>
      <c r="F68" s="167">
        <v>0</v>
      </c>
      <c r="G68" s="167">
        <v>0</v>
      </c>
      <c r="H68" s="167">
        <v>0</v>
      </c>
      <c r="I68" s="633">
        <v>0</v>
      </c>
    </row>
    <row r="69" spans="2:11" s="30" customFormat="1" ht="15.65" thickBot="1" x14ac:dyDescent="0.35">
      <c r="B69" s="342" t="s">
        <v>173</v>
      </c>
      <c r="C69" s="343" t="s">
        <v>174</v>
      </c>
      <c r="D69" s="344">
        <v>0</v>
      </c>
      <c r="E69" s="345">
        <v>0</v>
      </c>
      <c r="F69" s="345">
        <v>0</v>
      </c>
      <c r="G69" s="559">
        <v>0</v>
      </c>
      <c r="H69" s="559">
        <v>0</v>
      </c>
      <c r="I69" s="560">
        <v>0</v>
      </c>
    </row>
    <row r="70" spans="2:11" s="30" customFormat="1" ht="15.65" thickBot="1" x14ac:dyDescent="0.35">
      <c r="B70" s="404" t="s">
        <v>78</v>
      </c>
      <c r="C70" s="317" t="s">
        <v>175</v>
      </c>
      <c r="D70" s="216">
        <v>0</v>
      </c>
      <c r="E70" s="207">
        <v>0</v>
      </c>
      <c r="F70" s="207">
        <v>0</v>
      </c>
      <c r="G70" s="478">
        <v>0</v>
      </c>
      <c r="H70" s="478">
        <v>0</v>
      </c>
      <c r="I70" s="561">
        <v>0</v>
      </c>
    </row>
    <row r="71" spans="2:11" s="30" customFormat="1" ht="15.65" thickBot="1" x14ac:dyDescent="0.35">
      <c r="B71" s="406"/>
      <c r="C71" s="193" t="s">
        <v>205</v>
      </c>
      <c r="D71" s="797"/>
      <c r="E71" s="798"/>
      <c r="F71" s="798"/>
      <c r="G71" s="798"/>
      <c r="H71" s="798"/>
      <c r="I71" s="799"/>
      <c r="K71" s="30" t="s">
        <v>206</v>
      </c>
    </row>
    <row r="72" spans="2:11" s="30" customFormat="1" ht="31.8" customHeight="1" thickBot="1" x14ac:dyDescent="0.35">
      <c r="B72" s="784" t="s">
        <v>26</v>
      </c>
      <c r="C72" s="314" t="s">
        <v>207</v>
      </c>
      <c r="D72" s="210">
        <f>SUM(D73:D77)</f>
        <v>0</v>
      </c>
      <c r="E72" s="211">
        <f t="shared" ref="E72:I72" si="13">SUM(E73:E77)</f>
        <v>0</v>
      </c>
      <c r="F72" s="211">
        <f t="shared" si="13"/>
        <v>0</v>
      </c>
      <c r="G72" s="211">
        <f t="shared" si="13"/>
        <v>0</v>
      </c>
      <c r="H72" s="211">
        <f t="shared" si="13"/>
        <v>0</v>
      </c>
      <c r="I72" s="212">
        <f t="shared" si="13"/>
        <v>0</v>
      </c>
      <c r="K72" s="25" t="s">
        <v>208</v>
      </c>
    </row>
    <row r="73" spans="2:11" s="30" customFormat="1" x14ac:dyDescent="0.3">
      <c r="B73" s="768"/>
      <c r="C73" s="315" t="s">
        <v>178</v>
      </c>
      <c r="D73" s="347"/>
      <c r="E73" s="246"/>
      <c r="F73" s="246"/>
      <c r="G73" s="246"/>
      <c r="H73" s="246"/>
      <c r="I73" s="244"/>
      <c r="K73" s="25"/>
    </row>
    <row r="74" spans="2:11" s="30" customFormat="1" x14ac:dyDescent="0.3">
      <c r="B74" s="795"/>
      <c r="C74" s="176" t="s">
        <v>209</v>
      </c>
      <c r="D74" s="216"/>
      <c r="E74" s="207"/>
      <c r="F74" s="207"/>
      <c r="G74" s="208"/>
      <c r="H74" s="208"/>
      <c r="I74" s="209"/>
    </row>
    <row r="75" spans="2:11" s="30" customFormat="1" x14ac:dyDescent="0.3">
      <c r="B75" s="795"/>
      <c r="C75" s="166" t="s">
        <v>210</v>
      </c>
      <c r="D75" s="214"/>
      <c r="E75" s="165"/>
      <c r="F75" s="165"/>
      <c r="G75" s="42"/>
      <c r="H75" s="42"/>
      <c r="I75" s="43"/>
    </row>
    <row r="76" spans="2:11" s="30" customFormat="1" x14ac:dyDescent="0.3">
      <c r="B76" s="795"/>
      <c r="C76" s="166" t="s">
        <v>211</v>
      </c>
      <c r="D76" s="214"/>
      <c r="E76" s="165"/>
      <c r="F76" s="165"/>
      <c r="G76" s="42"/>
      <c r="H76" s="42"/>
      <c r="I76" s="43"/>
    </row>
    <row r="77" spans="2:11" s="30" customFormat="1" ht="15.65" thickBot="1" x14ac:dyDescent="0.35">
      <c r="B77" s="796"/>
      <c r="C77" s="247" t="s">
        <v>212</v>
      </c>
      <c r="D77" s="215"/>
      <c r="E77" s="167"/>
      <c r="F77" s="167"/>
      <c r="G77" s="340"/>
      <c r="H77" s="340"/>
      <c r="I77" s="341"/>
    </row>
    <row r="78" spans="2:11" s="30" customFormat="1" x14ac:dyDescent="0.3">
      <c r="B78" s="788" t="s">
        <v>119</v>
      </c>
      <c r="C78" s="628" t="s">
        <v>171</v>
      </c>
      <c r="D78" s="613"/>
      <c r="E78" s="614"/>
      <c r="F78" s="614"/>
      <c r="G78" s="614"/>
      <c r="H78" s="614"/>
      <c r="I78" s="615"/>
    </row>
    <row r="79" spans="2:11" s="30" customFormat="1" ht="15.65" thickBot="1" x14ac:dyDescent="0.35">
      <c r="B79" s="789"/>
      <c r="C79" s="632" t="s">
        <v>172</v>
      </c>
      <c r="D79" s="616"/>
      <c r="E79" s="617"/>
      <c r="F79" s="617"/>
      <c r="G79" s="617"/>
      <c r="H79" s="617"/>
      <c r="I79" s="618"/>
    </row>
    <row r="80" spans="2:11" s="30" customFormat="1" ht="15.65" thickBot="1" x14ac:dyDescent="0.35">
      <c r="B80" s="322" t="s">
        <v>173</v>
      </c>
      <c r="C80" s="343" t="s">
        <v>174</v>
      </c>
      <c r="D80" s="344"/>
      <c r="E80" s="345"/>
      <c r="F80" s="345"/>
      <c r="G80" s="345"/>
      <c r="H80" s="345"/>
      <c r="I80" s="346"/>
    </row>
    <row r="81" spans="2:14" s="30" customFormat="1" ht="15.65" thickBot="1" x14ac:dyDescent="0.35">
      <c r="B81" s="322" t="s">
        <v>78</v>
      </c>
      <c r="C81" s="343" t="s">
        <v>175</v>
      </c>
      <c r="D81" s="344"/>
      <c r="E81" s="345"/>
      <c r="F81" s="345"/>
      <c r="G81" s="345"/>
      <c r="H81" s="345"/>
      <c r="I81" s="346"/>
    </row>
    <row r="82" spans="2:14" s="30" customFormat="1" x14ac:dyDescent="0.3">
      <c r="L82" s="511"/>
      <c r="M82" s="511"/>
      <c r="N82" s="511"/>
    </row>
    <row r="83" spans="2:14" s="30" customFormat="1" x14ac:dyDescent="0.3">
      <c r="B83" s="697" t="s">
        <v>13</v>
      </c>
      <c r="C83" s="697"/>
      <c r="D83" s="697"/>
      <c r="E83" s="697"/>
      <c r="F83" s="697"/>
      <c r="G83" s="697"/>
      <c r="H83" s="697"/>
      <c r="I83" s="697"/>
      <c r="J83" s="697"/>
      <c r="K83" s="697"/>
      <c r="L83" s="511"/>
      <c r="M83" s="511"/>
      <c r="N83" s="511"/>
    </row>
    <row r="84" spans="2:14" s="30" customFormat="1" x14ac:dyDescent="0.3">
      <c r="B84" s="671" t="s">
        <v>213</v>
      </c>
      <c r="C84" s="671"/>
      <c r="D84" s="671"/>
      <c r="E84" s="671"/>
      <c r="F84" s="671"/>
      <c r="G84" s="671"/>
      <c r="H84" s="671"/>
      <c r="I84" s="671"/>
      <c r="J84" s="671"/>
      <c r="K84" s="671"/>
      <c r="L84" s="511"/>
      <c r="M84" s="511"/>
      <c r="N84" s="511"/>
    </row>
    <row r="85" spans="2:14" s="30" customFormat="1" x14ac:dyDescent="0.3">
      <c r="B85" s="671" t="s">
        <v>214</v>
      </c>
      <c r="C85" s="671"/>
      <c r="D85" s="671"/>
      <c r="E85" s="671"/>
      <c r="F85" s="671"/>
      <c r="G85" s="671"/>
      <c r="H85" s="671"/>
      <c r="I85" s="671"/>
      <c r="J85" s="671"/>
      <c r="K85" s="671"/>
      <c r="L85" s="511"/>
      <c r="M85" s="511"/>
      <c r="N85" s="511"/>
    </row>
    <row r="86" spans="2:14" x14ac:dyDescent="0.3">
      <c r="B86" s="671" t="s">
        <v>215</v>
      </c>
      <c r="C86" s="671"/>
      <c r="D86" s="671"/>
      <c r="E86" s="671"/>
      <c r="F86" s="671"/>
      <c r="G86" s="671"/>
      <c r="H86" s="671"/>
      <c r="I86" s="671"/>
      <c r="J86" s="671"/>
      <c r="K86" s="671"/>
      <c r="L86" s="26"/>
      <c r="M86" s="26"/>
      <c r="N86" s="26"/>
    </row>
    <row r="87" spans="2:14" s="30" customFormat="1" x14ac:dyDescent="0.3">
      <c r="B87" s="511"/>
      <c r="C87" s="511"/>
      <c r="D87" s="511"/>
      <c r="E87" s="511"/>
      <c r="F87" s="511"/>
      <c r="G87" s="511"/>
      <c r="H87" s="511"/>
      <c r="I87" s="511"/>
      <c r="J87" s="511"/>
      <c r="K87" s="511"/>
      <c r="L87" s="26"/>
      <c r="M87" s="26"/>
      <c r="N87" s="26"/>
    </row>
    <row r="88" spans="2:14" s="30" customFormat="1" x14ac:dyDescent="0.3">
      <c r="L88" s="26"/>
      <c r="M88" s="26"/>
      <c r="N88" s="26"/>
    </row>
    <row r="89" spans="2:14" s="30" customFormat="1" x14ac:dyDescent="0.3">
      <c r="L89" s="26"/>
      <c r="M89" s="26"/>
      <c r="N89" s="26"/>
    </row>
    <row r="90" spans="2:14" ht="20.05" customHeight="1" x14ac:dyDescent="0.3">
      <c r="B90" s="30"/>
      <c r="C90" s="30"/>
      <c r="D90" s="30"/>
      <c r="E90" s="30"/>
      <c r="F90" s="30"/>
      <c r="G90" s="30"/>
      <c r="H90" s="30"/>
      <c r="I90" s="30"/>
      <c r="J90" s="30"/>
      <c r="K90" s="30"/>
      <c r="L90" s="30"/>
      <c r="M90" s="30"/>
      <c r="N90" s="30"/>
    </row>
    <row r="91" spans="2:14" ht="27.55" customHeight="1" x14ac:dyDescent="0.3">
      <c r="B91" s="30"/>
      <c r="C91" s="30"/>
      <c r="D91" s="30"/>
      <c r="E91" s="30"/>
      <c r="F91" s="30"/>
      <c r="G91" s="30"/>
      <c r="H91" s="30"/>
      <c r="I91" s="30"/>
      <c r="J91" s="30"/>
      <c r="K91" s="30"/>
      <c r="L91" s="30"/>
      <c r="M91" s="30"/>
      <c r="N91" s="30"/>
    </row>
    <row r="92" spans="2:14" ht="29.15" customHeight="1" x14ac:dyDescent="0.3">
      <c r="B92" s="30"/>
      <c r="C92" s="30"/>
      <c r="D92" s="30"/>
      <c r="E92" s="30"/>
      <c r="F92" s="30"/>
      <c r="G92" s="30"/>
      <c r="H92" s="30"/>
      <c r="I92" s="30"/>
      <c r="J92" s="30"/>
      <c r="K92" s="30"/>
      <c r="L92" s="30"/>
      <c r="M92" s="30"/>
      <c r="N92" s="30"/>
    </row>
    <row r="93" spans="2:14" s="30" customFormat="1" ht="29.15" customHeight="1" x14ac:dyDescent="0.3"/>
  </sheetData>
  <mergeCells count="29">
    <mergeCell ref="B83:K83"/>
    <mergeCell ref="B84:K84"/>
    <mergeCell ref="B85:K85"/>
    <mergeCell ref="B86:K86"/>
    <mergeCell ref="C60:I60"/>
    <mergeCell ref="B72:B77"/>
    <mergeCell ref="B78:B79"/>
    <mergeCell ref="D71:I71"/>
    <mergeCell ref="B45:B46"/>
    <mergeCell ref="B7:B21"/>
    <mergeCell ref="B50:B55"/>
    <mergeCell ref="B56:B57"/>
    <mergeCell ref="B67:B68"/>
    <mergeCell ref="B61:B66"/>
    <mergeCell ref="B34:B35"/>
    <mergeCell ref="B39:B44"/>
    <mergeCell ref="B2:I2"/>
    <mergeCell ref="B22:B23"/>
    <mergeCell ref="C38:I38"/>
    <mergeCell ref="B27:B33"/>
    <mergeCell ref="C4:C5"/>
    <mergeCell ref="B4:B5"/>
    <mergeCell ref="C26:I26"/>
    <mergeCell ref="C49:I49"/>
    <mergeCell ref="K3:K6"/>
    <mergeCell ref="C3:I3"/>
    <mergeCell ref="G4:I4"/>
    <mergeCell ref="D4:F4"/>
    <mergeCell ref="C6:I6"/>
  </mergeCells>
  <conditionalFormatting sqref="D61:I68 D72:I79 D39:I46 D27:I35 D7:I23">
    <cfRule type="containsBlanks" dxfId="42" priority="12">
      <formula>LEN(TRIM(D7))=0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
  <sheetViews>
    <sheetView zoomScaleNormal="100" workbookViewId="0">
      <selection activeCell="I38" sqref="I38"/>
    </sheetView>
  </sheetViews>
  <sheetFormatPr defaultColWidth="8.6640625" defaultRowHeight="15.05" x14ac:dyDescent="0.3"/>
  <cols>
    <col min="1" max="1" width="1" customWidth="1"/>
    <col min="2" max="2" width="12" customWidth="1"/>
    <col min="3" max="3" width="45.88671875" style="30" customWidth="1"/>
    <col min="4" max="5" width="8.6640625" customWidth="1"/>
    <col min="6" max="6" width="9" customWidth="1"/>
    <col min="7" max="9" width="8.6640625" customWidth="1"/>
    <col min="10" max="10" width="3.33203125" customWidth="1"/>
    <col min="11" max="11" width="90.44140625" style="25" customWidth="1"/>
  </cols>
  <sheetData>
    <row r="1" spans="2:12" ht="15.85" customHeight="1" thickBot="1" x14ac:dyDescent="0.35">
      <c r="B1" s="30" t="s">
        <v>216</v>
      </c>
      <c r="D1" s="30"/>
      <c r="E1" s="30"/>
      <c r="F1" s="30"/>
      <c r="G1" s="30"/>
      <c r="H1" s="30"/>
      <c r="I1" s="30"/>
      <c r="J1" s="6"/>
      <c r="L1" s="30"/>
    </row>
    <row r="2" spans="2:12" ht="16.3" thickBot="1" x14ac:dyDescent="0.35">
      <c r="B2" s="677" t="s">
        <v>217</v>
      </c>
      <c r="C2" s="678"/>
      <c r="D2" s="678"/>
      <c r="E2" s="678"/>
      <c r="F2" s="678"/>
      <c r="G2" s="678"/>
      <c r="H2" s="678"/>
      <c r="I2" s="679"/>
      <c r="J2" s="19"/>
      <c r="K2" s="364" t="s">
        <v>45</v>
      </c>
      <c r="L2" s="30"/>
    </row>
    <row r="3" spans="2:12" ht="15.65" thickBot="1" x14ac:dyDescent="0.35">
      <c r="B3" s="816"/>
      <c r="C3" s="816"/>
      <c r="D3" s="816"/>
      <c r="E3" s="816"/>
      <c r="F3" s="816"/>
      <c r="G3" s="816"/>
      <c r="H3" s="816"/>
      <c r="I3" s="816"/>
      <c r="J3" s="513"/>
      <c r="K3" s="365"/>
      <c r="L3" s="30"/>
    </row>
    <row r="4" spans="2:12" ht="45.7" customHeight="1" thickBot="1" x14ac:dyDescent="0.35">
      <c r="B4" s="817" t="s">
        <v>9</v>
      </c>
      <c r="C4" s="818" t="s">
        <v>218</v>
      </c>
      <c r="D4" s="685" t="s">
        <v>219</v>
      </c>
      <c r="E4" s="815"/>
      <c r="F4" s="815"/>
      <c r="G4" s="812" t="s">
        <v>220</v>
      </c>
      <c r="H4" s="813"/>
      <c r="I4" s="814"/>
      <c r="J4" s="20"/>
      <c r="K4" s="803" t="s">
        <v>221</v>
      </c>
      <c r="L4" s="11"/>
    </row>
    <row r="5" spans="2:12" ht="15.85" customHeight="1" thickBot="1" x14ac:dyDescent="0.35">
      <c r="B5" s="774"/>
      <c r="C5" s="819"/>
      <c r="D5" s="523">
        <v>2016</v>
      </c>
      <c r="E5" s="85">
        <v>2017</v>
      </c>
      <c r="F5" s="524">
        <v>2018</v>
      </c>
      <c r="G5" s="86">
        <v>2020</v>
      </c>
      <c r="H5" s="87">
        <v>2025</v>
      </c>
      <c r="I5" s="87">
        <v>2030</v>
      </c>
      <c r="J5" s="11"/>
      <c r="K5" s="803"/>
      <c r="L5" s="30"/>
    </row>
    <row r="6" spans="2:12" ht="19.45" customHeight="1" thickBot="1" x14ac:dyDescent="0.35">
      <c r="B6" s="102"/>
      <c r="C6" s="806" t="s">
        <v>157</v>
      </c>
      <c r="D6" s="809"/>
      <c r="E6" s="809"/>
      <c r="F6" s="809"/>
      <c r="G6" s="809"/>
      <c r="H6" s="809"/>
      <c r="I6" s="810"/>
      <c r="J6" s="22"/>
      <c r="K6" s="803"/>
      <c r="L6" s="11"/>
    </row>
    <row r="7" spans="2:12" s="30" customFormat="1" ht="19.45" customHeight="1" thickBot="1" x14ac:dyDescent="0.35">
      <c r="B7" s="800" t="s">
        <v>26</v>
      </c>
      <c r="C7" s="522" t="s">
        <v>222</v>
      </c>
      <c r="D7" s="198">
        <f>D8</f>
        <v>1749</v>
      </c>
      <c r="E7" s="198">
        <f t="shared" ref="E7:I7" si="0">E8</f>
        <v>2698.5</v>
      </c>
      <c r="F7" s="198">
        <f t="shared" si="0"/>
        <v>3648</v>
      </c>
      <c r="G7" s="198">
        <f t="shared" si="0"/>
        <v>5419.4285714285716</v>
      </c>
      <c r="H7" s="198">
        <f t="shared" si="0"/>
        <v>9848</v>
      </c>
      <c r="I7" s="198">
        <f t="shared" si="0"/>
        <v>29437</v>
      </c>
      <c r="J7" s="22"/>
      <c r="K7" s="804" t="s">
        <v>223</v>
      </c>
      <c r="L7" s="10"/>
    </row>
    <row r="8" spans="2:12" s="30" customFormat="1" ht="23.95" customHeight="1" thickBot="1" x14ac:dyDescent="0.35">
      <c r="B8" s="801"/>
      <c r="C8" s="252" t="s">
        <v>224</v>
      </c>
      <c r="D8" s="253">
        <f t="shared" ref="D8:I8" si="1">D9+D10</f>
        <v>1749</v>
      </c>
      <c r="E8" s="254">
        <f t="shared" si="1"/>
        <v>2698.5</v>
      </c>
      <c r="F8" s="255">
        <f t="shared" si="1"/>
        <v>3648</v>
      </c>
      <c r="G8" s="253">
        <f t="shared" si="1"/>
        <v>5419.4285714285716</v>
      </c>
      <c r="H8" s="253">
        <f t="shared" si="1"/>
        <v>9848</v>
      </c>
      <c r="I8" s="253">
        <f t="shared" si="1"/>
        <v>29437</v>
      </c>
      <c r="J8" s="22"/>
      <c r="K8" s="804"/>
      <c r="L8" s="11"/>
    </row>
    <row r="9" spans="2:12" ht="30.05" customHeight="1" x14ac:dyDescent="0.3">
      <c r="B9" s="801"/>
      <c r="C9" s="156" t="s">
        <v>225</v>
      </c>
      <c r="D9" s="49">
        <v>1345</v>
      </c>
      <c r="E9" s="536">
        <f>(F9-D9)/2+D9</f>
        <v>1373.5</v>
      </c>
      <c r="F9" s="528">
        <v>1402</v>
      </c>
      <c r="G9" s="168">
        <f>(H9-F9)*2/7+F9</f>
        <v>2082.7957393483712</v>
      </c>
      <c r="H9" s="50">
        <f>9848*(F9/F8)</f>
        <v>3784.7850877192982</v>
      </c>
      <c r="I9" s="51">
        <f>29437*(F9/F8)</f>
        <v>11313.233004385964</v>
      </c>
      <c r="J9" s="6"/>
      <c r="K9" s="312" t="s">
        <v>226</v>
      </c>
      <c r="L9" s="30"/>
    </row>
    <row r="10" spans="2:12" ht="31" customHeight="1" thickBot="1" x14ac:dyDescent="0.35">
      <c r="B10" s="801"/>
      <c r="C10" s="157" t="s">
        <v>227</v>
      </c>
      <c r="D10" s="52">
        <f>D13+D12+D11</f>
        <v>404</v>
      </c>
      <c r="E10" s="129">
        <f>E13+E12+E11</f>
        <v>1325</v>
      </c>
      <c r="F10" s="534">
        <f t="shared" ref="F10:I10" si="2">F13+F12+F11</f>
        <v>2246</v>
      </c>
      <c r="G10" s="36">
        <f t="shared" si="2"/>
        <v>3336.6328320802004</v>
      </c>
      <c r="H10" s="37">
        <f t="shared" si="2"/>
        <v>6063.2149122807014</v>
      </c>
      <c r="I10" s="38">
        <f t="shared" si="2"/>
        <v>18123.766995614034</v>
      </c>
      <c r="J10" s="17"/>
      <c r="K10" s="312" t="s">
        <v>228</v>
      </c>
      <c r="L10" s="30"/>
    </row>
    <row r="11" spans="2:12" ht="28.05" customHeight="1" thickBot="1" x14ac:dyDescent="0.35">
      <c r="B11" s="801"/>
      <c r="C11" s="157" t="s">
        <v>229</v>
      </c>
      <c r="D11" s="533">
        <v>340</v>
      </c>
      <c r="E11" s="537">
        <f>(F11-D11)/2+D11</f>
        <v>1195</v>
      </c>
      <c r="F11" s="535">
        <v>2050</v>
      </c>
      <c r="G11" s="168">
        <f>(H11-F11)*2/7+F11</f>
        <v>3045.457393483709</v>
      </c>
      <c r="H11" s="44">
        <f>9848*(F11/F8)</f>
        <v>5534.1008771929819</v>
      </c>
      <c r="I11" s="45">
        <f>29437*(F11/F8)</f>
        <v>16542.173793859649</v>
      </c>
      <c r="J11" s="17"/>
      <c r="K11" s="25" t="s">
        <v>230</v>
      </c>
      <c r="L11" s="30"/>
    </row>
    <row r="12" spans="2:12" ht="21" customHeight="1" thickBot="1" x14ac:dyDescent="0.35">
      <c r="B12" s="801"/>
      <c r="C12" s="157" t="s">
        <v>231</v>
      </c>
      <c r="D12" s="533">
        <v>0</v>
      </c>
      <c r="E12" s="537">
        <f>(F12-D12)/2+D12</f>
        <v>87</v>
      </c>
      <c r="F12" s="535">
        <v>174</v>
      </c>
      <c r="G12" s="168">
        <f>(H12-F12)*2/7+F12</f>
        <v>258.49248120300751</v>
      </c>
      <c r="H12" s="44">
        <f>9848*(F12/F8)</f>
        <v>469.72368421052636</v>
      </c>
      <c r="I12" s="45">
        <f>29437*(F12/F8)</f>
        <v>1404.0674342105265</v>
      </c>
      <c r="J12" s="17"/>
      <c r="L12" s="30"/>
    </row>
    <row r="13" spans="2:12" ht="23.35" customHeight="1" thickBot="1" x14ac:dyDescent="0.35">
      <c r="B13" s="801"/>
      <c r="C13" s="169" t="s">
        <v>232</v>
      </c>
      <c r="D13" s="80">
        <v>64</v>
      </c>
      <c r="E13" s="478">
        <f>(F13-D13)/2+D13</f>
        <v>43</v>
      </c>
      <c r="F13" s="531">
        <f>22</f>
        <v>22</v>
      </c>
      <c r="G13" s="168">
        <f>(H13-F13)*2/7+F13</f>
        <v>32.682957393483704</v>
      </c>
      <c r="H13" s="83">
        <f>9848*(F13/F8)</f>
        <v>59.390350877192979</v>
      </c>
      <c r="I13" s="84">
        <f>29437*(F13/F8)</f>
        <v>177.52576754385964</v>
      </c>
      <c r="J13" s="17"/>
      <c r="L13" s="217"/>
    </row>
    <row r="14" spans="2:12" ht="21.6" customHeight="1" thickBot="1" x14ac:dyDescent="0.35">
      <c r="B14" s="801"/>
      <c r="C14" s="225" t="s">
        <v>233</v>
      </c>
      <c r="D14" s="256" t="s">
        <v>69</v>
      </c>
      <c r="E14" s="256" t="s">
        <v>69</v>
      </c>
      <c r="F14" s="256" t="s">
        <v>69</v>
      </c>
      <c r="G14" s="256" t="s">
        <v>69</v>
      </c>
      <c r="H14" s="256" t="s">
        <v>69</v>
      </c>
      <c r="I14" s="256" t="s">
        <v>69</v>
      </c>
      <c r="J14" s="6"/>
      <c r="K14" s="366"/>
      <c r="L14" s="30"/>
    </row>
    <row r="15" spans="2:12" ht="27.1" customHeight="1" thickBot="1" x14ac:dyDescent="0.35">
      <c r="B15" s="801"/>
      <c r="C15" s="156" t="s">
        <v>234</v>
      </c>
      <c r="D15" s="529" t="s">
        <v>69</v>
      </c>
      <c r="E15" s="529" t="s">
        <v>69</v>
      </c>
      <c r="F15" s="529" t="s">
        <v>69</v>
      </c>
      <c r="G15" s="529" t="s">
        <v>69</v>
      </c>
      <c r="H15" s="529" t="s">
        <v>69</v>
      </c>
      <c r="I15" s="529" t="s">
        <v>69</v>
      </c>
      <c r="J15" s="6"/>
      <c r="L15" s="30"/>
    </row>
    <row r="16" spans="2:12" ht="24.6" customHeight="1" thickBot="1" x14ac:dyDescent="0.35">
      <c r="B16" s="801"/>
      <c r="C16" s="157" t="s">
        <v>235</v>
      </c>
      <c r="D16" s="529" t="s">
        <v>69</v>
      </c>
      <c r="E16" s="529" t="s">
        <v>69</v>
      </c>
      <c r="F16" s="529" t="s">
        <v>69</v>
      </c>
      <c r="G16" s="529" t="s">
        <v>69</v>
      </c>
      <c r="H16" s="529" t="s">
        <v>69</v>
      </c>
      <c r="I16" s="529" t="s">
        <v>69</v>
      </c>
      <c r="J16" s="6"/>
      <c r="L16" s="30"/>
    </row>
    <row r="17" spans="2:25" ht="24.75" customHeight="1" thickBot="1" x14ac:dyDescent="0.35">
      <c r="B17" s="801"/>
      <c r="C17" s="157" t="s">
        <v>236</v>
      </c>
      <c r="D17" s="529" t="s">
        <v>69</v>
      </c>
      <c r="E17" s="529" t="s">
        <v>69</v>
      </c>
      <c r="F17" s="529" t="s">
        <v>69</v>
      </c>
      <c r="G17" s="529" t="s">
        <v>69</v>
      </c>
      <c r="H17" s="529" t="s">
        <v>69</v>
      </c>
      <c r="I17" s="529" t="s">
        <v>69</v>
      </c>
      <c r="J17" s="6"/>
      <c r="L17" s="30"/>
    </row>
    <row r="18" spans="2:25" ht="22.4" customHeight="1" thickBot="1" x14ac:dyDescent="0.35">
      <c r="B18" s="801"/>
      <c r="C18" s="157" t="s">
        <v>237</v>
      </c>
      <c r="D18" s="529" t="s">
        <v>69</v>
      </c>
      <c r="E18" s="529" t="s">
        <v>69</v>
      </c>
      <c r="F18" s="529" t="s">
        <v>69</v>
      </c>
      <c r="G18" s="529" t="s">
        <v>69</v>
      </c>
      <c r="H18" s="529" t="s">
        <v>69</v>
      </c>
      <c r="I18" s="529" t="s">
        <v>69</v>
      </c>
      <c r="J18" s="6"/>
      <c r="K18" s="367"/>
      <c r="L18" s="30"/>
    </row>
    <row r="19" spans="2:25" ht="25.55" customHeight="1" thickBot="1" x14ac:dyDescent="0.35">
      <c r="B19" s="805"/>
      <c r="C19" s="170" t="s">
        <v>238</v>
      </c>
      <c r="D19" s="529" t="s">
        <v>69</v>
      </c>
      <c r="E19" s="529" t="s">
        <v>69</v>
      </c>
      <c r="F19" s="529" t="s">
        <v>69</v>
      </c>
      <c r="G19" s="529" t="s">
        <v>69</v>
      </c>
      <c r="H19" s="529" t="s">
        <v>69</v>
      </c>
      <c r="I19" s="529" t="s">
        <v>69</v>
      </c>
      <c r="J19" s="6"/>
      <c r="K19" s="368"/>
      <c r="L19" s="30"/>
    </row>
    <row r="20" spans="2:25" ht="28.5" customHeight="1" x14ac:dyDescent="0.3">
      <c r="B20" s="811" t="s">
        <v>119</v>
      </c>
      <c r="C20" s="634" t="s">
        <v>239</v>
      </c>
      <c r="D20" s="216">
        <v>0</v>
      </c>
      <c r="E20" s="207">
        <v>0</v>
      </c>
      <c r="F20" s="635">
        <v>2</v>
      </c>
      <c r="G20" s="636">
        <v>4</v>
      </c>
      <c r="H20" s="208">
        <v>11</v>
      </c>
      <c r="I20" s="209">
        <v>11</v>
      </c>
      <c r="J20" s="6"/>
      <c r="K20" s="369"/>
      <c r="L20" s="217"/>
      <c r="Y20" s="217"/>
    </row>
    <row r="21" spans="2:25" s="30" customFormat="1" ht="28.5" customHeight="1" x14ac:dyDescent="0.3">
      <c r="B21" s="805"/>
      <c r="C21" s="637" t="s">
        <v>240</v>
      </c>
      <c r="D21" s="638">
        <v>0</v>
      </c>
      <c r="E21" s="639">
        <v>0</v>
      </c>
      <c r="F21" s="640">
        <v>0</v>
      </c>
      <c r="G21" s="641">
        <v>0</v>
      </c>
      <c r="H21" s="642">
        <v>0</v>
      </c>
      <c r="I21" s="643">
        <v>0</v>
      </c>
      <c r="J21" s="6"/>
      <c r="K21" s="369"/>
      <c r="L21" s="217"/>
    </row>
    <row r="22" spans="2:25" ht="15.85" customHeight="1" thickBot="1" x14ac:dyDescent="0.35">
      <c r="B22" s="170" t="s">
        <v>173</v>
      </c>
      <c r="C22" s="620" t="s">
        <v>241</v>
      </c>
      <c r="D22" s="215">
        <v>0</v>
      </c>
      <c r="E22" s="167">
        <v>0</v>
      </c>
      <c r="F22" s="644">
        <v>0</v>
      </c>
      <c r="G22" s="645">
        <v>0</v>
      </c>
      <c r="H22" s="340">
        <v>0</v>
      </c>
      <c r="I22" s="341">
        <v>0</v>
      </c>
      <c r="J22" s="6"/>
      <c r="K22" s="369"/>
      <c r="L22" s="30"/>
    </row>
    <row r="23" spans="2:25" ht="19.45" customHeight="1" thickBot="1" x14ac:dyDescent="0.35">
      <c r="B23" s="35"/>
      <c r="C23" s="806" t="s">
        <v>242</v>
      </c>
      <c r="D23" s="807"/>
      <c r="E23" s="807"/>
      <c r="F23" s="807"/>
      <c r="G23" s="807"/>
      <c r="H23" s="807"/>
      <c r="I23" s="808"/>
      <c r="J23" s="6"/>
      <c r="K23" s="369"/>
      <c r="L23" s="30"/>
    </row>
    <row r="24" spans="2:25" s="30" customFormat="1" ht="17.100000000000001" customHeight="1" thickBot="1" x14ac:dyDescent="0.35">
      <c r="B24" s="800" t="s">
        <v>26</v>
      </c>
      <c r="C24" s="239" t="s">
        <v>243</v>
      </c>
      <c r="D24" s="198">
        <f t="shared" ref="D24:F24" si="3">D25+D26</f>
        <v>14</v>
      </c>
      <c r="E24" s="199">
        <f t="shared" si="3"/>
        <v>17</v>
      </c>
      <c r="F24" s="222">
        <f t="shared" si="3"/>
        <v>17</v>
      </c>
      <c r="G24" s="198">
        <v>17</v>
      </c>
      <c r="H24" s="199">
        <v>17</v>
      </c>
      <c r="I24" s="200">
        <v>17</v>
      </c>
      <c r="J24" s="6"/>
      <c r="K24" s="369"/>
      <c r="L24" s="4"/>
    </row>
    <row r="25" spans="2:25" ht="16.3" customHeight="1" x14ac:dyDescent="0.3">
      <c r="B25" s="801"/>
      <c r="C25" s="213" t="s">
        <v>244</v>
      </c>
      <c r="D25" s="88">
        <v>14</v>
      </c>
      <c r="E25" s="47">
        <v>17</v>
      </c>
      <c r="F25" s="528">
        <v>17</v>
      </c>
      <c r="G25" s="529">
        <v>17</v>
      </c>
      <c r="H25" s="50">
        <v>17</v>
      </c>
      <c r="I25" s="51">
        <v>17</v>
      </c>
      <c r="J25" s="6"/>
      <c r="K25" s="365"/>
      <c r="L25" s="30"/>
    </row>
    <row r="26" spans="2:25" ht="15.05" customHeight="1" thickBot="1" x14ac:dyDescent="0.35">
      <c r="B26" s="801"/>
      <c r="C26" s="177" t="s">
        <v>245</v>
      </c>
      <c r="D26" s="240">
        <v>0</v>
      </c>
      <c r="E26" s="81">
        <v>0</v>
      </c>
      <c r="F26" s="82">
        <v>0</v>
      </c>
      <c r="G26" s="80">
        <v>0</v>
      </c>
      <c r="H26" s="83">
        <v>0</v>
      </c>
      <c r="I26" s="84">
        <v>0</v>
      </c>
      <c r="J26" s="6"/>
      <c r="K26" s="365"/>
      <c r="L26" s="217"/>
    </row>
    <row r="27" spans="2:25" ht="18.649999999999999" customHeight="1" thickBot="1" x14ac:dyDescent="0.35">
      <c r="B27" s="801"/>
      <c r="C27" s="245" t="s">
        <v>246</v>
      </c>
      <c r="D27" s="198">
        <f t="shared" ref="D27:I27" si="4">D28+D29</f>
        <v>0</v>
      </c>
      <c r="E27" s="199">
        <f t="shared" si="4"/>
        <v>0</v>
      </c>
      <c r="F27" s="222">
        <f t="shared" si="4"/>
        <v>0</v>
      </c>
      <c r="G27" s="198">
        <f t="shared" si="4"/>
        <v>0</v>
      </c>
      <c r="H27" s="199">
        <f t="shared" si="4"/>
        <v>3</v>
      </c>
      <c r="I27" s="200">
        <f t="shared" si="4"/>
        <v>3</v>
      </c>
      <c r="J27" s="6"/>
      <c r="K27" s="365"/>
      <c r="L27" s="217"/>
    </row>
    <row r="28" spans="2:25" ht="15.85" customHeight="1" x14ac:dyDescent="0.3">
      <c r="B28" s="801"/>
      <c r="C28" s="176" t="s">
        <v>247</v>
      </c>
      <c r="D28" s="237">
        <v>0</v>
      </c>
      <c r="E28" s="241">
        <v>0</v>
      </c>
      <c r="F28" s="242">
        <v>0</v>
      </c>
      <c r="G28" s="243">
        <v>0</v>
      </c>
      <c r="H28" s="238">
        <v>3</v>
      </c>
      <c r="I28" s="244">
        <v>3</v>
      </c>
      <c r="J28" s="6"/>
      <c r="K28" s="365"/>
      <c r="L28" s="30"/>
    </row>
    <row r="29" spans="2:25" ht="15.85" customHeight="1" thickBot="1" x14ac:dyDescent="0.35">
      <c r="B29" s="802"/>
      <c r="C29" s="247" t="s">
        <v>248</v>
      </c>
      <c r="D29" s="248">
        <v>0</v>
      </c>
      <c r="E29" s="249">
        <v>0</v>
      </c>
      <c r="F29" s="250">
        <v>0</v>
      </c>
      <c r="G29" s="251">
        <v>0</v>
      </c>
      <c r="H29" s="174">
        <v>0</v>
      </c>
      <c r="I29" s="95">
        <v>0</v>
      </c>
      <c r="J29" s="16"/>
      <c r="K29" s="365"/>
      <c r="L29" s="6"/>
    </row>
    <row r="30" spans="2:25" ht="15.05" customHeight="1" x14ac:dyDescent="0.3">
      <c r="B30" s="801" t="s">
        <v>119</v>
      </c>
      <c r="C30" s="646" t="s">
        <v>249</v>
      </c>
      <c r="D30" s="647">
        <v>1</v>
      </c>
      <c r="E30" s="648">
        <v>1</v>
      </c>
      <c r="F30" s="649">
        <v>2</v>
      </c>
      <c r="G30" s="650">
        <v>2</v>
      </c>
      <c r="H30" s="651">
        <v>2</v>
      </c>
      <c r="I30" s="652">
        <v>2</v>
      </c>
      <c r="J30" s="11"/>
      <c r="K30" s="9"/>
      <c r="L30" s="8"/>
      <c r="U30" s="217"/>
    </row>
    <row r="31" spans="2:25" ht="15.85" customHeight="1" thickBot="1" x14ac:dyDescent="0.35">
      <c r="B31" s="802"/>
      <c r="C31" s="653" t="s">
        <v>250</v>
      </c>
      <c r="D31" s="654">
        <v>0</v>
      </c>
      <c r="E31" s="655">
        <v>0</v>
      </c>
      <c r="F31" s="656">
        <v>0</v>
      </c>
      <c r="G31" s="657">
        <v>0</v>
      </c>
      <c r="H31" s="658">
        <v>0</v>
      </c>
      <c r="I31" s="659">
        <v>0</v>
      </c>
      <c r="J31" s="18"/>
      <c r="K31" s="9"/>
      <c r="L31" s="10"/>
      <c r="U31" s="217"/>
    </row>
    <row r="32" spans="2:25" s="30" customFormat="1" ht="15.85" customHeight="1" thickBot="1" x14ac:dyDescent="0.35">
      <c r="B32" s="35"/>
      <c r="C32" s="821" t="s">
        <v>192</v>
      </c>
      <c r="D32" s="822"/>
      <c r="E32" s="822"/>
      <c r="F32" s="822"/>
      <c r="G32" s="822"/>
      <c r="H32" s="822"/>
      <c r="I32" s="823"/>
      <c r="J32" s="18"/>
      <c r="K32" s="14" t="s">
        <v>251</v>
      </c>
      <c r="L32" s="532"/>
      <c r="U32" s="217"/>
    </row>
    <row r="33" spans="2:21" s="30" customFormat="1" ht="15.85" customHeight="1" thickBot="1" x14ac:dyDescent="0.35">
      <c r="B33" s="800" t="s">
        <v>26</v>
      </c>
      <c r="C33" s="319" t="s">
        <v>252</v>
      </c>
      <c r="D33" s="660">
        <f t="shared" ref="D33:E33" si="5">D34+D37</f>
        <v>10</v>
      </c>
      <c r="E33" s="661">
        <f t="shared" si="5"/>
        <v>8</v>
      </c>
      <c r="F33" s="662">
        <v>8</v>
      </c>
      <c r="G33" s="660">
        <v>7</v>
      </c>
      <c r="H33" s="661">
        <v>7</v>
      </c>
      <c r="I33" s="663">
        <v>7</v>
      </c>
      <c r="J33" s="18"/>
      <c r="K33" s="14"/>
      <c r="L33" s="10"/>
      <c r="U33" s="217"/>
    </row>
    <row r="34" spans="2:21" s="30" customFormat="1" ht="15.85" customHeight="1" x14ac:dyDescent="0.3">
      <c r="B34" s="801"/>
      <c r="C34" s="158" t="s">
        <v>253</v>
      </c>
      <c r="D34" s="226">
        <f t="shared" ref="D34:I34" si="6">D35+D36</f>
        <v>0</v>
      </c>
      <c r="E34" s="233">
        <f t="shared" si="6"/>
        <v>0</v>
      </c>
      <c r="F34" s="234">
        <f t="shared" si="6"/>
        <v>0</v>
      </c>
      <c r="G34" s="226">
        <f t="shared" si="6"/>
        <v>0</v>
      </c>
      <c r="H34" s="233">
        <f t="shared" si="6"/>
        <v>0</v>
      </c>
      <c r="I34" s="106">
        <f t="shared" si="6"/>
        <v>0</v>
      </c>
      <c r="J34" s="18"/>
      <c r="K34" s="14"/>
      <c r="L34" s="10"/>
    </row>
    <row r="35" spans="2:21" s="30" customFormat="1" ht="15.85" customHeight="1" x14ac:dyDescent="0.3">
      <c r="B35" s="801"/>
      <c r="C35" s="158" t="s">
        <v>254</v>
      </c>
      <c r="D35" s="226">
        <v>0</v>
      </c>
      <c r="E35" s="103">
        <v>0</v>
      </c>
      <c r="F35" s="227">
        <v>0</v>
      </c>
      <c r="G35" s="104">
        <v>0</v>
      </c>
      <c r="H35" s="105">
        <v>0</v>
      </c>
      <c r="I35" s="106">
        <v>0</v>
      </c>
      <c r="J35" s="18"/>
      <c r="K35" s="9"/>
      <c r="L35" s="217"/>
    </row>
    <row r="36" spans="2:21" ht="15.85" customHeight="1" x14ac:dyDescent="0.3">
      <c r="B36" s="801"/>
      <c r="C36" s="435" t="s">
        <v>255</v>
      </c>
      <c r="D36" s="228">
        <v>0</v>
      </c>
      <c r="E36" s="31">
        <v>0</v>
      </c>
      <c r="F36" s="229">
        <v>0</v>
      </c>
      <c r="G36" s="32">
        <v>0</v>
      </c>
      <c r="H36" s="33">
        <v>0</v>
      </c>
      <c r="I36" s="59">
        <v>0</v>
      </c>
      <c r="J36" s="16"/>
      <c r="K36" s="365"/>
      <c r="L36" s="6"/>
      <c r="M36" s="30"/>
      <c r="N36" s="30"/>
      <c r="O36" s="30"/>
      <c r="P36" s="30"/>
      <c r="Q36" s="30"/>
    </row>
    <row r="37" spans="2:21" ht="15.85" customHeight="1" x14ac:dyDescent="0.3">
      <c r="B37" s="801"/>
      <c r="C37" s="169" t="s">
        <v>256</v>
      </c>
      <c r="D37" s="228">
        <f t="shared" ref="D37:F37" si="7">D38+D39</f>
        <v>10</v>
      </c>
      <c r="E37" s="31">
        <f t="shared" si="7"/>
        <v>8</v>
      </c>
      <c r="F37" s="229">
        <f t="shared" si="7"/>
        <v>8</v>
      </c>
      <c r="G37" s="32">
        <v>7</v>
      </c>
      <c r="H37" s="33">
        <v>7</v>
      </c>
      <c r="I37" s="34">
        <v>7</v>
      </c>
      <c r="J37" s="16"/>
      <c r="K37" s="365"/>
      <c r="L37" s="6"/>
      <c r="M37" s="30"/>
      <c r="N37" s="30"/>
      <c r="O37" s="30"/>
      <c r="P37" s="30"/>
      <c r="Q37" s="30"/>
    </row>
    <row r="38" spans="2:21" ht="15.05" customHeight="1" x14ac:dyDescent="0.3">
      <c r="B38" s="801"/>
      <c r="C38" s="169" t="s">
        <v>257</v>
      </c>
      <c r="D38" s="226">
        <v>10</v>
      </c>
      <c r="E38" s="103">
        <v>8</v>
      </c>
      <c r="F38" s="227">
        <v>8</v>
      </c>
      <c r="G38" s="104">
        <v>7</v>
      </c>
      <c r="H38" s="105">
        <v>7</v>
      </c>
      <c r="I38" s="106">
        <v>7</v>
      </c>
      <c r="J38" s="6"/>
      <c r="K38" s="365"/>
      <c r="L38" s="7"/>
      <c r="M38" s="30"/>
      <c r="N38" s="30"/>
      <c r="O38" s="30"/>
      <c r="P38" s="30"/>
      <c r="Q38" s="30"/>
    </row>
    <row r="39" spans="2:21" ht="15.05" customHeight="1" thickBot="1" x14ac:dyDescent="0.35">
      <c r="B39" s="802"/>
      <c r="C39" s="436" t="s">
        <v>258</v>
      </c>
      <c r="D39" s="230">
        <v>0</v>
      </c>
      <c r="E39" s="231">
        <v>0</v>
      </c>
      <c r="F39" s="232">
        <v>0</v>
      </c>
      <c r="G39" s="235">
        <v>0</v>
      </c>
      <c r="H39" s="530">
        <v>0</v>
      </c>
      <c r="I39" s="236">
        <v>0</v>
      </c>
      <c r="J39" s="6"/>
      <c r="K39" s="365"/>
      <c r="L39" s="7"/>
      <c r="M39" s="30"/>
      <c r="N39" s="30"/>
      <c r="O39" s="30"/>
      <c r="P39" s="30"/>
      <c r="Q39" s="30"/>
    </row>
    <row r="40" spans="2:21" ht="15.05" customHeight="1" thickBot="1" x14ac:dyDescent="0.35">
      <c r="B40" s="218"/>
      <c r="C40" s="806" t="s">
        <v>199</v>
      </c>
      <c r="D40" s="807"/>
      <c r="E40" s="807"/>
      <c r="F40" s="807"/>
      <c r="G40" s="807"/>
      <c r="H40" s="807"/>
      <c r="I40" s="808"/>
      <c r="J40" s="30"/>
      <c r="L40" s="30"/>
      <c r="M40" s="30"/>
      <c r="N40" s="30"/>
      <c r="O40" s="30"/>
      <c r="P40" s="30"/>
      <c r="Q40" s="30"/>
    </row>
    <row r="41" spans="2:21" s="30" customFormat="1" ht="15.05" customHeight="1" thickBot="1" x14ac:dyDescent="0.35">
      <c r="B41" s="781" t="s">
        <v>26</v>
      </c>
      <c r="C41" s="180" t="s">
        <v>259</v>
      </c>
      <c r="D41" s="53">
        <f t="shared" ref="D41:I41" si="8">D42+D43</f>
        <v>4</v>
      </c>
      <c r="E41" s="54">
        <f t="shared" si="8"/>
        <v>4</v>
      </c>
      <c r="F41" s="55">
        <f t="shared" si="8"/>
        <v>4</v>
      </c>
      <c r="G41" s="56">
        <f t="shared" si="8"/>
        <v>4</v>
      </c>
      <c r="H41" s="54">
        <f t="shared" si="8"/>
        <v>2</v>
      </c>
      <c r="I41" s="57">
        <f t="shared" si="8"/>
        <v>0</v>
      </c>
      <c r="K41" s="25"/>
    </row>
    <row r="42" spans="2:21" x14ac:dyDescent="0.3">
      <c r="B42" s="782"/>
      <c r="C42" s="178" t="s">
        <v>260</v>
      </c>
      <c r="D42" s="46">
        <v>4</v>
      </c>
      <c r="E42" s="47">
        <v>4</v>
      </c>
      <c r="F42" s="528">
        <v>4</v>
      </c>
      <c r="G42" s="49">
        <v>4</v>
      </c>
      <c r="H42" s="50">
        <v>2</v>
      </c>
      <c r="I42" s="51">
        <v>0</v>
      </c>
      <c r="J42" s="30"/>
      <c r="L42" s="217"/>
      <c r="M42" s="30"/>
      <c r="N42" s="30"/>
      <c r="O42" s="30"/>
      <c r="P42" s="30"/>
      <c r="Q42" s="30"/>
    </row>
    <row r="43" spans="2:21" ht="15.65" thickBot="1" x14ac:dyDescent="0.35">
      <c r="B43" s="783"/>
      <c r="C43" s="179" t="s">
        <v>261</v>
      </c>
      <c r="D43" s="52">
        <v>0</v>
      </c>
      <c r="E43" s="40">
        <v>0</v>
      </c>
      <c r="F43" s="41">
        <v>0</v>
      </c>
      <c r="G43" s="39">
        <v>0</v>
      </c>
      <c r="H43" s="44">
        <v>0</v>
      </c>
      <c r="I43" s="45">
        <v>0</v>
      </c>
      <c r="J43" s="30"/>
      <c r="L43" s="30"/>
      <c r="M43" s="30"/>
      <c r="N43" s="30"/>
      <c r="O43" s="30"/>
      <c r="P43" s="30"/>
      <c r="Q43" s="30"/>
    </row>
    <row r="44" spans="2:21" ht="15.65" thickBot="1" x14ac:dyDescent="0.35">
      <c r="B44" s="219"/>
      <c r="C44" s="245" t="s">
        <v>205</v>
      </c>
      <c r="D44" s="824"/>
      <c r="E44" s="825"/>
      <c r="F44" s="825"/>
      <c r="G44" s="825"/>
      <c r="H44" s="825"/>
      <c r="I44" s="826"/>
      <c r="J44" s="30"/>
      <c r="K44" s="25" t="s">
        <v>262</v>
      </c>
      <c r="L44" s="30"/>
      <c r="M44" s="30"/>
      <c r="N44" s="30"/>
      <c r="O44" s="30"/>
      <c r="P44" s="30"/>
      <c r="Q44" s="30"/>
    </row>
    <row r="45" spans="2:21" s="30" customFormat="1" ht="30.7" thickBot="1" x14ac:dyDescent="0.35">
      <c r="B45" s="800" t="s">
        <v>263</v>
      </c>
      <c r="C45" s="220" t="s">
        <v>264</v>
      </c>
      <c r="D45" s="221">
        <f t="shared" ref="D45:I45" si="9">D46+D47</f>
        <v>0</v>
      </c>
      <c r="E45" s="199">
        <f t="shared" si="9"/>
        <v>0</v>
      </c>
      <c r="F45" s="222">
        <f t="shared" si="9"/>
        <v>0</v>
      </c>
      <c r="G45" s="198">
        <f t="shared" si="9"/>
        <v>0</v>
      </c>
      <c r="H45" s="199">
        <f t="shared" si="9"/>
        <v>0</v>
      </c>
      <c r="I45" s="200">
        <f t="shared" si="9"/>
        <v>0</v>
      </c>
      <c r="K45" s="25" t="s">
        <v>265</v>
      </c>
    </row>
    <row r="46" spans="2:21" x14ac:dyDescent="0.3">
      <c r="B46" s="801"/>
      <c r="C46" s="164" t="s">
        <v>266</v>
      </c>
      <c r="D46" s="46"/>
      <c r="E46" s="47"/>
      <c r="F46" s="48"/>
      <c r="G46" s="49"/>
      <c r="H46" s="50"/>
      <c r="I46" s="51"/>
      <c r="J46" s="511"/>
      <c r="L46" s="511"/>
      <c r="M46" s="511"/>
      <c r="N46" s="30"/>
      <c r="O46" s="30"/>
      <c r="P46" s="30"/>
      <c r="Q46" s="30"/>
    </row>
    <row r="47" spans="2:21" ht="15.65" thickBot="1" x14ac:dyDescent="0.35">
      <c r="B47" s="802"/>
      <c r="C47" s="223" t="s">
        <v>267</v>
      </c>
      <c r="D47" s="224"/>
      <c r="E47" s="172"/>
      <c r="F47" s="173"/>
      <c r="G47" s="171"/>
      <c r="H47" s="174"/>
      <c r="I47" s="175"/>
      <c r="J47" s="26"/>
      <c r="L47" s="26"/>
      <c r="M47" s="26"/>
      <c r="N47" s="30"/>
      <c r="O47" s="30"/>
      <c r="P47" s="30"/>
      <c r="Q47" s="30"/>
    </row>
    <row r="50" spans="2:11" x14ac:dyDescent="0.3">
      <c r="B50" s="697" t="s">
        <v>13</v>
      </c>
      <c r="C50" s="697"/>
      <c r="D50" s="697"/>
      <c r="E50" s="697"/>
      <c r="F50" s="697"/>
      <c r="G50" s="697"/>
      <c r="H50" s="697"/>
      <c r="I50" s="697"/>
      <c r="J50" s="697"/>
      <c r="K50" s="697"/>
    </row>
    <row r="51" spans="2:11" x14ac:dyDescent="0.3">
      <c r="B51" s="671" t="s">
        <v>213</v>
      </c>
      <c r="C51" s="671"/>
      <c r="D51" s="671"/>
      <c r="E51" s="671"/>
      <c r="F51" s="671"/>
      <c r="G51" s="671"/>
      <c r="H51" s="671"/>
      <c r="I51" s="671"/>
      <c r="J51" s="671"/>
      <c r="K51" s="671"/>
    </row>
    <row r="52" spans="2:11" x14ac:dyDescent="0.3">
      <c r="B52" s="820" t="s">
        <v>268</v>
      </c>
      <c r="C52" s="820"/>
      <c r="D52" s="820"/>
      <c r="E52" s="820"/>
      <c r="F52" s="820"/>
      <c r="G52" s="820"/>
      <c r="H52" s="820"/>
      <c r="I52" s="820"/>
      <c r="J52" s="820"/>
      <c r="K52" s="820"/>
    </row>
    <row r="53" spans="2:11" x14ac:dyDescent="0.3">
      <c r="B53" s="671" t="s">
        <v>269</v>
      </c>
      <c r="C53" s="671"/>
      <c r="D53" s="671"/>
      <c r="E53" s="671"/>
      <c r="F53" s="671"/>
      <c r="G53" s="671"/>
      <c r="H53" s="671"/>
      <c r="I53" s="671"/>
      <c r="J53" s="671"/>
      <c r="K53" s="671"/>
    </row>
  </sheetData>
  <mergeCells count="24">
    <mergeCell ref="B52:K52"/>
    <mergeCell ref="B53:K53"/>
    <mergeCell ref="B51:K51"/>
    <mergeCell ref="B50:K50"/>
    <mergeCell ref="B30:B31"/>
    <mergeCell ref="C40:I40"/>
    <mergeCell ref="C32:I32"/>
    <mergeCell ref="B33:B39"/>
    <mergeCell ref="B41:B43"/>
    <mergeCell ref="B45:B47"/>
    <mergeCell ref="D44:I44"/>
    <mergeCell ref="B2:I2"/>
    <mergeCell ref="G4:I4"/>
    <mergeCell ref="D4:F4"/>
    <mergeCell ref="B3:I3"/>
    <mergeCell ref="B4:B5"/>
    <mergeCell ref="C4:C5"/>
    <mergeCell ref="B24:B29"/>
    <mergeCell ref="K4:K6"/>
    <mergeCell ref="K7:K8"/>
    <mergeCell ref="B7:B19"/>
    <mergeCell ref="C23:I23"/>
    <mergeCell ref="C6:I6"/>
    <mergeCell ref="B20:B21"/>
  </mergeCells>
  <conditionalFormatting sqref="D20:I22 D25:I25 D28:I28 D42:I42 D46:I46 D30:I31 D8:I13">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48"/>
  <sheetViews>
    <sheetView workbookViewId="0">
      <selection activeCell="V42" sqref="V42"/>
    </sheetView>
  </sheetViews>
  <sheetFormatPr defaultColWidth="8.6640625" defaultRowHeight="15.05" x14ac:dyDescent="0.3"/>
  <cols>
    <col min="1" max="1" width="2.33203125" customWidth="1"/>
    <col min="2" max="2" width="11.33203125" customWidth="1"/>
    <col min="3" max="3" width="19.109375" customWidth="1"/>
    <col min="4" max="4" width="8.6640625" style="30" customWidth="1"/>
    <col min="5" max="7" width="8.6640625" customWidth="1"/>
    <col min="8" max="11" width="8.6640625" style="30" customWidth="1"/>
    <col min="12" max="14" width="8.6640625" customWidth="1"/>
    <col min="15" max="21" width="8.6640625" style="30" customWidth="1"/>
    <col min="22" max="22" width="2.33203125" style="30" customWidth="1"/>
    <col min="23" max="23" width="70.44140625" style="30" customWidth="1"/>
    <col min="24" max="24" width="8.33203125" customWidth="1"/>
    <col min="25" max="25" width="6.6640625" customWidth="1"/>
  </cols>
  <sheetData>
    <row r="1" spans="2:46" ht="15.65" thickBot="1" x14ac:dyDescent="0.35">
      <c r="B1" s="30" t="s">
        <v>270</v>
      </c>
      <c r="C1" s="4"/>
      <c r="D1" s="4"/>
      <c r="E1" s="30"/>
      <c r="F1" s="30"/>
      <c r="G1" s="30"/>
      <c r="L1" s="30"/>
      <c r="M1" s="30"/>
      <c r="N1" s="30"/>
    </row>
    <row r="2" spans="2:46" ht="14.9" customHeight="1" thickBot="1" x14ac:dyDescent="0.35">
      <c r="B2" s="545" t="s">
        <v>271</v>
      </c>
      <c r="C2" s="546"/>
      <c r="D2" s="546"/>
      <c r="E2" s="546"/>
      <c r="F2" s="546"/>
      <c r="G2" s="546"/>
      <c r="H2" s="546"/>
      <c r="I2" s="546"/>
      <c r="J2" s="546"/>
      <c r="K2" s="546"/>
      <c r="L2" s="546"/>
      <c r="M2" s="546"/>
      <c r="N2" s="546"/>
      <c r="O2" s="546"/>
      <c r="P2" s="546"/>
      <c r="Q2" s="546"/>
      <c r="R2" s="546"/>
      <c r="S2" s="546"/>
      <c r="T2" s="546"/>
      <c r="U2" s="547"/>
      <c r="V2" s="123"/>
      <c r="W2" s="58" t="s">
        <v>45</v>
      </c>
    </row>
    <row r="3" spans="2:46" ht="14.9" customHeight="1" thickBot="1" x14ac:dyDescent="0.35">
      <c r="B3" s="552"/>
      <c r="C3" s="553"/>
      <c r="D3" s="553"/>
      <c r="E3" s="553"/>
      <c r="F3" s="553"/>
      <c r="G3" s="553"/>
      <c r="H3" s="553"/>
      <c r="I3" s="553"/>
      <c r="J3" s="553"/>
      <c r="K3" s="553"/>
      <c r="L3" s="553"/>
      <c r="M3" s="553"/>
      <c r="N3" s="553"/>
      <c r="O3" s="553"/>
      <c r="P3" s="553"/>
      <c r="Q3" s="553"/>
      <c r="R3" s="553"/>
      <c r="S3" s="553"/>
      <c r="T3" s="553"/>
      <c r="U3" s="553"/>
      <c r="V3" s="527"/>
    </row>
    <row r="4" spans="2:46" ht="35.25" customHeight="1" thickBot="1" x14ac:dyDescent="0.35">
      <c r="B4" s="540"/>
      <c r="C4" s="554"/>
      <c r="D4" s="542" t="s">
        <v>272</v>
      </c>
      <c r="E4" s="543"/>
      <c r="F4" s="543"/>
      <c r="G4" s="543"/>
      <c r="H4" s="543"/>
      <c r="I4" s="543"/>
      <c r="J4" s="543"/>
      <c r="K4" s="543"/>
      <c r="L4" s="543"/>
      <c r="M4" s="812" t="s">
        <v>273</v>
      </c>
      <c r="N4" s="813"/>
      <c r="O4" s="543"/>
      <c r="P4" s="543"/>
      <c r="Q4" s="543"/>
      <c r="R4" s="543"/>
      <c r="S4" s="543"/>
      <c r="T4" s="543"/>
      <c r="U4" s="544"/>
      <c r="V4" s="260"/>
      <c r="W4" s="25" t="s">
        <v>274</v>
      </c>
    </row>
    <row r="5" spans="2:46" s="30" customFormat="1" ht="35.25" customHeight="1" thickBot="1" x14ac:dyDescent="0.35">
      <c r="B5" s="555"/>
      <c r="C5" s="556"/>
      <c r="D5" s="542">
        <v>2016</v>
      </c>
      <c r="E5" s="543"/>
      <c r="F5" s="544"/>
      <c r="G5" s="538">
        <v>2017</v>
      </c>
      <c r="H5" s="539"/>
      <c r="I5" s="541"/>
      <c r="J5" s="542">
        <v>2018</v>
      </c>
      <c r="K5" s="543"/>
      <c r="L5" s="544"/>
      <c r="M5" s="538">
        <v>2020</v>
      </c>
      <c r="N5" s="539"/>
      <c r="O5" s="541"/>
      <c r="P5" s="542">
        <v>2025</v>
      </c>
      <c r="Q5" s="543"/>
      <c r="R5" s="544"/>
      <c r="S5" s="538">
        <v>2030</v>
      </c>
      <c r="T5" s="539"/>
      <c r="U5" s="541"/>
      <c r="W5" s="25" t="s">
        <v>48</v>
      </c>
      <c r="X5"/>
      <c r="Y5"/>
      <c r="Z5"/>
      <c r="AA5"/>
      <c r="AB5"/>
      <c r="AC5"/>
      <c r="AD5"/>
      <c r="AE5"/>
      <c r="AF5"/>
      <c r="AG5"/>
      <c r="AH5"/>
      <c r="AI5"/>
      <c r="AJ5"/>
      <c r="AK5"/>
      <c r="AL5"/>
      <c r="AM5"/>
      <c r="AN5"/>
      <c r="AO5"/>
      <c r="AP5"/>
      <c r="AQ5"/>
      <c r="AR5"/>
      <c r="AS5"/>
      <c r="AT5"/>
    </row>
    <row r="6" spans="2:46" ht="41.2" customHeight="1" thickBot="1" x14ac:dyDescent="0.35">
      <c r="B6" s="551" t="s">
        <v>275</v>
      </c>
      <c r="C6" s="551" t="s">
        <v>7</v>
      </c>
      <c r="D6" s="189" t="s">
        <v>276</v>
      </c>
      <c r="E6" s="145" t="s">
        <v>277</v>
      </c>
      <c r="F6" s="146" t="s">
        <v>278</v>
      </c>
      <c r="G6" s="189" t="s">
        <v>276</v>
      </c>
      <c r="H6" s="145" t="s">
        <v>277</v>
      </c>
      <c r="I6" s="146" t="s">
        <v>278</v>
      </c>
      <c r="J6" s="426" t="s">
        <v>276</v>
      </c>
      <c r="K6" s="145" t="s">
        <v>277</v>
      </c>
      <c r="L6" s="146" t="s">
        <v>278</v>
      </c>
      <c r="M6" s="189" t="s">
        <v>276</v>
      </c>
      <c r="N6" s="145" t="s">
        <v>277</v>
      </c>
      <c r="O6" s="146" t="s">
        <v>278</v>
      </c>
      <c r="P6" s="259" t="s">
        <v>276</v>
      </c>
      <c r="Q6" s="190" t="s">
        <v>277</v>
      </c>
      <c r="R6" s="191" t="s">
        <v>278</v>
      </c>
      <c r="S6" s="259" t="s">
        <v>276</v>
      </c>
      <c r="T6" s="190" t="s">
        <v>277</v>
      </c>
      <c r="U6" s="191" t="s">
        <v>278</v>
      </c>
      <c r="W6" s="304" t="s">
        <v>149</v>
      </c>
    </row>
    <row r="7" spans="2:46" ht="16.45" customHeight="1" x14ac:dyDescent="0.3">
      <c r="B7" s="548" t="s">
        <v>26</v>
      </c>
      <c r="C7" s="420" t="s">
        <v>25</v>
      </c>
      <c r="D7" s="414">
        <f>'5b. AFI targets'!D8</f>
        <v>1749</v>
      </c>
      <c r="E7" s="413">
        <f>'5a. AFV estimates'!D9</f>
        <v>10573</v>
      </c>
      <c r="F7" s="424">
        <f>E7/D7</f>
        <v>6.0451686678101773</v>
      </c>
      <c r="G7" s="414">
        <f>'5b. AFI targets'!E8</f>
        <v>2698.5</v>
      </c>
      <c r="H7" s="413">
        <f>'5a. AFV estimates'!E9</f>
        <v>11260</v>
      </c>
      <c r="I7" s="424">
        <f>H7/G7</f>
        <v>4.1726885306651846</v>
      </c>
      <c r="J7" s="414">
        <f>'5b. AFI targets'!F8</f>
        <v>3648</v>
      </c>
      <c r="K7" s="413">
        <f>'5a. AFV estimates'!F9</f>
        <v>16118</v>
      </c>
      <c r="L7" s="427">
        <f>K7/J7</f>
        <v>4.4183114035087723</v>
      </c>
      <c r="M7" s="414">
        <f>'5b. AFI targets'!G8</f>
        <v>5419.4285714285716</v>
      </c>
      <c r="N7" s="413">
        <f>'5a. AFV estimates'!G9</f>
        <v>35674.5</v>
      </c>
      <c r="O7" s="415">
        <f t="shared" ref="O7:O12" si="0">N7/M7</f>
        <v>6.5827050822437787</v>
      </c>
      <c r="P7" s="412">
        <f>'5b. AFI targets'!H8</f>
        <v>9848</v>
      </c>
      <c r="Q7" s="413">
        <f>'5a. AFV estimates'!H9</f>
        <v>109804.5</v>
      </c>
      <c r="R7" s="415">
        <f t="shared" ref="R7:R12" si="1">Q7/P7</f>
        <v>11.149928919577579</v>
      </c>
      <c r="S7" s="412">
        <f>'5b. AFI targets'!I8</f>
        <v>29437</v>
      </c>
      <c r="T7" s="413">
        <f>'5a. AFV estimates'!I9</f>
        <v>331749</v>
      </c>
      <c r="U7" s="416">
        <f>T7/S7</f>
        <v>11.269796514590482</v>
      </c>
      <c r="W7" s="30" t="s">
        <v>52</v>
      </c>
    </row>
    <row r="8" spans="2:46" x14ac:dyDescent="0.3">
      <c r="B8" s="549"/>
      <c r="C8" s="421" t="s">
        <v>133</v>
      </c>
      <c r="D8" s="419">
        <f>'5b. AFI targets'!D25</f>
        <v>14</v>
      </c>
      <c r="E8" s="418">
        <f>'5a. AFV estimates'!D29</f>
        <v>363</v>
      </c>
      <c r="F8" s="425">
        <f>E8/D8</f>
        <v>25.928571428571427</v>
      </c>
      <c r="G8" s="419">
        <f>'5b. AFI targets'!E25</f>
        <v>17</v>
      </c>
      <c r="H8" s="418">
        <f>'5a. AFV estimates'!E29</f>
        <v>544</v>
      </c>
      <c r="I8" s="425">
        <f>H8/G8</f>
        <v>32</v>
      </c>
      <c r="J8" s="419">
        <f>'5b. AFI targets'!F25</f>
        <v>17</v>
      </c>
      <c r="K8" s="418">
        <f>'5a. AFV estimates'!F29</f>
        <v>578</v>
      </c>
      <c r="L8" s="263">
        <f>K8/J8</f>
        <v>34</v>
      </c>
      <c r="M8" s="419">
        <f>'5b. AFI targets'!G25</f>
        <v>17</v>
      </c>
      <c r="N8" s="418">
        <f>'5a. AFV estimates'!G29</f>
        <v>862</v>
      </c>
      <c r="O8" s="264">
        <f t="shared" si="0"/>
        <v>50.705882352941174</v>
      </c>
      <c r="P8" s="417">
        <f>'5b. AFI targets'!H25</f>
        <v>17</v>
      </c>
      <c r="Q8" s="418">
        <f>'5a. AFV estimates'!H29</f>
        <v>1522</v>
      </c>
      <c r="R8" s="264">
        <f t="shared" si="1"/>
        <v>89.529411764705884</v>
      </c>
      <c r="S8" s="417">
        <f>'5b. AFI targets'!I25</f>
        <v>17</v>
      </c>
      <c r="T8" s="418">
        <f>'5a. AFV estimates'!I29</f>
        <v>2153</v>
      </c>
      <c r="U8" s="264">
        <f>T8/S8</f>
        <v>126.64705882352941</v>
      </c>
      <c r="W8" s="261"/>
    </row>
    <row r="9" spans="2:46" x14ac:dyDescent="0.3">
      <c r="B9" s="570"/>
      <c r="C9" s="571" t="s">
        <v>199</v>
      </c>
      <c r="D9" s="572">
        <f>'5a. AFV estimates'!D61</f>
        <v>18</v>
      </c>
      <c r="E9" s="573">
        <f>'5b. AFI targets'!D41</f>
        <v>4</v>
      </c>
      <c r="F9" s="576">
        <f>E9/D9</f>
        <v>0.22222222222222221</v>
      </c>
      <c r="G9" s="572">
        <f>'5a. AFV estimates'!E61</f>
        <v>14</v>
      </c>
      <c r="H9" s="573">
        <f>'5b. AFI targets'!E41</f>
        <v>4</v>
      </c>
      <c r="I9" s="576">
        <f>H9/G9</f>
        <v>0.2857142857142857</v>
      </c>
      <c r="J9" s="572">
        <f>'5a. AFV estimates'!F61</f>
        <v>12</v>
      </c>
      <c r="K9" s="573">
        <f>'5b. AFI targets'!F41</f>
        <v>4</v>
      </c>
      <c r="L9" s="576">
        <f>K9/J9</f>
        <v>0.33333333333333331</v>
      </c>
      <c r="M9" s="572">
        <f>'5a. AFV estimates'!G61</f>
        <v>8</v>
      </c>
      <c r="N9" s="573">
        <f>'5b. AFI targets'!G41</f>
        <v>4</v>
      </c>
      <c r="O9" s="577">
        <f t="shared" si="0"/>
        <v>0.5</v>
      </c>
      <c r="P9" s="574">
        <f>'5a. AFV estimates'!H61</f>
        <v>3</v>
      </c>
      <c r="Q9" s="573">
        <f>'5b. AFI targets'!H41</f>
        <v>2</v>
      </c>
      <c r="R9" s="577">
        <f t="shared" si="1"/>
        <v>0.66666666666666663</v>
      </c>
      <c r="S9" s="574">
        <f>'5a. AFV estimates'!I61</f>
        <v>0</v>
      </c>
      <c r="T9" s="573">
        <f>'5b. AFI targets'!I41</f>
        <v>0</v>
      </c>
      <c r="U9" s="575" t="s">
        <v>279</v>
      </c>
      <c r="W9" s="261"/>
    </row>
    <row r="10" spans="2:46" ht="15.65" thickBot="1" x14ac:dyDescent="0.35">
      <c r="B10" s="550"/>
      <c r="C10" s="422" t="s">
        <v>127</v>
      </c>
      <c r="D10" s="267">
        <f>'5b. AFI targets'!D33</f>
        <v>10</v>
      </c>
      <c r="E10" s="265">
        <f>'5a. AFV estimates'!D50</f>
        <v>69</v>
      </c>
      <c r="F10" s="266">
        <f>E10/D10</f>
        <v>6.9</v>
      </c>
      <c r="G10" s="267">
        <f>'5b. AFI targets'!E33</f>
        <v>8</v>
      </c>
      <c r="H10" s="265">
        <f>'5a. AFV estimates'!E50</f>
        <v>84</v>
      </c>
      <c r="I10" s="266">
        <f>H10/G10</f>
        <v>10.5</v>
      </c>
      <c r="J10" s="267">
        <f>'5b. AFI targets'!F33</f>
        <v>8</v>
      </c>
      <c r="K10" s="265">
        <f>'5a. AFV estimates'!F50</f>
        <v>85</v>
      </c>
      <c r="L10" s="268">
        <f>K10/J10</f>
        <v>10.625</v>
      </c>
      <c r="M10" s="356">
        <f>'5b. AFI targets'!G33</f>
        <v>7</v>
      </c>
      <c r="N10" s="265">
        <f>'5a. AFV estimates'!G50</f>
        <v>316</v>
      </c>
      <c r="O10" s="268">
        <f t="shared" si="0"/>
        <v>45.142857142857146</v>
      </c>
      <c r="P10" s="356">
        <f>'5b. AFI targets'!H33</f>
        <v>7</v>
      </c>
      <c r="Q10" s="265">
        <f>'5a. AFV estimates'!H50</f>
        <v>889</v>
      </c>
      <c r="R10" s="268">
        <f t="shared" si="1"/>
        <v>127</v>
      </c>
      <c r="S10" s="356">
        <f>'5b. AFI targets'!I33</f>
        <v>7</v>
      </c>
      <c r="T10" s="265">
        <f>'5a. AFV estimates'!I50</f>
        <v>954</v>
      </c>
      <c r="U10" s="268">
        <f>T10/S10</f>
        <v>136.28571428571428</v>
      </c>
      <c r="W10" s="25"/>
    </row>
    <row r="11" spans="2:46" ht="15.05" customHeight="1" x14ac:dyDescent="0.3">
      <c r="B11" s="548" t="s">
        <v>119</v>
      </c>
      <c r="C11" s="411" t="s">
        <v>25</v>
      </c>
      <c r="D11" s="423">
        <f>'5b. AFI targets'!D20</f>
        <v>0</v>
      </c>
      <c r="E11" s="281">
        <f>'5a. AFV estimates'!D23</f>
        <v>0</v>
      </c>
      <c r="F11" s="284">
        <v>0</v>
      </c>
      <c r="G11" s="423">
        <f>'5b. AFI targets'!E20</f>
        <v>0</v>
      </c>
      <c r="H11" s="281">
        <f>'5a. AFV estimates'!E23</f>
        <v>0</v>
      </c>
      <c r="I11" s="284">
        <v>0</v>
      </c>
      <c r="J11" s="423">
        <f>'5b. AFI targets'!F20</f>
        <v>2</v>
      </c>
      <c r="K11" s="281">
        <f>'5a. AFV estimates'!F23</f>
        <v>3</v>
      </c>
      <c r="L11" s="272">
        <v>0</v>
      </c>
      <c r="M11" s="423">
        <f>'5b. AFI targets'!G20</f>
        <v>4</v>
      </c>
      <c r="N11" s="281">
        <f>'5a. AFV estimates'!G23</f>
        <v>3</v>
      </c>
      <c r="O11" s="284">
        <f t="shared" si="0"/>
        <v>0.75</v>
      </c>
      <c r="P11" s="423">
        <f>'5b. AFI targets'!H20</f>
        <v>11</v>
      </c>
      <c r="Q11" s="269">
        <f>'5a. AFV estimates'!H23</f>
        <v>5</v>
      </c>
      <c r="R11" s="272">
        <f t="shared" si="1"/>
        <v>0.45454545454545453</v>
      </c>
      <c r="S11" s="423">
        <f>'5b. AFI targets'!I20</f>
        <v>11</v>
      </c>
      <c r="T11" s="269">
        <f>'5a. AFV estimates'!I23</f>
        <v>5</v>
      </c>
      <c r="U11" s="272">
        <f>T11/S11</f>
        <v>0.45454545454545453</v>
      </c>
      <c r="W11" s="25"/>
    </row>
    <row r="12" spans="2:46" x14ac:dyDescent="0.3">
      <c r="B12" s="549"/>
      <c r="C12" s="385" t="s">
        <v>280</v>
      </c>
      <c r="D12" s="358">
        <f>'5b. AFI targets'!D30</f>
        <v>1</v>
      </c>
      <c r="E12" s="273">
        <f>'5a. AFV estimates'!D46</f>
        <v>3</v>
      </c>
      <c r="F12" s="276">
        <f>E12/D12</f>
        <v>3</v>
      </c>
      <c r="G12" s="275">
        <f>'5b. AFI targets'!E30</f>
        <v>1</v>
      </c>
      <c r="H12" s="273">
        <f>'5a. AFV estimates'!E46</f>
        <v>3</v>
      </c>
      <c r="I12" s="276">
        <f>H12/G12</f>
        <v>3</v>
      </c>
      <c r="J12" s="273">
        <f>'5b. AFI targets'!F30</f>
        <v>2</v>
      </c>
      <c r="K12" s="273">
        <f>'5a. AFV estimates'!F46</f>
        <v>3</v>
      </c>
      <c r="L12" s="276">
        <f>K12/J12</f>
        <v>1.5</v>
      </c>
      <c r="M12" s="594">
        <f>'5b. AFI targets'!G30</f>
        <v>2</v>
      </c>
      <c r="N12" s="358">
        <f>'5a. AFV estimates'!G46</f>
        <v>3</v>
      </c>
      <c r="O12" s="276">
        <f t="shared" si="0"/>
        <v>1.5</v>
      </c>
      <c r="P12" s="273">
        <f>'5b. AFI targets'!H30</f>
        <v>2</v>
      </c>
      <c r="Q12" s="273">
        <f>'5a. AFV estimates'!H46</f>
        <v>4</v>
      </c>
      <c r="R12" s="276">
        <f t="shared" si="1"/>
        <v>2</v>
      </c>
      <c r="S12" s="275">
        <f>'5b. AFI targets'!I30</f>
        <v>2</v>
      </c>
      <c r="T12" s="273">
        <f>'5a. AFV estimates'!I46</f>
        <v>4</v>
      </c>
      <c r="U12" s="276">
        <f>T12/S12</f>
        <v>2</v>
      </c>
      <c r="W12" s="25"/>
    </row>
    <row r="13" spans="2:46" ht="15.65" thickBot="1" x14ac:dyDescent="0.35">
      <c r="B13" s="550"/>
      <c r="C13" s="386" t="s">
        <v>42</v>
      </c>
      <c r="D13" s="359"/>
      <c r="E13" s="277"/>
      <c r="F13" s="280"/>
      <c r="G13" s="279"/>
      <c r="H13" s="277"/>
      <c r="I13" s="280"/>
      <c r="J13" s="277"/>
      <c r="K13" s="277"/>
      <c r="L13" s="278"/>
      <c r="M13" s="279"/>
      <c r="N13" s="277"/>
      <c r="O13" s="280"/>
      <c r="P13" s="277"/>
      <c r="Q13" s="277"/>
      <c r="R13" s="278"/>
      <c r="S13" s="279"/>
      <c r="T13" s="277"/>
      <c r="U13" s="280"/>
      <c r="W13" s="25"/>
    </row>
    <row r="14" spans="2:46" ht="14.1" customHeight="1" x14ac:dyDescent="0.3">
      <c r="B14" s="548" t="s">
        <v>173</v>
      </c>
      <c r="C14" s="384" t="s">
        <v>42</v>
      </c>
      <c r="D14" s="357"/>
      <c r="E14" s="269"/>
      <c r="F14" s="272"/>
      <c r="G14" s="271"/>
      <c r="H14" s="269"/>
      <c r="I14" s="272"/>
      <c r="J14" s="269"/>
      <c r="K14" s="269"/>
      <c r="L14" s="270"/>
      <c r="M14" s="271"/>
      <c r="N14" s="269"/>
      <c r="O14" s="272"/>
      <c r="P14" s="269"/>
      <c r="Q14" s="269"/>
      <c r="R14" s="270"/>
      <c r="S14" s="271"/>
      <c r="T14" s="269"/>
      <c r="U14" s="272"/>
      <c r="W14" s="25"/>
    </row>
    <row r="15" spans="2:46" x14ac:dyDescent="0.3">
      <c r="B15" s="549"/>
      <c r="C15" s="385" t="s">
        <v>42</v>
      </c>
      <c r="D15" s="358"/>
      <c r="E15" s="273"/>
      <c r="F15" s="276"/>
      <c r="G15" s="275"/>
      <c r="H15" s="273"/>
      <c r="I15" s="276"/>
      <c r="J15" s="273"/>
      <c r="K15" s="273"/>
      <c r="L15" s="274"/>
      <c r="M15" s="275"/>
      <c r="N15" s="273"/>
      <c r="O15" s="276"/>
      <c r="P15" s="273"/>
      <c r="Q15" s="273"/>
      <c r="R15" s="274"/>
      <c r="S15" s="275"/>
      <c r="T15" s="273"/>
      <c r="U15" s="276"/>
      <c r="W15" s="25"/>
    </row>
    <row r="16" spans="2:46" s="30" customFormat="1" ht="15.65" thickBot="1" x14ac:dyDescent="0.35">
      <c r="B16" s="550"/>
      <c r="C16" s="386" t="s">
        <v>42</v>
      </c>
      <c r="D16" s="359"/>
      <c r="E16" s="277"/>
      <c r="F16" s="280"/>
      <c r="G16" s="279"/>
      <c r="H16" s="277"/>
      <c r="I16" s="280"/>
      <c r="J16" s="277"/>
      <c r="K16" s="277"/>
      <c r="L16" s="278"/>
      <c r="M16" s="279"/>
      <c r="N16" s="277"/>
      <c r="O16" s="280"/>
      <c r="P16" s="277"/>
      <c r="Q16" s="277"/>
      <c r="R16" s="278"/>
      <c r="S16" s="279"/>
      <c r="T16" s="277"/>
      <c r="U16" s="280"/>
      <c r="W16" s="25"/>
      <c r="X16"/>
      <c r="Y16"/>
      <c r="Z16"/>
      <c r="AA16"/>
      <c r="AB16"/>
      <c r="AC16"/>
      <c r="AD16"/>
      <c r="AE16"/>
      <c r="AF16"/>
      <c r="AG16"/>
      <c r="AH16"/>
      <c r="AI16"/>
      <c r="AJ16"/>
      <c r="AK16"/>
      <c r="AL16"/>
      <c r="AM16"/>
      <c r="AN16"/>
      <c r="AO16"/>
      <c r="AP16"/>
      <c r="AQ16"/>
      <c r="AR16"/>
      <c r="AS16"/>
      <c r="AT16"/>
    </row>
    <row r="17" spans="2:46" s="30" customFormat="1" x14ac:dyDescent="0.3">
      <c r="B17" s="548" t="s">
        <v>78</v>
      </c>
      <c r="C17" s="384" t="s">
        <v>42</v>
      </c>
      <c r="D17" s="357"/>
      <c r="E17" s="269"/>
      <c r="F17" s="272"/>
      <c r="G17" s="283"/>
      <c r="H17" s="281"/>
      <c r="I17" s="284"/>
      <c r="J17" s="281"/>
      <c r="K17" s="281"/>
      <c r="L17" s="282"/>
      <c r="M17" s="283"/>
      <c r="N17" s="281"/>
      <c r="O17" s="284"/>
      <c r="P17" s="281"/>
      <c r="Q17" s="281"/>
      <c r="R17" s="282"/>
      <c r="S17" s="283"/>
      <c r="T17" s="281"/>
      <c r="U17" s="284"/>
      <c r="W17" s="25"/>
      <c r="X17"/>
      <c r="Y17"/>
      <c r="Z17"/>
      <c r="AA17"/>
      <c r="AB17"/>
      <c r="AC17"/>
      <c r="AD17"/>
      <c r="AE17"/>
      <c r="AF17"/>
      <c r="AG17"/>
      <c r="AH17"/>
      <c r="AI17"/>
      <c r="AJ17"/>
      <c r="AK17"/>
      <c r="AL17"/>
      <c r="AM17"/>
      <c r="AN17"/>
      <c r="AO17"/>
      <c r="AP17"/>
      <c r="AQ17"/>
      <c r="AR17"/>
      <c r="AS17"/>
      <c r="AT17"/>
    </row>
    <row r="18" spans="2:46" x14ac:dyDescent="0.3">
      <c r="B18" s="549"/>
      <c r="C18" s="385" t="s">
        <v>42</v>
      </c>
      <c r="D18" s="358"/>
      <c r="E18" s="273"/>
      <c r="F18" s="276"/>
      <c r="G18" s="275"/>
      <c r="H18" s="273"/>
      <c r="I18" s="276"/>
      <c r="J18" s="273"/>
      <c r="K18" s="273"/>
      <c r="L18" s="274"/>
      <c r="M18" s="275"/>
      <c r="N18" s="273"/>
      <c r="O18" s="276"/>
      <c r="P18" s="273"/>
      <c r="Q18" s="273"/>
      <c r="R18" s="274"/>
      <c r="S18" s="275"/>
      <c r="T18" s="273"/>
      <c r="U18" s="276"/>
      <c r="W18" s="25"/>
    </row>
    <row r="19" spans="2:46" ht="15.65" thickBot="1" x14ac:dyDescent="0.35">
      <c r="B19" s="550"/>
      <c r="C19" s="386" t="s">
        <v>42</v>
      </c>
      <c r="D19" s="359"/>
      <c r="E19" s="277"/>
      <c r="F19" s="280"/>
      <c r="G19" s="279"/>
      <c r="H19" s="277"/>
      <c r="I19" s="280"/>
      <c r="J19" s="277"/>
      <c r="K19" s="277"/>
      <c r="L19" s="278"/>
      <c r="M19" s="279"/>
      <c r="N19" s="277"/>
      <c r="O19" s="280"/>
      <c r="P19" s="277"/>
      <c r="Q19" s="277"/>
      <c r="R19" s="278"/>
      <c r="S19" s="279"/>
      <c r="T19" s="277"/>
      <c r="U19" s="280"/>
    </row>
    <row r="20" spans="2:46" s="30" customFormat="1" x14ac:dyDescent="0.3">
      <c r="B20" s="12"/>
      <c r="X20"/>
      <c r="Y20"/>
      <c r="Z20"/>
      <c r="AA20"/>
      <c r="AB20"/>
      <c r="AC20"/>
      <c r="AD20"/>
      <c r="AE20"/>
      <c r="AF20"/>
      <c r="AG20"/>
      <c r="AH20"/>
      <c r="AI20"/>
      <c r="AJ20"/>
      <c r="AK20"/>
      <c r="AL20"/>
      <c r="AM20"/>
      <c r="AN20"/>
      <c r="AO20"/>
      <c r="AP20"/>
      <c r="AQ20"/>
      <c r="AR20"/>
      <c r="AS20"/>
      <c r="AT20"/>
    </row>
    <row r="21" spans="2:46" s="30" customFormat="1" x14ac:dyDescent="0.3">
      <c r="B21" s="21" t="s">
        <v>13</v>
      </c>
      <c r="V21" s="26"/>
      <c r="W21" s="26"/>
      <c r="X21"/>
      <c r="Y21"/>
      <c r="Z21"/>
      <c r="AA21"/>
      <c r="AB21"/>
      <c r="AC21"/>
      <c r="AD21"/>
      <c r="AE21"/>
      <c r="AF21"/>
      <c r="AG21"/>
      <c r="AH21"/>
      <c r="AI21"/>
      <c r="AJ21"/>
      <c r="AK21"/>
      <c r="AL21"/>
      <c r="AM21"/>
      <c r="AN21"/>
      <c r="AO21"/>
      <c r="AP21"/>
      <c r="AQ21"/>
      <c r="AR21"/>
      <c r="AS21"/>
      <c r="AT21"/>
    </row>
    <row r="22" spans="2:46" s="30" customFormat="1" x14ac:dyDescent="0.3">
      <c r="B22" s="671" t="s">
        <v>281</v>
      </c>
      <c r="C22" s="671"/>
      <c r="D22" s="671"/>
      <c r="E22" s="671"/>
      <c r="F22" s="671"/>
      <c r="G22" s="671"/>
      <c r="H22" s="671"/>
      <c r="I22" s="671"/>
      <c r="J22" s="671"/>
      <c r="K22" s="671"/>
      <c r="L22" s="671"/>
      <c r="M22" s="671"/>
      <c r="N22" s="671"/>
      <c r="O22" s="671"/>
      <c r="P22" s="511"/>
      <c r="Q22" s="511"/>
      <c r="R22" s="511"/>
      <c r="S22" s="511"/>
      <c r="T22" s="511"/>
      <c r="U22" s="511"/>
      <c r="X22"/>
      <c r="Y22"/>
      <c r="Z22"/>
      <c r="AA22"/>
      <c r="AB22"/>
      <c r="AC22"/>
      <c r="AD22"/>
      <c r="AE22"/>
      <c r="AF22"/>
      <c r="AG22"/>
      <c r="AH22"/>
      <c r="AI22"/>
      <c r="AJ22"/>
      <c r="AK22"/>
      <c r="AL22"/>
      <c r="AM22"/>
      <c r="AN22"/>
      <c r="AO22"/>
      <c r="AP22"/>
      <c r="AQ22"/>
      <c r="AR22"/>
      <c r="AS22"/>
      <c r="AT22"/>
    </row>
    <row r="23" spans="2:46" s="30" customFormat="1" x14ac:dyDescent="0.3">
      <c r="B23" s="671" t="s">
        <v>282</v>
      </c>
      <c r="C23" s="671"/>
      <c r="D23" s="671"/>
      <c r="E23" s="671"/>
      <c r="F23" s="671"/>
      <c r="G23" s="671"/>
      <c r="H23" s="671"/>
      <c r="I23" s="671"/>
      <c r="J23" s="671"/>
      <c r="K23" s="671"/>
      <c r="L23" s="671"/>
      <c r="M23" s="671"/>
      <c r="N23" s="671"/>
      <c r="O23" s="671"/>
      <c r="P23" s="511"/>
      <c r="Q23" s="511"/>
      <c r="R23" s="511"/>
      <c r="S23" s="511"/>
      <c r="T23" s="511"/>
      <c r="U23" s="511"/>
      <c r="X23"/>
      <c r="Y23"/>
      <c r="Z23"/>
      <c r="AA23"/>
      <c r="AB23"/>
      <c r="AC23"/>
      <c r="AD23"/>
      <c r="AE23"/>
      <c r="AF23"/>
      <c r="AG23"/>
      <c r="AH23"/>
      <c r="AI23"/>
      <c r="AJ23"/>
      <c r="AK23"/>
      <c r="AL23"/>
      <c r="AM23"/>
      <c r="AN23"/>
      <c r="AO23"/>
      <c r="AP23"/>
      <c r="AQ23"/>
      <c r="AR23"/>
      <c r="AS23"/>
      <c r="AT23"/>
    </row>
    <row r="24" spans="2:46" x14ac:dyDescent="0.3">
      <c r="B24" s="30"/>
      <c r="C24" s="30"/>
      <c r="E24" s="30"/>
      <c r="F24" s="30"/>
      <c r="G24" s="30"/>
      <c r="L24" s="30"/>
      <c r="M24" s="30"/>
      <c r="N24" s="30"/>
    </row>
    <row r="25" spans="2:46" ht="16.45" customHeight="1" thickBot="1" x14ac:dyDescent="0.35">
      <c r="B25" s="30"/>
      <c r="C25" s="30"/>
      <c r="E25" s="30"/>
      <c r="F25" s="30"/>
      <c r="G25" s="30"/>
      <c r="L25" s="30"/>
      <c r="M25" s="30"/>
      <c r="N25" s="30"/>
      <c r="V25" s="119"/>
      <c r="W25" s="119"/>
    </row>
    <row r="26" spans="2:46" ht="16.3" thickBot="1" x14ac:dyDescent="0.35">
      <c r="B26" s="832" t="s">
        <v>283</v>
      </c>
      <c r="C26" s="833"/>
      <c r="D26" s="833"/>
      <c r="E26" s="833"/>
      <c r="F26" s="833"/>
      <c r="G26" s="833"/>
      <c r="H26" s="833"/>
      <c r="I26" s="834"/>
      <c r="J26" s="123"/>
      <c r="K26" s="119"/>
      <c r="L26" s="123"/>
      <c r="M26" s="123"/>
      <c r="N26" s="123"/>
      <c r="O26" s="119"/>
      <c r="P26" s="123"/>
      <c r="Q26" s="119"/>
      <c r="R26" s="123"/>
      <c r="S26" s="123"/>
      <c r="T26" s="123"/>
      <c r="U26" s="119"/>
      <c r="V26" s="142"/>
      <c r="W26" s="142"/>
    </row>
    <row r="27" spans="2:46" ht="45.1" customHeight="1" thickBot="1" x14ac:dyDescent="0.35">
      <c r="B27" s="835"/>
      <c r="C27" s="835"/>
      <c r="D27" s="835"/>
      <c r="E27" s="835"/>
      <c r="F27" s="835"/>
      <c r="G27" s="835"/>
      <c r="H27" s="835"/>
      <c r="I27" s="835"/>
      <c r="J27" s="262"/>
      <c r="K27" s="262"/>
      <c r="L27" s="262"/>
      <c r="M27" s="262"/>
      <c r="N27" s="262"/>
      <c r="O27" s="142"/>
      <c r="P27" s="262"/>
      <c r="Q27" s="262"/>
      <c r="R27" s="262"/>
      <c r="S27" s="262"/>
      <c r="T27" s="262"/>
      <c r="U27" s="142"/>
      <c r="V27" s="120"/>
    </row>
    <row r="28" spans="2:46" ht="46.35" customHeight="1" thickBot="1" x14ac:dyDescent="0.35">
      <c r="B28" s="812"/>
      <c r="C28" s="814"/>
      <c r="D28" s="812" t="s">
        <v>284</v>
      </c>
      <c r="E28" s="813"/>
      <c r="F28" s="813"/>
      <c r="G28" s="812" t="s">
        <v>285</v>
      </c>
      <c r="H28" s="839"/>
      <c r="I28" s="840"/>
      <c r="J28" s="120"/>
      <c r="L28" s="30"/>
      <c r="M28" s="30"/>
      <c r="N28" s="120"/>
      <c r="O28" s="120"/>
      <c r="P28" s="120"/>
      <c r="T28" s="120"/>
      <c r="U28" s="120"/>
      <c r="V28" s="121"/>
    </row>
    <row r="29" spans="2:46" ht="16.3" customHeight="1" thickBot="1" x14ac:dyDescent="0.35">
      <c r="B29" s="830" t="s">
        <v>275</v>
      </c>
      <c r="C29" s="830" t="s">
        <v>286</v>
      </c>
      <c r="D29" s="813" t="s">
        <v>287</v>
      </c>
      <c r="E29" s="813"/>
      <c r="F29" s="813"/>
      <c r="G29" s="836" t="s">
        <v>288</v>
      </c>
      <c r="H29" s="837"/>
      <c r="I29" s="838"/>
      <c r="J29" s="142"/>
      <c r="L29" s="30"/>
      <c r="M29" s="30"/>
      <c r="N29" s="121"/>
      <c r="O29" s="121"/>
      <c r="P29" s="142"/>
      <c r="T29" s="121"/>
      <c r="U29" s="121"/>
      <c r="V29" s="118"/>
    </row>
    <row r="30" spans="2:46" ht="15.65" thickBot="1" x14ac:dyDescent="0.35">
      <c r="B30" s="831"/>
      <c r="C30" s="831"/>
      <c r="D30" s="259">
        <v>2016</v>
      </c>
      <c r="E30" s="190">
        <v>2017</v>
      </c>
      <c r="F30" s="191">
        <v>2018</v>
      </c>
      <c r="G30" s="143">
        <v>2020</v>
      </c>
      <c r="H30" s="144">
        <v>2025</v>
      </c>
      <c r="I30" s="181">
        <v>2030</v>
      </c>
      <c r="J30" s="188"/>
      <c r="L30" s="30" t="s">
        <v>289</v>
      </c>
      <c r="M30" s="25"/>
      <c r="N30" s="118"/>
      <c r="O30" s="118"/>
      <c r="P30" s="188"/>
      <c r="T30" s="118"/>
      <c r="U30" s="118"/>
      <c r="V30" s="122"/>
    </row>
    <row r="31" spans="2:46" x14ac:dyDescent="0.3">
      <c r="B31" s="827" t="s">
        <v>26</v>
      </c>
      <c r="C31" s="182" t="s">
        <v>290</v>
      </c>
      <c r="D31" s="444">
        <v>0.35</v>
      </c>
      <c r="E31" s="445">
        <v>0.35</v>
      </c>
      <c r="F31" s="446">
        <v>0.34</v>
      </c>
      <c r="G31" s="444">
        <v>0.33</v>
      </c>
      <c r="H31" s="390">
        <v>0.33</v>
      </c>
      <c r="I31" s="391">
        <v>0.35</v>
      </c>
      <c r="J31" s="520"/>
      <c r="L31" s="30"/>
      <c r="M31" s="30"/>
      <c r="N31" s="122"/>
      <c r="O31" s="122"/>
      <c r="P31" s="520"/>
      <c r="T31" s="122"/>
      <c r="U31" s="122"/>
      <c r="V31" s="122"/>
    </row>
    <row r="32" spans="2:46" x14ac:dyDescent="0.3">
      <c r="B32" s="828"/>
      <c r="C32" s="183" t="s">
        <v>291</v>
      </c>
      <c r="D32" s="447">
        <v>0.59</v>
      </c>
      <c r="E32" s="448">
        <v>0.59</v>
      </c>
      <c r="F32" s="449">
        <v>0.6</v>
      </c>
      <c r="G32" s="447">
        <v>0.61</v>
      </c>
      <c r="H32" s="392">
        <v>0.6</v>
      </c>
      <c r="I32" s="393">
        <v>0.56999999999999995</v>
      </c>
      <c r="J32" s="520"/>
      <c r="L32" s="30"/>
      <c r="M32" s="30"/>
      <c r="N32" s="122"/>
      <c r="O32" s="122"/>
      <c r="P32" s="520"/>
      <c r="T32" s="122"/>
      <c r="U32" s="122"/>
      <c r="V32" s="122"/>
    </row>
    <row r="33" spans="2:46" x14ac:dyDescent="0.3">
      <c r="B33" s="828"/>
      <c r="C33" s="183" t="s">
        <v>25</v>
      </c>
      <c r="D33" s="394">
        <v>0</v>
      </c>
      <c r="E33" s="392">
        <v>0</v>
      </c>
      <c r="F33" s="393">
        <v>0</v>
      </c>
      <c r="G33" s="394">
        <v>0</v>
      </c>
      <c r="H33" s="392">
        <v>0.01</v>
      </c>
      <c r="I33" s="393">
        <v>0.02</v>
      </c>
      <c r="J33" s="520"/>
      <c r="L33" s="30"/>
      <c r="M33" s="30"/>
      <c r="N33" s="122"/>
      <c r="O33" s="122"/>
      <c r="P33" s="520"/>
      <c r="T33" s="122"/>
      <c r="U33" s="122"/>
      <c r="V33" s="122"/>
    </row>
    <row r="34" spans="2:46" x14ac:dyDescent="0.3">
      <c r="B34" s="828"/>
      <c r="C34" s="183" t="s">
        <v>292</v>
      </c>
      <c r="D34" s="394">
        <v>0</v>
      </c>
      <c r="E34" s="392">
        <v>0</v>
      </c>
      <c r="F34" s="393">
        <v>0</v>
      </c>
      <c r="G34" s="394">
        <v>0</v>
      </c>
      <c r="H34" s="392">
        <v>0</v>
      </c>
      <c r="I34" s="393">
        <v>0</v>
      </c>
      <c r="J34" s="520"/>
      <c r="L34" s="30"/>
      <c r="M34" s="30"/>
      <c r="N34" s="122"/>
      <c r="O34" s="122"/>
      <c r="P34" s="520"/>
      <c r="T34" s="122"/>
      <c r="U34" s="122"/>
      <c r="V34" s="122"/>
    </row>
    <row r="35" spans="2:46" x14ac:dyDescent="0.3">
      <c r="B35" s="828"/>
      <c r="C35" s="183" t="s">
        <v>293</v>
      </c>
      <c r="D35" s="394">
        <v>0</v>
      </c>
      <c r="E35" s="392">
        <v>0</v>
      </c>
      <c r="F35" s="393">
        <v>0</v>
      </c>
      <c r="G35" s="394">
        <v>0</v>
      </c>
      <c r="H35" s="392">
        <v>0</v>
      </c>
      <c r="I35" s="393">
        <v>0</v>
      </c>
      <c r="J35" s="520"/>
      <c r="L35" s="30"/>
      <c r="M35" s="30"/>
      <c r="N35" s="122"/>
      <c r="O35" s="122"/>
      <c r="P35" s="520"/>
      <c r="T35" s="122"/>
      <c r="U35" s="122"/>
      <c r="V35" s="122"/>
    </row>
    <row r="36" spans="2:46" x14ac:dyDescent="0.3">
      <c r="B36" s="828"/>
      <c r="C36" s="183" t="s">
        <v>294</v>
      </c>
      <c r="D36" s="394">
        <v>0</v>
      </c>
      <c r="E36" s="392">
        <v>0</v>
      </c>
      <c r="F36" s="393">
        <v>0</v>
      </c>
      <c r="G36" s="394">
        <v>0</v>
      </c>
      <c r="H36" s="392">
        <v>0</v>
      </c>
      <c r="I36" s="393">
        <v>0</v>
      </c>
      <c r="J36" s="520"/>
      <c r="L36" s="30"/>
      <c r="M36" s="30"/>
      <c r="N36" s="122"/>
      <c r="O36" s="122"/>
      <c r="P36" s="520"/>
      <c r="T36" s="122"/>
      <c r="U36" s="122"/>
      <c r="V36" s="122"/>
    </row>
    <row r="37" spans="2:46" x14ac:dyDescent="0.3">
      <c r="B37" s="828"/>
      <c r="C37" s="183" t="s">
        <v>199</v>
      </c>
      <c r="D37" s="394">
        <v>0</v>
      </c>
      <c r="E37" s="392">
        <v>0</v>
      </c>
      <c r="F37" s="393">
        <v>0</v>
      </c>
      <c r="G37" s="394">
        <v>0</v>
      </c>
      <c r="H37" s="392">
        <v>0</v>
      </c>
      <c r="I37" s="393">
        <v>0</v>
      </c>
      <c r="J37" s="520"/>
      <c r="L37" s="30"/>
      <c r="M37" s="30"/>
      <c r="N37" s="122"/>
      <c r="O37" s="122"/>
      <c r="P37" s="520"/>
      <c r="T37" s="122"/>
      <c r="U37" s="122"/>
      <c r="V37" s="122"/>
    </row>
    <row r="38" spans="2:46" x14ac:dyDescent="0.3">
      <c r="B38" s="828"/>
      <c r="C38" s="184" t="s">
        <v>295</v>
      </c>
      <c r="D38" s="394">
        <v>0.06</v>
      </c>
      <c r="E38" s="392">
        <v>0.06</v>
      </c>
      <c r="F38" s="393">
        <v>0.06</v>
      </c>
      <c r="G38" s="394">
        <v>0.06</v>
      </c>
      <c r="H38" s="392">
        <v>0.06</v>
      </c>
      <c r="I38" s="393">
        <v>0.06</v>
      </c>
      <c r="J38" s="520"/>
      <c r="L38" s="30"/>
      <c r="M38" s="30"/>
      <c r="N38" s="122"/>
      <c r="O38" s="122"/>
      <c r="P38" s="520"/>
      <c r="T38" s="122"/>
      <c r="U38" s="122"/>
      <c r="V38" s="122"/>
    </row>
    <row r="39" spans="2:46" ht="17.100000000000001" customHeight="1" x14ac:dyDescent="0.3">
      <c r="B39" s="828"/>
      <c r="C39" s="257" t="s">
        <v>296</v>
      </c>
      <c r="D39" s="394">
        <v>0</v>
      </c>
      <c r="E39" s="392">
        <v>0</v>
      </c>
      <c r="F39" s="393">
        <v>0</v>
      </c>
      <c r="G39" s="394">
        <v>0</v>
      </c>
      <c r="H39" s="392">
        <v>0</v>
      </c>
      <c r="I39" s="393">
        <v>0</v>
      </c>
      <c r="J39" s="520"/>
      <c r="L39" s="30"/>
      <c r="M39" s="30"/>
      <c r="N39" s="122"/>
      <c r="O39" s="122"/>
      <c r="P39" s="520"/>
      <c r="T39" s="122"/>
      <c r="U39" s="122"/>
      <c r="V39" s="122"/>
    </row>
    <row r="40" spans="2:46" s="30" customFormat="1" ht="17.100000000000001" customHeight="1" thickBot="1" x14ac:dyDescent="0.35">
      <c r="B40" s="828"/>
      <c r="C40" s="185" t="s">
        <v>297</v>
      </c>
      <c r="D40" s="395">
        <v>0</v>
      </c>
      <c r="E40" s="396">
        <v>0</v>
      </c>
      <c r="F40" s="397">
        <v>0</v>
      </c>
      <c r="G40" s="395">
        <v>0</v>
      </c>
      <c r="H40" s="396">
        <v>0</v>
      </c>
      <c r="I40" s="397">
        <v>0</v>
      </c>
      <c r="J40" s="520"/>
      <c r="N40" s="122"/>
      <c r="O40" s="122"/>
      <c r="P40" s="520"/>
      <c r="T40" s="122"/>
      <c r="U40" s="122"/>
      <c r="V40" s="122"/>
      <c r="X40"/>
      <c r="Y40"/>
      <c r="Z40"/>
      <c r="AA40"/>
      <c r="AB40"/>
      <c r="AC40"/>
      <c r="AD40"/>
      <c r="AE40"/>
      <c r="AF40"/>
      <c r="AG40"/>
      <c r="AH40"/>
      <c r="AI40"/>
      <c r="AJ40"/>
      <c r="AK40"/>
      <c r="AL40"/>
      <c r="AM40"/>
      <c r="AN40"/>
      <c r="AO40"/>
      <c r="AP40"/>
      <c r="AQ40"/>
      <c r="AR40"/>
      <c r="AS40"/>
      <c r="AT40"/>
    </row>
    <row r="41" spans="2:46" ht="19.75" customHeight="1" thickBot="1" x14ac:dyDescent="0.35">
      <c r="B41" s="829"/>
      <c r="C41" s="431" t="s">
        <v>298</v>
      </c>
      <c r="D41" s="432">
        <f>SUM(D31:D40)</f>
        <v>1</v>
      </c>
      <c r="E41" s="433">
        <f t="shared" ref="E41:I41" si="2">SUM(E31:E40)</f>
        <v>1</v>
      </c>
      <c r="F41" s="434">
        <f t="shared" si="2"/>
        <v>1</v>
      </c>
      <c r="G41" s="432">
        <f>SUM(G31:G40)</f>
        <v>1</v>
      </c>
      <c r="H41" s="433">
        <f t="shared" si="2"/>
        <v>1</v>
      </c>
      <c r="I41" s="434">
        <f t="shared" si="2"/>
        <v>1</v>
      </c>
      <c r="J41" s="520" t="s">
        <v>299</v>
      </c>
      <c r="L41" s="30"/>
      <c r="M41" s="30"/>
      <c r="N41" s="122"/>
      <c r="O41" s="122"/>
      <c r="P41" s="520"/>
      <c r="T41" s="122"/>
      <c r="U41" s="122"/>
      <c r="V41" s="122"/>
    </row>
    <row r="42" spans="2:46" ht="20.5" customHeight="1" x14ac:dyDescent="0.3">
      <c r="B42" s="827" t="s">
        <v>300</v>
      </c>
      <c r="C42" s="182" t="s">
        <v>301</v>
      </c>
      <c r="D42" s="398">
        <v>0</v>
      </c>
      <c r="E42" s="390">
        <v>0</v>
      </c>
      <c r="F42" s="391">
        <v>0</v>
      </c>
      <c r="G42" s="398">
        <v>0</v>
      </c>
      <c r="H42" s="390">
        <v>0</v>
      </c>
      <c r="I42" s="391">
        <v>0</v>
      </c>
      <c r="J42" s="520"/>
      <c r="L42" s="30"/>
      <c r="M42" s="30"/>
      <c r="N42" s="122"/>
      <c r="O42" s="122"/>
      <c r="P42" s="520"/>
      <c r="T42" s="122"/>
      <c r="U42" s="122"/>
      <c r="V42" s="122"/>
    </row>
    <row r="43" spans="2:46" s="30" customFormat="1" ht="20.5" customHeight="1" x14ac:dyDescent="0.3">
      <c r="B43" s="828"/>
      <c r="C43" s="258" t="s">
        <v>302</v>
      </c>
      <c r="D43" s="394">
        <v>1</v>
      </c>
      <c r="E43" s="392">
        <v>1</v>
      </c>
      <c r="F43" s="393">
        <v>1</v>
      </c>
      <c r="G43" s="394">
        <v>1</v>
      </c>
      <c r="H43" s="392">
        <v>0.99</v>
      </c>
      <c r="I43" s="393">
        <v>0.99</v>
      </c>
      <c r="J43" s="520"/>
      <c r="N43" s="122"/>
      <c r="O43" s="122"/>
      <c r="P43" s="520"/>
      <c r="T43" s="122"/>
      <c r="U43" s="122"/>
      <c r="V43" s="122"/>
      <c r="X43"/>
      <c r="Y43"/>
      <c r="Z43"/>
      <c r="AA43"/>
      <c r="AB43"/>
      <c r="AC43"/>
      <c r="AD43"/>
      <c r="AE43"/>
      <c r="AF43"/>
      <c r="AG43"/>
      <c r="AH43"/>
      <c r="AI43"/>
      <c r="AJ43"/>
      <c r="AK43"/>
      <c r="AL43"/>
      <c r="AM43"/>
      <c r="AN43"/>
      <c r="AO43"/>
      <c r="AP43"/>
      <c r="AQ43"/>
      <c r="AR43"/>
      <c r="AS43"/>
      <c r="AT43"/>
    </row>
    <row r="44" spans="2:46" x14ac:dyDescent="0.3">
      <c r="B44" s="828"/>
      <c r="C44" s="450" t="s">
        <v>293</v>
      </c>
      <c r="D44" s="451">
        <v>0</v>
      </c>
      <c r="E44" s="452">
        <v>0</v>
      </c>
      <c r="F44" s="453">
        <v>0</v>
      </c>
      <c r="G44" s="451">
        <v>0</v>
      </c>
      <c r="H44" s="452">
        <v>0</v>
      </c>
      <c r="I44" s="453">
        <v>0</v>
      </c>
      <c r="J44" s="520"/>
      <c r="L44" s="30"/>
      <c r="M44" s="30"/>
      <c r="N44" s="122"/>
      <c r="O44" s="122"/>
      <c r="P44" s="520"/>
      <c r="T44" s="122"/>
      <c r="U44" s="122"/>
      <c r="V44" s="122"/>
    </row>
    <row r="45" spans="2:46" ht="22.4" customHeight="1" thickBot="1" x14ac:dyDescent="0.35">
      <c r="B45" s="829"/>
      <c r="C45" s="185" t="s">
        <v>25</v>
      </c>
      <c r="D45" s="395">
        <v>0</v>
      </c>
      <c r="E45" s="396">
        <v>0</v>
      </c>
      <c r="F45" s="397">
        <v>0</v>
      </c>
      <c r="G45" s="395">
        <v>0</v>
      </c>
      <c r="H45" s="396">
        <v>0.01</v>
      </c>
      <c r="I45" s="397">
        <v>0.01</v>
      </c>
      <c r="J45" s="520"/>
      <c r="L45" s="30"/>
      <c r="M45" s="30"/>
      <c r="N45" s="122"/>
      <c r="O45" s="122"/>
      <c r="P45" s="520"/>
      <c r="T45" s="122"/>
      <c r="U45" s="122"/>
      <c r="V45" s="122"/>
    </row>
    <row r="46" spans="2:46" ht="19.75" customHeight="1" x14ac:dyDescent="0.3">
      <c r="B46" s="827" t="s">
        <v>303</v>
      </c>
      <c r="C46" s="186" t="s">
        <v>301</v>
      </c>
      <c r="D46" s="578" t="s">
        <v>279</v>
      </c>
      <c r="E46" s="579" t="s">
        <v>279</v>
      </c>
      <c r="F46" s="580" t="s">
        <v>279</v>
      </c>
      <c r="G46" s="581" t="s">
        <v>279</v>
      </c>
      <c r="H46" s="582" t="s">
        <v>279</v>
      </c>
      <c r="I46" s="583" t="s">
        <v>279</v>
      </c>
      <c r="J46" s="520"/>
      <c r="L46" s="30"/>
      <c r="M46" s="30"/>
      <c r="N46" s="122"/>
      <c r="O46" s="122"/>
      <c r="P46" s="520"/>
      <c r="T46" s="122"/>
      <c r="U46" s="122"/>
      <c r="V46" s="122"/>
    </row>
    <row r="47" spans="2:46" x14ac:dyDescent="0.3">
      <c r="B47" s="828"/>
      <c r="C47" s="258" t="s">
        <v>304</v>
      </c>
      <c r="D47" s="584" t="s">
        <v>279</v>
      </c>
      <c r="E47" s="585" t="s">
        <v>279</v>
      </c>
      <c r="F47" s="586" t="s">
        <v>279</v>
      </c>
      <c r="G47" s="584" t="s">
        <v>279</v>
      </c>
      <c r="H47" s="585" t="s">
        <v>279</v>
      </c>
      <c r="I47" s="586" t="s">
        <v>279</v>
      </c>
      <c r="J47" s="520"/>
      <c r="L47" s="30"/>
      <c r="M47" s="30"/>
      <c r="N47" s="122"/>
      <c r="O47" s="122"/>
      <c r="P47" s="520"/>
      <c r="T47" s="122"/>
      <c r="U47" s="122"/>
      <c r="V47" s="122"/>
    </row>
    <row r="48" spans="2:46" ht="15.65" thickBot="1" x14ac:dyDescent="0.35">
      <c r="B48" s="829"/>
      <c r="C48" s="185" t="s">
        <v>293</v>
      </c>
      <c r="D48" s="587" t="s">
        <v>279</v>
      </c>
      <c r="E48" s="588" t="s">
        <v>279</v>
      </c>
      <c r="F48" s="589" t="s">
        <v>279</v>
      </c>
      <c r="G48" s="587" t="s">
        <v>279</v>
      </c>
      <c r="H48" s="588" t="s">
        <v>279</v>
      </c>
      <c r="I48" s="589" t="s">
        <v>279</v>
      </c>
      <c r="J48" s="520"/>
      <c r="K48" s="122"/>
      <c r="L48" s="122"/>
      <c r="M48" s="122"/>
      <c r="N48" s="122"/>
      <c r="O48" s="122"/>
      <c r="P48" s="520"/>
      <c r="Q48" s="122"/>
      <c r="R48" s="122"/>
      <c r="S48" s="122"/>
      <c r="T48" s="122"/>
      <c r="U48" s="122"/>
    </row>
  </sheetData>
  <mergeCells count="15">
    <mergeCell ref="M4:N4"/>
    <mergeCell ref="B46:B48"/>
    <mergeCell ref="B29:B30"/>
    <mergeCell ref="B28:C28"/>
    <mergeCell ref="B31:B41"/>
    <mergeCell ref="C29:C30"/>
    <mergeCell ref="B26:I26"/>
    <mergeCell ref="B22:O22"/>
    <mergeCell ref="B23:O23"/>
    <mergeCell ref="B27:I27"/>
    <mergeCell ref="B42:B45"/>
    <mergeCell ref="G29:I29"/>
    <mergeCell ref="G28:I28"/>
    <mergeCell ref="D28:F28"/>
    <mergeCell ref="D29:F29"/>
  </mergeCells>
  <pageMargins left="0.7" right="0.7" top="0.75" bottom="0.75" header="0.3" footer="0.3"/>
  <pageSetup paperSize="9" orientation="portrait" r:id="rId1"/>
  <ignoredErrors>
    <ignoredError sqref="D41:H41 I41" formulaRange="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ALTERNATIVE FUEL">
          <x14:formula1>
            <xm:f>Menus!$D$2:$D$10</xm:f>
          </x14:formula1>
          <xm:sqref>C10:C19</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8671875" defaultRowHeight="15.05" x14ac:dyDescent="0.3"/>
  <cols>
    <col min="2" max="2" width="62.109375" customWidth="1"/>
  </cols>
  <sheetData>
    <row r="1" spans="1:2" ht="15.65" x14ac:dyDescent="0.3">
      <c r="A1" s="841" t="s">
        <v>305</v>
      </c>
      <c r="B1" s="841"/>
    </row>
    <row r="2" spans="1:2" x14ac:dyDescent="0.3">
      <c r="A2" s="2" t="s">
        <v>306</v>
      </c>
      <c r="B2" s="2" t="s">
        <v>307</v>
      </c>
    </row>
    <row r="3" spans="1:2" x14ac:dyDescent="0.3">
      <c r="A3" s="2" t="s">
        <v>308</v>
      </c>
      <c r="B3" s="2" t="s">
        <v>309</v>
      </c>
    </row>
    <row r="4" spans="1:2" x14ac:dyDescent="0.3">
      <c r="A4" s="2" t="s">
        <v>66</v>
      </c>
      <c r="B4" s="2" t="s">
        <v>310</v>
      </c>
    </row>
    <row r="5" spans="1:2" s="30" customFormat="1" x14ac:dyDescent="0.3">
      <c r="A5" s="2" t="s">
        <v>31</v>
      </c>
      <c r="B5" s="2" t="s">
        <v>311</v>
      </c>
    </row>
    <row r="6" spans="1:2" x14ac:dyDescent="0.3">
      <c r="A6" s="2" t="s">
        <v>17</v>
      </c>
      <c r="B6" s="2" t="s">
        <v>312</v>
      </c>
    </row>
    <row r="7" spans="1:2" s="30" customFormat="1" x14ac:dyDescent="0.3">
      <c r="A7" s="2" t="s">
        <v>313</v>
      </c>
      <c r="B7" s="2" t="s">
        <v>314</v>
      </c>
    </row>
    <row r="8" spans="1:2" s="30" customFormat="1" x14ac:dyDescent="0.3">
      <c r="A8" s="2" t="s">
        <v>315</v>
      </c>
      <c r="B8" s="2" t="s">
        <v>316</v>
      </c>
    </row>
    <row r="9" spans="1:2" x14ac:dyDescent="0.3">
      <c r="A9" s="2" t="s">
        <v>317</v>
      </c>
      <c r="B9" s="2" t="s">
        <v>318</v>
      </c>
    </row>
    <row r="10" spans="1:2" x14ac:dyDescent="0.3">
      <c r="A10" s="2" t="s">
        <v>319</v>
      </c>
      <c r="B10" s="2" t="s">
        <v>320</v>
      </c>
    </row>
    <row r="11" spans="1:2" s="30" customFormat="1" x14ac:dyDescent="0.3">
      <c r="A11" s="2" t="s">
        <v>292</v>
      </c>
      <c r="B11" s="2" t="s">
        <v>321</v>
      </c>
    </row>
    <row r="12" spans="1:2" x14ac:dyDescent="0.3">
      <c r="A12" s="2" t="s">
        <v>322</v>
      </c>
      <c r="B12" s="2" t="s">
        <v>323</v>
      </c>
    </row>
    <row r="13" spans="1:2" x14ac:dyDescent="0.3">
      <c r="A13" s="2" t="s">
        <v>324</v>
      </c>
      <c r="B13" s="2" t="s">
        <v>325</v>
      </c>
    </row>
    <row r="14" spans="1:2" s="30" customFormat="1" x14ac:dyDescent="0.3">
      <c r="A14" s="2" t="s">
        <v>326</v>
      </c>
      <c r="B14" s="2" t="s">
        <v>327</v>
      </c>
    </row>
    <row r="15" spans="1:2" x14ac:dyDescent="0.3">
      <c r="A15" s="2" t="s">
        <v>328</v>
      </c>
      <c r="B15" s="2" t="s">
        <v>329</v>
      </c>
    </row>
    <row r="16" spans="1:2" x14ac:dyDescent="0.3">
      <c r="A16" s="2" t="s">
        <v>330</v>
      </c>
      <c r="B16" s="2" t="s">
        <v>331</v>
      </c>
    </row>
    <row r="17" spans="1:2" s="30" customFormat="1" x14ac:dyDescent="0.3">
      <c r="A17" s="2" t="s">
        <v>332</v>
      </c>
      <c r="B17" s="2" t="s">
        <v>333</v>
      </c>
    </row>
    <row r="18" spans="1:2" s="30" customFormat="1" x14ac:dyDescent="0.3">
      <c r="A18" s="2" t="s">
        <v>334</v>
      </c>
      <c r="B18" s="2" t="s">
        <v>335</v>
      </c>
    </row>
    <row r="19" spans="1:2" x14ac:dyDescent="0.3">
      <c r="A19" s="2" t="s">
        <v>336</v>
      </c>
      <c r="B19" s="2" t="s">
        <v>337</v>
      </c>
    </row>
    <row r="20" spans="1:2" x14ac:dyDescent="0.3">
      <c r="A20" s="2" t="s">
        <v>338</v>
      </c>
      <c r="B20" s="2" t="s">
        <v>339</v>
      </c>
    </row>
    <row r="21" spans="1:2" x14ac:dyDescent="0.3">
      <c r="A21" s="2" t="s">
        <v>340</v>
      </c>
      <c r="B21" s="2" t="s">
        <v>341</v>
      </c>
    </row>
    <row r="22" spans="1:2" x14ac:dyDescent="0.3">
      <c r="A22" s="2" t="s">
        <v>342</v>
      </c>
      <c r="B22" s="2" t="s">
        <v>343</v>
      </c>
    </row>
    <row r="23" spans="1:2" x14ac:dyDescent="0.3">
      <c r="A23" s="2" t="s">
        <v>344</v>
      </c>
      <c r="B23" s="2" t="s">
        <v>345</v>
      </c>
    </row>
    <row r="24" spans="1:2" x14ac:dyDescent="0.3">
      <c r="A24" s="2" t="s">
        <v>346</v>
      </c>
      <c r="B24" s="2" t="s">
        <v>347</v>
      </c>
    </row>
    <row r="25" spans="1:2" x14ac:dyDescent="0.3">
      <c r="A25" s="2" t="s">
        <v>348</v>
      </c>
      <c r="B25" s="2" t="s">
        <v>349</v>
      </c>
    </row>
    <row r="26" spans="1:2" x14ac:dyDescent="0.3">
      <c r="A26" s="2" t="s">
        <v>350</v>
      </c>
      <c r="B26" s="2" t="s">
        <v>294</v>
      </c>
    </row>
    <row r="27" spans="1:2" s="30" customFormat="1" x14ac:dyDescent="0.3">
      <c r="A27" s="2" t="s">
        <v>351</v>
      </c>
      <c r="B27" s="2" t="s">
        <v>211</v>
      </c>
    </row>
    <row r="28" spans="1:2" x14ac:dyDescent="0.3">
      <c r="A28" s="2" t="s">
        <v>352</v>
      </c>
      <c r="B28" s="2" t="s">
        <v>353</v>
      </c>
    </row>
    <row r="29" spans="1:2" x14ac:dyDescent="0.3">
      <c r="A29" s="2" t="s">
        <v>354</v>
      </c>
      <c r="B29" s="2" t="s">
        <v>355</v>
      </c>
    </row>
    <row r="30" spans="1:2" x14ac:dyDescent="0.3">
      <c r="A30" s="2" t="s">
        <v>356</v>
      </c>
      <c r="B30" s="2" t="s">
        <v>357</v>
      </c>
    </row>
    <row r="31" spans="1:2" x14ac:dyDescent="0.3">
      <c r="A31" s="2" t="s">
        <v>358</v>
      </c>
      <c r="B31" s="2" t="s">
        <v>359</v>
      </c>
    </row>
    <row r="32" spans="1:2" x14ac:dyDescent="0.3">
      <c r="A32" s="2" t="s">
        <v>360</v>
      </c>
      <c r="B32" s="2" t="s">
        <v>361</v>
      </c>
    </row>
    <row r="33" spans="1:2" s="30" customFormat="1" x14ac:dyDescent="0.3">
      <c r="A33" s="2" t="s">
        <v>362</v>
      </c>
      <c r="B33" s="2" t="s">
        <v>363</v>
      </c>
    </row>
    <row r="34" spans="1:2" x14ac:dyDescent="0.3">
      <c r="A34" s="348" t="s">
        <v>364</v>
      </c>
      <c r="B34" s="348" t="s">
        <v>210</v>
      </c>
    </row>
    <row r="35" spans="1:2" x14ac:dyDescent="0.3">
      <c r="A35" s="2" t="s">
        <v>293</v>
      </c>
      <c r="B35" s="2" t="s">
        <v>365</v>
      </c>
    </row>
    <row r="36" spans="1:2" x14ac:dyDescent="0.3">
      <c r="A36" s="2" t="s">
        <v>366</v>
      </c>
      <c r="B36" s="2" t="s">
        <v>367</v>
      </c>
    </row>
    <row r="37" spans="1:2" x14ac:dyDescent="0.3">
      <c r="A37" s="2" t="s">
        <v>368</v>
      </c>
      <c r="B37" s="2" t="s">
        <v>369</v>
      </c>
    </row>
    <row r="38" spans="1:2" s="30" customFormat="1" x14ac:dyDescent="0.3">
      <c r="A38" s="2" t="s">
        <v>370</v>
      </c>
      <c r="B38" s="2" t="s">
        <v>371</v>
      </c>
    </row>
    <row r="39" spans="1:2" s="30" customFormat="1" x14ac:dyDescent="0.3">
      <c r="A39" s="2" t="s">
        <v>372</v>
      </c>
      <c r="B39" s="2" t="s">
        <v>373</v>
      </c>
    </row>
    <row r="40" spans="1:2" x14ac:dyDescent="0.3">
      <c r="A40" s="2" t="s">
        <v>374</v>
      </c>
      <c r="B40" s="2" t="s">
        <v>375</v>
      </c>
    </row>
    <row r="41" spans="1:2" s="30" customFormat="1" x14ac:dyDescent="0.3">
      <c r="A41" s="2" t="s">
        <v>376</v>
      </c>
      <c r="B41" s="2" t="s">
        <v>377</v>
      </c>
    </row>
    <row r="42" spans="1:2" s="30" customFormat="1" x14ac:dyDescent="0.3">
      <c r="A42" s="2" t="s">
        <v>378</v>
      </c>
      <c r="B42" s="2" t="s">
        <v>379</v>
      </c>
    </row>
    <row r="43" spans="1:2" x14ac:dyDescent="0.3">
      <c r="A43" s="2" t="s">
        <v>380</v>
      </c>
      <c r="B43" s="2" t="s">
        <v>381</v>
      </c>
    </row>
    <row r="44" spans="1:2" x14ac:dyDescent="0.3">
      <c r="A44" s="2" t="s">
        <v>382</v>
      </c>
      <c r="B44" s="2" t="s">
        <v>383</v>
      </c>
    </row>
    <row r="45" spans="1:2" x14ac:dyDescent="0.3">
      <c r="A45" s="2" t="s">
        <v>384</v>
      </c>
      <c r="B45" s="2" t="s">
        <v>385</v>
      </c>
    </row>
    <row r="46" spans="1:2" x14ac:dyDescent="0.3">
      <c r="A46" s="2" t="s">
        <v>386</v>
      </c>
      <c r="B46" s="2" t="s">
        <v>387</v>
      </c>
    </row>
    <row r="47" spans="1:2" x14ac:dyDescent="0.3">
      <c r="A47" s="2" t="s">
        <v>388</v>
      </c>
      <c r="B47" s="2" t="s">
        <v>389</v>
      </c>
    </row>
    <row r="48" spans="1:2" x14ac:dyDescent="0.3">
      <c r="A48" s="2" t="s">
        <v>390</v>
      </c>
      <c r="B48" s="2" t="s">
        <v>391</v>
      </c>
    </row>
    <row r="49" spans="1:2" x14ac:dyDescent="0.3">
      <c r="A49" s="2" t="s">
        <v>392</v>
      </c>
      <c r="B49" s="2" t="s">
        <v>393</v>
      </c>
    </row>
    <row r="50" spans="1:2" x14ac:dyDescent="0.3">
      <c r="A50" s="2" t="s">
        <v>394</v>
      </c>
      <c r="B50" s="2" t="s">
        <v>395</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XFD1"/>
    </sheetView>
  </sheetViews>
  <sheetFormatPr defaultColWidth="8.88671875" defaultRowHeight="15.05" x14ac:dyDescent="0.3"/>
  <cols>
    <col min="1" max="1" width="10.33203125" customWidth="1"/>
    <col min="2" max="2" width="119" style="25" customWidth="1"/>
    <col min="3" max="3" width="85.6640625" style="304" customWidth="1"/>
  </cols>
  <sheetData>
    <row r="1" spans="1:8" ht="14.1" customHeight="1" x14ac:dyDescent="0.3">
      <c r="A1" s="842" t="s">
        <v>396</v>
      </c>
      <c r="B1" s="842"/>
      <c r="C1" s="842"/>
      <c r="D1" s="30"/>
      <c r="E1" s="30"/>
      <c r="F1" s="30"/>
      <c r="G1" s="30"/>
      <c r="H1" s="30"/>
    </row>
    <row r="2" spans="1:8" x14ac:dyDescent="0.3">
      <c r="A2" s="25"/>
      <c r="D2" s="30"/>
      <c r="E2" s="30"/>
      <c r="F2" s="30"/>
      <c r="G2" s="30"/>
      <c r="H2" s="30"/>
    </row>
    <row r="3" spans="1:8" ht="20.5" customHeight="1" x14ac:dyDescent="0.3">
      <c r="A3" s="512" t="s">
        <v>397</v>
      </c>
      <c r="B3" s="304" t="s">
        <v>398</v>
      </c>
      <c r="C3" s="306" t="s">
        <v>399</v>
      </c>
      <c r="D3" s="30"/>
      <c r="E3" s="30"/>
      <c r="F3" s="30"/>
      <c r="G3" s="30"/>
      <c r="H3" s="30"/>
    </row>
    <row r="4" spans="1:8" s="30" customFormat="1" ht="32.1" customHeight="1" x14ac:dyDescent="0.3">
      <c r="A4" s="525" t="s">
        <v>400</v>
      </c>
      <c r="B4" s="310" t="s">
        <v>401</v>
      </c>
      <c r="C4" s="305" t="s">
        <v>402</v>
      </c>
    </row>
    <row r="5" spans="1:8" s="30" customFormat="1" ht="20.5" customHeight="1" x14ac:dyDescent="0.3">
      <c r="A5" s="512" t="s">
        <v>403</v>
      </c>
      <c r="B5" s="304" t="s">
        <v>404</v>
      </c>
      <c r="C5" s="306" t="s">
        <v>405</v>
      </c>
    </row>
    <row r="6" spans="1:8" x14ac:dyDescent="0.3">
      <c r="A6" s="309" t="s">
        <v>406</v>
      </c>
      <c r="B6" s="353" t="s">
        <v>407</v>
      </c>
      <c r="C6" s="305" t="s">
        <v>408</v>
      </c>
      <c r="D6" s="30"/>
      <c r="E6" s="30"/>
      <c r="F6" s="30"/>
      <c r="G6" s="30"/>
      <c r="H6" s="30"/>
    </row>
    <row r="7" spans="1:8" ht="27.1" customHeight="1" x14ac:dyDescent="0.3">
      <c r="A7" s="512" t="s">
        <v>409</v>
      </c>
      <c r="B7" s="304" t="s">
        <v>410</v>
      </c>
      <c r="C7" s="305" t="s">
        <v>411</v>
      </c>
      <c r="D7" s="304"/>
      <c r="E7" s="304"/>
      <c r="F7" s="304"/>
      <c r="G7" s="304"/>
      <c r="H7" s="304"/>
    </row>
    <row r="8" spans="1:8" ht="33.049999999999997" customHeight="1" x14ac:dyDescent="0.3">
      <c r="A8" s="304" t="s">
        <v>412</v>
      </c>
      <c r="B8" s="304" t="s">
        <v>413</v>
      </c>
      <c r="C8" s="305" t="s">
        <v>414</v>
      </c>
      <c r="D8" s="512"/>
      <c r="E8" s="512"/>
      <c r="F8" s="512"/>
      <c r="G8" s="512"/>
      <c r="H8" s="512"/>
    </row>
    <row r="9" spans="1:8" ht="30.05" x14ac:dyDescent="0.3">
      <c r="A9" s="304" t="s">
        <v>415</v>
      </c>
      <c r="B9" s="512" t="s">
        <v>416</v>
      </c>
      <c r="C9" s="305" t="s">
        <v>417</v>
      </c>
      <c r="D9" s="512"/>
      <c r="E9" s="512"/>
      <c r="F9" s="512"/>
      <c r="G9" s="512"/>
      <c r="H9" s="512"/>
    </row>
    <row r="10" spans="1:8" ht="35.1" customHeight="1" x14ac:dyDescent="0.3">
      <c r="A10" s="512" t="s">
        <v>418</v>
      </c>
      <c r="B10" s="304" t="s">
        <v>419</v>
      </c>
      <c r="C10" s="305" t="s">
        <v>420</v>
      </c>
      <c r="D10" s="30"/>
      <c r="E10" s="30"/>
      <c r="F10" s="30"/>
      <c r="G10" s="30"/>
      <c r="H10" s="30"/>
    </row>
    <row r="11" spans="1:8" x14ac:dyDescent="0.3">
      <c r="A11" s="304" t="s">
        <v>421</v>
      </c>
      <c r="B11" s="304" t="s">
        <v>422</v>
      </c>
      <c r="C11" s="305" t="s">
        <v>423</v>
      </c>
      <c r="D11" s="512"/>
      <c r="E11" s="512"/>
      <c r="F11" s="512"/>
      <c r="G11" s="512"/>
      <c r="H11" s="512"/>
    </row>
    <row r="12" spans="1:8" ht="30.05" x14ac:dyDescent="0.3">
      <c r="A12" s="512" t="s">
        <v>424</v>
      </c>
      <c r="B12" s="304" t="s">
        <v>425</v>
      </c>
      <c r="C12" s="306" t="s">
        <v>426</v>
      </c>
      <c r="D12" s="30"/>
      <c r="E12" s="30"/>
      <c r="F12" s="30"/>
      <c r="G12" s="30"/>
      <c r="H12" s="30"/>
    </row>
    <row r="13" spans="1:8" ht="30.05" x14ac:dyDescent="0.3">
      <c r="A13" s="512" t="s">
        <v>427</v>
      </c>
      <c r="B13" s="304" t="s">
        <v>428</v>
      </c>
      <c r="C13" s="305" t="s">
        <v>429</v>
      </c>
      <c r="D13" s="30"/>
      <c r="E13" s="30"/>
      <c r="F13" s="30"/>
      <c r="G13" s="30"/>
      <c r="H13" s="30"/>
    </row>
    <row r="14" spans="1:8" ht="45.1" x14ac:dyDescent="0.3">
      <c r="A14" s="512" t="s">
        <v>430</v>
      </c>
      <c r="B14" s="304" t="s">
        <v>431</v>
      </c>
      <c r="C14" s="305" t="s">
        <v>432</v>
      </c>
      <c r="D14" s="30"/>
      <c r="E14" s="30"/>
      <c r="F14" s="30"/>
      <c r="G14" s="30"/>
      <c r="H14" s="30"/>
    </row>
    <row r="15" spans="1:8" x14ac:dyDescent="0.3">
      <c r="A15" s="512" t="s">
        <v>433</v>
      </c>
      <c r="B15" s="304" t="s">
        <v>434</v>
      </c>
      <c r="C15" s="305" t="s">
        <v>435</v>
      </c>
      <c r="D15" s="30"/>
      <c r="E15" s="30"/>
      <c r="F15" s="30"/>
      <c r="G15" s="30"/>
      <c r="H15" s="30"/>
    </row>
    <row r="16" spans="1:8" ht="30.05" customHeight="1" x14ac:dyDescent="0.3">
      <c r="A16" s="304" t="s">
        <v>436</v>
      </c>
      <c r="B16" s="304" t="s">
        <v>437</v>
      </c>
      <c r="C16" s="305" t="s">
        <v>438</v>
      </c>
      <c r="D16" s="30"/>
      <c r="E16" s="30"/>
      <c r="F16" s="30"/>
      <c r="G16" s="30"/>
      <c r="H16" s="30"/>
    </row>
    <row r="17" spans="1:3" ht="30.05" x14ac:dyDescent="0.3">
      <c r="A17" s="512" t="s">
        <v>439</v>
      </c>
      <c r="B17" s="304" t="s">
        <v>440</v>
      </c>
      <c r="C17" s="305" t="s">
        <v>441</v>
      </c>
    </row>
    <row r="18" spans="1:3" x14ac:dyDescent="0.3">
      <c r="A18" s="512" t="s">
        <v>442</v>
      </c>
      <c r="B18" s="304" t="s">
        <v>443</v>
      </c>
      <c r="C18" s="305" t="s">
        <v>444</v>
      </c>
    </row>
    <row r="19" spans="1:3" ht="30.05" x14ac:dyDescent="0.3">
      <c r="A19" s="304" t="s">
        <v>445</v>
      </c>
      <c r="B19" s="304" t="s">
        <v>446</v>
      </c>
      <c r="C19" s="305" t="s">
        <v>447</v>
      </c>
    </row>
    <row r="20" spans="1:3" x14ac:dyDescent="0.3">
      <c r="A20" s="25"/>
    </row>
    <row r="21" spans="1:3" x14ac:dyDescent="0.3">
      <c r="A21" s="25"/>
    </row>
    <row r="22" spans="1:3" x14ac:dyDescent="0.3">
      <c r="A22" s="25"/>
    </row>
    <row r="23" spans="1:3" x14ac:dyDescent="0.3">
      <c r="A23" s="25"/>
    </row>
    <row r="24" spans="1:3" x14ac:dyDescent="0.3">
      <c r="A24" s="25"/>
    </row>
    <row r="25" spans="1:3" x14ac:dyDescent="0.3">
      <c r="A25" s="25"/>
    </row>
    <row r="26" spans="1:3" x14ac:dyDescent="0.3">
      <c r="A26" s="25"/>
    </row>
    <row r="27" spans="1:3" x14ac:dyDescent="0.3">
      <c r="A27" s="25"/>
    </row>
    <row r="28" spans="1:3" x14ac:dyDescent="0.3">
      <c r="A28" s="25"/>
    </row>
    <row r="29" spans="1:3" x14ac:dyDescent="0.3">
      <c r="A29" s="25"/>
    </row>
    <row r="30" spans="1:3" x14ac:dyDescent="0.3">
      <c r="A30" s="25"/>
    </row>
    <row r="31" spans="1:3" x14ac:dyDescent="0.3">
      <c r="A31" s="25"/>
    </row>
    <row r="32" spans="1:3" x14ac:dyDescent="0.3">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pageSetup paperSize="9" orientation="portrait" horizontalDpi="4294967292" verticalDpi="0" r:id="rId1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C01962F8CF964408CABE60E6894F19A" ma:contentTypeVersion="" ma:contentTypeDescription="Opret et nyt dokument." ma:contentTypeScope="" ma:versionID="eb2ee1706a773af6f935220fce740b4d">
  <xsd:schema xmlns:xsd="http://www.w3.org/2001/XMLSchema" xmlns:xs="http://www.w3.org/2001/XMLSchema" xmlns:p="http://schemas.microsoft.com/office/2006/metadata/properties" xmlns:ns2="BE7A8506-4AD6-4241-AFAC-C585BB05B6B8" xmlns:ns3="be7a8506-4ad6-4241-afac-c585bb05b6b8" targetNamespace="http://schemas.microsoft.com/office/2006/metadata/properties" ma:root="true" ma:fieldsID="69f2e0785a6fb8bbbf2d6845184da017" ns2:_="" ns3:_="">
    <xsd:import namespace="BE7A8506-4AD6-4241-AFAC-C585BB05B6B8"/>
    <xsd:import namespace="be7a8506-4ad6-4241-afac-c585bb05b6b8"/>
    <xsd:element name="properties">
      <xsd:complexType>
        <xsd:sequence>
          <xsd:element name="documentManagement">
            <xsd:complexType>
              <xsd:all>
                <xsd:element ref="ns2:MediaServiceMetadata" minOccurs="0"/>
                <xsd:element ref="ns2: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A8506-4AD6-4241-AFAC-C585BB05B6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7a8506-4ad6-4241-afac-c585bb05b6b8" elementFormDefault="qualified">
    <xsd:import namespace="http://schemas.microsoft.com/office/2006/documentManagement/types"/>
    <xsd:import namespace="http://schemas.microsoft.com/office/infopath/2007/PartnerControls"/>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2BBC23-A00B-40D8-B6D2-DB3E6A3C6F2A}">
  <ds:schemaRefs>
    <ds:schemaRef ds:uri="http://purl.org/dc/elements/1.1/"/>
    <ds:schemaRef ds:uri="http://www.w3.org/XML/1998/namespace"/>
    <ds:schemaRef ds:uri="http://schemas.microsoft.com/office/infopath/2007/PartnerControls"/>
    <ds:schemaRef ds:uri="BE7A8506-4AD6-4241-AFAC-C585BB05B6B8"/>
    <ds:schemaRef ds:uri="http://purl.org/dc/terms/"/>
    <ds:schemaRef ds:uri="http://schemas.microsoft.com/office/2006/metadata/properties"/>
    <ds:schemaRef ds:uri="http://schemas.microsoft.com/office/2006/documentManagement/types"/>
    <ds:schemaRef ds:uri="http://schemas.openxmlformats.org/package/2006/metadata/core-properties"/>
    <ds:schemaRef ds:uri="be7a8506-4ad6-4241-afac-c585bb05b6b8"/>
    <ds:schemaRef ds:uri="http://purl.org/dc/dcmitype/"/>
  </ds:schemaRefs>
</ds:datastoreItem>
</file>

<file path=customXml/itemProps2.xml><?xml version="1.0" encoding="utf-8"?>
<ds:datastoreItem xmlns:ds="http://schemas.openxmlformats.org/officeDocument/2006/customXml" ds:itemID="{5F3AD075-CF2D-4F01-A4DE-893D5A0B77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A8506-4AD6-4241-AFAC-C585BB05B6B8"/>
    <ds:schemaRef ds:uri="be7a8506-4ad6-4241-afac-c585bb05b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BCE545-CDD3-4771-A4C7-DDE5682B90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Legal Measures</vt:lpstr>
      <vt:lpstr>2. Policy Measures</vt:lpstr>
      <vt:lpstr>3. Deployment and manufacturing</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manufacturing'!M1AI</vt:lpstr>
      <vt:lpstr>M1AI</vt:lpstr>
      <vt:lpstr>'2. Policy Measures'!M1indic</vt:lpstr>
      <vt:lpstr>'3. Deployment and manufacturing'!M1indic</vt:lpstr>
      <vt:lpstr>M1indic</vt:lpstr>
      <vt:lpstr>'2. Policy Measures'!M1indname</vt:lpstr>
      <vt:lpstr>'3. Deployment and manufacturing'!M1indname</vt:lpstr>
      <vt:lpstr>M1indname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HURFORD Darcy (DGT)</cp:lastModifiedBy>
  <cp:revision/>
  <dcterms:created xsi:type="dcterms:W3CDTF">2018-09-29T21:26:45Z</dcterms:created>
  <dcterms:modified xsi:type="dcterms:W3CDTF">2019-12-18T09:46:26Z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0x0101000C01962F8CF964408CABE60E6894F19A</vt:lpwstr>
  </property>
</Properties>
</file>