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2">'growth_eu27'!$B$1:$I$38</definedName>
    <definedName name="_xlnm.Print_Area" localSheetId="8">'house_exp_type'!#REF!</definedName>
    <definedName name="_xlnm.Print_Area" localSheetId="3">'limits'!$B$1:$G$48</definedName>
    <definedName name="_xlnm.Print_Area" localSheetId="1">'overview'!$B$1:$D$16</definedName>
    <definedName name="_xlnm.Print_Area" localSheetId="9">'price_index'!$B$1:$I$50</definedName>
    <definedName name="_xlnm.Print_Area" localSheetId="0">'T3.1'!$A$1:$E$28</definedName>
    <definedName name="_xlnm.Print_Area" localSheetId="12">'world_perf'!$B$1:$N$39</definedName>
  </definedNames>
  <calcPr fullCalcOnLoad="1"/>
</workbook>
</file>

<file path=xl/sharedStrings.xml><?xml version="1.0" encoding="utf-8"?>
<sst xmlns="http://schemas.openxmlformats.org/spreadsheetml/2006/main" count="960" uniqueCount="338">
  <si>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</si>
  <si>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</si>
  <si>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</si>
  <si>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</si>
  <si>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</si>
  <si>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</si>
  <si>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</si>
  <si>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</si>
  <si>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</si>
  <si>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</si>
  <si>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</si>
  <si>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</si>
  <si>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</si>
  <si>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</si>
  <si>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</si>
  <si>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</si>
  <si>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</si>
  <si>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</si>
  <si>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</si>
  <si>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</si>
  <si>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</si>
  <si>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</si>
  <si>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</si>
  <si>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</si>
  <si>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</si>
  <si>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</si>
  <si>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</si>
  <si>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</si>
  <si>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</si>
  <si>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</si>
  <si>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</si>
  <si>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</si>
  <si>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</si>
  <si>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</si>
  <si>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</si>
  <si>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</si>
  <si>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</si>
  <si>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GDP</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</si>
  <si>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</si>
  <si>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</si>
  <si>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</si>
  <si>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</si>
  <si>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</si>
  <si>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</si>
  <si>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</si>
  <si>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</si>
  <si>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</si>
  <si>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</si>
  <si>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</si>
  <si>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</si>
  <si>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</si>
  <si>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</si>
  <si>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</si>
  <si>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</si>
  <si>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</si>
  <si>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</si>
  <si>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</si>
  <si>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</si>
  <si>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</si>
  <si>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</si>
  <si>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million €</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</si>
  <si>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</si>
  <si>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</si>
  <si>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</si>
  <si>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</si>
  <si>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</si>
  <si>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</si>
  <si>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</si>
  <si>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</si>
  <si>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</si>
  <si>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</si>
  <si>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</si>
  <si>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</si>
  <si>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</si>
  <si>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</si>
  <si>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</si>
  <si>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</si>
  <si>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</si>
  <si>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20</t>
  </si>
  <si>
    <t>24</t>
  </si>
  <si>
    <t>17</t>
  </si>
  <si>
    <t>35</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</si>
  <si>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</si>
  <si>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</si>
  <si>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</si>
  <si>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</si>
  <si>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</si>
  <si>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</si>
  <si>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</si>
  <si>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</si>
  <si>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</si>
  <si>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</si>
  <si>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</si>
  <si>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</si>
  <si>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</si>
  <si>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</si>
  <si>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</si>
  <si>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</si>
  <si>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</si>
  <si>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</si>
  <si>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</si>
  <si>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</si>
  <si>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</si>
  <si>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</si>
  <si>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</si>
  <si>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Gross domestic product at market prices</t>
  </si>
  <si>
    <t>Millions of euro (at 1995 prices and exchange rates)</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</si>
  <si>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</si>
  <si>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</si>
  <si>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</si>
  <si>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</si>
  <si>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</si>
  <si>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</si>
  <si>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</si>
  <si>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</si>
  <si>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</si>
  <si>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</si>
  <si>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</si>
  <si>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</si>
  <si>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</si>
  <si>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</si>
  <si>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</si>
  <si>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</si>
  <si>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</si>
  <si>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</si>
  <si>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</si>
  <si>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</si>
  <si>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</si>
  <si>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</si>
  <si>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</si>
  <si>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</si>
  <si>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</si>
  <si>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</si>
  <si>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</si>
  <si>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</si>
  <si>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</si>
  <si>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</si>
  <si>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</si>
  <si>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</si>
  <si>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</si>
  <si>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</si>
  <si>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</si>
  <si>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</si>
  <si>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</si>
  <si>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</si>
  <si>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</si>
  <si>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</si>
  <si>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</si>
  <si>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</si>
  <si>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</si>
  <si>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</si>
  <si>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</si>
  <si>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</si>
  <si>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</si>
  <si>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</si>
  <si>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</si>
  <si>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</si>
  <si>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</si>
  <si>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</si>
  <si>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</si>
  <si>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</si>
  <si>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</si>
  <si>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</si>
  <si>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</si>
  <si>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</si>
  <si>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</si>
  <si>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</si>
  <si>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</si>
  <si>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</si>
  <si>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r>
      <t>Note:</t>
    </r>
    <r>
      <rPr>
        <sz val="8"/>
        <rFont val="Arial"/>
        <family val="0"/>
      </rPr>
      <t xml:space="preserve"> </t>
    </r>
  </si>
  <si>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</si>
  <si>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</si>
  <si>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</si>
  <si>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</si>
  <si>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</si>
  <si>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</si>
  <si>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</si>
  <si>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</si>
  <si>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</si>
  <si>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</si>
  <si>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</si>
  <si>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</si>
  <si>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</si>
  <si>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</si>
  <si>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(2): Japan: including light vehicles</t>
  </si>
  <si>
    <t>(3): China: including buses and coaches</t>
  </si>
  <si>
    <t>Transport safety</t>
  </si>
  <si>
    <t>3.1.11</t>
  </si>
  <si>
    <t>Statistical Overview EU Transport</t>
  </si>
  <si>
    <t>Employment</t>
  </si>
  <si>
    <t>Household     expenditure</t>
  </si>
  <si>
    <t>Goods transport</t>
  </si>
  <si>
    <t>Transport growth</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</si>
  <si>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</si>
  <si>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</si>
  <si>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</si>
  <si>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</si>
  <si>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 xml:space="preserve">avg growth </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</si>
  <si>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</si>
  <si>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</si>
  <si>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</si>
  <si>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</si>
  <si>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</si>
  <si>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</si>
  <si>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</si>
  <si>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</si>
  <si>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</si>
  <si>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</si>
  <si>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</si>
  <si>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</si>
  <si>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</si>
  <si>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</si>
  <si>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</si>
  <si>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</si>
  <si>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</si>
  <si>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</si>
  <si>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</si>
  <si>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</si>
  <si>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</si>
  <si>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</si>
  <si>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</si>
  <si>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</si>
  <si>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</si>
  <si>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</si>
  <si>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</si>
  <si>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</si>
  <si>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</si>
  <si>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</si>
  <si>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</si>
  <si>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</si>
  <si>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</si>
  <si>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</si>
  <si>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t>Other/unknown*</t>
  </si>
  <si>
    <r>
      <t xml:space="preserve">Value </t>
    </r>
    <r>
      <rPr>
        <sz val="8"/>
        <rFont val="Arial"/>
        <family val="2"/>
      </rPr>
      <t>(billion €)</t>
    </r>
  </si>
  <si>
    <r>
      <t>Weight</t>
    </r>
    <r>
      <rPr>
        <sz val="8"/>
        <rFont val="Arial"/>
        <family val="2"/>
      </rPr>
      <t xml:space="preserve"> (million tonnes)</t>
    </r>
  </si>
  <si>
    <t>EU-27 External Trade by Mode of Transport</t>
  </si>
  <si>
    <t>Partner: Extra EU-27</t>
  </si>
  <si>
    <t>Data for intra-EU trade are no longer available by mode of transport used.</t>
  </si>
  <si>
    <r>
      <t>Note:</t>
    </r>
    <r>
      <rPr>
        <sz val="8"/>
        <rFont val="Arial"/>
        <family val="2"/>
      </rPr>
      <t xml:space="preserve"> *: Self propulsion + post + mode of transport unknown</t>
    </r>
  </si>
  <si>
    <t xml:space="preserve"> </t>
  </si>
  <si>
    <r>
      <t>CY:</t>
    </r>
    <r>
      <rPr>
        <sz val="8"/>
        <rFont val="Arial"/>
        <family val="2"/>
      </rPr>
      <t xml:space="preserve"> 2005, </t>
    </r>
    <r>
      <rPr>
        <b/>
        <sz val="8"/>
        <rFont val="Arial"/>
        <family val="2"/>
      </rPr>
      <t>MT</t>
    </r>
    <r>
      <rPr>
        <sz val="8"/>
        <rFont val="Arial"/>
        <family val="2"/>
      </rPr>
      <t>: 2002</t>
    </r>
  </si>
  <si>
    <t>Other purchased transport services</t>
  </si>
  <si>
    <t xml:space="preserve"> EU27 : Evolution of Consumer Prices for Passenger Transport</t>
  </si>
  <si>
    <t>70-90</t>
  </si>
  <si>
    <t>30-50-70</t>
  </si>
  <si>
    <t>40-50</t>
  </si>
  <si>
    <t>32-48</t>
  </si>
  <si>
    <r>
      <t>EU</t>
    </r>
    <r>
      <rPr>
        <sz val="8"/>
        <rFont val="Arial"/>
        <family val="0"/>
      </rPr>
      <t>-totals all refer to 2007, therefore the sum of the country rows does not add up to the total.</t>
    </r>
  </si>
  <si>
    <t>2007*</t>
  </si>
  <si>
    <t>2006-2007</t>
  </si>
  <si>
    <t xml:space="preserve"> 2.9 %</t>
  </si>
  <si>
    <t>1995-2007 p.a.</t>
  </si>
  <si>
    <t>GDP: at constant year 2000 prices and exchange rates</t>
  </si>
  <si>
    <t>growth 06-07</t>
  </si>
  <si>
    <t>2.5 %</t>
  </si>
  <si>
    <r>
      <t xml:space="preserve">GDP </t>
    </r>
    <r>
      <rPr>
        <sz val="8"/>
        <rFont val="Arial"/>
        <family val="2"/>
      </rPr>
      <t>at year 2000 prices and exchange rates</t>
    </r>
  </si>
  <si>
    <t>GDP (at constant year 2000 prices)</t>
  </si>
  <si>
    <t>2.7 %</t>
  </si>
  <si>
    <t>2.6 %</t>
  </si>
  <si>
    <t>1.2 %</t>
  </si>
  <si>
    <t>1.7 %</t>
  </si>
  <si>
    <t>Gross Value Added</t>
  </si>
  <si>
    <r>
      <t>*: ES, PL, PT, RO, SK</t>
    </r>
    <r>
      <rPr>
        <sz val="8"/>
        <rFont val="Arial"/>
        <family val="2"/>
      </rPr>
      <t xml:space="preserve">: </t>
    </r>
    <r>
      <rPr>
        <sz val="8"/>
        <rFont val="Arial"/>
        <family val="0"/>
      </rPr>
      <t xml:space="preserve">2006;      </t>
    </r>
    <r>
      <rPr>
        <b/>
        <sz val="8"/>
        <rFont val="Arial"/>
        <family val="2"/>
      </rPr>
      <t>BG</t>
    </r>
    <r>
      <rPr>
        <sz val="8"/>
        <rFont val="Arial"/>
        <family val="2"/>
      </rPr>
      <t>:</t>
    </r>
    <r>
      <rPr>
        <sz val="8"/>
        <rFont val="Arial"/>
        <family val="0"/>
      </rPr>
      <t xml:space="preserve"> 2005;      </t>
    </r>
    <r>
      <rPr>
        <b/>
        <sz val="8"/>
        <rFont val="Arial"/>
        <family val="2"/>
      </rPr>
      <t>UK</t>
    </r>
    <r>
      <rPr>
        <sz val="8"/>
        <rFont val="Arial"/>
        <family val="2"/>
      </rPr>
      <t xml:space="preserve">: </t>
    </r>
    <r>
      <rPr>
        <sz val="8"/>
        <rFont val="Arial"/>
        <family val="0"/>
      </rPr>
      <t>2004.</t>
    </r>
  </si>
  <si>
    <t>About one third of this sum (around € 310 billion) was used to purchase vehicles, almost half (€ 470 billion) was spent on the operation of personal transport equipment (e.g. to buy fuel for the car) and the remainder (€ 169 billion) was spent for transport services (e.g. bus, train, plane tickets).</t>
  </si>
  <si>
    <t>The demand for the four land transport modes road, rail, inland waterways and pipelines in the EU27 added up to 2 650 billion tkm in 2007. Road transport accounted for 72.7% of this total, rail for 17.1%, inland waterways for 5.3% and oil pipelines for the remaining 4.9%.</t>
  </si>
  <si>
    <t>If intra-EU maritime transport (the demand for which is estimated to have been around 1 575 billion tkm) and intra-EU air transport (3.1 billion tkm) are added to the land modes, then the share of road transport is reduced to 45.6%, rail accounts for 10.7%, inland waterways contribute 3.3% and oil pipelines add another 3.0%. Maritime transport then accounts for 37.3% and air transport for 0.1% of the total (all referring to the EU27 in 2007).</t>
  </si>
  <si>
    <t xml:space="preserve">Intra-EU27 and domestic transport demand using passenger cars, powered two-wheelers, buses and coaches, railways as well as tram and metro was ca. 5 861 billion pkm or 11 855 km per person in 2007. Passenger cars accounted for 80.0% of this total, powered two-wheelers for 2.6%, buses &amp; coaches for 9.2%, railways for 6.7% and tram &amp; metro for 1.5%. </t>
  </si>
  <si>
    <t>Adding intra-EU air transport (the demand for which is estimated to have been around 571 billion pkm in 2007) and intra-EU sea transport (41 billion pkm) to the land modes reduces the share of passenger cars to 72.4% and the share of powered two-wheelers to 2.4%. Buses and coaches then account for 8.3%, railways for 6.1% and tram and metro for 1.3%. The two additional modes, air and sea, contribute 8.8% and 0.6% respectively (all referring to the EU27 in 2007).</t>
  </si>
  <si>
    <t xml:space="preserve">Goods transport: ca. 2.7% per year (1995-2007).       </t>
  </si>
  <si>
    <t>Passenger transport: ca. 1.7%  per year (1995-2007).</t>
  </si>
  <si>
    <t>In 2007, private households in the EU27 spent € 949 billion or roughly 13.7% of their total consumption on transport-related items.</t>
  </si>
  <si>
    <r>
      <t>IT</t>
    </r>
    <r>
      <rPr>
        <sz val="8"/>
        <rFont val="Arial"/>
        <family val="2"/>
      </rPr>
      <t>: 150 km/h on certain 2x3 lane motorways.</t>
    </r>
  </si>
  <si>
    <t>Blood alcohol limits:</t>
  </si>
  <si>
    <t xml:space="preserve">In many countries, special (more restrictive) rules apply to novice (i.e. new, unexperienced) and professional drivers </t>
  </si>
  <si>
    <t>With more than € 400 billion in Gross Value Added (GVA), the provision of transport services (including storage, warehousing and other auxiliary activities) accounted for about 4.2% of total GVA in the EU27 in 2006. It should be noted, however, that this figure only includes the GVA of companies whose main activity is the provision of transport (and transport-related) services and that own account transport operations are not included.</t>
  </si>
  <si>
    <t>In 2006, the transport services sector in what is now the EU27 employed about 8.9 million persons, some 4.3%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</si>
  <si>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Weight per bearing axle</t>
  </si>
  <si>
    <t>Weight per drive axle</t>
  </si>
  <si>
    <t>44 (2)</t>
  </si>
  <si>
    <t>26 (1)</t>
  </si>
  <si>
    <t>44 (1)</t>
  </si>
  <si>
    <t>42 - 48</t>
  </si>
  <si>
    <t>10 / 11.5 (3)</t>
  </si>
  <si>
    <t>24 / 26 (1) (3)</t>
  </si>
  <si>
    <t>ES*</t>
  </si>
  <si>
    <t>IT*</t>
  </si>
  <si>
    <t>PT*</t>
  </si>
  <si>
    <t>48 - 60 (4)</t>
  </si>
  <si>
    <t>40 - 44</t>
  </si>
  <si>
    <t>16</t>
  </si>
  <si>
    <t>22</t>
  </si>
  <si>
    <t>25 (5)</t>
  </si>
  <si>
    <t>40 (6)</t>
  </si>
  <si>
    <t>46</t>
  </si>
  <si>
    <t>(1) For axles equipped with air suspension or equivalent</t>
  </si>
  <si>
    <t>(2) 2 axles tractor + 3 axles semi-trailer: mechancial suspension = 43t, pneumatic suspension = 44t</t>
  </si>
  <si>
    <t>(3) national traffic / international traffic</t>
  </si>
  <si>
    <t>(4) 5 axles = 48t; 6 axles = 58t; 7 axles = 60t</t>
  </si>
  <si>
    <t>(5) 26 t where the driving axle is fitted with twin tyres and equipped with air suspension or equivalent</t>
  </si>
  <si>
    <t>(6) 44t for containers in combined transport operations</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</si>
  <si>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</si>
  <si>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</si>
  <si>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</si>
  <si>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</si>
  <si>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t>(1): USA: 2007: divided highways with 4 or more lanes (rural or urban interstate, freeways, expressways, arterial and collector) with full access control by the authorities.</t>
  </si>
  <si>
    <t>(2): Japan: national expressways. Length of roads with a central zone: 17 000 km.</t>
  </si>
  <si>
    <t>(3): USA: a sum of overlapping networks.</t>
  </si>
  <si>
    <r>
      <t>Source</t>
    </r>
    <r>
      <rPr>
        <sz val="8"/>
        <rFont val="Arial"/>
        <family val="2"/>
      </rPr>
      <t>: International Transport Forum, United Nations Economic Commission for Europe</t>
    </r>
  </si>
  <si>
    <r>
      <t xml:space="preserve">*: </t>
    </r>
    <r>
      <rPr>
        <b/>
        <sz val="8"/>
        <rFont val="Arial"/>
        <family val="0"/>
      </rPr>
      <t>ES</t>
    </r>
    <r>
      <rPr>
        <sz val="8"/>
        <rFont val="Arial"/>
        <family val="0"/>
      </rPr>
      <t xml:space="preserve">, </t>
    </r>
    <r>
      <rPr>
        <b/>
        <sz val="8"/>
        <rFont val="Arial"/>
        <family val="0"/>
      </rPr>
      <t>IT</t>
    </r>
    <r>
      <rPr>
        <sz val="8"/>
        <rFont val="Arial"/>
        <family val="0"/>
      </rPr>
      <t xml:space="preserve"> and </t>
    </r>
    <r>
      <rPr>
        <b/>
        <sz val="8"/>
        <rFont val="Arial"/>
        <family val="0"/>
      </rPr>
      <t>PT</t>
    </r>
    <r>
      <rPr>
        <sz val="8"/>
        <rFont val="Arial"/>
        <family val="0"/>
      </rPr>
      <t>: increased values are applicable for certain types of transport (e.g. containers, cars, etc.)</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</si>
  <si>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</si>
  <si>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</si>
  <si>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</si>
  <si>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r>
      <t>(4)</t>
    </r>
    <r>
      <rPr>
        <sz val="8"/>
        <rFont val="Arial"/>
        <family val="0"/>
      </rPr>
      <t>: China: 2007: Crude oil pipelines. Refined oil pipelines: 2005: 5 443 km.</t>
    </r>
  </si>
  <si>
    <r>
      <t>(5)</t>
    </r>
    <r>
      <rPr>
        <sz val="8"/>
        <rFont val="Arial"/>
        <family val="0"/>
      </rPr>
      <t>: Russia: Oil pipelines. Oil products pipelines= 16 000 km.</t>
    </r>
  </si>
  <si>
    <r>
      <t>(6)</t>
    </r>
    <r>
      <rPr>
        <sz val="8"/>
        <rFont val="Arial"/>
        <family val="0"/>
      </rPr>
      <t>: USA: all 2-axle 4-tyre vehicles</t>
    </r>
  </si>
  <si>
    <r>
      <t>(7)</t>
    </r>
    <r>
      <rPr>
        <sz val="8"/>
        <rFont val="Arial"/>
        <family val="0"/>
      </rPr>
      <t>: Japan: including minicars (engine capacity up to 660 cubic centimetres), 27.4 million.</t>
    </r>
  </si>
  <si>
    <t xml:space="preserve">Road:  42 448 persons were killed in road accidents (fatalities within 30 days) in 2007, 1.2% fewer than in 2006 (when 42 952 people lost their lives). In comparison with 2000, the number of road fatalities was lower by almost a quarter (24.8%). </t>
  </si>
  <si>
    <t>Rail: 76 passengers lost their lives in 2007; this figure does not include casualties among railway employees or other people run over by trains.</t>
  </si>
  <si>
    <t>Air: While 2007 was relatively safe (3 air passengers died over EU territory and 4 passengers died on board an EU carrier throughout the world), the number of air fatalities was again in the 3-digits in 2008 when 161 people were killed in air crashes over EU territory (the same number lost their lives while being carried by EU operators worldwide). 154 of them died in just one crash at Madrid Barajas airport in August 2008.</t>
  </si>
  <si>
    <t>EUROPEAN UNION</t>
  </si>
  <si>
    <t>European Commission</t>
  </si>
  <si>
    <t>Directorate-General for Energy and Transport</t>
  </si>
  <si>
    <t>ENERGY AND TRANSPORT IN FIGURES</t>
  </si>
  <si>
    <t>2009</t>
  </si>
  <si>
    <t>Part 3 : TRANSPORT</t>
  </si>
  <si>
    <t>Chapter 3.1  :</t>
  </si>
  <si>
    <t>General</t>
  </si>
  <si>
    <t>Transport Growth EU27 (graph)</t>
  </si>
  <si>
    <t>Road Transport: Speed Limits, Blood Alcohol Limits</t>
  </si>
  <si>
    <t>Road: Maximum Gross Vehicle Weight</t>
  </si>
  <si>
    <t>EU27: Evolution of Consumer Prices for Passenger Transport 1996-2007</t>
  </si>
  <si>
    <t>3.1.10a</t>
  </si>
  <si>
    <t xml:space="preserve">External Trade with Major Partners by Mode of Transport: Value </t>
  </si>
  <si>
    <t>3.1.10b</t>
  </si>
  <si>
    <t>External Trade with Major Partners by Mode of Transport: Quantity</t>
  </si>
  <si>
    <t>Comparison EU27 - World: Infrastructure and Vehicles</t>
  </si>
  <si>
    <t>Comparison EU27 - World: Passenger and Freight Transport</t>
  </si>
  <si>
    <r>
      <t xml:space="preserve">in co-operation with </t>
    </r>
    <r>
      <rPr>
        <b/>
        <sz val="10"/>
        <rFont val="Arial"/>
        <family val="2"/>
      </rPr>
      <t>Eurostat</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</si>
</sst>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s>
  <fonts count="19">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style="hair"/>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style="hair"/>
      <right style="thin"/>
      <top style="thin"/>
      <bottom>
        <color indexed="63"/>
      </bottom>
    </border>
    <border>
      <left style="thin"/>
      <right style="thin"/>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692">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2" fillId="4" borderId="13" xfId="0" applyFont="1" applyFill="1" applyBorder="1" applyAlignment="1">
      <alignment/>
    </xf>
    <xf numFmtId="0" fontId="13" fillId="4" borderId="11" xfId="0" applyFont="1" applyFill="1" applyBorder="1" applyAlignment="1">
      <alignment horizontal="left" vertical="top"/>
    </xf>
    <xf numFmtId="0" fontId="2" fillId="4" borderId="4" xfId="0" applyFont="1" applyFill="1" applyBorder="1" applyAlignment="1">
      <alignment/>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4" borderId="0" xfId="0" applyFont="1" applyFill="1" applyBorder="1" applyAlignment="1">
      <alignment/>
    </xf>
    <xf numFmtId="0" fontId="3" fillId="4" borderId="8" xfId="0" applyFont="1" applyFill="1" applyBorder="1" applyAlignment="1">
      <alignment horizontal="left"/>
    </xf>
    <xf numFmtId="49" fontId="2" fillId="0" borderId="1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4"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3" fillId="4" borderId="1" xfId="0" applyFont="1" applyFill="1" applyBorder="1" applyAlignment="1">
      <alignment horizontal="center"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5"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6" xfId="0" applyFont="1" applyFill="1" applyBorder="1" applyAlignment="1">
      <alignment horizontal="center" vertical="center" wrapText="1"/>
    </xf>
    <xf numFmtId="0" fontId="3" fillId="5" borderId="16" xfId="0" applyFont="1" applyFill="1" applyBorder="1" applyAlignment="1" quotePrefix="1">
      <alignment horizontal="center" vertical="center" wrapText="1"/>
    </xf>
    <xf numFmtId="0" fontId="2" fillId="0" borderId="17" xfId="0" applyFont="1" applyFill="1" applyBorder="1" applyAlignment="1" quotePrefix="1">
      <alignment horizontal="center" vertical="center"/>
    </xf>
    <xf numFmtId="0" fontId="2" fillId="0" borderId="18" xfId="0" applyFont="1" applyFill="1" applyBorder="1" applyAlignment="1" quotePrefix="1">
      <alignment horizontal="center" vertical="center"/>
    </xf>
    <xf numFmtId="0" fontId="2" fillId="0" borderId="8" xfId="0" applyFont="1" applyBorder="1" applyAlignment="1">
      <alignment/>
    </xf>
    <xf numFmtId="0" fontId="3" fillId="4" borderId="19"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20" xfId="0" applyNumberFormat="1"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1" fontId="2" fillId="4" borderId="19" xfId="0" applyNumberFormat="1" applyFont="1" applyFill="1" applyBorder="1" applyAlignment="1">
      <alignment horizontal="center" vertical="center" wrapText="1"/>
    </xf>
    <xf numFmtId="1" fontId="2" fillId="4" borderId="20" xfId="0" applyNumberFormat="1" applyFont="1" applyFill="1" applyBorder="1" applyAlignment="1">
      <alignment horizontal="center" vertical="center" wrapText="1"/>
    </xf>
    <xf numFmtId="0" fontId="3" fillId="4" borderId="21"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4"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4"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4"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8" fillId="0" borderId="8"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8"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14"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0" xfId="0" applyNumberFormat="1" applyFont="1" applyBorder="1" applyAlignment="1">
      <alignment vertical="center"/>
    </xf>
    <xf numFmtId="0" fontId="2" fillId="0" borderId="8" xfId="0"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8"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5" borderId="7" xfId="0" applyFont="1" applyFill="1" applyBorder="1" applyAlignment="1">
      <alignment horizontal="center" vertical="center"/>
    </xf>
    <xf numFmtId="1" fontId="2" fillId="0" borderId="0" xfId="0" applyNumberFormat="1" applyFont="1" applyBorder="1" applyAlignment="1">
      <alignment horizontal="right"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1" fontId="2" fillId="0" borderId="0" xfId="0" applyNumberFormat="1" applyFont="1" applyAlignment="1">
      <alignment/>
    </xf>
    <xf numFmtId="0" fontId="2" fillId="0" borderId="0" xfId="0" applyFont="1" applyAlignment="1">
      <alignment wrapText="1"/>
    </xf>
    <xf numFmtId="0" fontId="2" fillId="0" borderId="7" xfId="0" applyFont="1" applyBorder="1" applyAlignment="1">
      <alignment vertical="top" wrapText="1"/>
    </xf>
    <xf numFmtId="0" fontId="2" fillId="0" borderId="7" xfId="0" applyNumberFormat="1" applyFont="1" applyBorder="1" applyAlignment="1">
      <alignment vertical="top"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xf>
    <xf numFmtId="0" fontId="2" fillId="0" borderId="28" xfId="0" applyFont="1" applyBorder="1" applyAlignment="1">
      <alignment vertical="center" wrapText="1"/>
    </xf>
    <xf numFmtId="0" fontId="2" fillId="0" borderId="18" xfId="0" applyFont="1" applyBorder="1" applyAlignment="1">
      <alignment vertical="center" wrapText="1"/>
    </xf>
    <xf numFmtId="0" fontId="2" fillId="0" borderId="23" xfId="0" applyNumberFormat="1" applyFont="1" applyBorder="1" applyAlignment="1">
      <alignment vertical="center" wrapText="1"/>
    </xf>
    <xf numFmtId="0" fontId="2" fillId="0" borderId="5"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166" fontId="3" fillId="5" borderId="6" xfId="0" applyNumberFormat="1" applyFont="1" applyFill="1" applyBorder="1" applyAlignment="1">
      <alignment horizontal="right" vertical="center"/>
    </xf>
    <xf numFmtId="173" fontId="3" fillId="5" borderId="10" xfId="0" applyNumberFormat="1" applyFont="1" applyFill="1" applyBorder="1" applyAlignment="1">
      <alignment horizontal="right" vertical="center"/>
    </xf>
    <xf numFmtId="166" fontId="3" fillId="5" borderId="0" xfId="0" applyNumberFormat="1" applyFont="1" applyFill="1" applyBorder="1" applyAlignment="1">
      <alignment horizontal="right" vertical="center"/>
    </xf>
    <xf numFmtId="173" fontId="3" fillId="5" borderId="5" xfId="0" applyNumberFormat="1" applyFont="1" applyFill="1" applyBorder="1" applyAlignment="1">
      <alignment horizontal="right" vertical="center"/>
    </xf>
    <xf numFmtId="166" fontId="3" fillId="5" borderId="4" xfId="0" applyNumberFormat="1" applyFont="1" applyFill="1" applyBorder="1" applyAlignment="1">
      <alignment horizontal="right" vertical="center"/>
    </xf>
    <xf numFmtId="173" fontId="3" fillId="5" borderId="7" xfId="0"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9"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0" xfId="0" applyFont="1" applyFill="1" applyBorder="1" applyAlignment="1">
      <alignment horizontal="center" vertical="top" wrapText="1"/>
    </xf>
    <xf numFmtId="0" fontId="3" fillId="4" borderId="31" xfId="0" applyFont="1" applyFill="1" applyBorder="1" applyAlignment="1">
      <alignment horizontal="center" vertical="top" wrapText="1"/>
    </xf>
    <xf numFmtId="0" fontId="3" fillId="4" borderId="19" xfId="0" applyFont="1" applyFill="1" applyBorder="1" applyAlignment="1">
      <alignment horizontal="center" vertical="center"/>
    </xf>
    <xf numFmtId="3" fontId="3" fillId="5" borderId="21"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32"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9"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21"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32"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32" xfId="0" applyNumberFormat="1" applyFont="1" applyBorder="1" applyAlignment="1">
      <alignment horizontal="right"/>
    </xf>
    <xf numFmtId="3" fontId="2" fillId="5" borderId="32"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9"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4"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6" fillId="0" borderId="0" xfId="0" applyNumberFormat="1" applyFont="1" applyFill="1" applyBorder="1" applyAlignment="1">
      <alignment vertical="center"/>
    </xf>
    <xf numFmtId="164" fontId="2" fillId="0" borderId="14" xfId="0" applyNumberFormat="1" applyFont="1" applyFill="1" applyBorder="1" applyAlignment="1">
      <alignment vertical="center"/>
    </xf>
    <xf numFmtId="164" fontId="2" fillId="0" borderId="8" xfId="0" applyNumberFormat="1" applyFont="1" applyFill="1" applyBorder="1" applyAlignment="1">
      <alignment vertical="center"/>
    </xf>
    <xf numFmtId="0" fontId="3" fillId="0" borderId="0" xfId="0" applyFont="1" applyFill="1" applyBorder="1" applyAlignment="1">
      <alignment vertical="top"/>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33" xfId="0" applyFont="1" applyFill="1" applyBorder="1" applyAlignment="1">
      <alignment vertical="center"/>
    </xf>
    <xf numFmtId="164" fontId="3" fillId="5" borderId="9" xfId="0" applyNumberFormat="1" applyFont="1" applyFill="1" applyBorder="1" applyAlignment="1">
      <alignment vertical="center"/>
    </xf>
    <xf numFmtId="174" fontId="2" fillId="5" borderId="23"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4" xfId="0" applyNumberFormat="1" applyFont="1" applyFill="1" applyBorder="1" applyAlignment="1">
      <alignment vertical="center"/>
    </xf>
    <xf numFmtId="174" fontId="16" fillId="5" borderId="9" xfId="0" applyNumberFormat="1" applyFont="1" applyFill="1" applyBorder="1" applyAlignment="1">
      <alignment vertical="center"/>
    </xf>
    <xf numFmtId="174" fontId="16" fillId="5" borderId="23"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66" fontId="3" fillId="5" borderId="3" xfId="0" applyNumberFormat="1" applyFont="1" applyFill="1" applyBorder="1" applyAlignment="1">
      <alignment horizontal="right" vertical="center"/>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4" xfId="0" applyFont="1" applyFill="1" applyBorder="1" applyAlignment="1">
      <alignment horizontal="center" vertical="top" wrapText="1"/>
    </xf>
    <xf numFmtId="0" fontId="12" fillId="5" borderId="20"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10"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1"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4"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166" fontId="9" fillId="5" borderId="14" xfId="0" applyNumberFormat="1" applyFont="1" applyFill="1" applyBorder="1" applyAlignment="1">
      <alignment horizontal="right" vertical="center"/>
    </xf>
    <xf numFmtId="166" fontId="9" fillId="5" borderId="8" xfId="0" applyNumberFormat="1" applyFont="1" applyFill="1" applyBorder="1" applyAlignment="1">
      <alignment horizontal="right" vertical="center"/>
    </xf>
    <xf numFmtId="166" fontId="9" fillId="5" borderId="11" xfId="0" applyNumberFormat="1" applyFont="1" applyFill="1" applyBorder="1" applyAlignment="1">
      <alignment horizontal="right" vertical="center"/>
    </xf>
    <xf numFmtId="0" fontId="3" fillId="5" borderId="10" xfId="0" applyFont="1" applyFill="1" applyBorder="1" applyAlignment="1">
      <alignment horizontal="center" vertical="center"/>
    </xf>
    <xf numFmtId="173" fontId="3" fillId="5" borderId="0" xfId="0" applyNumberFormat="1" applyFont="1" applyFill="1" applyBorder="1" applyAlignment="1">
      <alignment horizontal="right" vertical="center"/>
    </xf>
    <xf numFmtId="173" fontId="3" fillId="5" borderId="6" xfId="0" applyNumberFormat="1" applyFont="1" applyFill="1" applyBorder="1" applyAlignment="1">
      <alignment horizontal="right" vertical="center"/>
    </xf>
    <xf numFmtId="173" fontId="3" fillId="5" borderId="4" xfId="0" applyNumberFormat="1" applyFont="1" applyFill="1" applyBorder="1" applyAlignment="1">
      <alignment horizontal="right" vertical="center"/>
    </xf>
    <xf numFmtId="173" fontId="9" fillId="5" borderId="6" xfId="0" applyNumberFormat="1" applyFont="1" applyFill="1" applyBorder="1" applyAlignment="1">
      <alignment horizontal="right" vertical="center"/>
    </xf>
    <xf numFmtId="166" fontId="9" fillId="5" borderId="6" xfId="0" applyNumberFormat="1" applyFont="1" applyFill="1" applyBorder="1" applyAlignment="1">
      <alignment horizontal="right" vertical="center"/>
    </xf>
    <xf numFmtId="173" fontId="9" fillId="5" borderId="0"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73" fontId="9" fillId="5" borderId="4"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3" fontId="2" fillId="0" borderId="0" xfId="0" applyNumberFormat="1" applyFont="1" applyAlignment="1">
      <alignment/>
    </xf>
    <xf numFmtId="3" fontId="2" fillId="0" borderId="5" xfId="0" applyNumberFormat="1" applyFont="1" applyBorder="1" applyAlignment="1">
      <alignment/>
    </xf>
    <xf numFmtId="0" fontId="2" fillId="0" borderId="0" xfId="0" applyFont="1" applyAlignment="1">
      <alignment horizontal="left" vertical="top"/>
    </xf>
    <xf numFmtId="0" fontId="3" fillId="4" borderId="33" xfId="0" applyFont="1" applyFill="1" applyBorder="1" applyAlignment="1">
      <alignment horizontal="center"/>
    </xf>
    <xf numFmtId="165" fontId="3" fillId="0" borderId="33" xfId="0" applyNumberFormat="1" applyFont="1" applyBorder="1" applyAlignment="1">
      <alignment/>
    </xf>
    <xf numFmtId="165" fontId="3" fillId="0" borderId="9" xfId="0" applyNumberFormat="1" applyFont="1" applyBorder="1" applyAlignment="1">
      <alignment/>
    </xf>
    <xf numFmtId="165" fontId="3" fillId="0" borderId="23"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4"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0" xfId="0" applyFont="1" applyFill="1" applyBorder="1" applyAlignment="1">
      <alignment vertical="center" wrapText="1"/>
    </xf>
    <xf numFmtId="164" fontId="17" fillId="0" borderId="0" xfId="0" applyNumberFormat="1" applyFont="1" applyFill="1" applyBorder="1" applyAlignment="1">
      <alignment horizontal="right" vertical="center"/>
    </xf>
    <xf numFmtId="0" fontId="2" fillId="0" borderId="4" xfId="0" applyFont="1" applyBorder="1" applyAlignment="1">
      <alignment/>
    </xf>
    <xf numFmtId="3" fontId="2" fillId="0" borderId="10" xfId="0" applyNumberFormat="1" applyFont="1" applyFill="1" applyBorder="1" applyAlignment="1">
      <alignment horizontal="right" vertical="center"/>
    </xf>
    <xf numFmtId="3" fontId="3" fillId="4" borderId="29" xfId="0" applyNumberFormat="1" applyFont="1" applyFill="1" applyBorder="1" applyAlignment="1">
      <alignment horizontal="center" vertical="top"/>
    </xf>
    <xf numFmtId="0" fontId="3" fillId="4" borderId="22"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5" xfId="0" applyFont="1" applyFill="1" applyBorder="1" applyAlignment="1">
      <alignment horizontal="center"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8"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8" fillId="0" borderId="0" xfId="0" applyFont="1" applyBorder="1" applyAlignment="1">
      <alignment/>
    </xf>
    <xf numFmtId="0" fontId="18" fillId="0" borderId="0" xfId="0" applyFont="1" applyBorder="1" applyAlignment="1">
      <alignment horizontal="center"/>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22" xfId="0" applyNumberFormat="1" applyFont="1" applyFill="1" applyBorder="1" applyAlignment="1">
      <alignment horizontal="center" vertical="top"/>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4" xfId="0" applyNumberFormat="1" applyFont="1" applyFill="1" applyBorder="1" applyAlignment="1">
      <alignment horizontal="center" vertical="center" wrapText="1"/>
    </xf>
    <xf numFmtId="0" fontId="2" fillId="0" borderId="13" xfId="0" applyFont="1" applyFill="1" applyBorder="1" applyAlignment="1" quotePrefix="1">
      <alignment horizontal="center" vertical="center"/>
    </xf>
    <xf numFmtId="0" fontId="2" fillId="0" borderId="0" xfId="0" applyFont="1" applyFill="1" applyBorder="1" applyAlignment="1" quotePrefix="1">
      <alignment horizontal="center" vertical="center"/>
    </xf>
    <xf numFmtId="0" fontId="2" fillId="0" borderId="4" xfId="0" applyFont="1" applyFill="1" applyBorder="1" applyAlignment="1" quotePrefix="1">
      <alignment horizontal="center" vertical="center"/>
    </xf>
    <xf numFmtId="0" fontId="2" fillId="0" borderId="7" xfId="0" applyFont="1" applyFill="1" applyBorder="1" applyAlignment="1">
      <alignment horizontal="center" vertical="center"/>
    </xf>
    <xf numFmtId="0" fontId="5" fillId="0" borderId="0" xfId="0" applyFont="1" applyAlignment="1">
      <alignment horizontal="center" vertical="top"/>
    </xf>
    <xf numFmtId="0" fontId="4" fillId="0" borderId="0" xfId="0" applyFont="1" applyAlignment="1">
      <alignment horizontal="center" vertical="top"/>
    </xf>
    <xf numFmtId="0" fontId="3" fillId="4" borderId="25"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17" fontId="1" fillId="0" borderId="0" xfId="0" applyNumberFormat="1" applyFont="1" applyBorder="1" applyAlignment="1" quotePrefix="1">
      <alignment horizontal="center" vertical="center" wrapText="1"/>
    </xf>
    <xf numFmtId="0" fontId="0" fillId="0" borderId="0" xfId="0" applyFont="1" applyAlignment="1">
      <alignment horizontal="left"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5" xfId="0" applyFont="1" applyFill="1" applyBorder="1" applyAlignment="1" quotePrefix="1">
      <alignment horizontal="center" vertical="center"/>
    </xf>
    <xf numFmtId="0" fontId="2" fillId="0" borderId="28" xfId="0" applyFont="1" applyFill="1" applyBorder="1" applyAlignment="1">
      <alignment horizontal="center" vertical="center"/>
    </xf>
    <xf numFmtId="0" fontId="3" fillId="5" borderId="2" xfId="0" applyFont="1" applyFill="1" applyBorder="1" applyAlignment="1" quotePrefix="1">
      <alignment horizontal="center" vertical="center" wrapText="1"/>
    </xf>
    <xf numFmtId="0" fontId="3" fillId="5" borderId="3" xfId="0" applyFont="1" applyFill="1" applyBorder="1" applyAlignment="1" quotePrefix="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6" xfId="0"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xf>
    <xf numFmtId="0" fontId="3" fillId="4" borderId="30" xfId="0" applyFont="1" applyFill="1" applyBorder="1" applyAlignment="1">
      <alignment horizontal="center" vertical="top" wrapText="1"/>
    </xf>
    <xf numFmtId="0" fontId="2" fillId="4" borderId="32" xfId="0" applyFont="1" applyFill="1" applyBorder="1" applyAlignment="1">
      <alignment horizontal="center" vertical="top" wrapText="1"/>
    </xf>
    <xf numFmtId="0" fontId="2" fillId="4" borderId="29" xfId="0" applyFont="1" applyFill="1" applyBorder="1" applyAlignment="1">
      <alignment horizontal="center" vertical="top" wrapText="1"/>
    </xf>
    <xf numFmtId="3" fontId="3" fillId="4" borderId="15" xfId="0" applyNumberFormat="1" applyFont="1" applyFill="1" applyBorder="1" applyAlignment="1">
      <alignment horizontal="center" vertical="top"/>
    </xf>
    <xf numFmtId="0" fontId="3" fillId="4" borderId="15" xfId="0" applyFont="1" applyFill="1" applyBorder="1" applyAlignment="1">
      <alignment horizontal="center" vertical="top" wrapText="1"/>
    </xf>
    <xf numFmtId="0" fontId="3" fillId="4" borderId="20" xfId="0" applyFont="1" applyFill="1" applyBorder="1" applyAlignment="1">
      <alignment horizontal="center" vertical="top" wrapText="1"/>
    </xf>
    <xf numFmtId="0" fontId="2" fillId="4" borderId="19" xfId="0" applyFont="1" applyFill="1" applyBorder="1" applyAlignment="1">
      <alignment horizontal="center" vertical="top" wrapText="1"/>
    </xf>
    <xf numFmtId="0" fontId="2" fillId="4" borderId="15" xfId="0" applyFont="1" applyFill="1" applyBorder="1" applyAlignment="1">
      <alignment horizontal="center" vertical="top" wrapText="1"/>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Alignment="1">
      <alignment wrapText="1"/>
    </xf>
    <xf numFmtId="0" fontId="2"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21" xfId="0" applyFont="1" applyFill="1" applyBorder="1" applyAlignment="1">
      <alignment horizontal="center" vertical="top" wrapText="1"/>
    </xf>
    <xf numFmtId="0" fontId="3" fillId="4" borderId="32"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7" borderId="14"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0" xfId="0" applyFont="1" applyAlignment="1" quotePrefix="1">
      <alignment vertical="top" wrapText="1"/>
    </xf>
    <xf numFmtId="0" fontId="3" fillId="4" borderId="1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horizontal="left"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3" fontId="2" fillId="5" borderId="0" xfId="0" applyNumberFormat="1" applyFont="1" applyFill="1" applyBorder="1" applyAlignment="1">
      <alignment horizontal="right" vertical="center"/>
    </xf>
    <xf numFmtId="3" fontId="2" fillId="5" borderId="8"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xf numFmtId="0" fontId="2" fillId="0" borderId="0" xfId="0" applyFont="1" applyAlignment="1" quotePrefix="1">
      <alignment horizontal="left"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Passengers, Goods, GDP 
 </a:t>
            </a:r>
            <a:r>
              <a:rPr lang="en-US" cap="none" sz="800" b="1" i="0" u="none" baseline="0">
                <a:latin typeface="Arial"/>
                <a:ea typeface="Arial"/>
                <a:cs typeface="Arial"/>
              </a:rPr>
              <a:t>1995-2007</a:t>
            </a:r>
            <a:r>
              <a:rPr lang="en-US" cap="none" sz="100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625"/>
          <c:w val="0.94875"/>
          <c:h val="0.8692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growth_eu27!$L$48:$X$48</c:f>
              <c:numCache/>
            </c:numRef>
          </c:cat>
          <c:val>
            <c:numRef>
              <c:f>growth_eu27!$L$49:$X$49</c:f>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growth_eu27!$L$48:$X$48</c:f>
              <c:numCache/>
            </c:numRef>
          </c:cat>
          <c:val>
            <c:numRef>
              <c:f>growth_eu27!$L$50:$X$50</c:f>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growth_eu27!$L$48:$X$48</c:f>
              <c:numCache/>
            </c:numRef>
          </c:cat>
          <c:val>
            <c:numRef>
              <c:f>growth_eu27!$L$51:$X$51</c:f>
              <c:numCache/>
            </c:numRef>
          </c:val>
          <c:smooth val="0"/>
        </c:ser>
        <c:marker val="1"/>
        <c:axId val="65466382"/>
        <c:axId val="52326527"/>
      </c:lineChart>
      <c:catAx>
        <c:axId val="65466382"/>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52326527"/>
        <c:crosses val="autoZero"/>
        <c:auto val="1"/>
        <c:lblOffset val="100"/>
        <c:tickLblSkip val="1"/>
        <c:noMultiLvlLbl val="0"/>
      </c:catAx>
      <c:valAx>
        <c:axId val="52326527"/>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5466382"/>
        <c:crossesAt val="1"/>
        <c:crossBetween val="midCat"/>
        <c:dispUnits/>
        <c:majorUnit val="5"/>
      </c:valAx>
      <c:spPr>
        <a:solidFill>
          <a:srgbClr val="FFFFFF"/>
        </a:solidFill>
        <a:ln w="12700">
          <a:solidFill>
            <a:srgbClr val="808080"/>
          </a:solidFill>
        </a:ln>
      </c:spPr>
    </c:plotArea>
    <c:legend>
      <c:legendPos val="b"/>
      <c:layout>
        <c:manualLayout>
          <c:xMode val="edge"/>
          <c:yMode val="edge"/>
          <c:x val="0.0785"/>
          <c:y val="0.947"/>
          <c:w val="0.90275"/>
          <c:h val="0.053"/>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26</xdr:row>
      <xdr:rowOff>285750</xdr:rowOff>
    </xdr:to>
    <xdr:graphicFrame>
      <xdr:nvGraphicFramePr>
        <xdr:cNvPr id="1" name="Chart 1"/>
        <xdr:cNvGraphicFramePr/>
      </xdr:nvGraphicFramePr>
      <xdr:xfrm>
        <a:off x="114300" y="581025"/>
        <a:ext cx="566737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8"/>
  <sheetViews>
    <sheetView tabSelected="1" workbookViewId="0" topLeftCell="A1">
      <selection activeCell="A1" sqref="A1:E1"/>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595" t="s">
        <v>319</v>
      </c>
      <c r="B1" s="595"/>
      <c r="C1" s="595"/>
      <c r="D1" s="595"/>
      <c r="E1" s="595"/>
      <c r="F1" s="541"/>
      <c r="G1" s="541"/>
      <c r="H1" s="541"/>
    </row>
    <row r="2" spans="1:9" ht="19.5" customHeight="1">
      <c r="A2" s="596" t="s">
        <v>320</v>
      </c>
      <c r="B2" s="596"/>
      <c r="C2" s="596"/>
      <c r="D2" s="596"/>
      <c r="E2" s="596"/>
      <c r="F2" s="542"/>
      <c r="G2" s="542"/>
      <c r="H2" s="542"/>
      <c r="I2" s="543"/>
    </row>
    <row r="3" spans="1:9" ht="19.5" customHeight="1">
      <c r="A3" s="592" t="s">
        <v>321</v>
      </c>
      <c r="B3" s="592"/>
      <c r="C3" s="592"/>
      <c r="D3" s="592"/>
      <c r="E3" s="592"/>
      <c r="F3" s="17"/>
      <c r="G3" s="17"/>
      <c r="H3" s="17"/>
      <c r="I3" s="544"/>
    </row>
    <row r="4" spans="1:9" ht="19.5" customHeight="1">
      <c r="A4" s="593" t="s">
        <v>337</v>
      </c>
      <c r="B4" s="593"/>
      <c r="C4" s="593"/>
      <c r="D4" s="593"/>
      <c r="E4" s="593"/>
      <c r="F4" s="545"/>
      <c r="G4" s="545"/>
      <c r="H4" s="545"/>
      <c r="I4" s="543"/>
    </row>
    <row r="5" spans="1:9" ht="19.5" customHeight="1">
      <c r="A5" s="20"/>
      <c r="B5" s="546"/>
      <c r="C5" s="546"/>
      <c r="D5" s="545"/>
      <c r="E5" s="545"/>
      <c r="F5" s="545"/>
      <c r="G5" s="545"/>
      <c r="H5" s="547"/>
      <c r="I5" s="543"/>
    </row>
    <row r="6" spans="1:9" ht="19.5" customHeight="1">
      <c r="A6" s="20"/>
      <c r="B6" s="546"/>
      <c r="C6" s="546"/>
      <c r="D6" s="545"/>
      <c r="E6" s="545"/>
      <c r="F6" s="545"/>
      <c r="G6" s="545"/>
      <c r="H6" s="547"/>
      <c r="I6" s="543"/>
    </row>
    <row r="7" spans="1:8" ht="19.5" customHeight="1">
      <c r="A7" s="595" t="s">
        <v>322</v>
      </c>
      <c r="B7" s="595"/>
      <c r="C7" s="595"/>
      <c r="D7" s="595"/>
      <c r="E7" s="595"/>
      <c r="F7" s="541"/>
      <c r="G7" s="541"/>
      <c r="H7" s="541"/>
    </row>
    <row r="8" spans="1:8" ht="19.5" customHeight="1">
      <c r="A8" s="597" t="s">
        <v>323</v>
      </c>
      <c r="B8" s="597"/>
      <c r="C8" s="597"/>
      <c r="D8" s="597"/>
      <c r="E8" s="597"/>
      <c r="F8" s="548"/>
      <c r="G8" s="548"/>
      <c r="H8" s="548"/>
    </row>
    <row r="9" spans="1:9" ht="19.5" customHeight="1">
      <c r="A9" s="20"/>
      <c r="B9" s="546"/>
      <c r="C9" s="546"/>
      <c r="D9" s="549"/>
      <c r="E9" s="545"/>
      <c r="F9" s="545"/>
      <c r="G9" s="545"/>
      <c r="H9" s="547"/>
      <c r="I9" s="543"/>
    </row>
    <row r="10" spans="1:9" ht="19.5" customHeight="1">
      <c r="A10" s="594" t="s">
        <v>324</v>
      </c>
      <c r="B10" s="594"/>
      <c r="C10" s="594"/>
      <c r="D10" s="594"/>
      <c r="E10" s="594"/>
      <c r="F10" s="550"/>
      <c r="G10" s="550"/>
      <c r="H10" s="550"/>
      <c r="I10" s="543"/>
    </row>
    <row r="11" spans="1:9" ht="19.5" customHeight="1">
      <c r="A11" s="551"/>
      <c r="B11" s="551"/>
      <c r="C11" s="551"/>
      <c r="D11" s="551"/>
      <c r="E11" s="551"/>
      <c r="F11" s="551"/>
      <c r="G11" s="551"/>
      <c r="H11" s="543"/>
      <c r="I11" s="543"/>
    </row>
    <row r="12" spans="1:9" ht="19.5" customHeight="1">
      <c r="A12" s="591" t="s">
        <v>325</v>
      </c>
      <c r="B12" s="591"/>
      <c r="C12" s="591"/>
      <c r="D12" s="591"/>
      <c r="E12" s="591"/>
      <c r="F12" s="552"/>
      <c r="G12" s="552"/>
      <c r="H12" s="552"/>
      <c r="I12" s="543"/>
    </row>
    <row r="13" spans="1:9" ht="19.5" customHeight="1">
      <c r="A13" s="591" t="s">
        <v>326</v>
      </c>
      <c r="B13" s="591"/>
      <c r="C13" s="591"/>
      <c r="D13" s="591"/>
      <c r="E13" s="591"/>
      <c r="F13" s="552"/>
      <c r="G13" s="552"/>
      <c r="H13" s="552"/>
      <c r="I13" s="543"/>
    </row>
    <row r="14" spans="1:9" ht="19.5" customHeight="1">
      <c r="A14" s="551"/>
      <c r="B14" s="551"/>
      <c r="C14" s="551"/>
      <c r="D14" s="551"/>
      <c r="E14" s="551"/>
      <c r="F14" s="551"/>
      <c r="G14" s="551"/>
      <c r="H14" s="543"/>
      <c r="I14" s="543"/>
    </row>
    <row r="15" spans="2:9" ht="19.5" customHeight="1">
      <c r="B15" s="553"/>
      <c r="C15" s="553"/>
      <c r="D15" s="554"/>
      <c r="E15" s="554"/>
      <c r="F15" s="554"/>
      <c r="G15" s="554"/>
      <c r="H15" s="543"/>
      <c r="I15" s="543"/>
    </row>
    <row r="16" spans="2:9" ht="15" customHeight="1">
      <c r="B16" s="558" t="s">
        <v>42</v>
      </c>
      <c r="C16" s="553"/>
      <c r="D16" s="559" t="s">
        <v>188</v>
      </c>
      <c r="E16" s="554"/>
      <c r="F16" s="554"/>
      <c r="G16" s="554"/>
      <c r="H16" s="543"/>
      <c r="I16" s="543"/>
    </row>
    <row r="17" spans="2:4" ht="15" customHeight="1">
      <c r="B17" s="558" t="s">
        <v>43</v>
      </c>
      <c r="C17" s="560"/>
      <c r="D17" s="561" t="s">
        <v>327</v>
      </c>
    </row>
    <row r="18" spans="2:4" ht="15" customHeight="1">
      <c r="B18" s="558" t="s">
        <v>44</v>
      </c>
      <c r="C18" s="562"/>
      <c r="D18" s="563" t="s">
        <v>328</v>
      </c>
    </row>
    <row r="19" spans="2:4" ht="15" customHeight="1">
      <c r="B19" s="558" t="s">
        <v>45</v>
      </c>
      <c r="C19" s="562"/>
      <c r="D19" s="563" t="s">
        <v>329</v>
      </c>
    </row>
    <row r="20" spans="2:4" ht="15" customHeight="1">
      <c r="B20" s="558" t="s">
        <v>46</v>
      </c>
      <c r="C20" s="562"/>
      <c r="D20" s="561" t="s">
        <v>48</v>
      </c>
    </row>
    <row r="21" spans="2:4" ht="15" customHeight="1">
      <c r="B21" s="558" t="s">
        <v>47</v>
      </c>
      <c r="C21" s="562"/>
      <c r="D21" s="563" t="s">
        <v>52</v>
      </c>
    </row>
    <row r="22" spans="2:4" ht="15" customHeight="1">
      <c r="B22" s="558" t="s">
        <v>49</v>
      </c>
      <c r="C22" s="562"/>
      <c r="D22" s="563" t="s">
        <v>56</v>
      </c>
    </row>
    <row r="23" spans="2:4" ht="15" customHeight="1">
      <c r="B23" s="558" t="s">
        <v>50</v>
      </c>
      <c r="C23" s="562"/>
      <c r="D23" s="563" t="s">
        <v>143</v>
      </c>
    </row>
    <row r="24" spans="2:5" ht="15" customHeight="1">
      <c r="B24" s="558" t="s">
        <v>51</v>
      </c>
      <c r="C24" s="562"/>
      <c r="D24" s="598" t="s">
        <v>330</v>
      </c>
      <c r="E24" s="598"/>
    </row>
    <row r="25" spans="2:5" ht="15" customHeight="1">
      <c r="B25" s="558" t="s">
        <v>331</v>
      </c>
      <c r="C25" s="560"/>
      <c r="D25" s="598" t="s">
        <v>332</v>
      </c>
      <c r="E25" s="598"/>
    </row>
    <row r="26" spans="2:5" ht="15" customHeight="1">
      <c r="B26" s="558" t="s">
        <v>333</v>
      </c>
      <c r="D26" s="598" t="s">
        <v>334</v>
      </c>
      <c r="E26" s="598"/>
    </row>
    <row r="27" spans="2:4" ht="15" customHeight="1">
      <c r="B27" s="558" t="s">
        <v>187</v>
      </c>
      <c r="C27" s="560"/>
      <c r="D27" s="563" t="s">
        <v>335</v>
      </c>
    </row>
    <row r="28" spans="2:4" ht="15" customHeight="1">
      <c r="B28" s="558" t="s">
        <v>196</v>
      </c>
      <c r="C28" s="560"/>
      <c r="D28" s="563" t="s">
        <v>336</v>
      </c>
    </row>
  </sheetData>
  <mergeCells count="12">
    <mergeCell ref="D25:E25"/>
    <mergeCell ref="D26:E26"/>
    <mergeCell ref="D24:E24"/>
    <mergeCell ref="A13:E13"/>
    <mergeCell ref="A1:E1"/>
    <mergeCell ref="A2:E2"/>
    <mergeCell ref="A7:E7"/>
    <mergeCell ref="A8:E8"/>
    <mergeCell ref="A12:E12"/>
    <mergeCell ref="A3:E3"/>
    <mergeCell ref="A4:E4"/>
    <mergeCell ref="A10:E1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0"/>
  <sheetViews>
    <sheetView workbookViewId="0" topLeftCell="A1">
      <selection activeCell="A1" sqref="A1"/>
    </sheetView>
  </sheetViews>
  <sheetFormatPr defaultColWidth="9.140625" defaultRowHeight="12.75"/>
  <cols>
    <col min="1" max="1" width="1.1484375" style="0" customWidth="1"/>
    <col min="2" max="2" width="4.421875" style="0" customWidth="1"/>
    <col min="3" max="3" width="12.7109375" style="0" customWidth="1"/>
    <col min="4" max="9" width="10.7109375" style="0" customWidth="1"/>
  </cols>
  <sheetData>
    <row r="1" spans="3:9" ht="14.25" customHeight="1">
      <c r="C1" s="6"/>
      <c r="I1" s="13" t="s">
        <v>51</v>
      </c>
    </row>
    <row r="2" spans="2:9" ht="30" customHeight="1">
      <c r="B2" s="641" t="s">
        <v>242</v>
      </c>
      <c r="C2" s="641"/>
      <c r="D2" s="641"/>
      <c r="E2" s="641"/>
      <c r="F2" s="641"/>
      <c r="G2" s="641"/>
      <c r="H2" s="641"/>
      <c r="I2" s="641"/>
    </row>
    <row r="3" spans="2:9" ht="15" customHeight="1">
      <c r="B3" s="642" t="s">
        <v>164</v>
      </c>
      <c r="C3" s="642"/>
      <c r="D3" s="642"/>
      <c r="E3" s="642"/>
      <c r="F3" s="642"/>
      <c r="G3" s="642"/>
      <c r="H3" s="642"/>
      <c r="I3" s="642"/>
    </row>
    <row r="4" spans="2:9" ht="15" customHeight="1">
      <c r="B4" s="643" t="s">
        <v>165</v>
      </c>
      <c r="C4" s="643"/>
      <c r="D4" s="643"/>
      <c r="E4" s="643"/>
      <c r="F4" s="643"/>
      <c r="G4" s="643"/>
      <c r="H4" s="643"/>
      <c r="I4" s="643"/>
    </row>
    <row r="5" spans="2:8" ht="30" customHeight="1">
      <c r="B5" s="635" t="s">
        <v>155</v>
      </c>
      <c r="C5" s="639" t="s">
        <v>161</v>
      </c>
      <c r="D5" s="639" t="s">
        <v>156</v>
      </c>
      <c r="E5" s="637" t="s">
        <v>157</v>
      </c>
      <c r="F5" s="118" t="s">
        <v>162</v>
      </c>
      <c r="G5" s="158"/>
      <c r="H5" s="644"/>
    </row>
    <row r="6" spans="2:8" ht="57.75" customHeight="1">
      <c r="B6" s="636"/>
      <c r="C6" s="640"/>
      <c r="D6" s="640"/>
      <c r="E6" s="638"/>
      <c r="F6" s="333" t="s">
        <v>167</v>
      </c>
      <c r="G6" s="156" t="s">
        <v>166</v>
      </c>
      <c r="H6" s="644"/>
    </row>
    <row r="7" spans="2:8" ht="12" customHeight="1">
      <c r="B7" s="154">
        <v>2007</v>
      </c>
      <c r="C7" s="467">
        <v>104.73</v>
      </c>
      <c r="D7" s="467">
        <v>105.61</v>
      </c>
      <c r="E7" s="467">
        <v>101.62</v>
      </c>
      <c r="F7" s="100">
        <v>101.73</v>
      </c>
      <c r="G7" s="100">
        <v>100.26</v>
      </c>
      <c r="H7" s="396"/>
    </row>
    <row r="8" spans="2:8" ht="12" customHeight="1">
      <c r="B8" s="415">
        <v>2006</v>
      </c>
      <c r="C8" s="468">
        <v>102.31</v>
      </c>
      <c r="D8" s="468">
        <v>103.02</v>
      </c>
      <c r="E8" s="468">
        <v>100.63</v>
      </c>
      <c r="F8" s="100">
        <v>100.72</v>
      </c>
      <c r="G8" s="100">
        <v>99.49</v>
      </c>
      <c r="H8" s="332"/>
    </row>
    <row r="9" spans="2:8" ht="12" customHeight="1">
      <c r="B9" s="514">
        <v>2005</v>
      </c>
      <c r="C9" s="515">
        <v>100</v>
      </c>
      <c r="D9" s="515">
        <v>100</v>
      </c>
      <c r="E9" s="515">
        <v>100</v>
      </c>
      <c r="F9" s="516">
        <v>100</v>
      </c>
      <c r="G9" s="517">
        <v>100</v>
      </c>
      <c r="H9" s="332"/>
    </row>
    <row r="10" spans="2:8" ht="12" customHeight="1">
      <c r="B10" s="116">
        <v>2004</v>
      </c>
      <c r="C10" s="468">
        <v>97.77</v>
      </c>
      <c r="D10" s="468">
        <v>95.74</v>
      </c>
      <c r="E10" s="468">
        <v>99.66</v>
      </c>
      <c r="F10" s="100">
        <v>99.61</v>
      </c>
      <c r="G10" s="100">
        <v>100.36</v>
      </c>
      <c r="H10" s="332"/>
    </row>
    <row r="11" spans="2:8" ht="12" customHeight="1">
      <c r="B11" s="116">
        <v>2003</v>
      </c>
      <c r="C11" s="468">
        <v>95.59</v>
      </c>
      <c r="D11" s="468">
        <v>92.58</v>
      </c>
      <c r="E11" s="468">
        <v>98.85</v>
      </c>
      <c r="F11" s="100">
        <v>98.74</v>
      </c>
      <c r="G11" s="100">
        <v>100.25</v>
      </c>
      <c r="H11" s="332"/>
    </row>
    <row r="12" spans="2:8" ht="12" customHeight="1">
      <c r="B12" s="116">
        <v>2002</v>
      </c>
      <c r="C12" s="468">
        <v>93.58</v>
      </c>
      <c r="D12" s="468">
        <v>90.19</v>
      </c>
      <c r="E12" s="468">
        <v>97.82</v>
      </c>
      <c r="F12" s="100">
        <v>97.63</v>
      </c>
      <c r="G12" s="100">
        <v>100.41</v>
      </c>
      <c r="H12" s="332"/>
    </row>
    <row r="13" spans="2:8" ht="12" customHeight="1">
      <c r="B13" s="116">
        <v>2001</v>
      </c>
      <c r="C13" s="468">
        <v>91.28</v>
      </c>
      <c r="D13" s="468">
        <v>88.59</v>
      </c>
      <c r="E13" s="468">
        <v>96.63</v>
      </c>
      <c r="F13" s="100">
        <v>96.42</v>
      </c>
      <c r="G13" s="100">
        <v>99.43</v>
      </c>
      <c r="H13" s="332"/>
    </row>
    <row r="14" spans="2:8" ht="12" customHeight="1">
      <c r="B14" s="116">
        <v>2000</v>
      </c>
      <c r="C14" s="468">
        <v>88.45</v>
      </c>
      <c r="D14" s="468">
        <v>87.33</v>
      </c>
      <c r="E14" s="468">
        <v>96.08</v>
      </c>
      <c r="F14" s="100">
        <v>95.99</v>
      </c>
      <c r="G14" s="100">
        <v>97.31</v>
      </c>
      <c r="H14" s="332"/>
    </row>
    <row r="15" spans="2:8" ht="12" customHeight="1">
      <c r="B15" s="116">
        <v>1999</v>
      </c>
      <c r="C15" s="468">
        <v>85.49</v>
      </c>
      <c r="D15" s="468">
        <v>82.49</v>
      </c>
      <c r="E15" s="468">
        <v>96.31</v>
      </c>
      <c r="F15" s="100">
        <v>96.36</v>
      </c>
      <c r="G15" s="100">
        <v>95.82</v>
      </c>
      <c r="H15" s="332"/>
    </row>
    <row r="16" spans="2:8" ht="12" customHeight="1">
      <c r="B16" s="116">
        <v>1998</v>
      </c>
      <c r="C16" s="469">
        <v>83.03</v>
      </c>
      <c r="D16" s="469">
        <v>79.76</v>
      </c>
      <c r="E16" s="469">
        <v>96.74</v>
      </c>
      <c r="F16" s="461">
        <v>96.82</v>
      </c>
      <c r="G16" s="461">
        <v>95.77</v>
      </c>
      <c r="H16" s="332"/>
    </row>
    <row r="17" spans="2:8" ht="12" customHeight="1">
      <c r="B17" s="116">
        <v>1997</v>
      </c>
      <c r="C17" s="469">
        <v>79.35</v>
      </c>
      <c r="D17" s="469">
        <v>77.83</v>
      </c>
      <c r="E17" s="469">
        <v>95.62</v>
      </c>
      <c r="F17" s="461">
        <v>95.62</v>
      </c>
      <c r="G17" s="461">
        <v>95.69</v>
      </c>
      <c r="H17" s="332"/>
    </row>
    <row r="18" spans="2:8" ht="9.75" customHeight="1">
      <c r="B18" s="117">
        <v>1996</v>
      </c>
      <c r="C18" s="470">
        <v>73.93</v>
      </c>
      <c r="D18" s="471">
        <v>73.97</v>
      </c>
      <c r="E18" s="471">
        <v>95.18</v>
      </c>
      <c r="F18" s="462">
        <v>95.2</v>
      </c>
      <c r="G18" s="463">
        <v>94.86</v>
      </c>
      <c r="H18" s="332"/>
    </row>
    <row r="20" spans="2:7" ht="30" customHeight="1">
      <c r="B20" s="635" t="s">
        <v>155</v>
      </c>
      <c r="C20" s="637" t="s">
        <v>158</v>
      </c>
      <c r="D20" s="118" t="s">
        <v>162</v>
      </c>
      <c r="E20" s="118"/>
      <c r="F20" s="118"/>
      <c r="G20" s="157"/>
    </row>
    <row r="21" spans="2:7" ht="57.75" customHeight="1">
      <c r="B21" s="636"/>
      <c r="C21" s="638"/>
      <c r="D21" s="333" t="s">
        <v>209</v>
      </c>
      <c r="E21" s="159" t="s">
        <v>210</v>
      </c>
      <c r="F21" s="159" t="s">
        <v>211</v>
      </c>
      <c r="G21" s="156" t="s">
        <v>212</v>
      </c>
    </row>
    <row r="22" spans="2:7" ht="12" customHeight="1">
      <c r="B22" s="116">
        <v>2007</v>
      </c>
      <c r="C22" s="467">
        <v>107.53</v>
      </c>
      <c r="D22" s="100">
        <v>105.77</v>
      </c>
      <c r="E22" s="100">
        <v>108.08</v>
      </c>
      <c r="F22" s="100">
        <v>107.9</v>
      </c>
      <c r="G22" s="464">
        <v>104.94</v>
      </c>
    </row>
    <row r="23" spans="2:7" ht="12" customHeight="1">
      <c r="B23" s="116">
        <v>2006</v>
      </c>
      <c r="C23" s="468">
        <v>104.33</v>
      </c>
      <c r="D23" s="100">
        <v>102.5</v>
      </c>
      <c r="E23" s="100">
        <v>105.53</v>
      </c>
      <c r="F23" s="100">
        <v>103.71</v>
      </c>
      <c r="G23" s="465">
        <v>102.2</v>
      </c>
    </row>
    <row r="24" spans="2:7" ht="12" customHeight="1">
      <c r="B24" s="514">
        <v>2005</v>
      </c>
      <c r="C24" s="515">
        <v>100</v>
      </c>
      <c r="D24" s="516">
        <v>100</v>
      </c>
      <c r="E24" s="516">
        <v>100</v>
      </c>
      <c r="F24" s="516">
        <v>100</v>
      </c>
      <c r="G24" s="517">
        <v>100</v>
      </c>
    </row>
    <row r="25" spans="2:7" ht="12" customHeight="1">
      <c r="B25" s="116">
        <v>2004</v>
      </c>
      <c r="C25" s="468">
        <v>93.72</v>
      </c>
      <c r="D25" s="100">
        <v>97.68</v>
      </c>
      <c r="E25" s="100">
        <v>90.6</v>
      </c>
      <c r="F25" s="100">
        <v>96.3</v>
      </c>
      <c r="G25" s="465">
        <v>97.84</v>
      </c>
    </row>
    <row r="26" spans="2:7" ht="12" customHeight="1">
      <c r="B26" s="116">
        <v>2003</v>
      </c>
      <c r="C26" s="468">
        <v>89.31</v>
      </c>
      <c r="D26" s="100">
        <v>95.43</v>
      </c>
      <c r="E26" s="100">
        <v>84.86</v>
      </c>
      <c r="F26" s="100">
        <v>92.41</v>
      </c>
      <c r="G26" s="465">
        <v>95.91</v>
      </c>
    </row>
    <row r="27" spans="2:7" ht="12" customHeight="1">
      <c r="B27" s="116">
        <v>2002</v>
      </c>
      <c r="C27" s="468">
        <v>86.48</v>
      </c>
      <c r="D27" s="100">
        <v>94.19</v>
      </c>
      <c r="E27" s="100">
        <v>82.19</v>
      </c>
      <c r="F27" s="100">
        <v>88.71</v>
      </c>
      <c r="G27" s="465">
        <v>93.18</v>
      </c>
    </row>
    <row r="28" spans="2:7" ht="12" customHeight="1">
      <c r="B28" s="116">
        <v>2001</v>
      </c>
      <c r="C28" s="468">
        <v>85.13</v>
      </c>
      <c r="D28" s="100">
        <v>92.58</v>
      </c>
      <c r="E28" s="100">
        <v>82.39</v>
      </c>
      <c r="F28" s="100">
        <v>84.97</v>
      </c>
      <c r="G28" s="465">
        <v>90.68</v>
      </c>
    </row>
    <row r="29" spans="2:7" ht="12" customHeight="1">
      <c r="B29" s="116">
        <v>2000</v>
      </c>
      <c r="C29" s="468">
        <v>84.72</v>
      </c>
      <c r="D29" s="100">
        <v>91.59</v>
      </c>
      <c r="E29" s="100">
        <v>84.17</v>
      </c>
      <c r="F29" s="100">
        <v>81.61</v>
      </c>
      <c r="G29" s="465">
        <v>88.31</v>
      </c>
    </row>
    <row r="30" spans="2:7" ht="12" customHeight="1">
      <c r="B30" s="116">
        <v>1999</v>
      </c>
      <c r="C30" s="468">
        <v>77.64</v>
      </c>
      <c r="D30" s="100">
        <v>91.53</v>
      </c>
      <c r="E30" s="100">
        <v>71.81</v>
      </c>
      <c r="F30" s="100">
        <v>79.3</v>
      </c>
      <c r="G30" s="465">
        <v>86.65</v>
      </c>
    </row>
    <row r="31" spans="2:7" ht="12" customHeight="1">
      <c r="B31" s="116">
        <v>1998</v>
      </c>
      <c r="C31" s="469">
        <v>74.69</v>
      </c>
      <c r="D31" s="461">
        <v>91.31</v>
      </c>
      <c r="E31" s="461">
        <v>67.59</v>
      </c>
      <c r="F31" s="461">
        <v>77.22</v>
      </c>
      <c r="G31" s="466">
        <v>84.89</v>
      </c>
    </row>
    <row r="32" spans="2:7" ht="12" customHeight="1">
      <c r="B32" s="116">
        <v>1997</v>
      </c>
      <c r="C32" s="469">
        <v>74.4</v>
      </c>
      <c r="D32" s="461">
        <v>91.13</v>
      </c>
      <c r="E32" s="461">
        <v>68.61</v>
      </c>
      <c r="F32" s="461">
        <v>75.01</v>
      </c>
      <c r="G32" s="466">
        <v>82.87</v>
      </c>
    </row>
    <row r="33" spans="2:7" ht="12" customHeight="1">
      <c r="B33" s="117">
        <v>1996</v>
      </c>
      <c r="C33" s="471">
        <v>70.78</v>
      </c>
      <c r="D33" s="462">
        <v>89.56</v>
      </c>
      <c r="E33" s="462">
        <v>63.92</v>
      </c>
      <c r="F33" s="462">
        <v>72.52</v>
      </c>
      <c r="G33" s="463">
        <v>79.99</v>
      </c>
    </row>
    <row r="34" ht="6" customHeight="1"/>
    <row r="35" spans="2:9" ht="30" customHeight="1">
      <c r="B35" s="635" t="s">
        <v>155</v>
      </c>
      <c r="C35" s="637" t="s">
        <v>159</v>
      </c>
      <c r="D35" s="118" t="s">
        <v>162</v>
      </c>
      <c r="E35" s="119"/>
      <c r="F35" s="119"/>
      <c r="G35" s="119"/>
      <c r="H35" s="119"/>
      <c r="I35" s="120"/>
    </row>
    <row r="36" spans="2:9" ht="57.75" customHeight="1">
      <c r="B36" s="636"/>
      <c r="C36" s="638"/>
      <c r="D36" s="333" t="s">
        <v>205</v>
      </c>
      <c r="E36" s="159" t="s">
        <v>206</v>
      </c>
      <c r="F36" s="159" t="s">
        <v>207</v>
      </c>
      <c r="G36" s="159" t="s">
        <v>208</v>
      </c>
      <c r="H36" s="459" t="s">
        <v>160</v>
      </c>
      <c r="I36" s="460" t="s">
        <v>241</v>
      </c>
    </row>
    <row r="37" spans="2:9" ht="12" customHeight="1">
      <c r="B37" s="116">
        <v>2007</v>
      </c>
      <c r="C37" s="467">
        <v>106.61</v>
      </c>
      <c r="D37" s="100">
        <v>108.36</v>
      </c>
      <c r="E37" s="100">
        <v>107.77</v>
      </c>
      <c r="F37" s="100">
        <v>100.31</v>
      </c>
      <c r="G37" s="100">
        <v>113.18</v>
      </c>
      <c r="H37" s="100">
        <v>106.96</v>
      </c>
      <c r="I37" s="464">
        <v>105.7</v>
      </c>
    </row>
    <row r="38" spans="2:9" ht="12" customHeight="1">
      <c r="B38" s="116">
        <v>2006</v>
      </c>
      <c r="C38" s="468">
        <v>103.16</v>
      </c>
      <c r="D38" s="100">
        <v>103.39</v>
      </c>
      <c r="E38" s="100">
        <v>103.78</v>
      </c>
      <c r="F38" s="100">
        <v>100.72</v>
      </c>
      <c r="G38" s="100">
        <v>106.17</v>
      </c>
      <c r="H38" s="100">
        <v>103.61</v>
      </c>
      <c r="I38" s="465">
        <v>102.57</v>
      </c>
    </row>
    <row r="39" spans="2:9" ht="12" customHeight="1">
      <c r="B39" s="514">
        <v>2005</v>
      </c>
      <c r="C39" s="515">
        <v>100</v>
      </c>
      <c r="D39" s="516">
        <v>100</v>
      </c>
      <c r="E39" s="516">
        <v>100</v>
      </c>
      <c r="F39" s="516">
        <v>100</v>
      </c>
      <c r="G39" s="516">
        <v>100</v>
      </c>
      <c r="H39" s="516">
        <v>100</v>
      </c>
      <c r="I39" s="517">
        <v>100</v>
      </c>
    </row>
    <row r="40" spans="2:9" ht="12" customHeight="1">
      <c r="B40" s="116">
        <v>2004</v>
      </c>
      <c r="C40" s="468">
        <v>95.43</v>
      </c>
      <c r="D40" s="100">
        <v>96.46</v>
      </c>
      <c r="E40" s="100">
        <v>95.53</v>
      </c>
      <c r="F40" s="100">
        <v>94.46</v>
      </c>
      <c r="G40" s="100">
        <v>100.2</v>
      </c>
      <c r="H40" s="100">
        <v>96.49</v>
      </c>
      <c r="I40" s="465">
        <v>97.77</v>
      </c>
    </row>
    <row r="41" spans="2:9" ht="12" customHeight="1">
      <c r="B41" s="116">
        <v>2003</v>
      </c>
      <c r="C41" s="468">
        <v>92.26</v>
      </c>
      <c r="D41" s="100">
        <v>93.24</v>
      </c>
      <c r="E41" s="100">
        <v>92</v>
      </c>
      <c r="F41" s="100">
        <v>93.43</v>
      </c>
      <c r="G41" s="100">
        <v>102.26</v>
      </c>
      <c r="H41" s="100">
        <v>92.19</v>
      </c>
      <c r="I41" s="465">
        <v>95.17</v>
      </c>
    </row>
    <row r="42" spans="2:9" ht="12" customHeight="1">
      <c r="B42" s="116">
        <v>2002</v>
      </c>
      <c r="C42" s="468">
        <v>89</v>
      </c>
      <c r="D42" s="100">
        <v>90.42</v>
      </c>
      <c r="E42" s="100">
        <v>88</v>
      </c>
      <c r="F42" s="100">
        <v>91.79</v>
      </c>
      <c r="G42" s="100">
        <v>99.56</v>
      </c>
      <c r="H42" s="100">
        <v>89.34</v>
      </c>
      <c r="I42" s="465">
        <v>93.06</v>
      </c>
    </row>
    <row r="43" spans="2:9" ht="12" customHeight="1">
      <c r="B43" s="116">
        <v>2001</v>
      </c>
      <c r="C43" s="468">
        <v>85.83</v>
      </c>
      <c r="D43" s="100">
        <v>86.79</v>
      </c>
      <c r="E43" s="100">
        <v>84.64</v>
      </c>
      <c r="F43" s="100">
        <v>89.48</v>
      </c>
      <c r="G43" s="100">
        <v>95.23</v>
      </c>
      <c r="H43" s="100">
        <v>86.29</v>
      </c>
      <c r="I43" s="465">
        <v>89.96</v>
      </c>
    </row>
    <row r="44" spans="2:9" ht="12" customHeight="1">
      <c r="B44" s="116">
        <v>2000</v>
      </c>
      <c r="C44" s="468">
        <v>81.88</v>
      </c>
      <c r="D44" s="100">
        <v>83.94</v>
      </c>
      <c r="E44" s="100">
        <v>80.2</v>
      </c>
      <c r="F44" s="100">
        <v>84.54</v>
      </c>
      <c r="G44" s="100">
        <v>90.8</v>
      </c>
      <c r="H44" s="100">
        <v>82.8</v>
      </c>
      <c r="I44" s="465">
        <v>85.56</v>
      </c>
    </row>
    <row r="45" spans="2:9" ht="12" customHeight="1">
      <c r="B45" s="116">
        <v>1999</v>
      </c>
      <c r="C45" s="468">
        <v>79.32</v>
      </c>
      <c r="D45" s="100">
        <v>82.14</v>
      </c>
      <c r="E45" s="100">
        <v>76.77</v>
      </c>
      <c r="F45" s="100">
        <v>83.21</v>
      </c>
      <c r="G45" s="100">
        <v>86.67</v>
      </c>
      <c r="H45" s="100">
        <v>79.66</v>
      </c>
      <c r="I45" s="465">
        <v>83.16</v>
      </c>
    </row>
    <row r="46" spans="2:9" ht="12" customHeight="1">
      <c r="B46" s="116">
        <v>1998</v>
      </c>
      <c r="C46" s="469">
        <v>77.02</v>
      </c>
      <c r="D46" s="461">
        <v>79.49</v>
      </c>
      <c r="E46" s="461">
        <v>73.96</v>
      </c>
      <c r="F46" s="461">
        <v>82.25</v>
      </c>
      <c r="G46" s="461">
        <v>84.18</v>
      </c>
      <c r="H46" s="461">
        <v>77.37</v>
      </c>
      <c r="I46" s="466">
        <v>81.3</v>
      </c>
    </row>
    <row r="47" spans="2:9" ht="12" customHeight="1">
      <c r="B47" s="116">
        <v>1997</v>
      </c>
      <c r="C47" s="469">
        <v>73.87</v>
      </c>
      <c r="D47" s="461">
        <v>76.04</v>
      </c>
      <c r="E47" s="461">
        <v>70.88</v>
      </c>
      <c r="F47" s="461">
        <v>80.63</v>
      </c>
      <c r="G47" s="461">
        <v>83.58</v>
      </c>
      <c r="H47" s="461">
        <v>73.24</v>
      </c>
      <c r="I47" s="466">
        <v>77.86</v>
      </c>
    </row>
    <row r="48" spans="2:9" ht="12" customHeight="1">
      <c r="B48" s="117">
        <v>1996</v>
      </c>
      <c r="C48" s="471">
        <v>69.83</v>
      </c>
      <c r="D48" s="462">
        <v>73.46</v>
      </c>
      <c r="E48" s="462">
        <v>65.81</v>
      </c>
      <c r="F48" s="462">
        <v>78.04</v>
      </c>
      <c r="G48" s="462">
        <v>79.98</v>
      </c>
      <c r="H48" s="462">
        <v>68.13</v>
      </c>
      <c r="I48" s="463">
        <v>76.12</v>
      </c>
    </row>
    <row r="49" ht="6" customHeight="1"/>
    <row r="50" ht="15" customHeight="1">
      <c r="B50" s="7" t="s">
        <v>202</v>
      </c>
    </row>
  </sheetData>
  <mergeCells count="12">
    <mergeCell ref="D5:D6"/>
    <mergeCell ref="B5:B6"/>
    <mergeCell ref="B2:I2"/>
    <mergeCell ref="B3:I3"/>
    <mergeCell ref="B4:I4"/>
    <mergeCell ref="E5:E6"/>
    <mergeCell ref="H5:H6"/>
    <mergeCell ref="C5:C6"/>
    <mergeCell ref="B35:B36"/>
    <mergeCell ref="C35:C36"/>
    <mergeCell ref="C20:C21"/>
    <mergeCell ref="B20:B21"/>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0"/>
  <sheetViews>
    <sheetView workbookViewId="0" topLeftCell="A1">
      <selection activeCell="A1" sqref="A1"/>
    </sheetView>
  </sheetViews>
  <sheetFormatPr defaultColWidth="9.140625" defaultRowHeight="12.75"/>
  <cols>
    <col min="1" max="1" width="0.42578125" style="0" customWidth="1"/>
    <col min="2" max="2" width="16.421875" style="0" customWidth="1"/>
    <col min="3" max="8" width="10.7109375" style="0" customWidth="1"/>
  </cols>
  <sheetData>
    <row r="1" ht="14.25" customHeight="1">
      <c r="H1" s="416" t="s">
        <v>229</v>
      </c>
    </row>
    <row r="2" spans="2:8" ht="30" customHeight="1">
      <c r="B2" s="569" t="s">
        <v>235</v>
      </c>
      <c r="C2" s="569"/>
      <c r="D2" s="569"/>
      <c r="E2" s="569"/>
      <c r="F2" s="569"/>
      <c r="G2" s="569"/>
      <c r="H2" s="569"/>
    </row>
    <row r="3" spans="2:8" ht="24" customHeight="1">
      <c r="B3" s="570">
        <v>2007</v>
      </c>
      <c r="C3" s="570"/>
      <c r="D3" s="570"/>
      <c r="E3" s="570"/>
      <c r="F3" s="570"/>
      <c r="G3" s="570"/>
      <c r="H3" s="570"/>
    </row>
    <row r="4" spans="2:8" ht="24" customHeight="1">
      <c r="B4" s="421"/>
      <c r="C4" s="650" t="s">
        <v>233</v>
      </c>
      <c r="D4" s="651"/>
      <c r="E4" s="651"/>
      <c r="F4" s="651"/>
      <c r="G4" s="651"/>
      <c r="H4" s="652"/>
    </row>
    <row r="5" spans="2:8" s="20" customFormat="1" ht="12" customHeight="1">
      <c r="B5" s="449"/>
      <c r="C5" s="648" t="s">
        <v>236</v>
      </c>
      <c r="D5" s="630"/>
      <c r="E5" s="630"/>
      <c r="F5" s="630"/>
      <c r="G5" s="630"/>
      <c r="H5" s="649"/>
    </row>
    <row r="6" spans="2:8" ht="12" customHeight="1">
      <c r="B6" s="422"/>
      <c r="C6" s="645" t="s">
        <v>109</v>
      </c>
      <c r="D6" s="621"/>
      <c r="E6" s="645" t="s">
        <v>110</v>
      </c>
      <c r="F6" s="621"/>
      <c r="G6" s="646" t="s">
        <v>230</v>
      </c>
      <c r="H6" s="647"/>
    </row>
    <row r="7" spans="2:8" ht="15" customHeight="1">
      <c r="B7" s="417" t="s">
        <v>111</v>
      </c>
      <c r="C7" s="423">
        <v>560.18670323</v>
      </c>
      <c r="D7" s="433">
        <f aca="true" t="shared" si="0" ref="D7:D13">C7/C$14</f>
        <v>0.4512480126132135</v>
      </c>
      <c r="E7" s="423">
        <v>736.92834246</v>
      </c>
      <c r="F7" s="433">
        <f aca="true" t="shared" si="1" ref="F7:F13">E7/E$14</f>
        <v>0.5139585204890506</v>
      </c>
      <c r="G7" s="423">
        <f aca="true" t="shared" si="2" ref="G7:G13">C7+E7</f>
        <v>1297.11504569</v>
      </c>
      <c r="H7" s="433">
        <f aca="true" t="shared" si="3" ref="H7:H13">G7/G$14</f>
        <v>0.48485843465176615</v>
      </c>
    </row>
    <row r="8" spans="2:8" ht="15" customHeight="1">
      <c r="B8" s="438" t="s">
        <v>112</v>
      </c>
      <c r="C8" s="439">
        <v>281.15155545</v>
      </c>
      <c r="D8" s="440">
        <f t="shared" si="0"/>
        <v>0.22647642278620206</v>
      </c>
      <c r="E8" s="439">
        <v>181.75958358</v>
      </c>
      <c r="F8" s="440">
        <f t="shared" si="1"/>
        <v>0.1267652243495484</v>
      </c>
      <c r="G8" s="439">
        <f t="shared" si="2"/>
        <v>462.91113902999996</v>
      </c>
      <c r="H8" s="440">
        <f t="shared" si="3"/>
        <v>0.17303505267226138</v>
      </c>
    </row>
    <row r="9" spans="2:8" ht="15" customHeight="1">
      <c r="B9" s="418" t="s">
        <v>113</v>
      </c>
      <c r="C9" s="423">
        <v>21.58784542</v>
      </c>
      <c r="D9" s="433">
        <f t="shared" si="0"/>
        <v>0.01738968862739435</v>
      </c>
      <c r="E9" s="423">
        <v>18.37574793</v>
      </c>
      <c r="F9" s="433">
        <f t="shared" si="1"/>
        <v>0.012815862377413131</v>
      </c>
      <c r="G9" s="423">
        <f t="shared" si="2"/>
        <v>39.96359335</v>
      </c>
      <c r="H9" s="433">
        <f t="shared" si="3"/>
        <v>0.014938293545452869</v>
      </c>
    </row>
    <row r="10" spans="2:8" ht="15" customHeight="1">
      <c r="B10" s="438" t="s">
        <v>231</v>
      </c>
      <c r="C10" s="439">
        <v>4.85342406</v>
      </c>
      <c r="D10" s="440">
        <f t="shared" si="0"/>
        <v>0.003909585766345741</v>
      </c>
      <c r="E10" s="439">
        <v>3.96870211</v>
      </c>
      <c r="F10" s="440">
        <f t="shared" si="1"/>
        <v>0.0027679058426608007</v>
      </c>
      <c r="G10" s="439">
        <f t="shared" si="2"/>
        <v>8.82212617</v>
      </c>
      <c r="H10" s="440">
        <f t="shared" si="3"/>
        <v>0.003297689205980319</v>
      </c>
    </row>
    <row r="11" spans="2:8" ht="15" customHeight="1">
      <c r="B11" s="418" t="s">
        <v>114</v>
      </c>
      <c r="C11" s="423">
        <v>3.49175599</v>
      </c>
      <c r="D11" s="433">
        <f t="shared" si="0"/>
        <v>0.0028127192986422216</v>
      </c>
      <c r="E11" s="423">
        <v>87.40492323</v>
      </c>
      <c r="F11" s="433">
        <f t="shared" si="1"/>
        <v>0.06095912239823807</v>
      </c>
      <c r="G11" s="423">
        <f t="shared" si="2"/>
        <v>90.89667922</v>
      </c>
      <c r="H11" s="433">
        <f t="shared" si="3"/>
        <v>0.033976956591547994</v>
      </c>
    </row>
    <row r="12" spans="2:8" ht="15" customHeight="1">
      <c r="B12" s="438" t="s">
        <v>115</v>
      </c>
      <c r="C12" s="439">
        <v>321.08847666</v>
      </c>
      <c r="D12" s="440">
        <f t="shared" si="0"/>
        <v>0.25864686921413843</v>
      </c>
      <c r="E12" s="439">
        <v>262.92958784</v>
      </c>
      <c r="F12" s="440">
        <f t="shared" si="1"/>
        <v>0.18337590532606948</v>
      </c>
      <c r="G12" s="439">
        <f t="shared" si="2"/>
        <v>584.0180645</v>
      </c>
      <c r="H12" s="440">
        <f t="shared" si="3"/>
        <v>0.21830452549503354</v>
      </c>
    </row>
    <row r="13" spans="2:8" ht="15" customHeight="1">
      <c r="B13" s="419" t="s">
        <v>232</v>
      </c>
      <c r="C13" s="424">
        <v>49.0566833</v>
      </c>
      <c r="D13" s="434">
        <f t="shared" si="0"/>
        <v>0.03951670169406356</v>
      </c>
      <c r="E13" s="424">
        <v>142.46155052</v>
      </c>
      <c r="F13" s="434">
        <f t="shared" si="1"/>
        <v>0.09935745921701965</v>
      </c>
      <c r="G13" s="425">
        <f t="shared" si="2"/>
        <v>191.51823382</v>
      </c>
      <c r="H13" s="434">
        <f t="shared" si="3"/>
        <v>0.07158904783795773</v>
      </c>
    </row>
    <row r="14" spans="2:8" ht="15" customHeight="1">
      <c r="B14" s="441" t="s">
        <v>116</v>
      </c>
      <c r="C14" s="442">
        <f aca="true" t="shared" si="4" ref="C14:H14">SUM(C7:C13)</f>
        <v>1241.4164441100002</v>
      </c>
      <c r="D14" s="443">
        <f t="shared" si="4"/>
        <v>0.9999999999999999</v>
      </c>
      <c r="E14" s="442">
        <f t="shared" si="4"/>
        <v>1433.8284376699999</v>
      </c>
      <c r="F14" s="443">
        <f t="shared" si="4"/>
        <v>1.0000000000000002</v>
      </c>
      <c r="G14" s="442">
        <f t="shared" si="4"/>
        <v>2675.24488178</v>
      </c>
      <c r="H14" s="443">
        <f t="shared" si="4"/>
        <v>0.9999999999999999</v>
      </c>
    </row>
    <row r="15" spans="2:8" ht="18" customHeight="1">
      <c r="B15" s="426"/>
      <c r="C15" s="427"/>
      <c r="D15" s="428"/>
      <c r="E15" s="427"/>
      <c r="F15" s="428"/>
      <c r="G15" s="427"/>
      <c r="H15" s="428"/>
    </row>
    <row r="16" spans="2:8" ht="24" customHeight="1">
      <c r="B16" s="426"/>
      <c r="C16" s="650" t="s">
        <v>234</v>
      </c>
      <c r="D16" s="651"/>
      <c r="E16" s="651"/>
      <c r="F16" s="651"/>
      <c r="G16" s="651"/>
      <c r="H16" s="652"/>
    </row>
    <row r="17" spans="2:8" s="20" customFormat="1" ht="12" customHeight="1">
      <c r="B17" s="426"/>
      <c r="C17" s="648" t="s">
        <v>236</v>
      </c>
      <c r="D17" s="630"/>
      <c r="E17" s="630"/>
      <c r="F17" s="630"/>
      <c r="G17" s="630"/>
      <c r="H17" s="649"/>
    </row>
    <row r="18" spans="2:8" ht="12" customHeight="1">
      <c r="B18" s="426"/>
      <c r="C18" s="645" t="s">
        <v>109</v>
      </c>
      <c r="D18" s="621"/>
      <c r="E18" s="645" t="s">
        <v>110</v>
      </c>
      <c r="F18" s="621"/>
      <c r="G18" s="646" t="s">
        <v>230</v>
      </c>
      <c r="H18" s="647"/>
    </row>
    <row r="19" spans="2:8" ht="15" customHeight="1">
      <c r="B19" s="417" t="s">
        <v>111</v>
      </c>
      <c r="C19" s="423">
        <v>373.009412</v>
      </c>
      <c r="D19" s="437">
        <f>C19/C$26</f>
        <v>0.7281633541767014</v>
      </c>
      <c r="E19" s="423">
        <v>1275.075833</v>
      </c>
      <c r="F19" s="435">
        <f>E19/E$26</f>
        <v>0.7082198519250018</v>
      </c>
      <c r="G19" s="429">
        <f aca="true" t="shared" si="5" ref="G19:G25">C19+E19</f>
        <v>1648.0852450000002</v>
      </c>
      <c r="H19" s="437">
        <f>G19/G$26</f>
        <v>0.7126374005455847</v>
      </c>
    </row>
    <row r="20" spans="2:8" ht="15" customHeight="1">
      <c r="B20" s="438" t="s">
        <v>112</v>
      </c>
      <c r="C20" s="439">
        <v>83.815495</v>
      </c>
      <c r="D20" s="440">
        <f aca="true" t="shared" si="6" ref="D20:D26">C20/C$26</f>
        <v>0.16361885252155658</v>
      </c>
      <c r="E20" s="439">
        <v>60.074581</v>
      </c>
      <c r="F20" s="444">
        <f aca="true" t="shared" si="7" ref="F20:F26">E20/E$26</f>
        <v>0.033367435692177004</v>
      </c>
      <c r="G20" s="445">
        <f t="shared" si="5"/>
        <v>143.890076</v>
      </c>
      <c r="H20" s="440">
        <f aca="true" t="shared" si="8" ref="H20:H26">G20/G$26</f>
        <v>0.06221853513708668</v>
      </c>
    </row>
    <row r="21" spans="2:8" ht="15" customHeight="1">
      <c r="B21" s="418" t="s">
        <v>113</v>
      </c>
      <c r="C21" s="423">
        <v>23.680342</v>
      </c>
      <c r="D21" s="433">
        <f t="shared" si="6"/>
        <v>0.046227137182188356</v>
      </c>
      <c r="E21" s="423">
        <v>78.107407</v>
      </c>
      <c r="F21" s="435">
        <f t="shared" si="7"/>
        <v>0.04338347162429973</v>
      </c>
      <c r="G21" s="430">
        <f t="shared" si="5"/>
        <v>101.78774899999999</v>
      </c>
      <c r="H21" s="433">
        <f t="shared" si="8"/>
        <v>0.04401335251001924</v>
      </c>
    </row>
    <row r="22" spans="2:8" ht="15" customHeight="1">
      <c r="B22" s="438" t="s">
        <v>231</v>
      </c>
      <c r="C22" s="439">
        <v>8.810567</v>
      </c>
      <c r="D22" s="440">
        <f t="shared" si="6"/>
        <v>0.017199383748843736</v>
      </c>
      <c r="E22" s="439">
        <v>16.950445</v>
      </c>
      <c r="F22" s="444">
        <f t="shared" si="7"/>
        <v>0.009414845248629919</v>
      </c>
      <c r="G22" s="445">
        <f t="shared" si="5"/>
        <v>25.761012</v>
      </c>
      <c r="H22" s="440">
        <f t="shared" si="8"/>
        <v>0.011139145067161627</v>
      </c>
    </row>
    <row r="23" spans="2:8" ht="15" customHeight="1">
      <c r="B23" s="418" t="s">
        <v>114</v>
      </c>
      <c r="C23" s="423">
        <v>3.784713</v>
      </c>
      <c r="D23" s="433">
        <f t="shared" si="6"/>
        <v>0.007388256767837714</v>
      </c>
      <c r="E23" s="423">
        <v>269.239414</v>
      </c>
      <c r="F23" s="435">
        <f t="shared" si="7"/>
        <v>0.14954459411784196</v>
      </c>
      <c r="G23" s="430">
        <f t="shared" si="5"/>
        <v>273.024127</v>
      </c>
      <c r="H23" s="433">
        <f t="shared" si="8"/>
        <v>0.11805651724738764</v>
      </c>
    </row>
    <row r="24" spans="2:8" ht="15" customHeight="1">
      <c r="B24" s="438" t="s">
        <v>115</v>
      </c>
      <c r="C24" s="439">
        <v>11.515521</v>
      </c>
      <c r="D24" s="440">
        <f t="shared" si="6"/>
        <v>0.022479809159486417</v>
      </c>
      <c r="E24" s="439">
        <v>4.144804</v>
      </c>
      <c r="F24" s="444">
        <f t="shared" si="7"/>
        <v>0.0023021630550644706</v>
      </c>
      <c r="G24" s="445">
        <f t="shared" si="5"/>
        <v>15.660325</v>
      </c>
      <c r="H24" s="440">
        <f t="shared" si="8"/>
        <v>0.006771575277162943</v>
      </c>
    </row>
    <row r="25" spans="2:8" ht="15" customHeight="1">
      <c r="B25" s="419" t="s">
        <v>232</v>
      </c>
      <c r="C25" s="424">
        <v>7.644571</v>
      </c>
      <c r="D25" s="434">
        <f t="shared" si="6"/>
        <v>0.014923206443385777</v>
      </c>
      <c r="E25" s="424">
        <v>96.803014</v>
      </c>
      <c r="F25" s="436">
        <f t="shared" si="7"/>
        <v>0.053767638336984995</v>
      </c>
      <c r="G25" s="425">
        <f t="shared" si="5"/>
        <v>104.447585</v>
      </c>
      <c r="H25" s="434">
        <f t="shared" si="8"/>
        <v>0.04516347421559738</v>
      </c>
    </row>
    <row r="26" spans="2:8" ht="15" customHeight="1">
      <c r="B26" s="441" t="s">
        <v>116</v>
      </c>
      <c r="C26" s="446">
        <f>SUM(C19:C25)</f>
        <v>512.260621</v>
      </c>
      <c r="D26" s="443">
        <f t="shared" si="6"/>
        <v>1</v>
      </c>
      <c r="E26" s="442">
        <f>SUM(E19:E25)</f>
        <v>1800.3954980000003</v>
      </c>
      <c r="F26" s="447">
        <f t="shared" si="7"/>
        <v>1</v>
      </c>
      <c r="G26" s="446">
        <f>SUM(G19:G25)</f>
        <v>2312.6561189999998</v>
      </c>
      <c r="H26" s="448">
        <f t="shared" si="8"/>
        <v>1</v>
      </c>
    </row>
    <row r="27" spans="2:8" ht="12" customHeight="1">
      <c r="B27" s="426"/>
      <c r="C27" s="427"/>
      <c r="D27" s="428"/>
      <c r="E27" s="427"/>
      <c r="F27" s="428"/>
      <c r="G27" s="427"/>
      <c r="H27" s="428"/>
    </row>
    <row r="28" spans="2:8" ht="15" customHeight="1">
      <c r="B28" s="35" t="s">
        <v>215</v>
      </c>
      <c r="C28" s="2"/>
      <c r="D28" s="35"/>
      <c r="E28" s="2"/>
      <c r="F28" s="2"/>
      <c r="G28" s="2"/>
      <c r="H28" s="2"/>
    </row>
    <row r="29" spans="2:3" ht="12.75">
      <c r="B29" s="431" t="s">
        <v>238</v>
      </c>
      <c r="C29" s="420"/>
    </row>
    <row r="30" ht="12.75">
      <c r="B30" s="432" t="s">
        <v>237</v>
      </c>
    </row>
  </sheetData>
  <mergeCells count="12">
    <mergeCell ref="B2:H2"/>
    <mergeCell ref="B3:H3"/>
    <mergeCell ref="C16:H16"/>
    <mergeCell ref="C17:H17"/>
    <mergeCell ref="C4:H4"/>
    <mergeCell ref="C18:D18"/>
    <mergeCell ref="E18:F18"/>
    <mergeCell ref="G18:H18"/>
    <mergeCell ref="C5:H5"/>
    <mergeCell ref="C6:D6"/>
    <mergeCell ref="E6:F6"/>
    <mergeCell ref="G6:H6"/>
  </mergeCells>
  <printOptions horizontalCentered="1"/>
  <pageMargins left="0.6692913385826772" right="0.6692913385826772" top="0.5118110236220472" bottom="0.2755905511811024" header="0"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6384" width="9.140625" style="5" customWidth="1"/>
  </cols>
  <sheetData>
    <row r="1" spans="2:14" ht="14.25" customHeight="1">
      <c r="B1" s="674"/>
      <c r="C1" s="674"/>
      <c r="M1" s="37"/>
      <c r="N1" s="37" t="s">
        <v>187</v>
      </c>
    </row>
    <row r="2" spans="2:14" ht="30" customHeight="1">
      <c r="B2" s="675" t="s">
        <v>171</v>
      </c>
      <c r="C2" s="675"/>
      <c r="D2" s="675"/>
      <c r="E2" s="675"/>
      <c r="F2" s="675"/>
      <c r="G2" s="675"/>
      <c r="H2" s="675"/>
      <c r="I2" s="675"/>
      <c r="J2" s="675"/>
      <c r="K2" s="675"/>
      <c r="L2" s="675"/>
      <c r="M2" s="675"/>
      <c r="N2" s="675"/>
    </row>
    <row r="3" spans="2:14" ht="18" customHeight="1">
      <c r="B3" s="676" t="s">
        <v>127</v>
      </c>
      <c r="C3" s="676"/>
      <c r="D3" s="676"/>
      <c r="E3" s="676"/>
      <c r="F3" s="676"/>
      <c r="G3" s="676"/>
      <c r="H3" s="676"/>
      <c r="I3" s="676"/>
      <c r="J3" s="676"/>
      <c r="K3" s="676"/>
      <c r="L3" s="676"/>
      <c r="M3" s="676"/>
      <c r="N3" s="676"/>
    </row>
    <row r="4" spans="2:14" ht="18" customHeight="1">
      <c r="B4" s="677"/>
      <c r="C4" s="677"/>
      <c r="D4" s="38"/>
      <c r="E4" s="213" t="s">
        <v>163</v>
      </c>
      <c r="F4" s="287"/>
      <c r="G4" s="287" t="s">
        <v>39</v>
      </c>
      <c r="H4" s="287"/>
      <c r="I4" s="287" t="s">
        <v>38</v>
      </c>
      <c r="J4" s="287"/>
      <c r="K4" s="287" t="s">
        <v>55</v>
      </c>
      <c r="L4" s="287"/>
      <c r="M4" s="287" t="s">
        <v>54</v>
      </c>
      <c r="N4" s="190"/>
    </row>
    <row r="5" spans="2:13" ht="3" customHeight="1">
      <c r="B5" s="19"/>
      <c r="C5" s="19"/>
      <c r="D5" s="39"/>
      <c r="E5" s="40"/>
      <c r="F5" s="40"/>
      <c r="G5" s="40"/>
      <c r="H5" s="40"/>
      <c r="I5" s="40"/>
      <c r="J5" s="40"/>
      <c r="K5" s="40"/>
      <c r="L5" s="19"/>
      <c r="M5" s="19"/>
    </row>
    <row r="6" spans="1:14" ht="18" customHeight="1">
      <c r="A6" s="39"/>
      <c r="B6" s="19"/>
      <c r="C6" s="19"/>
      <c r="D6" s="54"/>
      <c r="E6" s="654" t="s">
        <v>146</v>
      </c>
      <c r="F6" s="655"/>
      <c r="G6" s="655"/>
      <c r="H6" s="655"/>
      <c r="I6" s="655"/>
      <c r="J6" s="655"/>
      <c r="K6" s="655"/>
      <c r="L6" s="655"/>
      <c r="M6" s="655"/>
      <c r="N6" s="656"/>
    </row>
    <row r="7" spans="1:14" ht="15" customHeight="1">
      <c r="A7" s="39"/>
      <c r="B7" s="18"/>
      <c r="C7" s="18"/>
      <c r="D7" s="70"/>
      <c r="E7" s="288">
        <v>2006</v>
      </c>
      <c r="F7" s="290"/>
      <c r="G7" s="289">
        <v>2006</v>
      </c>
      <c r="H7" s="290"/>
      <c r="I7" s="289">
        <v>2006</v>
      </c>
      <c r="J7" s="290"/>
      <c r="K7" s="289">
        <v>2006</v>
      </c>
      <c r="L7" s="290"/>
      <c r="M7" s="289">
        <v>2006</v>
      </c>
      <c r="N7" s="290"/>
    </row>
    <row r="8" spans="1:14" ht="15" customHeight="1">
      <c r="A8" s="41"/>
      <c r="B8" s="672" t="s">
        <v>149</v>
      </c>
      <c r="C8" s="673"/>
      <c r="D8" s="69" t="s">
        <v>57</v>
      </c>
      <c r="E8" s="331">
        <v>5000</v>
      </c>
      <c r="F8" s="397"/>
      <c r="G8" s="259">
        <v>6462.936</v>
      </c>
      <c r="H8" s="401"/>
      <c r="I8" s="259">
        <v>1190</v>
      </c>
      <c r="J8" s="401"/>
      <c r="K8" s="260">
        <v>2282.872</v>
      </c>
      <c r="L8" s="536"/>
      <c r="M8" s="259">
        <v>755</v>
      </c>
      <c r="N8" s="532"/>
    </row>
    <row r="9" spans="1:14" ht="9.75" customHeight="1">
      <c r="A9" s="41"/>
      <c r="B9" s="68"/>
      <c r="C9" s="18"/>
      <c r="D9" s="70"/>
      <c r="E9" s="241"/>
      <c r="F9" s="384"/>
      <c r="G9" s="230"/>
      <c r="H9" s="367"/>
      <c r="I9" s="230"/>
      <c r="J9" s="367"/>
      <c r="K9" s="230"/>
      <c r="L9" s="367"/>
      <c r="M9" s="261"/>
      <c r="N9" s="38"/>
    </row>
    <row r="10" spans="1:14" ht="15" customHeight="1">
      <c r="A10" s="41"/>
      <c r="B10" s="670" t="s">
        <v>128</v>
      </c>
      <c r="C10" s="671"/>
      <c r="D10" s="173" t="s">
        <v>57</v>
      </c>
      <c r="E10" s="242">
        <v>63.4</v>
      </c>
      <c r="F10" s="385"/>
      <c r="G10" s="224">
        <f>54.686+40.662</f>
        <v>95.348</v>
      </c>
      <c r="H10" s="369"/>
      <c r="I10" s="224">
        <v>7.4</v>
      </c>
      <c r="J10" s="369"/>
      <c r="K10" s="248">
        <v>45.3</v>
      </c>
      <c r="L10" s="385"/>
      <c r="M10" s="224">
        <v>29</v>
      </c>
      <c r="N10" s="257"/>
    </row>
    <row r="11" spans="1:14" ht="9.75" customHeight="1">
      <c r="A11" s="41"/>
      <c r="B11" s="171"/>
      <c r="C11" s="172"/>
      <c r="D11" s="173"/>
      <c r="E11" s="223"/>
      <c r="F11" s="369"/>
      <c r="G11" s="225"/>
      <c r="H11" s="380" t="s">
        <v>133</v>
      </c>
      <c r="I11" s="225"/>
      <c r="J11" s="380" t="s">
        <v>148</v>
      </c>
      <c r="K11" s="224"/>
      <c r="L11" s="369"/>
      <c r="M11" s="224"/>
      <c r="N11" s="257"/>
    </row>
    <row r="12" spans="1:14" ht="15" customHeight="1">
      <c r="A12" s="41"/>
      <c r="B12" s="664" t="s">
        <v>129</v>
      </c>
      <c r="C12" s="665"/>
      <c r="D12" s="70" t="s">
        <v>57</v>
      </c>
      <c r="E12" s="219">
        <v>215.856</v>
      </c>
      <c r="F12" s="367"/>
      <c r="G12" s="230">
        <v>203.579</v>
      </c>
      <c r="H12" s="367"/>
      <c r="I12" s="230">
        <v>27.636</v>
      </c>
      <c r="J12" s="367"/>
      <c r="K12" s="230">
        <v>77.1</v>
      </c>
      <c r="L12" s="367"/>
      <c r="M12" s="230">
        <v>85.542</v>
      </c>
      <c r="N12" s="38"/>
    </row>
    <row r="13" spans="1:14" ht="9.75" customHeight="1">
      <c r="A13" s="41"/>
      <c r="B13" s="68"/>
      <c r="C13" s="18"/>
      <c r="D13" s="70"/>
      <c r="E13" s="219"/>
      <c r="F13" s="367"/>
      <c r="G13" s="220"/>
      <c r="H13" s="392" t="s">
        <v>151</v>
      </c>
      <c r="I13" s="534"/>
      <c r="J13" s="392"/>
      <c r="K13" s="230"/>
      <c r="L13" s="367"/>
      <c r="M13" s="230"/>
      <c r="N13" s="38"/>
    </row>
    <row r="14" spans="1:14" ht="15" customHeight="1">
      <c r="A14" s="41"/>
      <c r="B14" s="670" t="s">
        <v>130</v>
      </c>
      <c r="C14" s="671"/>
      <c r="D14" s="173" t="s">
        <v>57</v>
      </c>
      <c r="E14" s="223">
        <v>108.239</v>
      </c>
      <c r="F14" s="369"/>
      <c r="G14" s="224"/>
      <c r="H14" s="369"/>
      <c r="I14" s="224">
        <v>15.656</v>
      </c>
      <c r="J14" s="369"/>
      <c r="K14" s="224">
        <v>23.4</v>
      </c>
      <c r="L14" s="369"/>
      <c r="M14" s="224">
        <v>42.335</v>
      </c>
      <c r="N14" s="257"/>
    </row>
    <row r="15" spans="1:14" ht="9.75" customHeight="1">
      <c r="A15" s="41"/>
      <c r="B15" s="171"/>
      <c r="C15" s="172"/>
      <c r="D15" s="173"/>
      <c r="E15" s="223"/>
      <c r="F15" s="369"/>
      <c r="G15" s="224"/>
      <c r="H15" s="369"/>
      <c r="I15" s="224"/>
      <c r="J15" s="380"/>
      <c r="K15" s="224"/>
      <c r="L15" s="369"/>
      <c r="M15" s="224"/>
      <c r="N15" s="257"/>
    </row>
    <row r="16" spans="1:14" ht="15" customHeight="1">
      <c r="A16" s="41"/>
      <c r="B16" s="664" t="s">
        <v>175</v>
      </c>
      <c r="C16" s="665"/>
      <c r="D16" s="70" t="s">
        <v>57</v>
      </c>
      <c r="E16" s="262">
        <v>43.011</v>
      </c>
      <c r="F16" s="398"/>
      <c r="G16" s="263">
        <v>41.834</v>
      </c>
      <c r="H16" s="386"/>
      <c r="I16" s="264">
        <v>1.8</v>
      </c>
      <c r="J16" s="398"/>
      <c r="K16" s="263">
        <v>123.4</v>
      </c>
      <c r="L16" s="386"/>
      <c r="M16" s="230">
        <v>102</v>
      </c>
      <c r="N16" s="38"/>
    </row>
    <row r="17" spans="1:15" ht="9.75" customHeight="1">
      <c r="A17" s="41"/>
      <c r="B17" s="68"/>
      <c r="C17" s="18"/>
      <c r="D17" s="70"/>
      <c r="E17" s="219"/>
      <c r="F17" s="367"/>
      <c r="G17" s="230"/>
      <c r="H17" s="367"/>
      <c r="I17" s="230"/>
      <c r="J17" s="367"/>
      <c r="K17" s="230"/>
      <c r="L17" s="367"/>
      <c r="M17" s="230"/>
      <c r="N17" s="38"/>
      <c r="O17" s="41"/>
    </row>
    <row r="18" spans="1:15" ht="15" customHeight="1">
      <c r="A18" s="41"/>
      <c r="B18" s="670" t="s">
        <v>131</v>
      </c>
      <c r="C18" s="671"/>
      <c r="D18" s="173" t="s">
        <v>57</v>
      </c>
      <c r="E18" s="265">
        <v>33.589</v>
      </c>
      <c r="F18" s="399"/>
      <c r="G18" s="248">
        <v>272.478</v>
      </c>
      <c r="H18" s="385"/>
      <c r="I18" s="266">
        <v>0.2</v>
      </c>
      <c r="J18" s="399"/>
      <c r="K18" s="248">
        <v>24.136</v>
      </c>
      <c r="L18" s="385"/>
      <c r="M18" s="224">
        <v>46.698</v>
      </c>
      <c r="N18" s="257"/>
      <c r="O18" s="41"/>
    </row>
    <row r="19" spans="1:15" ht="9.75" customHeight="1">
      <c r="A19" s="41"/>
      <c r="B19" s="167"/>
      <c r="C19" s="168"/>
      <c r="D19" s="174"/>
      <c r="E19" s="267"/>
      <c r="F19" s="400"/>
      <c r="G19" s="268"/>
      <c r="H19" s="402"/>
      <c r="I19" s="269"/>
      <c r="J19" s="400"/>
      <c r="K19" s="270"/>
      <c r="L19" s="379" t="s">
        <v>153</v>
      </c>
      <c r="M19" s="271"/>
      <c r="N19" s="379" t="s">
        <v>177</v>
      </c>
      <c r="O19" s="41"/>
    </row>
    <row r="20" spans="1:14" ht="3" customHeight="1">
      <c r="A20" s="41"/>
      <c r="B20" s="18"/>
      <c r="C20" s="18"/>
      <c r="D20" s="45"/>
      <c r="E20" s="61"/>
      <c r="F20" s="61"/>
      <c r="G20" s="61"/>
      <c r="H20" s="61"/>
      <c r="I20" s="61"/>
      <c r="J20" s="61"/>
      <c r="K20" s="61"/>
      <c r="L20" s="61"/>
      <c r="M20" s="44"/>
      <c r="N20" s="535"/>
    </row>
    <row r="21" spans="2:14" ht="18" customHeight="1">
      <c r="B21" s="19"/>
      <c r="C21" s="19"/>
      <c r="D21" s="54"/>
      <c r="E21" s="654" t="s">
        <v>147</v>
      </c>
      <c r="F21" s="655"/>
      <c r="G21" s="655"/>
      <c r="H21" s="655"/>
      <c r="I21" s="655"/>
      <c r="J21" s="655"/>
      <c r="K21" s="655"/>
      <c r="L21" s="655"/>
      <c r="M21" s="655"/>
      <c r="N21" s="656"/>
    </row>
    <row r="22" spans="1:14" ht="15" customHeight="1">
      <c r="A22" s="3"/>
      <c r="B22" s="90"/>
      <c r="C22" s="90"/>
      <c r="D22" s="50"/>
      <c r="E22" s="288">
        <v>2007</v>
      </c>
      <c r="F22" s="290"/>
      <c r="G22" s="289">
        <v>2006</v>
      </c>
      <c r="H22" s="290"/>
      <c r="I22" s="289">
        <v>2007</v>
      </c>
      <c r="J22" s="290"/>
      <c r="K22" s="289">
        <v>2007</v>
      </c>
      <c r="L22" s="290"/>
      <c r="M22" s="289">
        <v>2007</v>
      </c>
      <c r="N22" s="290"/>
    </row>
    <row r="23" spans="2:14" ht="15" customHeight="1">
      <c r="B23" s="666" t="s">
        <v>132</v>
      </c>
      <c r="C23" s="667"/>
      <c r="D23" s="197" t="s">
        <v>40</v>
      </c>
      <c r="E23" s="272">
        <v>229.8</v>
      </c>
      <c r="F23" s="403"/>
      <c r="G23" s="273">
        <f>135.399945+99.124775</f>
        <v>234.52472</v>
      </c>
      <c r="H23" s="367"/>
      <c r="I23" s="274">
        <v>68.909</v>
      </c>
      <c r="J23" s="408"/>
      <c r="K23" s="273">
        <v>38.503</v>
      </c>
      <c r="L23" s="367"/>
      <c r="M23" s="230">
        <v>26.79</v>
      </c>
      <c r="N23" s="38"/>
    </row>
    <row r="24" spans="2:14" ht="9.75" customHeight="1">
      <c r="B24" s="47"/>
      <c r="C24" s="48"/>
      <c r="D24" s="49"/>
      <c r="E24" s="275"/>
      <c r="F24" s="404"/>
      <c r="G24" s="276"/>
      <c r="H24" s="392" t="s">
        <v>217</v>
      </c>
      <c r="I24" s="276"/>
      <c r="J24" s="392" t="s">
        <v>218</v>
      </c>
      <c r="K24" s="44"/>
      <c r="L24" s="404"/>
      <c r="M24" s="44"/>
      <c r="N24" s="38"/>
    </row>
    <row r="25" spans="2:14" ht="15" customHeight="1">
      <c r="B25" s="175" t="s">
        <v>134</v>
      </c>
      <c r="C25" s="668" t="s">
        <v>135</v>
      </c>
      <c r="D25" s="669"/>
      <c r="E25" s="663">
        <v>464</v>
      </c>
      <c r="F25" s="405"/>
      <c r="G25" s="662">
        <f>1000*G23/299.398</f>
        <v>783.3209306675394</v>
      </c>
      <c r="H25" s="405"/>
      <c r="I25" s="662">
        <f>1000*I23/127.77</f>
        <v>539.3206543006966</v>
      </c>
      <c r="J25" s="405"/>
      <c r="K25" s="663">
        <v>29.3</v>
      </c>
      <c r="L25" s="405"/>
      <c r="M25" s="662">
        <f>1000*M23/142.8</f>
        <v>187.60504201680672</v>
      </c>
      <c r="N25" s="257"/>
    </row>
    <row r="26" spans="2:14" ht="9.75" customHeight="1">
      <c r="B26" s="191"/>
      <c r="C26" s="192"/>
      <c r="D26" s="193"/>
      <c r="E26" s="663"/>
      <c r="F26" s="405"/>
      <c r="G26" s="662"/>
      <c r="H26" s="405"/>
      <c r="I26" s="662"/>
      <c r="J26" s="405"/>
      <c r="K26" s="663"/>
      <c r="L26" s="405"/>
      <c r="M26" s="662"/>
      <c r="N26" s="257"/>
    </row>
    <row r="27" spans="2:14" ht="15" customHeight="1">
      <c r="B27" s="664" t="s">
        <v>174</v>
      </c>
      <c r="C27" s="665"/>
      <c r="D27" s="93" t="s">
        <v>40</v>
      </c>
      <c r="E27" s="277">
        <v>33.19</v>
      </c>
      <c r="F27" s="406"/>
      <c r="G27" s="278">
        <f>6.649337+2.16967</f>
        <v>8.819007</v>
      </c>
      <c r="H27" s="406"/>
      <c r="I27" s="279">
        <v>6.884</v>
      </c>
      <c r="J27" s="409"/>
      <c r="K27" s="280">
        <v>24.542</v>
      </c>
      <c r="L27" s="411"/>
      <c r="M27" s="278">
        <v>5.246</v>
      </c>
      <c r="N27" s="38"/>
    </row>
    <row r="28" spans="2:14" ht="9.75" customHeight="1">
      <c r="B28" s="91"/>
      <c r="C28" s="92"/>
      <c r="D28" s="50"/>
      <c r="E28" s="281"/>
      <c r="F28" s="407"/>
      <c r="G28" s="46"/>
      <c r="H28" s="407"/>
      <c r="I28" s="282"/>
      <c r="J28" s="410"/>
      <c r="K28" s="46"/>
      <c r="L28" s="407"/>
      <c r="M28" s="46"/>
      <c r="N28" s="255"/>
    </row>
    <row r="29" spans="2:14" ht="4.5" customHeight="1">
      <c r="B29" s="18"/>
      <c r="C29" s="18"/>
      <c r="D29" s="16"/>
      <c r="E29" s="44"/>
      <c r="F29" s="44"/>
      <c r="G29" s="44"/>
      <c r="H29" s="44"/>
      <c r="I29" s="51"/>
      <c r="J29" s="51"/>
      <c r="K29" s="44"/>
      <c r="L29" s="44"/>
      <c r="M29" s="44"/>
      <c r="N29" s="286"/>
    </row>
    <row r="30" spans="3:14" ht="18" customHeight="1">
      <c r="C30" s="19"/>
      <c r="D30" s="54"/>
      <c r="E30" s="654" t="s">
        <v>186</v>
      </c>
      <c r="F30" s="655"/>
      <c r="G30" s="655"/>
      <c r="H30" s="655"/>
      <c r="I30" s="655"/>
      <c r="J30" s="655"/>
      <c r="K30" s="655"/>
      <c r="L30" s="655"/>
      <c r="M30" s="655"/>
      <c r="N30" s="656"/>
    </row>
    <row r="31" spans="3:14" ht="15" customHeight="1">
      <c r="C31" s="42"/>
      <c r="D31" s="43"/>
      <c r="E31" s="216">
        <v>2007</v>
      </c>
      <c r="F31" s="217"/>
      <c r="G31" s="217">
        <v>2007</v>
      </c>
      <c r="H31" s="217"/>
      <c r="I31" s="217">
        <v>2007</v>
      </c>
      <c r="J31" s="217"/>
      <c r="K31" s="217">
        <v>2007</v>
      </c>
      <c r="L31" s="217"/>
      <c r="M31" s="217">
        <v>2007</v>
      </c>
      <c r="N31" s="285"/>
    </row>
    <row r="32" spans="2:14" ht="15" customHeight="1">
      <c r="B32" s="364" t="s">
        <v>150</v>
      </c>
      <c r="C32" s="519"/>
      <c r="D32" s="529" t="s">
        <v>176</v>
      </c>
      <c r="E32" s="530">
        <v>42448</v>
      </c>
      <c r="F32" s="412"/>
      <c r="G32" s="531">
        <v>41059</v>
      </c>
      <c r="H32" s="414"/>
      <c r="I32" s="531">
        <v>5744</v>
      </c>
      <c r="J32" s="414"/>
      <c r="K32" s="531">
        <v>81649</v>
      </c>
      <c r="L32" s="414"/>
      <c r="M32" s="531">
        <v>33300</v>
      </c>
      <c r="N32" s="532"/>
    </row>
    <row r="33" spans="2:14" ht="15" customHeight="1">
      <c r="B33" s="167"/>
      <c r="C33" s="657" t="s">
        <v>0</v>
      </c>
      <c r="D33" s="658"/>
      <c r="E33" s="283">
        <f>E32/494.4071</f>
        <v>85.85637220824701</v>
      </c>
      <c r="F33" s="413"/>
      <c r="G33" s="284">
        <f>G32/299.398</f>
        <v>137.13852463944315</v>
      </c>
      <c r="H33" s="413"/>
      <c r="I33" s="284">
        <f>I32/127.77</f>
        <v>44.95577991703843</v>
      </c>
      <c r="J33" s="413"/>
      <c r="K33" s="284">
        <v>62</v>
      </c>
      <c r="L33" s="413"/>
      <c r="M33" s="284">
        <f>33300/142.2</f>
        <v>234.17721518987344</v>
      </c>
      <c r="N33" s="255"/>
    </row>
    <row r="34" spans="2:13" ht="24" customHeight="1">
      <c r="B34" s="659" t="s">
        <v>203</v>
      </c>
      <c r="C34" s="659"/>
      <c r="D34" s="659"/>
      <c r="E34" s="659"/>
      <c r="F34" s="659"/>
      <c r="G34" s="659"/>
      <c r="H34" s="659"/>
      <c r="I34" s="659"/>
      <c r="J34" s="659"/>
      <c r="K34" s="659"/>
      <c r="L34" s="659"/>
      <c r="M34" s="659"/>
    </row>
    <row r="35" spans="2:13" ht="12" customHeight="1">
      <c r="B35" s="660" t="s">
        <v>141</v>
      </c>
      <c r="C35" s="661"/>
      <c r="D35" s="661"/>
      <c r="E35" s="661"/>
      <c r="F35" s="661"/>
      <c r="G35" s="661"/>
      <c r="H35" s="661"/>
      <c r="I35" s="661"/>
      <c r="J35" s="661"/>
      <c r="K35" s="661"/>
      <c r="L35" s="661"/>
      <c r="M35" s="661"/>
    </row>
    <row r="36" spans="2:14" ht="23.25" customHeight="1">
      <c r="B36" s="653" t="s">
        <v>304</v>
      </c>
      <c r="C36" s="653"/>
      <c r="D36" s="653"/>
      <c r="E36" s="653"/>
      <c r="F36" s="653"/>
      <c r="G36" s="653"/>
      <c r="H36" s="653"/>
      <c r="I36" s="653"/>
      <c r="J36" s="653"/>
      <c r="K36" s="653"/>
      <c r="L36" s="653"/>
      <c r="M36" s="653"/>
      <c r="N36" s="653"/>
    </row>
    <row r="37" ht="11.25">
      <c r="B37" s="5" t="s">
        <v>305</v>
      </c>
    </row>
    <row r="38" ht="12" customHeight="1">
      <c r="B38" s="5" t="s">
        <v>306</v>
      </c>
    </row>
    <row r="39" ht="15" customHeight="1">
      <c r="B39" s="5" t="s">
        <v>312</v>
      </c>
    </row>
    <row r="40" ht="15" customHeight="1">
      <c r="B40" s="5" t="s">
        <v>313</v>
      </c>
    </row>
    <row r="41" ht="15" customHeight="1">
      <c r="B41" s="5" t="s">
        <v>314</v>
      </c>
    </row>
    <row r="42" spans="2:13" ht="15" customHeight="1">
      <c r="B42" s="5" t="s">
        <v>315</v>
      </c>
      <c r="C42" s="533"/>
      <c r="D42" s="533"/>
      <c r="E42" s="533"/>
      <c r="F42" s="533"/>
      <c r="G42" s="533"/>
      <c r="H42" s="533"/>
      <c r="I42" s="533"/>
      <c r="J42" s="533"/>
      <c r="K42" s="533"/>
      <c r="L42" s="533"/>
      <c r="M42" s="533"/>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4:M34"/>
    <mergeCell ref="B35:M3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39"/>
  <sheetViews>
    <sheetView workbookViewId="0" topLeftCell="A1">
      <selection activeCell="A1" sqref="A1"/>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74"/>
      <c r="C1" s="674"/>
      <c r="M1" s="37"/>
      <c r="N1" s="37" t="s">
        <v>196</v>
      </c>
    </row>
    <row r="2" spans="2:14" ht="30" customHeight="1">
      <c r="B2" s="675" t="s">
        <v>171</v>
      </c>
      <c r="C2" s="675"/>
      <c r="D2" s="675"/>
      <c r="E2" s="675"/>
      <c r="F2" s="675"/>
      <c r="G2" s="675"/>
      <c r="H2" s="675"/>
      <c r="I2" s="675"/>
      <c r="J2" s="675"/>
      <c r="K2" s="675"/>
      <c r="L2" s="675"/>
      <c r="M2" s="675"/>
      <c r="N2" s="675"/>
    </row>
    <row r="3" spans="2:14" ht="18" customHeight="1">
      <c r="B3" s="676" t="s">
        <v>136</v>
      </c>
      <c r="C3" s="676"/>
      <c r="D3" s="676"/>
      <c r="E3" s="676"/>
      <c r="F3" s="676"/>
      <c r="G3" s="676"/>
      <c r="H3" s="676"/>
      <c r="I3" s="676"/>
      <c r="J3" s="676"/>
      <c r="K3" s="676"/>
      <c r="L3" s="676"/>
      <c r="M3" s="676"/>
      <c r="N3" s="676"/>
    </row>
    <row r="4" spans="2:14" ht="18" customHeight="1">
      <c r="B4" s="19"/>
      <c r="C4" s="19"/>
      <c r="D4" s="19"/>
      <c r="E4" s="213" t="s">
        <v>163</v>
      </c>
      <c r="F4" s="287"/>
      <c r="G4" s="214" t="s">
        <v>39</v>
      </c>
      <c r="H4" s="214"/>
      <c r="I4" s="214" t="s">
        <v>38</v>
      </c>
      <c r="J4" s="214"/>
      <c r="K4" s="214" t="s">
        <v>55</v>
      </c>
      <c r="L4" s="214"/>
      <c r="M4" s="214" t="s">
        <v>54</v>
      </c>
      <c r="N4" s="215"/>
    </row>
    <row r="5" spans="2:13" ht="4.5" customHeight="1">
      <c r="B5" s="19"/>
      <c r="C5" s="19"/>
      <c r="D5" s="19"/>
      <c r="E5" s="40"/>
      <c r="F5" s="40"/>
      <c r="G5" s="40"/>
      <c r="H5" s="40"/>
      <c r="I5" s="40"/>
      <c r="J5" s="40"/>
      <c r="K5" s="40"/>
      <c r="L5" s="19"/>
      <c r="M5" s="19"/>
    </row>
    <row r="6" spans="2:14" ht="18" customHeight="1">
      <c r="B6" s="52"/>
      <c r="C6" s="52"/>
      <c r="D6" s="53"/>
      <c r="E6" s="682" t="s">
        <v>90</v>
      </c>
      <c r="F6" s="683"/>
      <c r="G6" s="683"/>
      <c r="H6" s="683"/>
      <c r="I6" s="683"/>
      <c r="J6" s="683"/>
      <c r="K6" s="683"/>
      <c r="L6" s="683"/>
      <c r="M6" s="683"/>
      <c r="N6" s="684"/>
    </row>
    <row r="7" spans="2:14" ht="9.75" customHeight="1">
      <c r="B7" s="62"/>
      <c r="C7" s="62"/>
      <c r="D7" s="93"/>
      <c r="E7" s="678" t="s">
        <v>137</v>
      </c>
      <c r="F7" s="679"/>
      <c r="G7" s="679"/>
      <c r="H7" s="679"/>
      <c r="I7" s="679"/>
      <c r="J7" s="679"/>
      <c r="K7" s="679"/>
      <c r="L7" s="679"/>
      <c r="M7" s="679"/>
      <c r="N7" s="680"/>
    </row>
    <row r="8" spans="2:14" ht="15" customHeight="1">
      <c r="B8" s="42"/>
      <c r="C8" s="42"/>
      <c r="D8" s="43"/>
      <c r="E8" s="216">
        <v>2007</v>
      </c>
      <c r="F8" s="365"/>
      <c r="G8" s="217">
        <v>2006</v>
      </c>
      <c r="H8" s="365"/>
      <c r="I8" s="217">
        <v>2006</v>
      </c>
      <c r="J8" s="365"/>
      <c r="K8" s="217">
        <v>2006</v>
      </c>
      <c r="L8" s="365"/>
      <c r="M8" s="217">
        <v>2007</v>
      </c>
      <c r="N8" s="256"/>
    </row>
    <row r="9" spans="2:14" ht="15" customHeight="1">
      <c r="B9" s="666" t="s">
        <v>178</v>
      </c>
      <c r="C9" s="667"/>
      <c r="D9" s="681"/>
      <c r="E9" s="240">
        <v>4688</v>
      </c>
      <c r="F9" s="366"/>
      <c r="G9" s="218">
        <v>7317.1</v>
      </c>
      <c r="H9" s="366"/>
      <c r="I9" s="218">
        <v>724</v>
      </c>
      <c r="J9" s="366"/>
      <c r="K9" s="218">
        <v>1013.08</v>
      </c>
      <c r="L9" s="366"/>
      <c r="M9" s="218"/>
      <c r="N9" s="38"/>
    </row>
    <row r="10" spans="2:14" ht="9.75" customHeight="1">
      <c r="B10" s="199"/>
      <c r="C10" s="194"/>
      <c r="D10" s="200"/>
      <c r="E10" s="241"/>
      <c r="F10" s="367"/>
      <c r="G10" s="220"/>
      <c r="H10" s="373" t="s">
        <v>133</v>
      </c>
      <c r="I10" s="303"/>
      <c r="J10" s="373" t="s">
        <v>148</v>
      </c>
      <c r="K10" s="303"/>
      <c r="L10" s="373" t="s">
        <v>151</v>
      </c>
      <c r="M10" s="303"/>
      <c r="N10" s="38"/>
    </row>
    <row r="11" spans="2:14" ht="15" customHeight="1">
      <c r="B11" s="175" t="s">
        <v>182</v>
      </c>
      <c r="C11" s="201"/>
      <c r="D11" s="202"/>
      <c r="E11" s="246">
        <v>539</v>
      </c>
      <c r="F11" s="368"/>
      <c r="G11" s="221">
        <v>275.4</v>
      </c>
      <c r="H11" s="368"/>
      <c r="I11" s="222">
        <v>89</v>
      </c>
      <c r="J11" s="378"/>
      <c r="K11" s="221"/>
      <c r="L11" s="368"/>
      <c r="M11" s="221">
        <v>127.9</v>
      </c>
      <c r="N11" s="257"/>
    </row>
    <row r="12" spans="2:14" ht="9.75" customHeight="1">
      <c r="B12" s="175"/>
      <c r="C12" s="201"/>
      <c r="D12" s="202"/>
      <c r="E12" s="223"/>
      <c r="F12" s="369"/>
      <c r="G12" s="224"/>
      <c r="H12" s="369"/>
      <c r="I12" s="225"/>
      <c r="J12" s="380"/>
      <c r="K12" s="224"/>
      <c r="L12" s="369"/>
      <c r="M12" s="224"/>
      <c r="N12" s="257"/>
    </row>
    <row r="13" spans="2:14" ht="15" customHeight="1">
      <c r="B13" s="203" t="s">
        <v>179</v>
      </c>
      <c r="C13" s="204"/>
      <c r="D13" s="205"/>
      <c r="E13" s="226">
        <v>394.6</v>
      </c>
      <c r="F13" s="370"/>
      <c r="G13" s="227">
        <v>23.7</v>
      </c>
      <c r="H13" s="374"/>
      <c r="I13" s="228">
        <v>396</v>
      </c>
      <c r="J13" s="370"/>
      <c r="K13" s="228">
        <v>662.21</v>
      </c>
      <c r="L13" s="370"/>
      <c r="M13" s="228">
        <v>174.1</v>
      </c>
      <c r="N13" s="38"/>
    </row>
    <row r="14" spans="2:14" ht="9.75" customHeight="1">
      <c r="B14" s="203"/>
      <c r="C14" s="204"/>
      <c r="D14" s="205"/>
      <c r="E14" s="219"/>
      <c r="F14" s="367"/>
      <c r="G14" s="229"/>
      <c r="H14" s="375"/>
      <c r="I14" s="301"/>
      <c r="J14" s="375"/>
      <c r="K14" s="230"/>
      <c r="L14" s="367"/>
      <c r="M14" s="230"/>
      <c r="N14" s="38"/>
    </row>
    <row r="15" spans="2:14" ht="15" customHeight="1">
      <c r="B15" s="175" t="s">
        <v>180</v>
      </c>
      <c r="C15" s="201"/>
      <c r="D15" s="202"/>
      <c r="E15" s="246">
        <v>85.4</v>
      </c>
      <c r="F15" s="368"/>
      <c r="G15" s="231">
        <v>19.7</v>
      </c>
      <c r="H15" s="376"/>
      <c r="I15" s="232"/>
      <c r="J15" s="371"/>
      <c r="K15" s="221"/>
      <c r="L15" s="368"/>
      <c r="M15" s="221">
        <v>51.3</v>
      </c>
      <c r="N15" s="257"/>
    </row>
    <row r="16" spans="2:14" ht="9.75" customHeight="1">
      <c r="B16" s="175"/>
      <c r="C16" s="201"/>
      <c r="D16" s="202"/>
      <c r="E16" s="223"/>
      <c r="F16" s="369"/>
      <c r="G16" s="233"/>
      <c r="H16" s="377"/>
      <c r="I16" s="302"/>
      <c r="J16" s="377"/>
      <c r="K16" s="224"/>
      <c r="L16" s="369"/>
      <c r="M16" s="224"/>
      <c r="N16" s="257"/>
    </row>
    <row r="17" spans="2:14" ht="15" customHeight="1">
      <c r="B17" s="203" t="s">
        <v>181</v>
      </c>
      <c r="C17" s="204"/>
      <c r="D17" s="205"/>
      <c r="E17" s="249">
        <v>41</v>
      </c>
      <c r="F17" s="370"/>
      <c r="G17" s="228">
        <v>0.644</v>
      </c>
      <c r="H17" s="370"/>
      <c r="I17" s="228">
        <v>3.8</v>
      </c>
      <c r="J17" s="370"/>
      <c r="K17" s="228">
        <v>7.36</v>
      </c>
      <c r="L17" s="370"/>
      <c r="M17" s="228">
        <v>1.08</v>
      </c>
      <c r="N17" s="38"/>
    </row>
    <row r="18" spans="2:14" ht="9.75" customHeight="1">
      <c r="B18" s="203"/>
      <c r="C18" s="204"/>
      <c r="D18" s="205"/>
      <c r="E18" s="219"/>
      <c r="F18" s="367"/>
      <c r="G18" s="220"/>
      <c r="H18" s="373"/>
      <c r="I18" s="303"/>
      <c r="J18" s="373"/>
      <c r="K18" s="230"/>
      <c r="L18" s="367"/>
      <c r="M18" s="230"/>
      <c r="N18" s="38"/>
    </row>
    <row r="19" spans="2:14" ht="15" customHeight="1">
      <c r="B19" s="688" t="s">
        <v>311</v>
      </c>
      <c r="C19" s="689"/>
      <c r="D19" s="690"/>
      <c r="E19" s="246">
        <v>571</v>
      </c>
      <c r="F19" s="371"/>
      <c r="G19" s="222">
        <v>950.5</v>
      </c>
      <c r="H19" s="378"/>
      <c r="I19" s="221">
        <v>86</v>
      </c>
      <c r="J19" s="368"/>
      <c r="K19" s="221">
        <v>237.07</v>
      </c>
      <c r="L19" s="368"/>
      <c r="M19" s="221">
        <v>111</v>
      </c>
      <c r="N19" s="257"/>
    </row>
    <row r="20" spans="2:14" ht="9.75" customHeight="1">
      <c r="B20" s="206"/>
      <c r="C20" s="207"/>
      <c r="D20" s="207"/>
      <c r="E20" s="235"/>
      <c r="F20" s="372"/>
      <c r="G20" s="236"/>
      <c r="H20" s="379"/>
      <c r="I20" s="237"/>
      <c r="J20" s="381"/>
      <c r="K20" s="237"/>
      <c r="L20" s="381"/>
      <c r="M20" s="237"/>
      <c r="N20" s="258"/>
    </row>
    <row r="21" spans="2:13" ht="4.5" customHeight="1">
      <c r="B21" s="57"/>
      <c r="C21" s="57"/>
      <c r="D21" s="58"/>
      <c r="E21" s="59"/>
      <c r="F21" s="59"/>
      <c r="G21" s="60"/>
      <c r="H21" s="60"/>
      <c r="I21" s="59"/>
      <c r="J21" s="59"/>
      <c r="K21" s="59"/>
      <c r="L21" s="59"/>
      <c r="M21" s="59"/>
    </row>
    <row r="22" spans="2:16" ht="16.5" customHeight="1">
      <c r="B22" s="52"/>
      <c r="C22" s="52"/>
      <c r="D22" s="53"/>
      <c r="E22" s="682" t="s">
        <v>104</v>
      </c>
      <c r="F22" s="683"/>
      <c r="G22" s="683"/>
      <c r="H22" s="683"/>
      <c r="I22" s="683"/>
      <c r="J22" s="683"/>
      <c r="K22" s="683"/>
      <c r="L22" s="683"/>
      <c r="M22" s="683"/>
      <c r="N22" s="684"/>
      <c r="O22" s="180"/>
      <c r="P22" s="3"/>
    </row>
    <row r="23" spans="2:16" ht="9.75" customHeight="1">
      <c r="B23" s="62"/>
      <c r="C23" s="19"/>
      <c r="D23" s="54"/>
      <c r="E23" s="678" t="s">
        <v>138</v>
      </c>
      <c r="F23" s="679"/>
      <c r="G23" s="679"/>
      <c r="H23" s="679"/>
      <c r="I23" s="679"/>
      <c r="J23" s="679"/>
      <c r="K23" s="679"/>
      <c r="L23" s="679"/>
      <c r="M23" s="679"/>
      <c r="N23" s="680"/>
      <c r="O23" s="180"/>
      <c r="P23" s="3"/>
    </row>
    <row r="24" spans="2:16" ht="15" customHeight="1">
      <c r="B24" s="19"/>
      <c r="C24" s="19"/>
      <c r="D24" s="54"/>
      <c r="E24" s="238">
        <v>2007</v>
      </c>
      <c r="F24" s="382"/>
      <c r="G24" s="239">
        <v>2006</v>
      </c>
      <c r="H24" s="382"/>
      <c r="I24" s="239">
        <v>2006</v>
      </c>
      <c r="J24" s="382"/>
      <c r="K24" s="239">
        <v>2006</v>
      </c>
      <c r="L24" s="382"/>
      <c r="M24" s="239">
        <v>2007</v>
      </c>
      <c r="N24" s="256"/>
      <c r="O24" s="180"/>
      <c r="P24" s="3"/>
    </row>
    <row r="25" spans="2:16" ht="15" customHeight="1">
      <c r="B25" s="209" t="s">
        <v>112</v>
      </c>
      <c r="C25" s="208"/>
      <c r="D25" s="210"/>
      <c r="E25" s="240">
        <v>1927.4</v>
      </c>
      <c r="F25" s="383"/>
      <c r="G25" s="218">
        <v>1889.9</v>
      </c>
      <c r="H25" s="366"/>
      <c r="I25" s="218">
        <v>347</v>
      </c>
      <c r="J25" s="366"/>
      <c r="K25" s="218">
        <v>975.42</v>
      </c>
      <c r="L25" s="366"/>
      <c r="M25" s="218">
        <v>206</v>
      </c>
      <c r="N25" s="38"/>
      <c r="O25" s="180"/>
      <c r="P25" s="3"/>
    </row>
    <row r="26" spans="2:16" ht="9.75" customHeight="1">
      <c r="B26" s="55"/>
      <c r="C26" s="56"/>
      <c r="D26" s="198"/>
      <c r="E26" s="241"/>
      <c r="F26" s="384"/>
      <c r="G26" s="230"/>
      <c r="H26" s="367"/>
      <c r="I26" s="230"/>
      <c r="J26" s="367"/>
      <c r="K26" s="230"/>
      <c r="L26" s="367"/>
      <c r="M26" s="220"/>
      <c r="N26" s="38"/>
      <c r="O26" s="180"/>
      <c r="P26" s="3"/>
    </row>
    <row r="27" spans="2:16" ht="15" customHeight="1">
      <c r="B27" s="175" t="s">
        <v>113</v>
      </c>
      <c r="C27" s="201"/>
      <c r="D27" s="211"/>
      <c r="E27" s="234">
        <v>452.2</v>
      </c>
      <c r="F27" s="376"/>
      <c r="G27" s="221">
        <v>2705.1</v>
      </c>
      <c r="H27" s="368"/>
      <c r="I27" s="221">
        <v>23</v>
      </c>
      <c r="J27" s="368"/>
      <c r="K27" s="221">
        <v>2195.44</v>
      </c>
      <c r="L27" s="368"/>
      <c r="M27" s="221">
        <v>2090</v>
      </c>
      <c r="N27" s="257"/>
      <c r="O27" s="180"/>
      <c r="P27" s="3"/>
    </row>
    <row r="28" spans="2:16" ht="9.75" customHeight="1">
      <c r="B28" s="165"/>
      <c r="C28" s="166"/>
      <c r="D28" s="169"/>
      <c r="E28" s="242"/>
      <c r="F28" s="385"/>
      <c r="G28" s="224"/>
      <c r="H28" s="369"/>
      <c r="I28" s="224"/>
      <c r="J28" s="369"/>
      <c r="K28" s="224"/>
      <c r="L28" s="369"/>
      <c r="M28" s="224"/>
      <c r="N28" s="257"/>
      <c r="O28" s="180"/>
      <c r="P28" s="3"/>
    </row>
    <row r="29" spans="2:16" ht="15" customHeight="1">
      <c r="B29" s="685" t="s">
        <v>152</v>
      </c>
      <c r="C29" s="659"/>
      <c r="D29" s="686"/>
      <c r="E29" s="243">
        <v>141.1</v>
      </c>
      <c r="F29" s="374"/>
      <c r="G29" s="228">
        <v>486</v>
      </c>
      <c r="H29" s="370"/>
      <c r="I29" s="244"/>
      <c r="J29" s="391"/>
      <c r="K29" s="228">
        <v>1290.87</v>
      </c>
      <c r="L29" s="370"/>
      <c r="M29" s="228">
        <v>84</v>
      </c>
      <c r="N29" s="38"/>
      <c r="O29" s="180"/>
      <c r="P29" s="3"/>
    </row>
    <row r="30" spans="2:16" ht="9.75" customHeight="1">
      <c r="B30" s="68"/>
      <c r="C30" s="18"/>
      <c r="D30" s="195"/>
      <c r="E30" s="245"/>
      <c r="F30" s="386"/>
      <c r="G30" s="230"/>
      <c r="H30" s="367"/>
      <c r="I30" s="220"/>
      <c r="J30" s="392"/>
      <c r="K30" s="230"/>
      <c r="L30" s="367"/>
      <c r="M30" s="230"/>
      <c r="N30" s="38"/>
      <c r="O30" s="180"/>
      <c r="P30" s="3"/>
    </row>
    <row r="31" spans="2:16" ht="15" customHeight="1">
      <c r="B31" s="175" t="s">
        <v>139</v>
      </c>
      <c r="C31" s="201"/>
      <c r="D31" s="212"/>
      <c r="E31" s="246">
        <v>128.9</v>
      </c>
      <c r="F31" s="371"/>
      <c r="G31" s="221">
        <v>853.6</v>
      </c>
      <c r="H31" s="368"/>
      <c r="I31" s="222"/>
      <c r="J31" s="378"/>
      <c r="K31" s="231">
        <v>166.4</v>
      </c>
      <c r="L31" s="376"/>
      <c r="M31" s="231">
        <v>2465</v>
      </c>
      <c r="N31" s="257"/>
      <c r="O31" s="180"/>
      <c r="P31" s="3"/>
    </row>
    <row r="32" spans="2:16" ht="9.75" customHeight="1">
      <c r="B32" s="165"/>
      <c r="C32" s="166"/>
      <c r="D32" s="170"/>
      <c r="E32" s="247"/>
      <c r="F32" s="387"/>
      <c r="G32" s="224"/>
      <c r="H32" s="369"/>
      <c r="I32" s="225"/>
      <c r="J32" s="380"/>
      <c r="K32" s="248"/>
      <c r="L32" s="385"/>
      <c r="M32" s="248"/>
      <c r="N32" s="257"/>
      <c r="O32" s="180"/>
      <c r="P32" s="3"/>
    </row>
    <row r="33" spans="2:16" ht="15" customHeight="1">
      <c r="B33" s="687" t="s">
        <v>173</v>
      </c>
      <c r="C33" s="687"/>
      <c r="D33" s="687"/>
      <c r="E33" s="249">
        <v>1575</v>
      </c>
      <c r="F33" s="388"/>
      <c r="G33" s="227">
        <v>331.64</v>
      </c>
      <c r="H33" s="374"/>
      <c r="I33" s="228">
        <v>208</v>
      </c>
      <c r="J33" s="370"/>
      <c r="K33" s="250">
        <v>4257.7</v>
      </c>
      <c r="L33" s="394"/>
      <c r="M33" s="228">
        <v>62</v>
      </c>
      <c r="N33" s="38"/>
      <c r="O33" s="180"/>
      <c r="P33" s="3"/>
    </row>
    <row r="34" spans="2:16" ht="9.75" customHeight="1">
      <c r="B34" s="91"/>
      <c r="C34" s="92"/>
      <c r="D34" s="196"/>
      <c r="E34" s="251"/>
      <c r="F34" s="389"/>
      <c r="G34" s="252"/>
      <c r="H34" s="390"/>
      <c r="I34" s="253"/>
      <c r="J34" s="393"/>
      <c r="K34" s="254"/>
      <c r="L34" s="395"/>
      <c r="M34" s="253"/>
      <c r="N34" s="255"/>
      <c r="O34" s="180"/>
      <c r="P34" s="3"/>
    </row>
    <row r="35" spans="2:13" ht="30" customHeight="1">
      <c r="B35" s="659" t="s">
        <v>204</v>
      </c>
      <c r="C35" s="659"/>
      <c r="D35" s="659"/>
      <c r="E35" s="659"/>
      <c r="F35" s="659"/>
      <c r="G35" s="659"/>
      <c r="H35" s="659"/>
      <c r="I35" s="659"/>
      <c r="J35" s="659"/>
      <c r="K35" s="659"/>
      <c r="L35" s="659"/>
      <c r="M35" s="659"/>
    </row>
    <row r="36" spans="2:13" ht="12" customHeight="1">
      <c r="B36" s="63" t="s">
        <v>141</v>
      </c>
      <c r="D36" s="3"/>
      <c r="E36" s="3"/>
      <c r="F36" s="3"/>
      <c r="G36" s="3"/>
      <c r="H36" s="3"/>
      <c r="I36" s="3"/>
      <c r="J36" s="3"/>
      <c r="K36" s="3"/>
      <c r="L36" s="3"/>
      <c r="M36" s="3"/>
    </row>
    <row r="37" spans="2:13" ht="11.25">
      <c r="B37" s="691" t="s">
        <v>183</v>
      </c>
      <c r="C37" s="691"/>
      <c r="D37" s="691"/>
      <c r="E37" s="691"/>
      <c r="F37" s="691"/>
      <c r="G37" s="691"/>
      <c r="H37" s="691"/>
      <c r="I37" s="691"/>
      <c r="J37" s="691"/>
      <c r="K37" s="691"/>
      <c r="L37" s="691"/>
      <c r="M37" s="691"/>
    </row>
    <row r="38" spans="2:13" ht="11.25">
      <c r="B38" s="691" t="s">
        <v>184</v>
      </c>
      <c r="C38" s="691"/>
      <c r="D38" s="691"/>
      <c r="E38" s="691"/>
      <c r="F38" s="691"/>
      <c r="G38" s="691"/>
      <c r="H38" s="691"/>
      <c r="I38" s="691"/>
      <c r="J38" s="691"/>
      <c r="K38" s="691"/>
      <c r="L38" s="691"/>
      <c r="M38" s="691"/>
    </row>
    <row r="39" spans="2:13" ht="11.25">
      <c r="B39" s="691" t="s">
        <v>185</v>
      </c>
      <c r="C39" s="691"/>
      <c r="D39" s="691"/>
      <c r="E39" s="691"/>
      <c r="F39" s="691"/>
      <c r="G39" s="691"/>
      <c r="H39" s="691"/>
      <c r="I39" s="691"/>
      <c r="J39" s="691"/>
      <c r="K39" s="691"/>
      <c r="L39" s="691"/>
      <c r="M39" s="691"/>
    </row>
  </sheetData>
  <mergeCells count="15">
    <mergeCell ref="B38:M38"/>
    <mergeCell ref="B39:M39"/>
    <mergeCell ref="B37:M37"/>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6"/>
  <sheetViews>
    <sheetView workbookViewId="0" topLeftCell="A1">
      <selection activeCell="A1" sqref="A1"/>
    </sheetView>
  </sheetViews>
  <sheetFormatPr defaultColWidth="9.140625" defaultRowHeight="12.75"/>
  <cols>
    <col min="1" max="1" width="0.42578125" style="0" customWidth="1"/>
    <col min="2" max="2" width="12.7109375" style="0" customWidth="1"/>
    <col min="3" max="3" width="1.421875" style="0" customWidth="1"/>
    <col min="4" max="4" width="76.00390625" style="0" customWidth="1"/>
  </cols>
  <sheetData>
    <row r="1" spans="2:4" ht="14.25" customHeight="1">
      <c r="B1" s="291"/>
      <c r="C1" s="291"/>
      <c r="D1" s="13" t="s">
        <v>42</v>
      </c>
    </row>
    <row r="2" spans="2:4" ht="19.5" customHeight="1">
      <c r="B2" s="592" t="s">
        <v>188</v>
      </c>
      <c r="C2" s="592"/>
      <c r="D2" s="592"/>
    </row>
    <row r="3" spans="2:4" ht="15.75" customHeight="1">
      <c r="B3" s="602"/>
      <c r="C3" s="602"/>
      <c r="D3" s="602"/>
    </row>
    <row r="4" spans="2:4" ht="64.5" customHeight="1">
      <c r="B4" s="292" t="s">
        <v>261</v>
      </c>
      <c r="C4" s="293"/>
      <c r="D4" s="316" t="s">
        <v>274</v>
      </c>
    </row>
    <row r="5" spans="2:4" ht="58.5" customHeight="1">
      <c r="B5" s="292" t="s">
        <v>189</v>
      </c>
      <c r="C5" s="293"/>
      <c r="D5" s="316" t="s">
        <v>275</v>
      </c>
    </row>
    <row r="6" spans="2:4" ht="31.5" customHeight="1">
      <c r="B6" s="599" t="s">
        <v>190</v>
      </c>
      <c r="C6" s="294"/>
      <c r="D6" s="312" t="s">
        <v>270</v>
      </c>
    </row>
    <row r="7" spans="2:4" ht="38.25" customHeight="1">
      <c r="B7" s="600"/>
      <c r="C7" s="295"/>
      <c r="D7" s="310" t="s">
        <v>263</v>
      </c>
    </row>
    <row r="8" spans="2:4" ht="42" customHeight="1">
      <c r="B8" s="599" t="s">
        <v>191</v>
      </c>
      <c r="C8" s="294"/>
      <c r="D8" s="317" t="s">
        <v>264</v>
      </c>
    </row>
    <row r="9" spans="2:4" ht="60" customHeight="1">
      <c r="B9" s="601"/>
      <c r="C9" s="295"/>
      <c r="D9" s="309" t="s">
        <v>265</v>
      </c>
    </row>
    <row r="10" spans="2:4" ht="60" customHeight="1">
      <c r="B10" s="599" t="s">
        <v>90</v>
      </c>
      <c r="C10" s="294"/>
      <c r="D10" s="312" t="s">
        <v>266</v>
      </c>
    </row>
    <row r="11" spans="2:4" ht="57.75" customHeight="1">
      <c r="B11" s="600"/>
      <c r="C11" s="294"/>
      <c r="D11" s="309" t="s">
        <v>267</v>
      </c>
    </row>
    <row r="12" spans="2:4" ht="24.75" customHeight="1">
      <c r="B12" s="599" t="s">
        <v>192</v>
      </c>
      <c r="C12" s="296"/>
      <c r="D12" s="315" t="s">
        <v>268</v>
      </c>
    </row>
    <row r="13" spans="2:4" ht="24.75" customHeight="1">
      <c r="B13" s="601"/>
      <c r="C13" s="294"/>
      <c r="D13" s="313" t="s">
        <v>269</v>
      </c>
    </row>
    <row r="14" spans="2:4" ht="44.25" customHeight="1">
      <c r="B14" s="599" t="s">
        <v>193</v>
      </c>
      <c r="C14" s="296"/>
      <c r="D14" s="315" t="s">
        <v>316</v>
      </c>
    </row>
    <row r="15" spans="2:4" ht="28.5" customHeight="1">
      <c r="B15" s="601"/>
      <c r="C15" s="297"/>
      <c r="D15" s="314" t="s">
        <v>317</v>
      </c>
    </row>
    <row r="16" spans="2:4" ht="56.25" customHeight="1">
      <c r="B16" s="600"/>
      <c r="C16" s="298"/>
      <c r="D16" s="311" t="s">
        <v>318</v>
      </c>
    </row>
  </sheetData>
  <mergeCells count="7">
    <mergeCell ref="B10:B11"/>
    <mergeCell ref="B12:B13"/>
    <mergeCell ref="B14:B16"/>
    <mergeCell ref="B2:D2"/>
    <mergeCell ref="B3:D3"/>
    <mergeCell ref="B6:B7"/>
    <mergeCell ref="B8:B9"/>
  </mergeCells>
  <printOptions horizontalCentered="1"/>
  <pageMargins left="0.6692913385826772" right="0.6692913385826772" top="0.3937007874015748"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Z52"/>
  <sheetViews>
    <sheetView workbookViewId="0" topLeftCell="A1">
      <selection activeCell="A1" sqref="A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13" width="10.7109375" style="5" customWidth="1"/>
    <col min="14" max="14" width="8.8515625" style="30" customWidth="1"/>
    <col min="15" max="15" width="8.7109375" style="31" customWidth="1"/>
    <col min="16" max="21" width="8.7109375" style="5" customWidth="1"/>
    <col min="22" max="24" width="9.140625" style="5" customWidth="1"/>
    <col min="25" max="26" width="6.7109375" style="5" customWidth="1"/>
    <col min="27" max="16384" width="9.140625" style="5" customWidth="1"/>
  </cols>
  <sheetData>
    <row r="1" spans="2:15" ht="14.25" customHeight="1">
      <c r="B1" s="95"/>
      <c r="C1" s="25"/>
      <c r="D1" s="25"/>
      <c r="E1" s="25"/>
      <c r="F1" s="12"/>
      <c r="G1" s="12"/>
      <c r="I1" s="13" t="s">
        <v>43</v>
      </c>
      <c r="J1" s="26"/>
      <c r="K1" s="26"/>
      <c r="L1" s="26"/>
      <c r="N1" s="26"/>
      <c r="O1" s="26"/>
    </row>
    <row r="2" spans="2:15" ht="30" customHeight="1">
      <c r="B2" s="587" t="s">
        <v>170</v>
      </c>
      <c r="C2" s="587"/>
      <c r="D2" s="587"/>
      <c r="E2" s="587"/>
      <c r="F2" s="587"/>
      <c r="G2" s="587"/>
      <c r="H2" s="587"/>
      <c r="I2" s="587"/>
      <c r="J2" s="96"/>
      <c r="K2" s="96"/>
      <c r="L2" s="96"/>
      <c r="M2" s="96"/>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1:15" s="12" customFormat="1" ht="26.25" customHeight="1">
      <c r="A26"/>
      <c r="B26" s="2"/>
      <c r="C26" s="2"/>
      <c r="D26" s="2"/>
      <c r="E26" s="2"/>
      <c r="F26" s="2"/>
      <c r="G26" s="2"/>
      <c r="H26" s="2"/>
      <c r="I26" s="2"/>
      <c r="J26" s="2"/>
      <c r="K26" s="2"/>
      <c r="L26" s="2"/>
      <c r="M26" s="2"/>
      <c r="N26" s="2"/>
      <c r="O26" s="2"/>
    </row>
    <row r="27" spans="1:15" s="12" customFormat="1" ht="26.25" customHeight="1">
      <c r="A27"/>
      <c r="B27" s="2"/>
      <c r="C27" s="2"/>
      <c r="D27" s="2"/>
      <c r="E27" s="2"/>
      <c r="F27" s="2"/>
      <c r="G27" s="2"/>
      <c r="H27" s="2"/>
      <c r="I27" s="2"/>
      <c r="J27" s="2"/>
      <c r="K27" s="2"/>
      <c r="L27" s="2"/>
      <c r="M27" s="2"/>
      <c r="N27" s="2"/>
      <c r="O27" s="2"/>
    </row>
    <row r="28" spans="2:15" ht="16.5" customHeight="1">
      <c r="B28" s="4" t="s">
        <v>61</v>
      </c>
      <c r="C28" s="28"/>
      <c r="D28" s="28"/>
      <c r="E28" s="28"/>
      <c r="F28" s="28"/>
      <c r="G28" s="28"/>
      <c r="H28" s="28"/>
      <c r="I28" s="2"/>
      <c r="J28" s="2"/>
      <c r="K28" s="2"/>
      <c r="L28" s="2"/>
      <c r="M28" s="2"/>
      <c r="N28" s="2"/>
      <c r="O28" s="2"/>
    </row>
    <row r="29" spans="2:15" ht="12" customHeight="1">
      <c r="B29" s="577" t="s">
        <v>198</v>
      </c>
      <c r="C29" s="577"/>
      <c r="D29" s="577"/>
      <c r="E29" s="577"/>
      <c r="F29" s="577"/>
      <c r="G29" s="577"/>
      <c r="H29" s="577"/>
      <c r="I29" s="577"/>
      <c r="J29" s="99"/>
      <c r="K29" s="99"/>
      <c r="L29" s="99"/>
      <c r="M29" s="99"/>
      <c r="N29" s="29"/>
      <c r="O29" s="2"/>
    </row>
    <row r="30" spans="2:13" ht="12" customHeight="1">
      <c r="B30" s="576" t="s">
        <v>199</v>
      </c>
      <c r="C30" s="576"/>
      <c r="D30" s="576"/>
      <c r="E30" s="576"/>
      <c r="F30" s="576"/>
      <c r="G30" s="576"/>
      <c r="H30" s="576"/>
      <c r="I30" s="576"/>
      <c r="J30" s="98"/>
      <c r="K30" s="98"/>
      <c r="L30" s="98"/>
      <c r="M30" s="98"/>
    </row>
    <row r="31" spans="2:8" ht="12" customHeight="1">
      <c r="B31" s="590" t="s">
        <v>252</v>
      </c>
      <c r="C31" s="590"/>
      <c r="D31" s="590"/>
      <c r="E31" s="590"/>
      <c r="F31" s="590"/>
      <c r="G31" s="590"/>
      <c r="H31" s="590"/>
    </row>
    <row r="32" spans="2:8" ht="16.5" customHeight="1">
      <c r="B32" s="94"/>
      <c r="C32" s="94"/>
      <c r="D32" s="94"/>
      <c r="E32" s="94"/>
      <c r="F32" s="94"/>
      <c r="G32" s="94"/>
      <c r="H32" s="94"/>
    </row>
    <row r="33" spans="2:10" ht="18" customHeight="1">
      <c r="B33" s="586" t="s">
        <v>172</v>
      </c>
      <c r="C33" s="586"/>
      <c r="D33" s="586"/>
      <c r="E33" s="586"/>
      <c r="F33" s="586"/>
      <c r="G33" s="586"/>
      <c r="H33" s="586"/>
      <c r="I33" s="586"/>
      <c r="J33" s="96"/>
    </row>
    <row r="34" spans="2:8" ht="32.25" customHeight="1">
      <c r="B34" s="5"/>
      <c r="C34" s="588" t="s">
        <v>255</v>
      </c>
      <c r="D34" s="589"/>
      <c r="E34" s="176" t="s">
        <v>251</v>
      </c>
      <c r="F34" s="178" t="s">
        <v>254</v>
      </c>
      <c r="G34" s="177" t="s">
        <v>249</v>
      </c>
      <c r="H34" s="179" t="s">
        <v>250</v>
      </c>
    </row>
    <row r="35" spans="2:23" ht="16.5" customHeight="1">
      <c r="B35" s="5"/>
      <c r="C35" s="110" t="s">
        <v>90</v>
      </c>
      <c r="D35" s="109"/>
      <c r="E35" s="607" t="s">
        <v>251</v>
      </c>
      <c r="F35" s="611" t="s">
        <v>260</v>
      </c>
      <c r="G35" s="605" t="s">
        <v>249</v>
      </c>
      <c r="H35" s="603" t="s">
        <v>259</v>
      </c>
      <c r="L35" s="101"/>
      <c r="M35" s="101"/>
      <c r="N35" s="101"/>
      <c r="O35" s="101"/>
      <c r="P35" s="101"/>
      <c r="Q35" s="101"/>
      <c r="R35" s="101"/>
      <c r="S35" s="101"/>
      <c r="T35" s="101"/>
      <c r="U35" s="101"/>
      <c r="V35" s="101"/>
      <c r="W35" s="101"/>
    </row>
    <row r="36" spans="2:23" ht="14.25" customHeight="1">
      <c r="B36" s="5"/>
      <c r="C36" s="102" t="s">
        <v>35</v>
      </c>
      <c r="D36" s="103"/>
      <c r="E36" s="609"/>
      <c r="F36" s="582"/>
      <c r="G36" s="610"/>
      <c r="H36" s="604"/>
      <c r="L36" s="101"/>
      <c r="M36" s="101"/>
      <c r="N36" s="101"/>
      <c r="O36" s="101"/>
      <c r="P36" s="101"/>
      <c r="Q36" s="101"/>
      <c r="R36" s="101"/>
      <c r="S36" s="101"/>
      <c r="T36" s="101"/>
      <c r="U36" s="101"/>
      <c r="V36" s="101"/>
      <c r="W36" s="101"/>
    </row>
    <row r="37" spans="2:23" ht="16.5" customHeight="1">
      <c r="B37" s="5"/>
      <c r="C37" s="110" t="s">
        <v>104</v>
      </c>
      <c r="D37" s="109"/>
      <c r="E37" s="607" t="s">
        <v>251</v>
      </c>
      <c r="F37" s="583" t="s">
        <v>257</v>
      </c>
      <c r="G37" s="605" t="s">
        <v>249</v>
      </c>
      <c r="H37" s="603" t="s">
        <v>258</v>
      </c>
      <c r="K37" s="73"/>
      <c r="L37" s="101"/>
      <c r="M37" s="101"/>
      <c r="N37" s="101"/>
      <c r="O37" s="101"/>
      <c r="P37" s="101"/>
      <c r="Q37" s="101"/>
      <c r="R37" s="101"/>
      <c r="S37" s="101"/>
      <c r="T37" s="101"/>
      <c r="U37" s="101"/>
      <c r="V37" s="101"/>
      <c r="W37" s="101"/>
    </row>
    <row r="38" spans="2:23" ht="16.5" customHeight="1">
      <c r="B38" s="5"/>
      <c r="C38" s="104" t="s">
        <v>36</v>
      </c>
      <c r="D38" s="105"/>
      <c r="E38" s="608"/>
      <c r="F38" s="584"/>
      <c r="G38" s="606"/>
      <c r="H38" s="585"/>
      <c r="K38" s="74"/>
      <c r="L38" s="101"/>
      <c r="M38" s="101"/>
      <c r="N38" s="101"/>
      <c r="O38" s="101"/>
      <c r="P38" s="101"/>
      <c r="Q38" s="101"/>
      <c r="R38" s="101"/>
      <c r="S38" s="101"/>
      <c r="T38" s="101"/>
      <c r="U38" s="101"/>
      <c r="V38" s="101"/>
      <c r="W38" s="101"/>
    </row>
    <row r="39" spans="2:8" ht="40.5" customHeight="1">
      <c r="B39" s="72"/>
      <c r="C39" s="72"/>
      <c r="D39" s="72"/>
      <c r="E39" s="72"/>
      <c r="F39" s="72"/>
      <c r="G39" s="72"/>
      <c r="H39" s="72"/>
    </row>
    <row r="40" spans="2:11" ht="40.5" customHeight="1">
      <c r="B40" s="72"/>
      <c r="C40" s="72"/>
      <c r="D40" s="72"/>
      <c r="E40" s="72"/>
      <c r="F40" s="72"/>
      <c r="G40" s="72"/>
      <c r="H40" s="72"/>
      <c r="K40" s="33" t="s">
        <v>105</v>
      </c>
    </row>
    <row r="41" spans="11:12" ht="12.75">
      <c r="K41" s="5" t="s">
        <v>163</v>
      </c>
      <c r="L41" s="5" t="s">
        <v>106</v>
      </c>
    </row>
    <row r="42" spans="11:26" ht="22.5" customHeight="1">
      <c r="K42" s="34"/>
      <c r="L42" s="305">
        <v>1995</v>
      </c>
      <c r="M42" s="305">
        <v>1996</v>
      </c>
      <c r="N42" s="305">
        <v>1997</v>
      </c>
      <c r="O42" s="305">
        <v>1998</v>
      </c>
      <c r="P42" s="305">
        <v>1999</v>
      </c>
      <c r="Q42" s="305">
        <v>2000</v>
      </c>
      <c r="R42" s="305">
        <v>2001</v>
      </c>
      <c r="S42" s="305">
        <v>2002</v>
      </c>
      <c r="T42" s="305">
        <v>2003</v>
      </c>
      <c r="U42" s="305">
        <v>2004</v>
      </c>
      <c r="V42" s="305">
        <v>2005</v>
      </c>
      <c r="W42" s="305">
        <v>2006</v>
      </c>
      <c r="X42" s="305">
        <v>2007</v>
      </c>
      <c r="Y42" s="482" t="s">
        <v>197</v>
      </c>
      <c r="Z42" s="482" t="s">
        <v>253</v>
      </c>
    </row>
    <row r="43" spans="11:26" ht="12.75">
      <c r="K43" s="5" t="s">
        <v>37</v>
      </c>
      <c r="L43" s="307">
        <v>7982043.3</v>
      </c>
      <c r="M43" s="307">
        <v>8127971.6</v>
      </c>
      <c r="N43" s="307">
        <v>8348468</v>
      </c>
      <c r="O43" s="307">
        <v>8595776.7</v>
      </c>
      <c r="P43" s="307">
        <v>8857079.9</v>
      </c>
      <c r="Q43" s="307">
        <v>9202040.8</v>
      </c>
      <c r="R43" s="307">
        <v>9384405.6</v>
      </c>
      <c r="S43" s="307">
        <v>9501545.1</v>
      </c>
      <c r="T43" s="307">
        <v>9628856</v>
      </c>
      <c r="U43" s="307">
        <v>9866913.6</v>
      </c>
      <c r="V43" s="307">
        <v>10061379.7</v>
      </c>
      <c r="W43" s="307">
        <v>10374877.6</v>
      </c>
      <c r="X43" s="307">
        <v>10674653.6</v>
      </c>
      <c r="Y43" s="304">
        <f>(POWER((X43/L43),1/12)-1)</f>
        <v>0.024518903331486985</v>
      </c>
      <c r="Z43" s="304">
        <f>X43/W43-1</f>
        <v>0.02889441317360708</v>
      </c>
    </row>
    <row r="44" spans="11:26" ht="12.75">
      <c r="K44" s="5" t="s">
        <v>36</v>
      </c>
      <c r="L44" s="486">
        <v>3063.796576</v>
      </c>
      <c r="M44" s="486">
        <v>3097.911592</v>
      </c>
      <c r="N44" s="487">
        <v>3214.5421270000006</v>
      </c>
      <c r="O44" s="488">
        <v>3308.509879551</v>
      </c>
      <c r="P44" s="486">
        <v>3397.0209511389394</v>
      </c>
      <c r="Q44" s="486">
        <v>3533.613031322224</v>
      </c>
      <c r="R44" s="486">
        <v>3609.500733420257</v>
      </c>
      <c r="S44" s="486">
        <v>3668.0287696570313</v>
      </c>
      <c r="T44" s="486">
        <v>3717.783767754624</v>
      </c>
      <c r="U44" s="486">
        <v>3919.771062347433</v>
      </c>
      <c r="V44" s="486">
        <v>4011.849635910133</v>
      </c>
      <c r="W44" s="486">
        <v>4119.576114597</v>
      </c>
      <c r="X44" s="486">
        <v>4227.712393913001</v>
      </c>
      <c r="Y44" s="304">
        <f>(POWER((X44/L44),1/12)-1)</f>
        <v>0.027197118372203732</v>
      </c>
      <c r="Z44" s="304">
        <f>X44/W44-1</f>
        <v>0.026249370398288896</v>
      </c>
    </row>
    <row r="45" spans="11:26" ht="12.75">
      <c r="K45" s="5" t="s">
        <v>35</v>
      </c>
      <c r="L45" s="486">
        <v>5291.4131855</v>
      </c>
      <c r="M45" s="486">
        <v>5381.078599999999</v>
      </c>
      <c r="N45" s="487">
        <v>5496.279099999999</v>
      </c>
      <c r="O45" s="488">
        <v>5628.7940191</v>
      </c>
      <c r="P45" s="486">
        <v>5760.942242000001</v>
      </c>
      <c r="Q45" s="486">
        <v>5891.232379199999</v>
      </c>
      <c r="R45" s="486">
        <v>5979.486702</v>
      </c>
      <c r="S45" s="486">
        <v>6039.6908896</v>
      </c>
      <c r="T45" s="486">
        <v>6087.870940500001</v>
      </c>
      <c r="U45" s="486">
        <v>6198.163478</v>
      </c>
      <c r="V45" s="486">
        <v>6239.360823000001</v>
      </c>
      <c r="W45" s="486">
        <v>6397.857421</v>
      </c>
      <c r="X45" s="486">
        <v>6472.949990000001</v>
      </c>
      <c r="Y45" s="304">
        <f>(POWER((X45/L45),1/12)-1)</f>
        <v>0.01693738827040936</v>
      </c>
      <c r="Z45" s="304">
        <f>X45/W45-1</f>
        <v>0.011737143243224057</v>
      </c>
    </row>
    <row r="46" spans="12:24" ht="12.75">
      <c r="L46" s="483"/>
      <c r="M46" s="483"/>
      <c r="N46" s="484"/>
      <c r="O46" s="485"/>
      <c r="P46" s="483"/>
      <c r="Q46" s="483"/>
      <c r="R46" s="483"/>
      <c r="S46" s="483"/>
      <c r="T46" s="483"/>
      <c r="U46" s="483"/>
      <c r="V46" s="483"/>
      <c r="W46" s="483"/>
      <c r="X46" s="483"/>
    </row>
    <row r="48" spans="12:24" ht="12.75">
      <c r="L48" s="306">
        <v>1995</v>
      </c>
      <c r="M48" s="306">
        <v>1996</v>
      </c>
      <c r="N48" s="306">
        <v>1997</v>
      </c>
      <c r="O48" s="306">
        <v>1998</v>
      </c>
      <c r="P48" s="306">
        <v>1999</v>
      </c>
      <c r="Q48" s="306">
        <v>2000</v>
      </c>
      <c r="R48" s="306">
        <v>2001</v>
      </c>
      <c r="S48" s="306">
        <v>2002</v>
      </c>
      <c r="T48" s="306">
        <v>2003</v>
      </c>
      <c r="U48" s="306">
        <v>2004</v>
      </c>
      <c r="V48" s="306">
        <v>2005</v>
      </c>
      <c r="W48" s="306">
        <v>2006</v>
      </c>
      <c r="X48" s="306">
        <v>2007</v>
      </c>
    </row>
    <row r="49" spans="11:24" ht="22.5">
      <c r="K49" s="308" t="s">
        <v>107</v>
      </c>
      <c r="L49" s="100">
        <f aca="true" t="shared" si="0" ref="L49:X49">100*L45/$L45</f>
        <v>100</v>
      </c>
      <c r="M49" s="100">
        <f t="shared" si="0"/>
        <v>101.6945456980322</v>
      </c>
      <c r="N49" s="100">
        <f t="shared" si="0"/>
        <v>103.87166730924342</v>
      </c>
      <c r="O49" s="100">
        <f t="shared" si="0"/>
        <v>106.37600621558947</v>
      </c>
      <c r="P49" s="100">
        <f t="shared" si="0"/>
        <v>108.87341509800531</v>
      </c>
      <c r="Q49" s="100">
        <f t="shared" si="0"/>
        <v>111.33570886778747</v>
      </c>
      <c r="R49" s="100">
        <f t="shared" si="0"/>
        <v>113.00358698854818</v>
      </c>
      <c r="S49" s="100">
        <f t="shared" si="0"/>
        <v>114.14135842104521</v>
      </c>
      <c r="T49" s="100">
        <f t="shared" si="0"/>
        <v>115.05189118820896</v>
      </c>
      <c r="U49" s="100">
        <f t="shared" si="0"/>
        <v>117.13625945871621</v>
      </c>
      <c r="V49" s="100">
        <f t="shared" si="0"/>
        <v>117.91482925766697</v>
      </c>
      <c r="W49" s="100">
        <f t="shared" si="0"/>
        <v>120.91018404179769</v>
      </c>
      <c r="X49" s="100">
        <f t="shared" si="0"/>
        <v>122.32932419146086</v>
      </c>
    </row>
    <row r="50" spans="11:24" ht="22.5">
      <c r="K50" s="308" t="s">
        <v>108</v>
      </c>
      <c r="L50" s="100">
        <f aca="true" t="shared" si="1" ref="L50:V50">100*L44/$L44</f>
        <v>100</v>
      </c>
      <c r="M50" s="100">
        <f t="shared" si="1"/>
        <v>101.11348828663225</v>
      </c>
      <c r="N50" s="100">
        <f t="shared" si="1"/>
        <v>104.92022062368152</v>
      </c>
      <c r="O50" s="100">
        <f t="shared" si="1"/>
        <v>107.9872569043239</v>
      </c>
      <c r="P50" s="100">
        <f t="shared" si="1"/>
        <v>110.87619125072548</v>
      </c>
      <c r="Q50" s="100">
        <f t="shared" si="1"/>
        <v>115.33445330549986</v>
      </c>
      <c r="R50" s="100">
        <f t="shared" si="1"/>
        <v>117.81137043154189</v>
      </c>
      <c r="S50" s="100">
        <f t="shared" si="1"/>
        <v>119.72168121050316</v>
      </c>
      <c r="T50" s="100">
        <f t="shared" si="1"/>
        <v>121.34564666850206</v>
      </c>
      <c r="U50" s="100">
        <f t="shared" si="1"/>
        <v>127.9383589972206</v>
      </c>
      <c r="V50" s="100">
        <f t="shared" si="1"/>
        <v>130.9437339063771</v>
      </c>
      <c r="W50" s="100">
        <f>100*W44/$L44</f>
        <v>134.45984458848744</v>
      </c>
      <c r="X50" s="100">
        <f>100*X44/$L44</f>
        <v>137.98933085278702</v>
      </c>
    </row>
    <row r="51" spans="11:24" ht="33.75">
      <c r="K51" s="308" t="s">
        <v>256</v>
      </c>
      <c r="L51" s="100">
        <f aca="true" t="shared" si="2" ref="L51:V51">100*L43/$L43</f>
        <v>100</v>
      </c>
      <c r="M51" s="100">
        <f t="shared" si="2"/>
        <v>101.82820732130081</v>
      </c>
      <c r="N51" s="100">
        <f t="shared" si="2"/>
        <v>104.59061278206798</v>
      </c>
      <c r="O51" s="100">
        <f t="shared" si="2"/>
        <v>107.6889259671142</v>
      </c>
      <c r="P51" s="100">
        <f t="shared" si="2"/>
        <v>110.96256393397415</v>
      </c>
      <c r="Q51" s="100">
        <f t="shared" si="2"/>
        <v>115.28427564405722</v>
      </c>
      <c r="R51" s="100">
        <f t="shared" si="2"/>
        <v>117.56896382659312</v>
      </c>
      <c r="S51" s="100">
        <f t="shared" si="2"/>
        <v>119.03650159352055</v>
      </c>
      <c r="T51" s="100">
        <f t="shared" si="2"/>
        <v>120.63146788492115</v>
      </c>
      <c r="U51" s="100">
        <f t="shared" si="2"/>
        <v>123.61388217475593</v>
      </c>
      <c r="V51" s="100">
        <f t="shared" si="2"/>
        <v>126.05017690144577</v>
      </c>
      <c r="W51" s="100">
        <f>100*W43/$L43</f>
        <v>129.9777163574144</v>
      </c>
      <c r="X51" s="100">
        <f>100*X43/$L43</f>
        <v>133.73334619720742</v>
      </c>
    </row>
    <row r="52" spans="14:15" ht="12.75">
      <c r="N52" s="5"/>
      <c r="O52" s="5"/>
    </row>
  </sheetData>
  <mergeCells count="14">
    <mergeCell ref="B33:I33"/>
    <mergeCell ref="B2:I2"/>
    <mergeCell ref="C34:D34"/>
    <mergeCell ref="B31:H31"/>
    <mergeCell ref="B30:I30"/>
    <mergeCell ref="B29:I29"/>
    <mergeCell ref="H35:H36"/>
    <mergeCell ref="G37:G38"/>
    <mergeCell ref="E37:E38"/>
    <mergeCell ref="E35:E36"/>
    <mergeCell ref="G35:G36"/>
    <mergeCell ref="F35:F36"/>
    <mergeCell ref="F37:F38"/>
    <mergeCell ref="H37:H38"/>
  </mergeCells>
  <printOptions horizontalCentered="1"/>
  <pageMargins left="0.6692913385826772" right="0.6692913385826772"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80"/>
      <c r="C1" s="580"/>
      <c r="D1" s="1"/>
      <c r="G1" s="13" t="s">
        <v>44</v>
      </c>
    </row>
    <row r="2" spans="2:13" ht="30" customHeight="1">
      <c r="B2" s="569" t="s">
        <v>91</v>
      </c>
      <c r="C2" s="569"/>
      <c r="D2" s="569"/>
      <c r="E2" s="569"/>
      <c r="F2" s="569"/>
      <c r="G2" s="569"/>
      <c r="H2" s="21"/>
      <c r="I2" s="21"/>
      <c r="J2" s="21"/>
      <c r="K2" s="21"/>
      <c r="L2" s="21"/>
      <c r="M2" s="21"/>
    </row>
    <row r="3" spans="2:13" ht="18" customHeight="1">
      <c r="B3" s="570" t="s">
        <v>64</v>
      </c>
      <c r="C3" s="570"/>
      <c r="D3" s="570"/>
      <c r="E3" s="570"/>
      <c r="F3" s="570"/>
      <c r="G3" s="570"/>
      <c r="H3" s="21"/>
      <c r="I3" s="21"/>
      <c r="J3" s="21"/>
      <c r="K3" s="21"/>
      <c r="L3" s="21"/>
      <c r="M3" s="21"/>
    </row>
    <row r="4" spans="2:6" ht="21.75" customHeight="1">
      <c r="B4" s="6"/>
      <c r="C4" s="581" t="s">
        <v>65</v>
      </c>
      <c r="D4" s="564"/>
      <c r="E4" s="565"/>
      <c r="F4" s="566" t="s">
        <v>140</v>
      </c>
    </row>
    <row r="5" spans="2:6" ht="26.25" customHeight="1">
      <c r="B5" s="6"/>
      <c r="C5" s="181" t="s">
        <v>93</v>
      </c>
      <c r="D5" s="182" t="s">
        <v>94</v>
      </c>
      <c r="E5" s="183" t="s">
        <v>95</v>
      </c>
      <c r="F5" s="567"/>
    </row>
    <row r="6" spans="1:7" ht="12.75" customHeight="1">
      <c r="A6" s="8"/>
      <c r="B6" s="9" t="s">
        <v>21</v>
      </c>
      <c r="C6" s="472" t="s">
        <v>102</v>
      </c>
      <c r="D6" s="106" t="s">
        <v>220</v>
      </c>
      <c r="E6" s="107">
        <v>120</v>
      </c>
      <c r="F6" s="108">
        <v>0.5</v>
      </c>
      <c r="G6" s="9" t="s">
        <v>21</v>
      </c>
    </row>
    <row r="7" spans="1:7" ht="12.75" customHeight="1">
      <c r="A7" s="8"/>
      <c r="B7" s="124" t="s">
        <v>3</v>
      </c>
      <c r="C7" s="125">
        <v>50</v>
      </c>
      <c r="D7" s="126">
        <v>90</v>
      </c>
      <c r="E7" s="127">
        <v>130</v>
      </c>
      <c r="F7" s="121">
        <v>0.5</v>
      </c>
      <c r="G7" s="124" t="s">
        <v>3</v>
      </c>
    </row>
    <row r="8" spans="1:7" ht="12.75" customHeight="1">
      <c r="A8" s="8"/>
      <c r="B8" s="10" t="s">
        <v>5</v>
      </c>
      <c r="C8" s="77">
        <v>50</v>
      </c>
      <c r="D8" s="78">
        <v>90</v>
      </c>
      <c r="E8" s="79">
        <v>130</v>
      </c>
      <c r="F8" s="520">
        <v>0</v>
      </c>
      <c r="G8" s="10" t="s">
        <v>5</v>
      </c>
    </row>
    <row r="9" spans="1:7" ht="12.75" customHeight="1">
      <c r="A9" s="8"/>
      <c r="B9" s="124" t="s">
        <v>16</v>
      </c>
      <c r="C9" s="125">
        <v>50</v>
      </c>
      <c r="D9" s="126">
        <v>80</v>
      </c>
      <c r="E9" s="128" t="s">
        <v>96</v>
      </c>
      <c r="F9" s="121">
        <v>0.5</v>
      </c>
      <c r="G9" s="124" t="s">
        <v>16</v>
      </c>
    </row>
    <row r="10" spans="1:7" ht="12.75" customHeight="1">
      <c r="A10" s="8"/>
      <c r="B10" s="10" t="s">
        <v>22</v>
      </c>
      <c r="C10" s="80" t="s">
        <v>102</v>
      </c>
      <c r="D10" s="78">
        <v>100</v>
      </c>
      <c r="E10" s="82" t="s">
        <v>97</v>
      </c>
      <c r="F10" s="65">
        <v>0.5</v>
      </c>
      <c r="G10" s="10" t="s">
        <v>22</v>
      </c>
    </row>
    <row r="11" spans="1:7" ht="12.75" customHeight="1">
      <c r="A11" s="8"/>
      <c r="B11" s="124" t="s">
        <v>6</v>
      </c>
      <c r="C11" s="125">
        <v>50</v>
      </c>
      <c r="D11" s="126" t="s">
        <v>219</v>
      </c>
      <c r="E11" s="128">
        <v>110</v>
      </c>
      <c r="F11" s="121">
        <v>0.2</v>
      </c>
      <c r="G11" s="124" t="s">
        <v>6</v>
      </c>
    </row>
    <row r="12" spans="1:7" ht="12.75" customHeight="1">
      <c r="A12" s="8"/>
      <c r="B12" s="10" t="s">
        <v>25</v>
      </c>
      <c r="C12" s="77">
        <v>50</v>
      </c>
      <c r="D12" s="78" t="s">
        <v>99</v>
      </c>
      <c r="E12" s="79">
        <v>120</v>
      </c>
      <c r="F12" s="65">
        <v>0.8</v>
      </c>
      <c r="G12" s="10" t="s">
        <v>25</v>
      </c>
    </row>
    <row r="13" spans="1:7" ht="12.75" customHeight="1">
      <c r="A13" s="8"/>
      <c r="B13" s="124" t="s">
        <v>17</v>
      </c>
      <c r="C13" s="125">
        <v>50</v>
      </c>
      <c r="D13" s="126" t="s">
        <v>219</v>
      </c>
      <c r="E13" s="127">
        <v>130</v>
      </c>
      <c r="F13" s="121">
        <v>0.5</v>
      </c>
      <c r="G13" s="124" t="s">
        <v>17</v>
      </c>
    </row>
    <row r="14" spans="1:7" ht="12.75" customHeight="1">
      <c r="A14" s="8"/>
      <c r="B14" s="10" t="s">
        <v>23</v>
      </c>
      <c r="C14" s="77">
        <v>50</v>
      </c>
      <c r="D14" s="78" t="s">
        <v>100</v>
      </c>
      <c r="E14" s="79">
        <v>120</v>
      </c>
      <c r="F14" s="65">
        <v>0.5</v>
      </c>
      <c r="G14" s="10" t="s">
        <v>23</v>
      </c>
    </row>
    <row r="15" spans="1:7" ht="12.75" customHeight="1">
      <c r="A15" s="8"/>
      <c r="B15" s="124" t="s">
        <v>24</v>
      </c>
      <c r="C15" s="125">
        <v>50</v>
      </c>
      <c r="D15" s="129" t="s">
        <v>223</v>
      </c>
      <c r="E15" s="128" t="s">
        <v>96</v>
      </c>
      <c r="F15" s="121">
        <v>0.5</v>
      </c>
      <c r="G15" s="124" t="s">
        <v>24</v>
      </c>
    </row>
    <row r="16" spans="1:7" ht="12.75" customHeight="1">
      <c r="A16" s="8"/>
      <c r="B16" s="10" t="s">
        <v>26</v>
      </c>
      <c r="C16" s="77">
        <v>50</v>
      </c>
      <c r="D16" s="78" t="s">
        <v>219</v>
      </c>
      <c r="E16" s="82" t="s">
        <v>221</v>
      </c>
      <c r="F16" s="65">
        <v>0.5</v>
      </c>
      <c r="G16" s="10" t="s">
        <v>26</v>
      </c>
    </row>
    <row r="17" spans="1:7" ht="12.75" customHeight="1">
      <c r="A17" s="8"/>
      <c r="B17" s="124" t="s">
        <v>4</v>
      </c>
      <c r="C17" s="125">
        <v>50</v>
      </c>
      <c r="D17" s="126">
        <v>80</v>
      </c>
      <c r="E17" s="127">
        <v>100</v>
      </c>
      <c r="F17" s="121">
        <v>0.5</v>
      </c>
      <c r="G17" s="124" t="s">
        <v>4</v>
      </c>
    </row>
    <row r="18" spans="1:7" ht="12.75" customHeight="1">
      <c r="A18" s="8"/>
      <c r="B18" s="10" t="s">
        <v>8</v>
      </c>
      <c r="C18" s="77">
        <v>50</v>
      </c>
      <c r="D18" s="78">
        <v>90</v>
      </c>
      <c r="E18" s="82">
        <v>110</v>
      </c>
      <c r="F18" s="65">
        <v>0.5</v>
      </c>
      <c r="G18" s="10" t="s">
        <v>8</v>
      </c>
    </row>
    <row r="19" spans="1:7" ht="12.75" customHeight="1">
      <c r="A19" s="8"/>
      <c r="B19" s="124" t="s">
        <v>9</v>
      </c>
      <c r="C19" s="125">
        <v>50</v>
      </c>
      <c r="D19" s="129" t="s">
        <v>243</v>
      </c>
      <c r="E19" s="128" t="s">
        <v>96</v>
      </c>
      <c r="F19" s="121">
        <v>0.4</v>
      </c>
      <c r="G19" s="124" t="s">
        <v>9</v>
      </c>
    </row>
    <row r="20" spans="1:8" ht="12.75" customHeight="1">
      <c r="A20" s="8"/>
      <c r="B20" s="10" t="s">
        <v>27</v>
      </c>
      <c r="C20" s="77">
        <v>50</v>
      </c>
      <c r="D20" s="78">
        <v>90</v>
      </c>
      <c r="E20" s="79">
        <v>130</v>
      </c>
      <c r="F20" s="65">
        <v>0.5</v>
      </c>
      <c r="G20" s="10" t="s">
        <v>27</v>
      </c>
      <c r="H20" s="362"/>
    </row>
    <row r="21" spans="1:7" ht="12.75" customHeight="1">
      <c r="A21" s="8"/>
      <c r="B21" s="124" t="s">
        <v>7</v>
      </c>
      <c r="C21" s="125">
        <v>50</v>
      </c>
      <c r="D21" s="126" t="s">
        <v>219</v>
      </c>
      <c r="E21" s="127">
        <v>130</v>
      </c>
      <c r="F21" s="521">
        <v>0</v>
      </c>
      <c r="G21" s="124" t="s">
        <v>7</v>
      </c>
    </row>
    <row r="22" spans="1:7" ht="12.75" customHeight="1">
      <c r="A22" s="8"/>
      <c r="B22" s="10" t="s">
        <v>10</v>
      </c>
      <c r="C22" s="77">
        <v>50</v>
      </c>
      <c r="D22" s="78" t="s">
        <v>222</v>
      </c>
      <c r="E22" s="82" t="s">
        <v>34</v>
      </c>
      <c r="F22" s="65">
        <v>0.8</v>
      </c>
      <c r="G22" s="10" t="s">
        <v>10</v>
      </c>
    </row>
    <row r="23" spans="1:7" ht="12.75" customHeight="1">
      <c r="A23" s="8"/>
      <c r="B23" s="130" t="s">
        <v>18</v>
      </c>
      <c r="C23" s="131" t="s">
        <v>244</v>
      </c>
      <c r="D23" s="126" t="s">
        <v>99</v>
      </c>
      <c r="E23" s="127" t="s">
        <v>101</v>
      </c>
      <c r="F23" s="121">
        <v>0.5</v>
      </c>
      <c r="G23" s="130" t="s">
        <v>18</v>
      </c>
    </row>
    <row r="24" spans="1:7" ht="12.75" customHeight="1">
      <c r="A24" s="8"/>
      <c r="B24" s="10" t="s">
        <v>28</v>
      </c>
      <c r="C24" s="77">
        <v>50</v>
      </c>
      <c r="D24" s="78">
        <v>100</v>
      </c>
      <c r="E24" s="79">
        <v>130</v>
      </c>
      <c r="F24" s="65">
        <v>0.5</v>
      </c>
      <c r="G24" s="10" t="s">
        <v>28</v>
      </c>
    </row>
    <row r="25" spans="1:7" ht="12.75" customHeight="1">
      <c r="A25" s="8"/>
      <c r="B25" s="124" t="s">
        <v>11</v>
      </c>
      <c r="C25" s="131" t="s">
        <v>154</v>
      </c>
      <c r="D25" s="126" t="s">
        <v>219</v>
      </c>
      <c r="E25" s="127">
        <v>130</v>
      </c>
      <c r="F25" s="121">
        <v>0.2</v>
      </c>
      <c r="G25" s="124" t="s">
        <v>11</v>
      </c>
    </row>
    <row r="26" spans="1:7" ht="12.75" customHeight="1">
      <c r="A26" s="8"/>
      <c r="B26" s="10" t="s">
        <v>29</v>
      </c>
      <c r="C26" s="77">
        <v>50</v>
      </c>
      <c r="D26" s="78" t="s">
        <v>100</v>
      </c>
      <c r="E26" s="79">
        <v>120</v>
      </c>
      <c r="F26" s="65">
        <v>0.5</v>
      </c>
      <c r="G26" s="10" t="s">
        <v>29</v>
      </c>
    </row>
    <row r="27" spans="1:7" ht="12.75" customHeight="1">
      <c r="A27" s="8"/>
      <c r="B27" s="124" t="s">
        <v>12</v>
      </c>
      <c r="C27" s="125">
        <v>50</v>
      </c>
      <c r="D27" s="126" t="s">
        <v>100</v>
      </c>
      <c r="E27" s="127">
        <v>130</v>
      </c>
      <c r="F27" s="521">
        <v>0</v>
      </c>
      <c r="G27" s="124" t="s">
        <v>12</v>
      </c>
    </row>
    <row r="28" spans="1:7" ht="12.75" customHeight="1">
      <c r="A28" s="8"/>
      <c r="B28" s="10" t="s">
        <v>14</v>
      </c>
      <c r="C28" s="80" t="s">
        <v>102</v>
      </c>
      <c r="D28" s="78" t="s">
        <v>100</v>
      </c>
      <c r="E28" s="79">
        <v>130</v>
      </c>
      <c r="F28" s="65">
        <v>0.5</v>
      </c>
      <c r="G28" s="10" t="s">
        <v>14</v>
      </c>
    </row>
    <row r="29" spans="1:7" ht="12.75" customHeight="1">
      <c r="A29" s="8"/>
      <c r="B29" s="124" t="s">
        <v>13</v>
      </c>
      <c r="C29" s="125">
        <v>50</v>
      </c>
      <c r="D29" s="126">
        <v>90</v>
      </c>
      <c r="E29" s="127">
        <v>130</v>
      </c>
      <c r="F29" s="521">
        <v>0</v>
      </c>
      <c r="G29" s="124" t="s">
        <v>13</v>
      </c>
    </row>
    <row r="30" spans="1:7" ht="12.75" customHeight="1">
      <c r="A30" s="8"/>
      <c r="B30" s="10" t="s">
        <v>30</v>
      </c>
      <c r="C30" s="80" t="s">
        <v>245</v>
      </c>
      <c r="D30" s="78" t="s">
        <v>99</v>
      </c>
      <c r="E30" s="82" t="s">
        <v>101</v>
      </c>
      <c r="F30" s="65">
        <v>0.5</v>
      </c>
      <c r="G30" s="10" t="s">
        <v>30</v>
      </c>
    </row>
    <row r="31" spans="1:7" ht="12.75" customHeight="1">
      <c r="A31" s="8"/>
      <c r="B31" s="124" t="s">
        <v>31</v>
      </c>
      <c r="C31" s="125" t="s">
        <v>102</v>
      </c>
      <c r="D31" s="129" t="s">
        <v>243</v>
      </c>
      <c r="E31" s="127" t="s">
        <v>101</v>
      </c>
      <c r="F31" s="121">
        <v>0.2</v>
      </c>
      <c r="G31" s="124" t="s">
        <v>31</v>
      </c>
    </row>
    <row r="32" spans="1:7" ht="12.75" customHeight="1">
      <c r="A32" s="8"/>
      <c r="B32" s="11" t="s">
        <v>19</v>
      </c>
      <c r="C32" s="473" t="s">
        <v>246</v>
      </c>
      <c r="D32" s="75" t="s">
        <v>224</v>
      </c>
      <c r="E32" s="76">
        <v>112</v>
      </c>
      <c r="F32" s="66">
        <v>0.8</v>
      </c>
      <c r="G32" s="11" t="s">
        <v>19</v>
      </c>
    </row>
    <row r="33" spans="1:7" ht="12.75" customHeight="1">
      <c r="A33" s="8"/>
      <c r="B33" s="124" t="s">
        <v>59</v>
      </c>
      <c r="C33" s="125">
        <v>50</v>
      </c>
      <c r="D33" s="126" t="s">
        <v>100</v>
      </c>
      <c r="E33" s="127">
        <v>130</v>
      </c>
      <c r="F33" s="521">
        <v>0</v>
      </c>
      <c r="G33" s="124" t="s">
        <v>59</v>
      </c>
    </row>
    <row r="34" spans="1:7" ht="12.75" customHeight="1">
      <c r="A34" s="8"/>
      <c r="B34" s="10" t="s">
        <v>142</v>
      </c>
      <c r="C34" s="77">
        <v>60</v>
      </c>
      <c r="D34" s="78" t="s">
        <v>99</v>
      </c>
      <c r="E34" s="79">
        <v>120</v>
      </c>
      <c r="F34" s="65">
        <v>0.5</v>
      </c>
      <c r="G34" s="10" t="s">
        <v>142</v>
      </c>
    </row>
    <row r="35" spans="1:7" ht="12.75" customHeight="1">
      <c r="A35" s="8"/>
      <c r="B35" s="132" t="s">
        <v>15</v>
      </c>
      <c r="C35" s="133">
        <v>50</v>
      </c>
      <c r="D35" s="134">
        <v>90</v>
      </c>
      <c r="E35" s="135">
        <v>130</v>
      </c>
      <c r="F35" s="122">
        <v>0.5</v>
      </c>
      <c r="G35" s="132" t="s">
        <v>15</v>
      </c>
    </row>
    <row r="36" spans="1:7" ht="12.75" customHeight="1">
      <c r="A36" s="8"/>
      <c r="B36" s="10" t="s">
        <v>1</v>
      </c>
      <c r="C36" s="80" t="s">
        <v>102</v>
      </c>
      <c r="D36" s="81" t="s">
        <v>98</v>
      </c>
      <c r="E36" s="82" t="s">
        <v>34</v>
      </c>
      <c r="F36" s="65">
        <v>0.5</v>
      </c>
      <c r="G36" s="10" t="s">
        <v>1</v>
      </c>
    </row>
    <row r="37" spans="1:7" ht="12.75" customHeight="1">
      <c r="A37" s="8"/>
      <c r="B37" s="124" t="s">
        <v>32</v>
      </c>
      <c r="C37" s="131" t="s">
        <v>244</v>
      </c>
      <c r="D37" s="126">
        <v>80</v>
      </c>
      <c r="E37" s="127" t="s">
        <v>100</v>
      </c>
      <c r="F37" s="121">
        <v>0.2</v>
      </c>
      <c r="G37" s="124" t="s">
        <v>32</v>
      </c>
    </row>
    <row r="38" spans="1:7" ht="12.75" customHeight="1">
      <c r="A38" s="8"/>
      <c r="B38" s="11" t="s">
        <v>2</v>
      </c>
      <c r="C38" s="473" t="s">
        <v>102</v>
      </c>
      <c r="D38" s="75">
        <v>80</v>
      </c>
      <c r="E38" s="76">
        <v>120</v>
      </c>
      <c r="F38" s="66">
        <v>0.5</v>
      </c>
      <c r="G38" s="11" t="s">
        <v>2</v>
      </c>
    </row>
    <row r="39" ht="12.75">
      <c r="B39" s="4" t="s">
        <v>201</v>
      </c>
    </row>
    <row r="40" spans="2:13" ht="15" customHeight="1">
      <c r="B40" s="4" t="s">
        <v>61</v>
      </c>
      <c r="C40" s="22"/>
      <c r="D40" s="22"/>
      <c r="E40" s="22"/>
      <c r="F40" s="22"/>
      <c r="G40" s="22"/>
      <c r="H40" s="22"/>
      <c r="I40" s="22"/>
      <c r="J40" s="23"/>
      <c r="K40" s="22"/>
      <c r="L40" s="22"/>
      <c r="M40" s="22"/>
    </row>
    <row r="41" spans="2:13" ht="33" customHeight="1">
      <c r="B41" s="568" t="s">
        <v>194</v>
      </c>
      <c r="C41" s="568"/>
      <c r="D41" s="568"/>
      <c r="E41" s="568"/>
      <c r="F41" s="568"/>
      <c r="G41" s="568"/>
      <c r="H41" s="14"/>
      <c r="I41" s="14"/>
      <c r="J41" s="14"/>
      <c r="K41" s="14"/>
      <c r="L41" s="14"/>
      <c r="M41" s="14"/>
    </row>
    <row r="42" spans="2:13" ht="23.25" customHeight="1">
      <c r="B42" s="579" t="s">
        <v>310</v>
      </c>
      <c r="C42" s="579"/>
      <c r="D42" s="579"/>
      <c r="E42" s="579"/>
      <c r="F42" s="579"/>
      <c r="G42" s="579"/>
      <c r="H42" s="14"/>
      <c r="I42" s="14"/>
      <c r="J42" s="14"/>
      <c r="K42" s="14"/>
      <c r="L42" s="14"/>
      <c r="M42" s="14"/>
    </row>
    <row r="43" spans="2:13" ht="15" customHeight="1">
      <c r="B43" s="578" t="s">
        <v>53</v>
      </c>
      <c r="C43" s="578"/>
      <c r="D43" s="578"/>
      <c r="E43" s="578"/>
      <c r="F43" s="578"/>
      <c r="G43" s="24"/>
      <c r="H43" s="24"/>
      <c r="I43" s="24"/>
      <c r="J43" s="24"/>
      <c r="K43" s="24"/>
      <c r="L43" s="24"/>
      <c r="M43" s="24"/>
    </row>
    <row r="44" spans="2:7" ht="23.25" customHeight="1">
      <c r="B44" s="568" t="s">
        <v>226</v>
      </c>
      <c r="C44" s="568"/>
      <c r="D44" s="568"/>
      <c r="E44" s="568"/>
      <c r="F44" s="568"/>
      <c r="G44" s="568"/>
    </row>
    <row r="45" spans="2:7" ht="22.5" customHeight="1">
      <c r="B45" s="568" t="s">
        <v>227</v>
      </c>
      <c r="C45" s="568"/>
      <c r="D45" s="568"/>
      <c r="E45" s="568"/>
      <c r="F45" s="568"/>
      <c r="G45" s="568"/>
    </row>
    <row r="46" spans="2:7" ht="12.75">
      <c r="B46" s="571" t="s">
        <v>271</v>
      </c>
      <c r="C46" s="571"/>
      <c r="D46" s="571"/>
      <c r="E46" s="571"/>
      <c r="F46" s="571"/>
      <c r="G46" s="571"/>
    </row>
    <row r="47" spans="2:6" ht="13.5" customHeight="1">
      <c r="B47" s="571" t="s">
        <v>228</v>
      </c>
      <c r="C47" s="571"/>
      <c r="D47" s="571"/>
      <c r="E47" s="571"/>
      <c r="F47" s="571"/>
    </row>
    <row r="48" ht="12.75">
      <c r="B48" s="363" t="s">
        <v>225</v>
      </c>
    </row>
    <row r="49" spans="2:6" ht="12.75">
      <c r="B49" s="578" t="s">
        <v>272</v>
      </c>
      <c r="C49" s="578"/>
      <c r="D49" s="578"/>
      <c r="E49" s="578"/>
      <c r="F49" s="578"/>
    </row>
    <row r="50" spans="2:7" ht="23.25" customHeight="1">
      <c r="B50" s="579" t="s">
        <v>273</v>
      </c>
      <c r="C50" s="579"/>
      <c r="D50" s="579"/>
      <c r="E50" s="579"/>
      <c r="F50" s="579"/>
      <c r="G50" s="57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50"/>
  <sheetViews>
    <sheetView workbookViewId="0" topLeftCell="A1">
      <selection activeCell="A1" sqref="A1"/>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80"/>
      <c r="C1" s="580"/>
      <c r="D1" s="580"/>
      <c r="E1" s="580"/>
      <c r="F1" s="1"/>
      <c r="J1" s="13" t="s">
        <v>45</v>
      </c>
    </row>
    <row r="2" spans="2:16" ht="30" customHeight="1">
      <c r="B2" s="569" t="s">
        <v>91</v>
      </c>
      <c r="C2" s="569"/>
      <c r="D2" s="569"/>
      <c r="E2" s="569"/>
      <c r="F2" s="569"/>
      <c r="G2" s="569"/>
      <c r="H2" s="569"/>
      <c r="I2" s="569"/>
      <c r="J2" s="569"/>
      <c r="K2" s="21"/>
      <c r="L2" s="21"/>
      <c r="M2" s="21"/>
      <c r="N2" s="21"/>
      <c r="O2" s="21"/>
      <c r="P2" s="21"/>
    </row>
    <row r="3" spans="2:16" ht="15" customHeight="1">
      <c r="B3" s="570" t="s">
        <v>92</v>
      </c>
      <c r="C3" s="570"/>
      <c r="D3" s="570"/>
      <c r="E3" s="570"/>
      <c r="F3" s="570"/>
      <c r="G3" s="570"/>
      <c r="H3" s="570"/>
      <c r="I3" s="570"/>
      <c r="J3" s="17"/>
      <c r="K3" s="17"/>
      <c r="L3" s="17"/>
      <c r="M3" s="17"/>
      <c r="N3" s="17"/>
      <c r="O3" s="17"/>
      <c r="P3" s="17"/>
    </row>
    <row r="4" spans="2:16" ht="12.75" customHeight="1">
      <c r="B4" s="17"/>
      <c r="C4" s="17"/>
      <c r="D4" s="17"/>
      <c r="E4" s="17"/>
      <c r="F4" s="17"/>
      <c r="G4" s="17"/>
      <c r="H4" s="17"/>
      <c r="I4" s="89" t="s">
        <v>69</v>
      </c>
      <c r="J4" s="17"/>
      <c r="K4" s="17"/>
      <c r="L4" s="17"/>
      <c r="M4" s="17"/>
      <c r="N4" s="17"/>
      <c r="O4" s="17"/>
      <c r="P4" s="17"/>
    </row>
    <row r="5" spans="2:9" ht="24" customHeight="1">
      <c r="B5" s="6"/>
      <c r="C5" s="572" t="s">
        <v>276</v>
      </c>
      <c r="D5" s="572" t="s">
        <v>277</v>
      </c>
      <c r="E5" s="581" t="s">
        <v>68</v>
      </c>
      <c r="F5" s="565"/>
      <c r="G5" s="581" t="s">
        <v>66</v>
      </c>
      <c r="H5" s="565"/>
      <c r="I5" s="114" t="s">
        <v>67</v>
      </c>
    </row>
    <row r="6" spans="2:9" ht="20.25" customHeight="1">
      <c r="B6" s="6"/>
      <c r="C6" s="573"/>
      <c r="D6" s="573"/>
      <c r="E6" s="184" t="s">
        <v>70</v>
      </c>
      <c r="F6" s="185" t="s">
        <v>71</v>
      </c>
      <c r="G6" s="186" t="s">
        <v>72</v>
      </c>
      <c r="H6" s="187" t="s">
        <v>73</v>
      </c>
      <c r="I6" s="115" t="s">
        <v>73</v>
      </c>
    </row>
    <row r="7" spans="1:10" ht="12.75" customHeight="1">
      <c r="A7" s="8"/>
      <c r="B7" s="9" t="s">
        <v>21</v>
      </c>
      <c r="C7" s="522">
        <v>10</v>
      </c>
      <c r="D7" s="522">
        <v>12</v>
      </c>
      <c r="E7" s="111">
        <v>19</v>
      </c>
      <c r="F7" s="112">
        <v>26</v>
      </c>
      <c r="G7" s="111">
        <v>39</v>
      </c>
      <c r="H7" s="112">
        <v>44</v>
      </c>
      <c r="I7" s="113" t="s">
        <v>278</v>
      </c>
      <c r="J7" s="9" t="s">
        <v>21</v>
      </c>
    </row>
    <row r="8" spans="1:10" ht="12.75" customHeight="1">
      <c r="A8" s="8"/>
      <c r="B8" s="124" t="s">
        <v>3</v>
      </c>
      <c r="C8" s="523">
        <v>10</v>
      </c>
      <c r="D8" s="523">
        <v>11.5</v>
      </c>
      <c r="E8" s="136" t="s">
        <v>74</v>
      </c>
      <c r="F8" s="137" t="s">
        <v>279</v>
      </c>
      <c r="G8" s="136">
        <v>36</v>
      </c>
      <c r="H8" s="137">
        <v>40</v>
      </c>
      <c r="I8" s="138">
        <v>40</v>
      </c>
      <c r="J8" s="124" t="s">
        <v>3</v>
      </c>
    </row>
    <row r="9" spans="1:10" ht="12.75" customHeight="1">
      <c r="A9" s="8"/>
      <c r="B9" s="10" t="s">
        <v>5</v>
      </c>
      <c r="C9" s="524">
        <v>10</v>
      </c>
      <c r="D9" s="524">
        <v>11.5</v>
      </c>
      <c r="E9" s="86">
        <v>18</v>
      </c>
      <c r="F9" s="87" t="s">
        <v>279</v>
      </c>
      <c r="G9" s="86">
        <v>36</v>
      </c>
      <c r="H9" s="87" t="s">
        <v>280</v>
      </c>
      <c r="I9" s="88" t="s">
        <v>281</v>
      </c>
      <c r="J9" s="10" t="s">
        <v>5</v>
      </c>
    </row>
    <row r="10" spans="1:10" ht="12.75" customHeight="1">
      <c r="A10" s="8"/>
      <c r="B10" s="124" t="s">
        <v>16</v>
      </c>
      <c r="C10" s="523">
        <v>10</v>
      </c>
      <c r="D10" s="523" t="s">
        <v>282</v>
      </c>
      <c r="E10" s="136" t="s">
        <v>74</v>
      </c>
      <c r="F10" s="137" t="s">
        <v>283</v>
      </c>
      <c r="G10" s="136" t="s">
        <v>89</v>
      </c>
      <c r="H10" s="137" t="s">
        <v>281</v>
      </c>
      <c r="I10" s="138" t="s">
        <v>281</v>
      </c>
      <c r="J10" s="124" t="s">
        <v>16</v>
      </c>
    </row>
    <row r="11" spans="1:10" ht="12.75" customHeight="1">
      <c r="A11" s="8"/>
      <c r="B11" s="10" t="s">
        <v>22</v>
      </c>
      <c r="C11" s="524">
        <v>10</v>
      </c>
      <c r="D11" s="524">
        <v>11.5</v>
      </c>
      <c r="E11" s="86" t="s">
        <v>74</v>
      </c>
      <c r="F11" s="87" t="s">
        <v>279</v>
      </c>
      <c r="G11" s="86" t="s">
        <v>76</v>
      </c>
      <c r="H11" s="87" t="s">
        <v>77</v>
      </c>
      <c r="I11" s="88" t="s">
        <v>77</v>
      </c>
      <c r="J11" s="10" t="s">
        <v>22</v>
      </c>
    </row>
    <row r="12" spans="1:10" ht="12.75" customHeight="1">
      <c r="A12" s="8"/>
      <c r="B12" s="124" t="s">
        <v>6</v>
      </c>
      <c r="C12" s="523">
        <v>10</v>
      </c>
      <c r="D12" s="523">
        <v>11.5</v>
      </c>
      <c r="E12" s="136" t="s">
        <v>74</v>
      </c>
      <c r="F12" s="137" t="s">
        <v>279</v>
      </c>
      <c r="G12" s="139">
        <v>36</v>
      </c>
      <c r="H12" s="137">
        <v>40</v>
      </c>
      <c r="I12" s="138">
        <v>40</v>
      </c>
      <c r="J12" s="124" t="s">
        <v>6</v>
      </c>
    </row>
    <row r="13" spans="1:10" ht="12.75" customHeight="1">
      <c r="A13" s="8"/>
      <c r="B13" s="10" t="s">
        <v>25</v>
      </c>
      <c r="C13" s="524">
        <v>10</v>
      </c>
      <c r="D13" s="524">
        <v>10.5</v>
      </c>
      <c r="E13" s="86" t="s">
        <v>80</v>
      </c>
      <c r="F13" s="87" t="s">
        <v>279</v>
      </c>
      <c r="G13" s="86" t="s">
        <v>81</v>
      </c>
      <c r="H13" s="87" t="s">
        <v>77</v>
      </c>
      <c r="I13" s="88" t="s">
        <v>77</v>
      </c>
      <c r="J13" s="10" t="s">
        <v>25</v>
      </c>
    </row>
    <row r="14" spans="1:10" ht="12.75" customHeight="1">
      <c r="A14" s="8"/>
      <c r="B14" s="124" t="s">
        <v>17</v>
      </c>
      <c r="C14" s="523">
        <v>10</v>
      </c>
      <c r="D14" s="523">
        <v>11.5</v>
      </c>
      <c r="E14" s="136" t="s">
        <v>74</v>
      </c>
      <c r="F14" s="137" t="s">
        <v>279</v>
      </c>
      <c r="G14" s="136" t="s">
        <v>76</v>
      </c>
      <c r="H14" s="137" t="s">
        <v>77</v>
      </c>
      <c r="I14" s="138" t="s">
        <v>77</v>
      </c>
      <c r="J14" s="124" t="s">
        <v>17</v>
      </c>
    </row>
    <row r="15" spans="1:10" ht="12.75" customHeight="1">
      <c r="A15" s="8"/>
      <c r="B15" s="10" t="s">
        <v>284</v>
      </c>
      <c r="C15" s="524">
        <v>10</v>
      </c>
      <c r="D15" s="524">
        <v>11.5</v>
      </c>
      <c r="E15" s="86" t="s">
        <v>74</v>
      </c>
      <c r="F15" s="87" t="s">
        <v>279</v>
      </c>
      <c r="G15" s="86" t="s">
        <v>76</v>
      </c>
      <c r="H15" s="87" t="s">
        <v>77</v>
      </c>
      <c r="I15" s="88" t="s">
        <v>77</v>
      </c>
      <c r="J15" s="10" t="s">
        <v>23</v>
      </c>
    </row>
    <row r="16" spans="1:10" ht="12.75" customHeight="1">
      <c r="A16" s="8"/>
      <c r="B16" s="124" t="s">
        <v>24</v>
      </c>
      <c r="C16" s="523">
        <v>13</v>
      </c>
      <c r="D16" s="523">
        <v>13</v>
      </c>
      <c r="E16" s="136">
        <v>19</v>
      </c>
      <c r="F16" s="140">
        <v>26</v>
      </c>
      <c r="G16" s="139">
        <v>38</v>
      </c>
      <c r="H16" s="137">
        <v>40</v>
      </c>
      <c r="I16" s="138">
        <v>40</v>
      </c>
      <c r="J16" s="124" t="s">
        <v>24</v>
      </c>
    </row>
    <row r="17" spans="1:10" ht="12.75" customHeight="1">
      <c r="A17" s="8"/>
      <c r="B17" s="10" t="s">
        <v>285</v>
      </c>
      <c r="C17" s="524">
        <v>12</v>
      </c>
      <c r="D17" s="524">
        <v>12</v>
      </c>
      <c r="E17" s="86" t="s">
        <v>74</v>
      </c>
      <c r="F17" s="87" t="s">
        <v>279</v>
      </c>
      <c r="G17" s="86" t="s">
        <v>77</v>
      </c>
      <c r="H17" s="87" t="s">
        <v>83</v>
      </c>
      <c r="I17" s="88" t="s">
        <v>83</v>
      </c>
      <c r="J17" s="10" t="s">
        <v>26</v>
      </c>
    </row>
    <row r="18" spans="1:10" ht="12.75" customHeight="1">
      <c r="A18" s="8"/>
      <c r="B18" s="124" t="s">
        <v>4</v>
      </c>
      <c r="C18" s="523"/>
      <c r="D18" s="523"/>
      <c r="E18" s="136"/>
      <c r="F18" s="137"/>
      <c r="G18" s="136"/>
      <c r="H18" s="137"/>
      <c r="I18" s="138"/>
      <c r="J18" s="124" t="s">
        <v>4</v>
      </c>
    </row>
    <row r="19" spans="1:10" ht="12.75" customHeight="1">
      <c r="A19" s="8"/>
      <c r="B19" s="10" t="s">
        <v>8</v>
      </c>
      <c r="C19" s="524">
        <v>10</v>
      </c>
      <c r="D19" s="524">
        <v>11.5</v>
      </c>
      <c r="E19" s="86" t="s">
        <v>74</v>
      </c>
      <c r="F19" s="87" t="s">
        <v>279</v>
      </c>
      <c r="G19" s="86" t="s">
        <v>77</v>
      </c>
      <c r="H19" s="87" t="s">
        <v>77</v>
      </c>
      <c r="I19" s="88" t="s">
        <v>77</v>
      </c>
      <c r="J19" s="10" t="s">
        <v>8</v>
      </c>
    </row>
    <row r="20" spans="1:10" ht="12.75" customHeight="1">
      <c r="A20" s="8"/>
      <c r="B20" s="124" t="s">
        <v>9</v>
      </c>
      <c r="C20" s="523">
        <v>10</v>
      </c>
      <c r="D20" s="523">
        <v>11.5</v>
      </c>
      <c r="E20" s="136" t="s">
        <v>74</v>
      </c>
      <c r="F20" s="137" t="s">
        <v>279</v>
      </c>
      <c r="G20" s="136" t="s">
        <v>76</v>
      </c>
      <c r="H20" s="137" t="s">
        <v>77</v>
      </c>
      <c r="I20" s="138" t="s">
        <v>77</v>
      </c>
      <c r="J20" s="124" t="s">
        <v>9</v>
      </c>
    </row>
    <row r="21" spans="1:10" ht="12.75" customHeight="1">
      <c r="A21" s="8"/>
      <c r="B21" s="10" t="s">
        <v>27</v>
      </c>
      <c r="C21" s="524">
        <v>10</v>
      </c>
      <c r="D21" s="524">
        <v>12</v>
      </c>
      <c r="E21" s="86" t="s">
        <v>85</v>
      </c>
      <c r="F21" s="87" t="s">
        <v>75</v>
      </c>
      <c r="G21" s="86" t="s">
        <v>83</v>
      </c>
      <c r="H21" s="87" t="s">
        <v>83</v>
      </c>
      <c r="I21" s="88" t="s">
        <v>83</v>
      </c>
      <c r="J21" s="10" t="s">
        <v>27</v>
      </c>
    </row>
    <row r="22" spans="1:10" ht="12.75" customHeight="1">
      <c r="A22" s="8"/>
      <c r="B22" s="124" t="s">
        <v>7</v>
      </c>
      <c r="C22" s="523">
        <v>10</v>
      </c>
      <c r="D22" s="523">
        <v>11</v>
      </c>
      <c r="E22" s="136" t="s">
        <v>78</v>
      </c>
      <c r="F22" s="137" t="s">
        <v>79</v>
      </c>
      <c r="G22" s="136" t="s">
        <v>76</v>
      </c>
      <c r="H22" s="137" t="s">
        <v>77</v>
      </c>
      <c r="I22" s="138" t="s">
        <v>77</v>
      </c>
      <c r="J22" s="124" t="s">
        <v>7</v>
      </c>
    </row>
    <row r="23" spans="1:10" ht="12.75" customHeight="1">
      <c r="A23" s="8"/>
      <c r="B23" s="10" t="s">
        <v>10</v>
      </c>
      <c r="C23" s="524">
        <v>10.8</v>
      </c>
      <c r="D23" s="524">
        <v>11.5</v>
      </c>
      <c r="E23" s="86" t="s">
        <v>74</v>
      </c>
      <c r="F23" s="87" t="s">
        <v>84</v>
      </c>
      <c r="G23" s="86" t="s">
        <v>76</v>
      </c>
      <c r="H23" s="87" t="s">
        <v>77</v>
      </c>
      <c r="I23" s="88" t="s">
        <v>77</v>
      </c>
      <c r="J23" s="10" t="s">
        <v>10</v>
      </c>
    </row>
    <row r="24" spans="1:10" ht="12.75" customHeight="1">
      <c r="A24" s="8"/>
      <c r="B24" s="130" t="s">
        <v>18</v>
      </c>
      <c r="C24" s="523">
        <v>10</v>
      </c>
      <c r="D24" s="523">
        <v>11.5</v>
      </c>
      <c r="E24" s="136" t="s">
        <v>86</v>
      </c>
      <c r="F24" s="137" t="s">
        <v>87</v>
      </c>
      <c r="G24" s="136" t="s">
        <v>77</v>
      </c>
      <c r="H24" s="137" t="s">
        <v>88</v>
      </c>
      <c r="I24" s="138" t="s">
        <v>88</v>
      </c>
      <c r="J24" s="130" t="s">
        <v>18</v>
      </c>
    </row>
    <row r="25" spans="1:10" ht="12.75" customHeight="1">
      <c r="A25" s="8"/>
      <c r="B25" s="10" t="s">
        <v>28</v>
      </c>
      <c r="C25" s="524">
        <v>10</v>
      </c>
      <c r="D25" s="524">
        <v>11.5</v>
      </c>
      <c r="E25" s="86">
        <v>18</v>
      </c>
      <c r="F25" s="87" t="s">
        <v>75</v>
      </c>
      <c r="G25" s="86">
        <v>36</v>
      </c>
      <c r="H25" s="87" t="s">
        <v>77</v>
      </c>
      <c r="I25" s="88" t="s">
        <v>77</v>
      </c>
      <c r="J25" s="10" t="s">
        <v>28</v>
      </c>
    </row>
    <row r="26" spans="1:10" ht="12.75" customHeight="1">
      <c r="A26" s="8"/>
      <c r="B26" s="124" t="s">
        <v>11</v>
      </c>
      <c r="C26" s="523">
        <v>10</v>
      </c>
      <c r="D26" s="523">
        <v>11.5</v>
      </c>
      <c r="E26" s="136" t="s">
        <v>74</v>
      </c>
      <c r="F26" s="137" t="s">
        <v>279</v>
      </c>
      <c r="G26" s="136" t="s">
        <v>76</v>
      </c>
      <c r="H26" s="137" t="s">
        <v>77</v>
      </c>
      <c r="I26" s="138" t="s">
        <v>77</v>
      </c>
      <c r="J26" s="124" t="s">
        <v>11</v>
      </c>
    </row>
    <row r="27" spans="1:10" ht="12.75" customHeight="1">
      <c r="A27" s="8"/>
      <c r="B27" s="10" t="s">
        <v>286</v>
      </c>
      <c r="C27" s="524">
        <v>10</v>
      </c>
      <c r="D27" s="524">
        <v>12</v>
      </c>
      <c r="E27" s="86" t="s">
        <v>85</v>
      </c>
      <c r="F27" s="87" t="s">
        <v>75</v>
      </c>
      <c r="G27" s="86" t="s">
        <v>82</v>
      </c>
      <c r="H27" s="87" t="s">
        <v>77</v>
      </c>
      <c r="I27" s="88" t="s">
        <v>77</v>
      </c>
      <c r="J27" s="10" t="s">
        <v>29</v>
      </c>
    </row>
    <row r="28" spans="1:10" ht="12.75" customHeight="1">
      <c r="A28" s="8"/>
      <c r="B28" s="124" t="s">
        <v>12</v>
      </c>
      <c r="C28" s="523">
        <v>10</v>
      </c>
      <c r="D28" s="523">
        <v>11.5</v>
      </c>
      <c r="E28" s="136" t="s">
        <v>74</v>
      </c>
      <c r="F28" s="137" t="s">
        <v>279</v>
      </c>
      <c r="G28" s="136" t="s">
        <v>76</v>
      </c>
      <c r="H28" s="137" t="s">
        <v>77</v>
      </c>
      <c r="I28" s="138" t="s">
        <v>77</v>
      </c>
      <c r="J28" s="124" t="s">
        <v>12</v>
      </c>
    </row>
    <row r="29" spans="1:10" ht="12.75" customHeight="1">
      <c r="A29" s="8"/>
      <c r="B29" s="10" t="s">
        <v>14</v>
      </c>
      <c r="C29" s="524">
        <v>10</v>
      </c>
      <c r="D29" s="524">
        <v>11.5</v>
      </c>
      <c r="E29" s="86" t="s">
        <v>74</v>
      </c>
      <c r="F29" s="87" t="s">
        <v>84</v>
      </c>
      <c r="G29" s="86"/>
      <c r="H29" s="87" t="s">
        <v>77</v>
      </c>
      <c r="I29" s="88" t="s">
        <v>77</v>
      </c>
      <c r="J29" s="10" t="s">
        <v>14</v>
      </c>
    </row>
    <row r="30" spans="1:10" ht="12.75" customHeight="1">
      <c r="A30" s="8"/>
      <c r="B30" s="124" t="s">
        <v>13</v>
      </c>
      <c r="C30" s="523">
        <v>10</v>
      </c>
      <c r="D30" s="523">
        <v>11.5</v>
      </c>
      <c r="E30" s="136" t="s">
        <v>74</v>
      </c>
      <c r="F30" s="137" t="s">
        <v>279</v>
      </c>
      <c r="G30" s="136" t="s">
        <v>77</v>
      </c>
      <c r="H30" s="137" t="s">
        <v>77</v>
      </c>
      <c r="I30" s="138" t="s">
        <v>77</v>
      </c>
      <c r="J30" s="124" t="s">
        <v>13</v>
      </c>
    </row>
    <row r="31" spans="1:10" ht="12.75" customHeight="1">
      <c r="A31" s="8"/>
      <c r="B31" s="10" t="s">
        <v>30</v>
      </c>
      <c r="C31" s="524">
        <v>10</v>
      </c>
      <c r="D31" s="524">
        <v>11.5</v>
      </c>
      <c r="E31" s="86">
        <v>18</v>
      </c>
      <c r="F31" s="87" t="s">
        <v>279</v>
      </c>
      <c r="G31" s="86" t="s">
        <v>76</v>
      </c>
      <c r="H31" s="87" t="s">
        <v>83</v>
      </c>
      <c r="I31" s="88" t="s">
        <v>281</v>
      </c>
      <c r="J31" s="10" t="s">
        <v>30</v>
      </c>
    </row>
    <row r="32" spans="1:10" ht="12.75" customHeight="1">
      <c r="A32" s="8"/>
      <c r="B32" s="124" t="s">
        <v>31</v>
      </c>
      <c r="C32" s="523">
        <v>10</v>
      </c>
      <c r="D32" s="523">
        <v>11.5</v>
      </c>
      <c r="E32" s="136" t="s">
        <v>74</v>
      </c>
      <c r="F32" s="137" t="s">
        <v>279</v>
      </c>
      <c r="G32" s="136" t="s">
        <v>89</v>
      </c>
      <c r="H32" s="137" t="s">
        <v>287</v>
      </c>
      <c r="I32" s="138" t="s">
        <v>287</v>
      </c>
      <c r="J32" s="124" t="s">
        <v>31</v>
      </c>
    </row>
    <row r="33" spans="1:10" ht="12.75" customHeight="1">
      <c r="A33" s="8"/>
      <c r="B33" s="11" t="s">
        <v>19</v>
      </c>
      <c r="C33" s="525">
        <v>10</v>
      </c>
      <c r="D33" s="525">
        <v>11.5</v>
      </c>
      <c r="E33" s="83" t="s">
        <v>74</v>
      </c>
      <c r="F33" s="84" t="s">
        <v>279</v>
      </c>
      <c r="G33" s="83" t="s">
        <v>76</v>
      </c>
      <c r="H33" s="84" t="s">
        <v>77</v>
      </c>
      <c r="I33" s="85" t="s">
        <v>288</v>
      </c>
      <c r="J33" s="11" t="s">
        <v>19</v>
      </c>
    </row>
    <row r="34" spans="1:10" ht="12.75" customHeight="1">
      <c r="A34" s="8"/>
      <c r="B34" s="124" t="s">
        <v>59</v>
      </c>
      <c r="C34" s="523">
        <v>10</v>
      </c>
      <c r="D34" s="523">
        <v>11.5</v>
      </c>
      <c r="E34" s="144" t="s">
        <v>74</v>
      </c>
      <c r="F34" s="145" t="s">
        <v>279</v>
      </c>
      <c r="G34" s="146" t="s">
        <v>76</v>
      </c>
      <c r="H34" s="145" t="s">
        <v>77</v>
      </c>
      <c r="I34" s="145" t="s">
        <v>77</v>
      </c>
      <c r="J34" s="124" t="s">
        <v>59</v>
      </c>
    </row>
    <row r="35" spans="1:10" ht="12.75" customHeight="1">
      <c r="A35" s="8"/>
      <c r="B35" s="10" t="s">
        <v>142</v>
      </c>
      <c r="C35" s="524">
        <v>10</v>
      </c>
      <c r="D35" s="524"/>
      <c r="E35" s="86" t="s">
        <v>289</v>
      </c>
      <c r="F35" s="87" t="s">
        <v>290</v>
      </c>
      <c r="G35" s="86" t="s">
        <v>76</v>
      </c>
      <c r="H35" s="87" t="s">
        <v>77</v>
      </c>
      <c r="I35" s="88" t="s">
        <v>77</v>
      </c>
      <c r="J35" s="10" t="s">
        <v>142</v>
      </c>
    </row>
    <row r="36" spans="1:10" ht="12.75" customHeight="1">
      <c r="A36" s="8"/>
      <c r="B36" s="132" t="s">
        <v>15</v>
      </c>
      <c r="C36" s="526">
        <v>10</v>
      </c>
      <c r="D36" s="526">
        <v>11.5</v>
      </c>
      <c r="E36" s="141" t="s">
        <v>74</v>
      </c>
      <c r="F36" s="142" t="s">
        <v>291</v>
      </c>
      <c r="G36" s="141" t="s">
        <v>76</v>
      </c>
      <c r="H36" s="142" t="s">
        <v>77</v>
      </c>
      <c r="I36" s="143" t="s">
        <v>292</v>
      </c>
      <c r="J36" s="132" t="s">
        <v>15</v>
      </c>
    </row>
    <row r="37" spans="1:10" ht="12.75" customHeight="1">
      <c r="A37" s="8"/>
      <c r="B37" s="10" t="s">
        <v>1</v>
      </c>
      <c r="C37" s="524">
        <v>10</v>
      </c>
      <c r="D37" s="524">
        <v>11.5</v>
      </c>
      <c r="E37" s="86" t="s">
        <v>74</v>
      </c>
      <c r="F37" s="87" t="s">
        <v>279</v>
      </c>
      <c r="G37" s="86" t="s">
        <v>82</v>
      </c>
      <c r="H37" s="87" t="s">
        <v>77</v>
      </c>
      <c r="I37" s="88" t="s">
        <v>83</v>
      </c>
      <c r="J37" s="10" t="s">
        <v>1</v>
      </c>
    </row>
    <row r="38" spans="1:10" ht="12.75" customHeight="1">
      <c r="A38" s="8"/>
      <c r="B38" s="124" t="s">
        <v>32</v>
      </c>
      <c r="C38" s="523">
        <v>10</v>
      </c>
      <c r="D38" s="523">
        <v>11.5</v>
      </c>
      <c r="E38" s="136" t="s">
        <v>85</v>
      </c>
      <c r="F38" s="137" t="s">
        <v>75</v>
      </c>
      <c r="G38" s="136" t="s">
        <v>82</v>
      </c>
      <c r="H38" s="137" t="s">
        <v>293</v>
      </c>
      <c r="I38" s="138" t="s">
        <v>83</v>
      </c>
      <c r="J38" s="124" t="s">
        <v>32</v>
      </c>
    </row>
    <row r="39" spans="1:10" ht="12.75" customHeight="1">
      <c r="A39" s="8"/>
      <c r="B39" s="10" t="s">
        <v>2</v>
      </c>
      <c r="C39" s="524">
        <v>10</v>
      </c>
      <c r="D39" s="524">
        <v>11.5</v>
      </c>
      <c r="E39" s="86" t="s">
        <v>74</v>
      </c>
      <c r="F39" s="87" t="s">
        <v>279</v>
      </c>
      <c r="G39" s="86" t="s">
        <v>76</v>
      </c>
      <c r="H39" s="87" t="s">
        <v>77</v>
      </c>
      <c r="I39" s="88" t="s">
        <v>77</v>
      </c>
      <c r="J39" s="10" t="s">
        <v>2</v>
      </c>
    </row>
    <row r="40" spans="1:10" ht="12.75" customHeight="1">
      <c r="A40" s="8"/>
      <c r="B40" s="132" t="s">
        <v>58</v>
      </c>
      <c r="C40" s="527">
        <v>10</v>
      </c>
      <c r="D40" s="528">
        <v>11.5</v>
      </c>
      <c r="E40" s="147" t="s">
        <v>74</v>
      </c>
      <c r="F40" s="142" t="s">
        <v>75</v>
      </c>
      <c r="G40" s="147" t="s">
        <v>76</v>
      </c>
      <c r="H40" s="142" t="s">
        <v>77</v>
      </c>
      <c r="I40" s="142" t="s">
        <v>77</v>
      </c>
      <c r="J40" s="132" t="s">
        <v>58</v>
      </c>
    </row>
    <row r="41" spans="2:4" ht="12.75">
      <c r="B41" s="4" t="s">
        <v>307</v>
      </c>
      <c r="C41" s="4"/>
      <c r="D41" s="4"/>
    </row>
    <row r="42" spans="2:16" ht="15" customHeight="1">
      <c r="B42" s="4" t="s">
        <v>61</v>
      </c>
      <c r="C42" s="4"/>
      <c r="D42" s="4"/>
      <c r="E42" s="22"/>
      <c r="F42" s="22"/>
      <c r="G42" s="22"/>
      <c r="H42" s="22"/>
      <c r="I42" s="22"/>
      <c r="J42" s="22"/>
      <c r="K42" s="22"/>
      <c r="L42" s="22"/>
      <c r="M42" s="23"/>
      <c r="N42" s="22"/>
      <c r="O42" s="22"/>
      <c r="P42" s="22"/>
    </row>
    <row r="43" spans="2:16" ht="24.75" customHeight="1">
      <c r="B43" s="579" t="s">
        <v>103</v>
      </c>
      <c r="C43" s="579"/>
      <c r="D43" s="579"/>
      <c r="E43" s="579"/>
      <c r="F43" s="579"/>
      <c r="G43" s="579"/>
      <c r="H43" s="579"/>
      <c r="I43" s="579"/>
      <c r="J43" s="579"/>
      <c r="K43" s="14"/>
      <c r="L43" s="14"/>
      <c r="M43" s="14"/>
      <c r="N43" s="14"/>
      <c r="O43" s="14"/>
      <c r="P43" s="14"/>
    </row>
    <row r="44" spans="2:3" ht="12.75">
      <c r="B44" s="5" t="s">
        <v>308</v>
      </c>
      <c r="C44" s="5"/>
    </row>
    <row r="45" spans="2:3" ht="12.75">
      <c r="B45" s="5" t="s">
        <v>294</v>
      </c>
      <c r="C45" s="5"/>
    </row>
    <row r="46" spans="2:3" ht="12.75">
      <c r="B46" s="5" t="s">
        <v>295</v>
      </c>
      <c r="C46" s="5"/>
    </row>
    <row r="47" spans="2:3" ht="12.75">
      <c r="B47" s="5" t="s">
        <v>296</v>
      </c>
      <c r="C47" s="5"/>
    </row>
    <row r="48" spans="2:3" ht="12.75">
      <c r="B48" s="5" t="s">
        <v>297</v>
      </c>
      <c r="C48" s="5"/>
    </row>
    <row r="49" spans="2:3" ht="12.75">
      <c r="B49" s="5" t="s">
        <v>298</v>
      </c>
      <c r="C49" s="5"/>
    </row>
    <row r="50" ht="12.75">
      <c r="B50" s="5" t="s">
        <v>299</v>
      </c>
    </row>
  </sheetData>
  <mergeCells count="8">
    <mergeCell ref="B43:J43"/>
    <mergeCell ref="B1:E1"/>
    <mergeCell ref="B2:J2"/>
    <mergeCell ref="B3:I3"/>
    <mergeCell ref="C5:C6"/>
    <mergeCell ref="D5:D6"/>
    <mergeCell ref="E5:F5"/>
    <mergeCell ref="G5:H5"/>
  </mergeCells>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spans="4:13" ht="14.25" customHeight="1">
      <c r="D1" s="518"/>
      <c r="E1" s="518"/>
      <c r="F1" s="518"/>
      <c r="G1" s="518"/>
      <c r="H1" s="518"/>
      <c r="I1" s="518"/>
      <c r="J1" s="518"/>
      <c r="K1" s="518"/>
      <c r="L1" s="518"/>
      <c r="M1" s="15" t="s">
        <v>46</v>
      </c>
    </row>
    <row r="2" spans="2:13" ht="30" customHeight="1">
      <c r="B2" s="569" t="s">
        <v>48</v>
      </c>
      <c r="C2" s="574"/>
      <c r="D2" s="574"/>
      <c r="E2" s="574"/>
      <c r="F2" s="574"/>
      <c r="G2" s="574"/>
      <c r="H2" s="574"/>
      <c r="I2" s="574"/>
      <c r="J2" s="574"/>
      <c r="K2" s="574"/>
      <c r="L2" s="574"/>
      <c r="M2" s="574"/>
    </row>
    <row r="3" spans="2:13" ht="18" customHeight="1">
      <c r="B3" s="569">
        <v>2006</v>
      </c>
      <c r="C3" s="574"/>
      <c r="D3" s="574"/>
      <c r="E3" s="574"/>
      <c r="F3" s="574"/>
      <c r="G3" s="574"/>
      <c r="H3" s="574"/>
      <c r="I3" s="574"/>
      <c r="J3" s="574"/>
      <c r="K3" s="574"/>
      <c r="L3" s="574"/>
      <c r="M3" s="574"/>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3"/>
      <c r="E6" s="614"/>
      <c r="F6" s="537"/>
      <c r="G6" s="539"/>
      <c r="H6" s="539"/>
      <c r="I6" s="539"/>
      <c r="J6" s="539"/>
      <c r="K6" s="539"/>
      <c r="L6" s="612"/>
    </row>
    <row r="7" spans="2:13" ht="12.75" customHeight="1">
      <c r="B7" s="152" t="s">
        <v>163</v>
      </c>
      <c r="C7" s="496">
        <f aca="true" t="shared" si="0" ref="C7:L7">SUM(C10:C36)</f>
        <v>8884010</v>
      </c>
      <c r="D7" s="496">
        <f t="shared" si="0"/>
        <v>2832404</v>
      </c>
      <c r="E7" s="503">
        <f t="shared" si="0"/>
        <v>1840000</v>
      </c>
      <c r="F7" s="504">
        <f t="shared" si="0"/>
        <v>900000</v>
      </c>
      <c r="G7" s="503">
        <f t="shared" si="0"/>
        <v>17926</v>
      </c>
      <c r="H7" s="504">
        <f t="shared" si="0"/>
        <v>43492</v>
      </c>
      <c r="I7" s="503">
        <f t="shared" si="0"/>
        <v>171440</v>
      </c>
      <c r="J7" s="504">
        <f t="shared" si="0"/>
        <v>407062</v>
      </c>
      <c r="K7" s="501">
        <f t="shared" si="0"/>
        <v>484960</v>
      </c>
      <c r="L7" s="326">
        <f t="shared" si="0"/>
        <v>2186726</v>
      </c>
      <c r="M7" s="499" t="s">
        <v>163</v>
      </c>
    </row>
    <row r="8" spans="2:13" ht="12.75" customHeight="1">
      <c r="B8" s="124" t="s">
        <v>20</v>
      </c>
      <c r="C8" s="497">
        <f aca="true" t="shared" si="1" ref="C8:L8">SUM(C10,C13:C14,C16:C20,C24,C27:C28,C30,C34:C36)</f>
        <v>7045599</v>
      </c>
      <c r="D8" s="497">
        <f t="shared" si="1"/>
        <v>2217748</v>
      </c>
      <c r="E8" s="505">
        <f t="shared" si="1"/>
        <v>1414686</v>
      </c>
      <c r="F8" s="506">
        <f t="shared" si="1"/>
        <v>528258</v>
      </c>
      <c r="G8" s="505">
        <f t="shared" si="1"/>
        <v>5675</v>
      </c>
      <c r="H8" s="506">
        <f t="shared" si="1"/>
        <v>35199</v>
      </c>
      <c r="I8" s="505">
        <f t="shared" si="1"/>
        <v>154429</v>
      </c>
      <c r="J8" s="506">
        <f t="shared" si="1"/>
        <v>377189</v>
      </c>
      <c r="K8" s="500">
        <f t="shared" si="1"/>
        <v>418923</v>
      </c>
      <c r="L8" s="328">
        <f t="shared" si="1"/>
        <v>1893492</v>
      </c>
      <c r="M8" s="148" t="s">
        <v>20</v>
      </c>
    </row>
    <row r="9" spans="2:13" ht="12.75" customHeight="1">
      <c r="B9" s="132" t="s">
        <v>195</v>
      </c>
      <c r="C9" s="498">
        <f aca="true" t="shared" si="2" ref="C9:L9">SUM(C11,C12,C15,C21,C22,C23,C25,C26,C29,C31,C32,C33)</f>
        <v>1838411</v>
      </c>
      <c r="D9" s="498">
        <f t="shared" si="2"/>
        <v>614656</v>
      </c>
      <c r="E9" s="507">
        <f t="shared" si="2"/>
        <v>425314</v>
      </c>
      <c r="F9" s="508">
        <f t="shared" si="2"/>
        <v>371742</v>
      </c>
      <c r="G9" s="507">
        <f t="shared" si="2"/>
        <v>12251</v>
      </c>
      <c r="H9" s="508">
        <f t="shared" si="2"/>
        <v>8293</v>
      </c>
      <c r="I9" s="507">
        <f t="shared" si="2"/>
        <v>17011</v>
      </c>
      <c r="J9" s="508">
        <f t="shared" si="2"/>
        <v>29873</v>
      </c>
      <c r="K9" s="502">
        <f t="shared" si="2"/>
        <v>66037</v>
      </c>
      <c r="L9" s="330">
        <f t="shared" si="2"/>
        <v>293234</v>
      </c>
      <c r="M9" s="299" t="s">
        <v>195</v>
      </c>
    </row>
    <row r="10" spans="1:13" ht="12.75" customHeight="1">
      <c r="A10" s="8"/>
      <c r="B10" s="10" t="s">
        <v>21</v>
      </c>
      <c r="C10" s="123">
        <f aca="true" t="shared" si="3" ref="C10:C27">SUM(D10:L10)</f>
        <v>193772</v>
      </c>
      <c r="D10" s="450">
        <v>63082</v>
      </c>
      <c r="E10" s="450">
        <v>33306</v>
      </c>
      <c r="F10" s="509">
        <v>35046</v>
      </c>
      <c r="G10" s="509">
        <v>100</v>
      </c>
      <c r="H10" s="450">
        <v>933</v>
      </c>
      <c r="I10" s="450">
        <v>825</v>
      </c>
      <c r="J10" s="450">
        <v>5578</v>
      </c>
      <c r="K10" s="450">
        <v>7949</v>
      </c>
      <c r="L10" s="454">
        <v>46953</v>
      </c>
      <c r="M10" s="54" t="s">
        <v>21</v>
      </c>
    </row>
    <row r="11" spans="1:13" ht="12.75" customHeight="1">
      <c r="A11" s="8"/>
      <c r="B11" s="124" t="s">
        <v>3</v>
      </c>
      <c r="C11" s="150">
        <f t="shared" si="3"/>
        <v>145803</v>
      </c>
      <c r="D11" s="456">
        <v>37918</v>
      </c>
      <c r="E11" s="510">
        <v>25354</v>
      </c>
      <c r="F11" s="510">
        <v>31834</v>
      </c>
      <c r="G11" s="456">
        <v>0</v>
      </c>
      <c r="H11" s="510">
        <v>1562</v>
      </c>
      <c r="I11" s="510">
        <v>4000</v>
      </c>
      <c r="J11" s="456">
        <v>2470</v>
      </c>
      <c r="K11" s="456">
        <v>6015</v>
      </c>
      <c r="L11" s="457">
        <v>36650</v>
      </c>
      <c r="M11" s="148" t="s">
        <v>3</v>
      </c>
    </row>
    <row r="12" spans="1:13" ht="12.75" customHeight="1">
      <c r="A12" s="8"/>
      <c r="B12" s="10" t="s">
        <v>5</v>
      </c>
      <c r="C12" s="123">
        <f t="shared" si="3"/>
        <v>265922</v>
      </c>
      <c r="D12" s="450">
        <v>103372</v>
      </c>
      <c r="E12" s="450">
        <v>46848</v>
      </c>
      <c r="F12" s="509">
        <v>63450</v>
      </c>
      <c r="G12" s="509">
        <v>110</v>
      </c>
      <c r="H12" s="509">
        <v>250</v>
      </c>
      <c r="I12" s="450">
        <v>0</v>
      </c>
      <c r="J12" s="509">
        <v>6788</v>
      </c>
      <c r="K12" s="450">
        <v>11231</v>
      </c>
      <c r="L12" s="454">
        <v>33873</v>
      </c>
      <c r="M12" s="54" t="s">
        <v>5</v>
      </c>
    </row>
    <row r="13" spans="1:13" ht="12.75" customHeight="1">
      <c r="A13" s="8"/>
      <c r="B13" s="124" t="s">
        <v>16</v>
      </c>
      <c r="C13" s="150">
        <f t="shared" si="3"/>
        <v>137941</v>
      </c>
      <c r="D13" s="456">
        <v>41123</v>
      </c>
      <c r="E13" s="456">
        <v>30973</v>
      </c>
      <c r="F13" s="456">
        <v>9238</v>
      </c>
      <c r="G13" s="510">
        <v>100</v>
      </c>
      <c r="H13" s="456">
        <v>142</v>
      </c>
      <c r="I13" s="456">
        <v>14980</v>
      </c>
      <c r="J13" s="510">
        <v>5653</v>
      </c>
      <c r="K13" s="456">
        <v>6334</v>
      </c>
      <c r="L13" s="457">
        <v>29398</v>
      </c>
      <c r="M13" s="148" t="s">
        <v>16</v>
      </c>
    </row>
    <row r="14" spans="1:13" ht="12.75" customHeight="1">
      <c r="A14" s="8"/>
      <c r="B14" s="10" t="s">
        <v>22</v>
      </c>
      <c r="C14" s="319">
        <f t="shared" si="3"/>
        <v>1317644</v>
      </c>
      <c r="D14" s="450">
        <v>309494</v>
      </c>
      <c r="E14" s="450">
        <v>292406</v>
      </c>
      <c r="F14" s="450">
        <v>79264</v>
      </c>
      <c r="G14" s="450">
        <v>846</v>
      </c>
      <c r="H14" s="450">
        <v>9279</v>
      </c>
      <c r="I14" s="450">
        <v>24592</v>
      </c>
      <c r="J14" s="450">
        <v>55544</v>
      </c>
      <c r="K14" s="450">
        <v>63619</v>
      </c>
      <c r="L14" s="454">
        <v>482600</v>
      </c>
      <c r="M14" s="54" t="s">
        <v>22</v>
      </c>
    </row>
    <row r="15" spans="1:13" ht="12.75" customHeight="1">
      <c r="A15" s="8"/>
      <c r="B15" s="124" t="s">
        <v>6</v>
      </c>
      <c r="C15" s="150">
        <f t="shared" si="3"/>
        <v>37235</v>
      </c>
      <c r="D15" s="456">
        <v>13849</v>
      </c>
      <c r="E15" s="456">
        <v>6131</v>
      </c>
      <c r="F15" s="456">
        <v>3430</v>
      </c>
      <c r="G15" s="456">
        <v>0</v>
      </c>
      <c r="H15" s="510">
        <v>93</v>
      </c>
      <c r="I15" s="510">
        <v>1000</v>
      </c>
      <c r="J15" s="456">
        <v>728</v>
      </c>
      <c r="K15" s="456">
        <v>1859</v>
      </c>
      <c r="L15" s="457">
        <v>10145</v>
      </c>
      <c r="M15" s="148" t="s">
        <v>6</v>
      </c>
    </row>
    <row r="16" spans="1:13" ht="12.75" customHeight="1">
      <c r="A16" s="8"/>
      <c r="B16" s="10" t="s">
        <v>25</v>
      </c>
      <c r="C16" s="123">
        <f t="shared" si="3"/>
        <v>64052</v>
      </c>
      <c r="D16" s="509">
        <v>13746</v>
      </c>
      <c r="E16" s="450">
        <v>8493</v>
      </c>
      <c r="F16" s="509">
        <v>8523</v>
      </c>
      <c r="G16" s="509">
        <v>0</v>
      </c>
      <c r="H16" s="509">
        <v>50</v>
      </c>
      <c r="I16" s="509">
        <v>4950</v>
      </c>
      <c r="J16" s="450">
        <v>6687</v>
      </c>
      <c r="K16" s="450">
        <v>6048</v>
      </c>
      <c r="L16" s="454">
        <v>15555</v>
      </c>
      <c r="M16" s="54" t="s">
        <v>25</v>
      </c>
    </row>
    <row r="17" spans="1:13" ht="12.75" customHeight="1">
      <c r="A17" s="8"/>
      <c r="B17" s="124" t="s">
        <v>17</v>
      </c>
      <c r="C17" s="150">
        <f t="shared" si="3"/>
        <v>195310</v>
      </c>
      <c r="D17" s="456">
        <v>44625</v>
      </c>
      <c r="E17" s="456">
        <v>76675</v>
      </c>
      <c r="F17" s="510">
        <v>7574</v>
      </c>
      <c r="G17" s="510">
        <v>75</v>
      </c>
      <c r="H17" s="456">
        <v>0</v>
      </c>
      <c r="I17" s="456">
        <v>18402</v>
      </c>
      <c r="J17" s="456">
        <v>3791</v>
      </c>
      <c r="K17" s="456">
        <v>14391</v>
      </c>
      <c r="L17" s="457">
        <v>29777</v>
      </c>
      <c r="M17" s="148" t="s">
        <v>17</v>
      </c>
    </row>
    <row r="18" spans="1:13" ht="12.75" customHeight="1">
      <c r="A18" s="8"/>
      <c r="B18" s="10" t="s">
        <v>23</v>
      </c>
      <c r="C18" s="319">
        <f t="shared" si="3"/>
        <v>888270</v>
      </c>
      <c r="D18" s="450">
        <v>393085</v>
      </c>
      <c r="E18" s="450">
        <v>171274</v>
      </c>
      <c r="F18" s="450">
        <v>20810</v>
      </c>
      <c r="G18" s="450">
        <v>0</v>
      </c>
      <c r="H18" s="450">
        <v>256</v>
      </c>
      <c r="I18" s="450">
        <v>7156</v>
      </c>
      <c r="J18" s="450">
        <v>40393</v>
      </c>
      <c r="K18" s="450">
        <v>56783</v>
      </c>
      <c r="L18" s="454">
        <v>198513</v>
      </c>
      <c r="M18" s="54" t="s">
        <v>23</v>
      </c>
    </row>
    <row r="19" spans="1:13" ht="12.75" customHeight="1">
      <c r="A19" s="8"/>
      <c r="B19" s="124" t="s">
        <v>24</v>
      </c>
      <c r="C19" s="150">
        <f t="shared" si="3"/>
        <v>1125058</v>
      </c>
      <c r="D19" s="456">
        <v>348956</v>
      </c>
      <c r="E19" s="456">
        <v>219964</v>
      </c>
      <c r="F19" s="510">
        <v>171500</v>
      </c>
      <c r="G19" s="510">
        <v>961</v>
      </c>
      <c r="H19" s="456">
        <v>3595</v>
      </c>
      <c r="I19" s="456">
        <v>13744</v>
      </c>
      <c r="J19" s="456">
        <v>72397</v>
      </c>
      <c r="K19" s="456">
        <v>42381</v>
      </c>
      <c r="L19" s="457">
        <v>251560</v>
      </c>
      <c r="M19" s="148" t="s">
        <v>24</v>
      </c>
    </row>
    <row r="20" spans="1:13" ht="12.75" customHeight="1">
      <c r="A20" s="8"/>
      <c r="B20" s="10" t="s">
        <v>26</v>
      </c>
      <c r="C20" s="319">
        <f t="shared" si="3"/>
        <v>968491</v>
      </c>
      <c r="D20" s="450">
        <v>339407</v>
      </c>
      <c r="E20" s="450">
        <v>150820</v>
      </c>
      <c r="F20" s="450">
        <v>65606</v>
      </c>
      <c r="G20" s="450">
        <v>3034</v>
      </c>
      <c r="H20" s="450">
        <v>2880</v>
      </c>
      <c r="I20" s="450">
        <v>25099</v>
      </c>
      <c r="J20" s="450">
        <v>23481</v>
      </c>
      <c r="K20" s="450">
        <v>45588</v>
      </c>
      <c r="L20" s="454">
        <v>312576</v>
      </c>
      <c r="M20" s="54" t="s">
        <v>26</v>
      </c>
    </row>
    <row r="21" spans="1:13" ht="12.75" customHeight="1">
      <c r="A21" s="8"/>
      <c r="B21" s="124" t="s">
        <v>4</v>
      </c>
      <c r="C21" s="320">
        <f t="shared" si="3"/>
        <v>19642</v>
      </c>
      <c r="D21" s="357">
        <v>2415</v>
      </c>
      <c r="E21" s="357">
        <v>2426</v>
      </c>
      <c r="F21" s="357">
        <v>0</v>
      </c>
      <c r="G21" s="357">
        <v>0</v>
      </c>
      <c r="H21" s="357">
        <v>0</v>
      </c>
      <c r="I21" s="357">
        <v>4725</v>
      </c>
      <c r="J21" s="357">
        <v>2435</v>
      </c>
      <c r="K21" s="357">
        <v>2913</v>
      </c>
      <c r="L21" s="358">
        <v>4728</v>
      </c>
      <c r="M21" s="148" t="s">
        <v>4</v>
      </c>
    </row>
    <row r="22" spans="1:13" ht="12.75" customHeight="1">
      <c r="A22" s="8"/>
      <c r="B22" s="10" t="s">
        <v>8</v>
      </c>
      <c r="C22" s="319">
        <f t="shared" si="3"/>
        <v>68229</v>
      </c>
      <c r="D22" s="450">
        <v>18413</v>
      </c>
      <c r="E22" s="450">
        <v>14842</v>
      </c>
      <c r="F22" s="450">
        <v>14841</v>
      </c>
      <c r="G22" s="450">
        <v>377</v>
      </c>
      <c r="H22" s="450">
        <v>20</v>
      </c>
      <c r="I22" s="450">
        <v>731</v>
      </c>
      <c r="J22" s="450">
        <v>1110</v>
      </c>
      <c r="K22" s="450">
        <v>2125</v>
      </c>
      <c r="L22" s="454">
        <v>15770</v>
      </c>
      <c r="M22" s="54" t="s">
        <v>8</v>
      </c>
    </row>
    <row r="23" spans="1:13" ht="12.75" customHeight="1">
      <c r="A23" s="8"/>
      <c r="B23" s="124" t="s">
        <v>9</v>
      </c>
      <c r="C23" s="150">
        <f t="shared" si="3"/>
        <v>85571</v>
      </c>
      <c r="D23" s="456">
        <v>36571</v>
      </c>
      <c r="E23" s="456">
        <v>18632</v>
      </c>
      <c r="F23" s="510">
        <v>10900</v>
      </c>
      <c r="G23" s="510">
        <v>79</v>
      </c>
      <c r="H23" s="456">
        <v>145</v>
      </c>
      <c r="I23" s="456">
        <v>1635</v>
      </c>
      <c r="J23" s="456">
        <v>829</v>
      </c>
      <c r="K23" s="456">
        <v>3104</v>
      </c>
      <c r="L23" s="457">
        <v>13676</v>
      </c>
      <c r="M23" s="148" t="s">
        <v>9</v>
      </c>
    </row>
    <row r="24" spans="1:13" ht="12.75" customHeight="1">
      <c r="A24" s="8"/>
      <c r="B24" s="10" t="s">
        <v>27</v>
      </c>
      <c r="C24" s="319">
        <f t="shared" si="3"/>
        <v>19980</v>
      </c>
      <c r="D24" s="450">
        <v>7449</v>
      </c>
      <c r="E24" s="450">
        <v>2688</v>
      </c>
      <c r="F24" s="450">
        <v>3030</v>
      </c>
      <c r="G24" s="450">
        <v>0</v>
      </c>
      <c r="H24" s="450">
        <v>100</v>
      </c>
      <c r="I24" s="450">
        <v>54</v>
      </c>
      <c r="J24" s="450">
        <v>3776</v>
      </c>
      <c r="K24" s="450">
        <v>642</v>
      </c>
      <c r="L24" s="454">
        <v>2241</v>
      </c>
      <c r="M24" s="54" t="s">
        <v>27</v>
      </c>
    </row>
    <row r="25" spans="1:13" ht="12.75" customHeight="1">
      <c r="A25" s="8"/>
      <c r="B25" s="124" t="s">
        <v>7</v>
      </c>
      <c r="C25" s="320">
        <f t="shared" si="3"/>
        <v>203376</v>
      </c>
      <c r="D25" s="456">
        <v>67818</v>
      </c>
      <c r="E25" s="456">
        <v>53026</v>
      </c>
      <c r="F25" s="456">
        <v>44206</v>
      </c>
      <c r="G25" s="456">
        <v>577</v>
      </c>
      <c r="H25" s="456">
        <v>1218</v>
      </c>
      <c r="I25" s="456">
        <v>30</v>
      </c>
      <c r="J25" s="456">
        <v>2667</v>
      </c>
      <c r="K25" s="456">
        <v>6322</v>
      </c>
      <c r="L25" s="457">
        <v>27512</v>
      </c>
      <c r="M25" s="148" t="s">
        <v>7</v>
      </c>
    </row>
    <row r="26" spans="1:13" ht="12.75" customHeight="1">
      <c r="A26" s="8"/>
      <c r="B26" s="10" t="s">
        <v>10</v>
      </c>
      <c r="C26" s="319">
        <f t="shared" si="3"/>
        <v>10385</v>
      </c>
      <c r="D26" s="511">
        <v>811</v>
      </c>
      <c r="E26" s="511">
        <v>1473</v>
      </c>
      <c r="F26" s="511">
        <v>0</v>
      </c>
      <c r="G26" s="511">
        <v>0</v>
      </c>
      <c r="H26" s="511">
        <v>0</v>
      </c>
      <c r="I26" s="511">
        <v>734</v>
      </c>
      <c r="J26" s="511">
        <v>2279</v>
      </c>
      <c r="K26" s="511">
        <v>1771</v>
      </c>
      <c r="L26" s="512">
        <v>3317</v>
      </c>
      <c r="M26" s="54" t="s">
        <v>10</v>
      </c>
    </row>
    <row r="27" spans="1:13" ht="12.75" customHeight="1">
      <c r="A27" s="8"/>
      <c r="B27" s="130" t="s">
        <v>18</v>
      </c>
      <c r="C27" s="150">
        <f t="shared" si="3"/>
        <v>351835</v>
      </c>
      <c r="D27" s="456">
        <v>122950</v>
      </c>
      <c r="E27" s="510">
        <v>37500</v>
      </c>
      <c r="F27" s="510">
        <v>38281</v>
      </c>
      <c r="G27" s="456">
        <v>120</v>
      </c>
      <c r="H27" s="456">
        <v>13219</v>
      </c>
      <c r="I27" s="510">
        <v>6996</v>
      </c>
      <c r="J27" s="456">
        <v>36000</v>
      </c>
      <c r="K27" s="456">
        <v>22927</v>
      </c>
      <c r="L27" s="457">
        <v>73842</v>
      </c>
      <c r="M27" s="149" t="s">
        <v>18</v>
      </c>
    </row>
    <row r="28" spans="1:13" ht="12.75" customHeight="1">
      <c r="A28" s="8"/>
      <c r="B28" s="10" t="s">
        <v>28</v>
      </c>
      <c r="C28" s="319">
        <f>SUM(D28:L28)</f>
        <v>193369</v>
      </c>
      <c r="D28" s="450">
        <v>60232</v>
      </c>
      <c r="E28" s="450">
        <v>47271</v>
      </c>
      <c r="F28" s="450">
        <v>14833</v>
      </c>
      <c r="G28" s="450">
        <v>108</v>
      </c>
      <c r="H28" s="450">
        <v>434</v>
      </c>
      <c r="I28" s="450">
        <v>11</v>
      </c>
      <c r="J28" s="450">
        <v>9326</v>
      </c>
      <c r="K28" s="450">
        <v>10850</v>
      </c>
      <c r="L28" s="454">
        <v>50304</v>
      </c>
      <c r="M28" s="54" t="s">
        <v>28</v>
      </c>
    </row>
    <row r="29" spans="1:13" ht="12.75" customHeight="1">
      <c r="A29" s="8"/>
      <c r="B29" s="124" t="s">
        <v>11</v>
      </c>
      <c r="C29" s="320">
        <f>SUM(D29:L29)</f>
        <v>590438</v>
      </c>
      <c r="D29" s="456">
        <v>224808</v>
      </c>
      <c r="E29" s="456">
        <v>148702</v>
      </c>
      <c r="F29" s="456">
        <v>120780</v>
      </c>
      <c r="G29" s="456">
        <v>3332</v>
      </c>
      <c r="H29" s="456">
        <v>1254</v>
      </c>
      <c r="I29" s="456">
        <v>2858</v>
      </c>
      <c r="J29" s="456">
        <v>5551</v>
      </c>
      <c r="K29" s="456">
        <v>17599</v>
      </c>
      <c r="L29" s="457">
        <v>65554</v>
      </c>
      <c r="M29" s="148" t="s">
        <v>11</v>
      </c>
    </row>
    <row r="30" spans="1:13" ht="12.75" customHeight="1">
      <c r="A30" s="8"/>
      <c r="B30" s="10" t="s">
        <v>29</v>
      </c>
      <c r="C30" s="123">
        <f aca="true" t="shared" si="4" ref="C30:C35">SUM(D30:L30)</f>
        <v>160422</v>
      </c>
      <c r="D30" s="450">
        <v>64801</v>
      </c>
      <c r="E30" s="450">
        <v>37034</v>
      </c>
      <c r="F30" s="509">
        <v>4615</v>
      </c>
      <c r="G30" s="509">
        <v>50</v>
      </c>
      <c r="H30" s="450">
        <v>1341</v>
      </c>
      <c r="I30" s="450">
        <v>1081</v>
      </c>
      <c r="J30" s="450">
        <v>9705</v>
      </c>
      <c r="K30" s="450">
        <v>9580</v>
      </c>
      <c r="L30" s="454">
        <v>32215</v>
      </c>
      <c r="M30" s="54" t="s">
        <v>29</v>
      </c>
    </row>
    <row r="31" spans="1:13" ht="12.75" customHeight="1">
      <c r="A31" s="8"/>
      <c r="B31" s="124" t="s">
        <v>12</v>
      </c>
      <c r="C31" s="320">
        <f t="shared" si="4"/>
        <v>292710</v>
      </c>
      <c r="D31" s="456">
        <v>76417</v>
      </c>
      <c r="E31" s="456">
        <v>85053</v>
      </c>
      <c r="F31" s="456">
        <v>42301</v>
      </c>
      <c r="G31" s="456">
        <v>7589</v>
      </c>
      <c r="H31" s="456">
        <v>2941</v>
      </c>
      <c r="I31" s="456">
        <v>1068</v>
      </c>
      <c r="J31" s="456">
        <v>3528</v>
      </c>
      <c r="K31" s="456">
        <v>8604</v>
      </c>
      <c r="L31" s="457">
        <v>65209</v>
      </c>
      <c r="M31" s="148" t="s">
        <v>12</v>
      </c>
    </row>
    <row r="32" spans="1:13" ht="12.75" customHeight="1">
      <c r="A32" s="8"/>
      <c r="B32" s="10" t="s">
        <v>14</v>
      </c>
      <c r="C32" s="123">
        <f t="shared" si="4"/>
        <v>43015</v>
      </c>
      <c r="D32" s="450">
        <v>19518</v>
      </c>
      <c r="E32" s="509">
        <v>8000</v>
      </c>
      <c r="F32" s="509">
        <v>5000</v>
      </c>
      <c r="G32" s="509">
        <v>22</v>
      </c>
      <c r="H32" s="450">
        <v>34</v>
      </c>
      <c r="I32" s="450">
        <v>230</v>
      </c>
      <c r="J32" s="450">
        <v>674</v>
      </c>
      <c r="K32" s="450">
        <v>1968</v>
      </c>
      <c r="L32" s="454">
        <v>7569</v>
      </c>
      <c r="M32" s="54" t="s">
        <v>14</v>
      </c>
    </row>
    <row r="33" spans="1:13" ht="12.75" customHeight="1">
      <c r="A33" s="8"/>
      <c r="B33" s="124" t="s">
        <v>13</v>
      </c>
      <c r="C33" s="150">
        <f t="shared" si="4"/>
        <v>76085</v>
      </c>
      <c r="D33" s="456">
        <v>12746</v>
      </c>
      <c r="E33" s="456">
        <v>14827</v>
      </c>
      <c r="F33" s="510">
        <v>35000</v>
      </c>
      <c r="G33" s="510">
        <v>165</v>
      </c>
      <c r="H33" s="456">
        <v>776</v>
      </c>
      <c r="I33" s="456">
        <v>0</v>
      </c>
      <c r="J33" s="456">
        <v>814</v>
      </c>
      <c r="K33" s="456">
        <v>2526</v>
      </c>
      <c r="L33" s="457">
        <v>9231</v>
      </c>
      <c r="M33" s="148" t="s">
        <v>13</v>
      </c>
    </row>
    <row r="34" spans="1:13" ht="12.75" customHeight="1">
      <c r="A34" s="8"/>
      <c r="B34" s="10" t="s">
        <v>30</v>
      </c>
      <c r="C34" s="319">
        <f t="shared" si="4"/>
        <v>119290</v>
      </c>
      <c r="D34" s="450">
        <v>40541</v>
      </c>
      <c r="E34" s="450">
        <v>25460</v>
      </c>
      <c r="F34" s="450">
        <v>7866</v>
      </c>
      <c r="G34" s="450">
        <v>0</v>
      </c>
      <c r="H34" s="450">
        <v>214</v>
      </c>
      <c r="I34" s="450">
        <v>7419</v>
      </c>
      <c r="J34" s="450">
        <v>7253</v>
      </c>
      <c r="K34" s="450">
        <v>4832</v>
      </c>
      <c r="L34" s="454">
        <v>25705</v>
      </c>
      <c r="M34" s="54" t="s">
        <v>30</v>
      </c>
    </row>
    <row r="35" spans="1:13" ht="12.75" customHeight="1">
      <c r="A35" s="8"/>
      <c r="B35" s="124" t="s">
        <v>31</v>
      </c>
      <c r="C35" s="320">
        <f t="shared" si="4"/>
        <v>225002</v>
      </c>
      <c r="D35" s="456">
        <v>71027</v>
      </c>
      <c r="E35" s="456">
        <v>58826</v>
      </c>
      <c r="F35" s="456">
        <v>8188</v>
      </c>
      <c r="G35" s="456">
        <v>0</v>
      </c>
      <c r="H35" s="456">
        <v>1145</v>
      </c>
      <c r="I35" s="456">
        <v>14506</v>
      </c>
      <c r="J35" s="456">
        <v>7477</v>
      </c>
      <c r="K35" s="456">
        <v>12449</v>
      </c>
      <c r="L35" s="457">
        <v>51384</v>
      </c>
      <c r="M35" s="148" t="s">
        <v>31</v>
      </c>
    </row>
    <row r="36" spans="1:13" ht="12.75" customHeight="1">
      <c r="A36" s="8"/>
      <c r="B36" s="11" t="s">
        <v>19</v>
      </c>
      <c r="C36" s="321">
        <f>SUM(D36:L36)</f>
        <v>1085163</v>
      </c>
      <c r="D36" s="450">
        <v>297230</v>
      </c>
      <c r="E36" s="450">
        <v>221996</v>
      </c>
      <c r="F36" s="450">
        <v>53884</v>
      </c>
      <c r="G36" s="450">
        <v>281</v>
      </c>
      <c r="H36" s="450">
        <v>1611</v>
      </c>
      <c r="I36" s="450">
        <v>14614</v>
      </c>
      <c r="J36" s="450">
        <v>90128</v>
      </c>
      <c r="K36" s="450">
        <v>114550</v>
      </c>
      <c r="L36" s="455">
        <v>290869</v>
      </c>
      <c r="M36" s="43" t="s">
        <v>19</v>
      </c>
    </row>
    <row r="37" spans="2:13" ht="15" customHeight="1">
      <c r="B37" s="490" t="s">
        <v>145</v>
      </c>
      <c r="C37" s="489"/>
      <c r="D37" s="489"/>
      <c r="E37" s="489"/>
      <c r="F37" s="489"/>
      <c r="G37" s="489"/>
      <c r="H37" s="489"/>
      <c r="I37" s="489"/>
      <c r="J37" s="489"/>
      <c r="K37" s="489"/>
      <c r="L37" s="489"/>
      <c r="M37" s="489"/>
    </row>
    <row r="38" spans="2:13" ht="12.75" customHeight="1">
      <c r="B38" s="495" t="s">
        <v>63</v>
      </c>
      <c r="C38" s="490"/>
      <c r="D38" s="490"/>
      <c r="E38" s="490"/>
      <c r="F38" s="490"/>
      <c r="G38" s="490"/>
      <c r="H38" s="490"/>
      <c r="I38" s="490"/>
      <c r="J38" s="490"/>
      <c r="K38" s="490"/>
      <c r="L38" s="490"/>
      <c r="M38" s="490"/>
    </row>
    <row r="39" spans="2:13" ht="12.75" customHeight="1">
      <c r="B39" s="494" t="s">
        <v>300</v>
      </c>
      <c r="C39" s="491"/>
      <c r="D39" s="491"/>
      <c r="E39" s="491"/>
      <c r="F39" s="492"/>
      <c r="G39" s="493"/>
      <c r="H39" s="493"/>
      <c r="I39" s="491"/>
      <c r="J39" s="491"/>
      <c r="K39" s="493"/>
      <c r="L39" s="493"/>
      <c r="M39" s="493"/>
    </row>
    <row r="40" spans="2:13" ht="12.75" customHeight="1">
      <c r="B40" s="5" t="s">
        <v>301</v>
      </c>
      <c r="C40" s="494"/>
      <c r="D40" s="494"/>
      <c r="E40" s="494"/>
      <c r="F40" s="494"/>
      <c r="G40" s="494"/>
      <c r="H40" s="494"/>
      <c r="I40" s="494"/>
      <c r="J40" s="494"/>
      <c r="K40" s="494"/>
      <c r="L40" s="494"/>
      <c r="M40" s="494"/>
    </row>
    <row r="41" spans="2:13" ht="12.75" customHeight="1">
      <c r="B41" s="491" t="s">
        <v>240</v>
      </c>
      <c r="C41" s="495"/>
      <c r="D41" s="495"/>
      <c r="E41" s="495"/>
      <c r="F41" s="495"/>
      <c r="G41" s="495"/>
      <c r="H41" s="495"/>
      <c r="I41" s="495"/>
      <c r="J41" s="495"/>
      <c r="K41" s="495"/>
      <c r="L41" s="495"/>
      <c r="M41" s="493"/>
    </row>
    <row r="43" ht="12.75">
      <c r="B43"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1" sqref="A1"/>
    </sheetView>
  </sheetViews>
  <sheetFormatPr defaultColWidth="9.140625" defaultRowHeight="12.75"/>
  <cols>
    <col min="1" max="1" width="4.4218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47</v>
      </c>
    </row>
    <row r="2" spans="2:13" ht="30" customHeight="1">
      <c r="B2" s="569" t="s">
        <v>52</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8"/>
      <c r="E6" s="619"/>
      <c r="F6" s="615"/>
      <c r="G6" s="616"/>
      <c r="H6" s="616"/>
      <c r="I6" s="616"/>
      <c r="J6" s="616"/>
      <c r="K6" s="616"/>
      <c r="L6" s="617"/>
    </row>
    <row r="7" spans="2:13" ht="12.75" customHeight="1">
      <c r="B7" s="152" t="s">
        <v>163</v>
      </c>
      <c r="C7" s="153">
        <v>1141000</v>
      </c>
      <c r="D7" s="496">
        <v>600000</v>
      </c>
      <c r="E7" s="504">
        <f>SUM(E10:E36)</f>
        <v>329758</v>
      </c>
      <c r="F7" s="504">
        <v>888</v>
      </c>
      <c r="G7" s="504">
        <v>131</v>
      </c>
      <c r="H7" s="504">
        <v>8800</v>
      </c>
      <c r="I7" s="504">
        <v>10150</v>
      </c>
      <c r="J7" s="504">
        <v>3450</v>
      </c>
      <c r="K7" s="325">
        <f>SUM(K10:K36)</f>
        <v>78227</v>
      </c>
      <c r="L7" s="326">
        <f>SUM(L10:L36)</f>
        <v>109596</v>
      </c>
      <c r="M7" s="152" t="s">
        <v>163</v>
      </c>
    </row>
    <row r="8" spans="2:13" ht="12.75" customHeight="1">
      <c r="B8" s="124" t="s">
        <v>20</v>
      </c>
      <c r="C8" s="320"/>
      <c r="D8" s="506">
        <f>SUM(D10,D13:D14,D16:D20,D24,D27:D28,D30,D34:D36)</f>
        <v>439019</v>
      </c>
      <c r="E8" s="327">
        <f>SUM(E10,E13:E14,E16:E20,E24,E27:E28,E30,E34:E36)</f>
        <v>241985</v>
      </c>
      <c r="F8" s="327"/>
      <c r="G8" s="327"/>
      <c r="H8" s="327"/>
      <c r="I8" s="506">
        <f>SUM(I10,I13:I14,I16:I20,I24,I27:I28,I30,I34:I36)</f>
        <v>9632</v>
      </c>
      <c r="J8" s="506">
        <f>SUM(J10,J13:J14,J16:J20,J24,J27:J28,J30,J34:J36)</f>
        <v>3062</v>
      </c>
      <c r="K8" s="327">
        <f>SUM(K10,K13:K14,K16:K20,K24,K27:K28,K30,K34:K36)</f>
        <v>57322</v>
      </c>
      <c r="L8" s="328">
        <f>SUM(L10,L13:L14,L16:L20,L24,L27:L28,L30,L34:L36)</f>
        <v>86858</v>
      </c>
      <c r="M8" s="124" t="s">
        <v>20</v>
      </c>
    </row>
    <row r="9" spans="2:13" ht="12.75" customHeight="1">
      <c r="B9" s="132" t="s">
        <v>195</v>
      </c>
      <c r="C9" s="451"/>
      <c r="D9" s="508">
        <f>SUM(D11,D12,D15,D21,D22,D23,D25,D26,D29,D31,D32,D33)</f>
        <v>160981</v>
      </c>
      <c r="E9" s="508">
        <f>SUM(E11,E12,E15,E21,E22,E23,E25,E26,E29,E31,E32,E33)</f>
        <v>87773</v>
      </c>
      <c r="F9" s="329"/>
      <c r="G9" s="329"/>
      <c r="H9" s="329"/>
      <c r="I9" s="329">
        <f>SUM(I11,I12,I15,I21,I22,I23,I25,I26,I29,I31,I32,I33)</f>
        <v>518</v>
      </c>
      <c r="J9" s="329">
        <f>SUM(J11,J12,J15,J21,J22,J23,J25,J26,J29,J31,J32,J33)</f>
        <v>388</v>
      </c>
      <c r="K9" s="329">
        <f>SUM(K11,K12,K15,K21,K22,K23,K25,K26,K29,K31,K32,K33)</f>
        <v>20905</v>
      </c>
      <c r="L9" s="330">
        <f>SUM(L11,L12,L15,L21,L22,L23,L25,L26,L29,L31,L32,L33)</f>
        <v>22738</v>
      </c>
      <c r="M9" s="299" t="s">
        <v>195</v>
      </c>
    </row>
    <row r="10" spans="1:13" ht="12.75" customHeight="1">
      <c r="A10" s="8"/>
      <c r="B10" s="10" t="s">
        <v>21</v>
      </c>
      <c r="C10" s="319"/>
      <c r="D10" s="450">
        <v>7511</v>
      </c>
      <c r="E10" s="450">
        <v>2069</v>
      </c>
      <c r="F10" s="450" t="s">
        <v>239</v>
      </c>
      <c r="G10" s="450" t="s">
        <v>239</v>
      </c>
      <c r="H10" s="450">
        <v>303</v>
      </c>
      <c r="I10" s="450">
        <v>107</v>
      </c>
      <c r="J10" s="450">
        <v>161</v>
      </c>
      <c r="K10" s="450">
        <v>1230</v>
      </c>
      <c r="L10" s="453">
        <v>2434</v>
      </c>
      <c r="M10" s="54" t="s">
        <v>21</v>
      </c>
    </row>
    <row r="11" spans="1:13" ht="12.75" customHeight="1">
      <c r="A11" s="8"/>
      <c r="B11" s="124" t="s">
        <v>3</v>
      </c>
      <c r="C11" s="320">
        <f>SUM(D11:L11)</f>
        <v>17760</v>
      </c>
      <c r="D11" s="456">
        <v>7660</v>
      </c>
      <c r="E11" s="456">
        <v>7051</v>
      </c>
      <c r="F11" s="456">
        <v>5</v>
      </c>
      <c r="G11" s="456">
        <v>0</v>
      </c>
      <c r="H11" s="456">
        <v>16</v>
      </c>
      <c r="I11" s="456">
        <v>8</v>
      </c>
      <c r="J11" s="456">
        <v>26</v>
      </c>
      <c r="K11" s="456">
        <v>1246</v>
      </c>
      <c r="L11" s="457">
        <v>1748</v>
      </c>
      <c r="M11" s="148" t="s">
        <v>3</v>
      </c>
    </row>
    <row r="12" spans="1:13" ht="12.75" customHeight="1">
      <c r="A12" s="8"/>
      <c r="B12" s="10" t="s">
        <v>5</v>
      </c>
      <c r="C12" s="319">
        <f>SUM(D12:L12)</f>
        <v>45441</v>
      </c>
      <c r="D12" s="450">
        <v>26044</v>
      </c>
      <c r="E12" s="450">
        <v>9258</v>
      </c>
      <c r="F12" s="450">
        <v>55</v>
      </c>
      <c r="G12" s="450">
        <v>2</v>
      </c>
      <c r="H12" s="450">
        <v>87</v>
      </c>
      <c r="I12" s="450">
        <v>0</v>
      </c>
      <c r="J12" s="450">
        <v>28</v>
      </c>
      <c r="K12" s="450">
        <v>6122</v>
      </c>
      <c r="L12" s="454">
        <v>3845</v>
      </c>
      <c r="M12" s="54" t="s">
        <v>5</v>
      </c>
    </row>
    <row r="13" spans="1:13" ht="12.75" customHeight="1">
      <c r="A13" s="8"/>
      <c r="B13" s="124" t="s">
        <v>16</v>
      </c>
      <c r="C13" s="320">
        <f>SUM(D13:L13)</f>
        <v>13372</v>
      </c>
      <c r="D13" s="456">
        <v>7124</v>
      </c>
      <c r="E13" s="456">
        <v>3719</v>
      </c>
      <c r="F13" s="456">
        <v>12</v>
      </c>
      <c r="G13" s="456">
        <v>3</v>
      </c>
      <c r="H13" s="456">
        <v>34</v>
      </c>
      <c r="I13" s="456">
        <v>398</v>
      </c>
      <c r="J13" s="456">
        <v>51</v>
      </c>
      <c r="K13" s="456">
        <v>607</v>
      </c>
      <c r="L13" s="457">
        <v>1424</v>
      </c>
      <c r="M13" s="148" t="s">
        <v>16</v>
      </c>
    </row>
    <row r="14" spans="1:13" ht="12.75" customHeight="1">
      <c r="A14" s="8"/>
      <c r="B14" s="10" t="s">
        <v>22</v>
      </c>
      <c r="C14" s="319">
        <f>SUM(D14:L14)</f>
        <v>85740</v>
      </c>
      <c r="D14" s="450">
        <v>33985</v>
      </c>
      <c r="E14" s="450">
        <v>24227</v>
      </c>
      <c r="F14" s="450">
        <v>239</v>
      </c>
      <c r="G14" s="450">
        <v>38</v>
      </c>
      <c r="H14" s="450">
        <v>1151</v>
      </c>
      <c r="I14" s="450">
        <v>1560</v>
      </c>
      <c r="J14" s="450">
        <v>422</v>
      </c>
      <c r="K14" s="450">
        <v>9617</v>
      </c>
      <c r="L14" s="454">
        <v>14501</v>
      </c>
      <c r="M14" s="54" t="s">
        <v>22</v>
      </c>
    </row>
    <row r="15" spans="1:13" ht="12.75" customHeight="1">
      <c r="A15" s="8"/>
      <c r="B15" s="124" t="s">
        <v>6</v>
      </c>
      <c r="C15" s="320">
        <f>SUM(D15:L15)</f>
        <v>3422</v>
      </c>
      <c r="D15" s="456">
        <v>1981</v>
      </c>
      <c r="E15" s="456">
        <v>233</v>
      </c>
      <c r="F15" s="456">
        <v>10</v>
      </c>
      <c r="G15" s="456">
        <v>0</v>
      </c>
      <c r="H15" s="456">
        <v>1</v>
      </c>
      <c r="I15" s="456">
        <v>18</v>
      </c>
      <c r="J15" s="456">
        <v>7</v>
      </c>
      <c r="K15" s="456">
        <v>328</v>
      </c>
      <c r="L15" s="457">
        <v>844</v>
      </c>
      <c r="M15" s="148" t="s">
        <v>6</v>
      </c>
    </row>
    <row r="16" spans="1:13" ht="12.75" customHeight="1">
      <c r="A16" s="8"/>
      <c r="B16" s="10" t="s">
        <v>25</v>
      </c>
      <c r="C16" s="319"/>
      <c r="D16" s="509">
        <v>6913</v>
      </c>
      <c r="E16" s="450">
        <v>341</v>
      </c>
      <c r="F16" s="450" t="s">
        <v>239</v>
      </c>
      <c r="G16" s="450" t="s">
        <v>239</v>
      </c>
      <c r="H16" s="509">
        <v>0</v>
      </c>
      <c r="I16" s="509">
        <v>114</v>
      </c>
      <c r="J16" s="509">
        <v>25</v>
      </c>
      <c r="K16" s="450">
        <v>278</v>
      </c>
      <c r="L16" s="454">
        <v>797</v>
      </c>
      <c r="M16" s="54" t="s">
        <v>25</v>
      </c>
    </row>
    <row r="17" spans="1:13" ht="12.75" customHeight="1">
      <c r="A17" s="8"/>
      <c r="B17" s="124" t="s">
        <v>17</v>
      </c>
      <c r="C17" s="320"/>
      <c r="D17" s="456">
        <v>21299</v>
      </c>
      <c r="E17" s="456">
        <v>35063</v>
      </c>
      <c r="F17" s="456" t="s">
        <v>239</v>
      </c>
      <c r="G17" s="456" t="s">
        <v>239</v>
      </c>
      <c r="H17" s="456">
        <v>0</v>
      </c>
      <c r="I17" s="456">
        <v>3019</v>
      </c>
      <c r="J17" s="456">
        <v>17</v>
      </c>
      <c r="K17" s="456">
        <v>3415</v>
      </c>
      <c r="L17" s="457">
        <v>7884</v>
      </c>
      <c r="M17" s="148" t="s">
        <v>17</v>
      </c>
    </row>
    <row r="18" spans="1:13" ht="12.75" customHeight="1">
      <c r="A18" s="8"/>
      <c r="B18" s="10" t="s">
        <v>23</v>
      </c>
      <c r="C18" s="319">
        <f aca="true" t="shared" si="0" ref="C18:C32">SUM(D18:L18)</f>
        <v>222381</v>
      </c>
      <c r="D18" s="450">
        <v>133912</v>
      </c>
      <c r="E18" s="450">
        <v>65600</v>
      </c>
      <c r="F18" s="450">
        <v>7</v>
      </c>
      <c r="G18" s="450">
        <v>0</v>
      </c>
      <c r="H18" s="450">
        <v>40</v>
      </c>
      <c r="I18" s="450">
        <v>194</v>
      </c>
      <c r="J18" s="450">
        <v>69</v>
      </c>
      <c r="K18" s="450">
        <v>9092</v>
      </c>
      <c r="L18" s="454">
        <v>13467</v>
      </c>
      <c r="M18" s="54" t="s">
        <v>23</v>
      </c>
    </row>
    <row r="19" spans="1:13" ht="12.75" customHeight="1">
      <c r="A19" s="8"/>
      <c r="B19" s="124" t="s">
        <v>24</v>
      </c>
      <c r="C19" s="320">
        <f t="shared" si="0"/>
        <v>92498</v>
      </c>
      <c r="D19" s="456">
        <v>41592</v>
      </c>
      <c r="E19" s="456">
        <v>36319</v>
      </c>
      <c r="F19" s="456">
        <v>27</v>
      </c>
      <c r="G19" s="456">
        <v>25</v>
      </c>
      <c r="H19" s="456">
        <v>1186</v>
      </c>
      <c r="I19" s="456">
        <v>725</v>
      </c>
      <c r="J19" s="456">
        <v>395</v>
      </c>
      <c r="K19" s="456">
        <v>5088</v>
      </c>
      <c r="L19" s="457">
        <v>7141</v>
      </c>
      <c r="M19" s="148" t="s">
        <v>24</v>
      </c>
    </row>
    <row r="20" spans="1:13" ht="12.75" customHeight="1">
      <c r="A20" s="8"/>
      <c r="B20" s="10" t="s">
        <v>26</v>
      </c>
      <c r="C20" s="319">
        <f t="shared" si="0"/>
        <v>151409</v>
      </c>
      <c r="D20" s="450">
        <v>97810</v>
      </c>
      <c r="E20" s="450">
        <v>22997</v>
      </c>
      <c r="F20" s="450">
        <v>38</v>
      </c>
      <c r="G20" s="450">
        <v>14</v>
      </c>
      <c r="H20" s="450">
        <v>766</v>
      </c>
      <c r="I20" s="450">
        <v>738</v>
      </c>
      <c r="J20" s="450">
        <v>253</v>
      </c>
      <c r="K20" s="450">
        <v>11397</v>
      </c>
      <c r="L20" s="454">
        <v>17396</v>
      </c>
      <c r="M20" s="54" t="s">
        <v>26</v>
      </c>
    </row>
    <row r="21" spans="1:13" ht="12.75" customHeight="1">
      <c r="A21" s="8"/>
      <c r="B21" s="124" t="s">
        <v>4</v>
      </c>
      <c r="C21" s="320">
        <f t="shared" si="0"/>
        <v>4027</v>
      </c>
      <c r="D21" s="456">
        <v>1481</v>
      </c>
      <c r="E21" s="456">
        <v>1403</v>
      </c>
      <c r="F21" s="456">
        <v>0</v>
      </c>
      <c r="G21" s="456">
        <v>0</v>
      </c>
      <c r="H21" s="456">
        <v>0</v>
      </c>
      <c r="I21" s="456">
        <v>57</v>
      </c>
      <c r="J21" s="456">
        <v>5</v>
      </c>
      <c r="K21" s="456">
        <v>508</v>
      </c>
      <c r="L21" s="457">
        <v>573</v>
      </c>
      <c r="M21" s="148" t="s">
        <v>4</v>
      </c>
    </row>
    <row r="22" spans="1:13" ht="12.75" customHeight="1">
      <c r="A22" s="8"/>
      <c r="B22" s="10" t="s">
        <v>8</v>
      </c>
      <c r="C22" s="319">
        <f t="shared" si="0"/>
        <v>4701</v>
      </c>
      <c r="D22" s="450">
        <v>2311</v>
      </c>
      <c r="E22" s="450">
        <v>696</v>
      </c>
      <c r="F22" s="450">
        <v>14</v>
      </c>
      <c r="G22" s="450">
        <v>2</v>
      </c>
      <c r="H22" s="450">
        <v>7</v>
      </c>
      <c r="I22" s="450">
        <v>27</v>
      </c>
      <c r="J22" s="450">
        <v>17</v>
      </c>
      <c r="K22" s="450">
        <v>453</v>
      </c>
      <c r="L22" s="454">
        <v>1174</v>
      </c>
      <c r="M22" s="54" t="s">
        <v>8</v>
      </c>
    </row>
    <row r="23" spans="1:13" ht="12.75" customHeight="1">
      <c r="A23" s="8"/>
      <c r="B23" s="124" t="s">
        <v>9</v>
      </c>
      <c r="C23" s="320">
        <f t="shared" si="0"/>
        <v>6523</v>
      </c>
      <c r="D23" s="456">
        <v>3329</v>
      </c>
      <c r="E23" s="456">
        <v>1247</v>
      </c>
      <c r="F23" s="456">
        <v>3</v>
      </c>
      <c r="G23" s="456">
        <v>2</v>
      </c>
      <c r="H23" s="456">
        <v>12</v>
      </c>
      <c r="I23" s="456">
        <v>16</v>
      </c>
      <c r="J23" s="456">
        <v>15</v>
      </c>
      <c r="K23" s="456">
        <v>968</v>
      </c>
      <c r="L23" s="457">
        <v>931</v>
      </c>
      <c r="M23" s="148" t="s">
        <v>9</v>
      </c>
    </row>
    <row r="24" spans="1:13" ht="12.75" customHeight="1">
      <c r="A24" s="8"/>
      <c r="B24" s="10" t="s">
        <v>27</v>
      </c>
      <c r="C24" s="319">
        <f t="shared" si="0"/>
        <v>911</v>
      </c>
      <c r="D24" s="450">
        <v>445</v>
      </c>
      <c r="E24" s="450">
        <v>172</v>
      </c>
      <c r="F24" s="450">
        <v>1</v>
      </c>
      <c r="G24" s="450" t="s">
        <v>239</v>
      </c>
      <c r="H24" s="450">
        <v>22</v>
      </c>
      <c r="I24" s="450">
        <v>7</v>
      </c>
      <c r="J24" s="450">
        <v>17</v>
      </c>
      <c r="K24" s="450">
        <v>93</v>
      </c>
      <c r="L24" s="454">
        <v>154</v>
      </c>
      <c r="M24" s="54" t="s">
        <v>27</v>
      </c>
    </row>
    <row r="25" spans="1:13" ht="12.75" customHeight="1">
      <c r="A25" s="8"/>
      <c r="B25" s="124" t="s">
        <v>7</v>
      </c>
      <c r="C25" s="320">
        <f t="shared" si="0"/>
        <v>33344</v>
      </c>
      <c r="D25" s="456">
        <v>18756</v>
      </c>
      <c r="E25" s="456">
        <v>9232</v>
      </c>
      <c r="F25" s="456">
        <v>16</v>
      </c>
      <c r="G25" s="456">
        <v>4</v>
      </c>
      <c r="H25" s="456">
        <v>95</v>
      </c>
      <c r="I25" s="456">
        <v>8</v>
      </c>
      <c r="J25" s="456">
        <v>92</v>
      </c>
      <c r="K25" s="456">
        <v>1783</v>
      </c>
      <c r="L25" s="457">
        <v>3358</v>
      </c>
      <c r="M25" s="148" t="s">
        <v>7</v>
      </c>
    </row>
    <row r="26" spans="1:13" ht="12.75" customHeight="1">
      <c r="A26" s="8"/>
      <c r="B26" s="10" t="s">
        <v>10</v>
      </c>
      <c r="C26" s="319">
        <f t="shared" si="0"/>
        <v>2438</v>
      </c>
      <c r="D26" s="450">
        <v>346</v>
      </c>
      <c r="E26" s="450">
        <v>1007</v>
      </c>
      <c r="F26" s="450">
        <v>0</v>
      </c>
      <c r="G26" s="450">
        <v>0</v>
      </c>
      <c r="H26" s="450">
        <v>0</v>
      </c>
      <c r="I26" s="450">
        <v>154</v>
      </c>
      <c r="J26" s="450">
        <v>19</v>
      </c>
      <c r="K26" s="450">
        <v>669</v>
      </c>
      <c r="L26" s="454">
        <v>243</v>
      </c>
      <c r="M26" s="54" t="s">
        <v>10</v>
      </c>
    </row>
    <row r="27" spans="1:13" ht="12.75" customHeight="1">
      <c r="A27" s="8"/>
      <c r="B27" s="130" t="s">
        <v>18</v>
      </c>
      <c r="C27" s="320">
        <f t="shared" si="0"/>
        <v>23850</v>
      </c>
      <c r="D27" s="456">
        <v>9370</v>
      </c>
      <c r="E27" s="456">
        <v>4470</v>
      </c>
      <c r="F27" s="456">
        <v>15</v>
      </c>
      <c r="G27" s="456">
        <v>10</v>
      </c>
      <c r="H27" s="456">
        <v>3190</v>
      </c>
      <c r="I27" s="456">
        <v>490</v>
      </c>
      <c r="J27" s="456">
        <v>195</v>
      </c>
      <c r="K27" s="456">
        <v>2460</v>
      </c>
      <c r="L27" s="457">
        <v>3650</v>
      </c>
      <c r="M27" s="149" t="s">
        <v>18</v>
      </c>
    </row>
    <row r="28" spans="1:13" ht="12.75" customHeight="1">
      <c r="A28" s="8"/>
      <c r="B28" s="10" t="s">
        <v>28</v>
      </c>
      <c r="C28" s="319">
        <f t="shared" si="0"/>
        <v>15106</v>
      </c>
      <c r="D28" s="450">
        <v>7147</v>
      </c>
      <c r="E28" s="450">
        <v>4918</v>
      </c>
      <c r="F28" s="450">
        <v>26</v>
      </c>
      <c r="G28" s="450">
        <v>6</v>
      </c>
      <c r="H28" s="450">
        <v>73</v>
      </c>
      <c r="I28" s="450">
        <v>9</v>
      </c>
      <c r="J28" s="450">
        <v>157</v>
      </c>
      <c r="K28" s="450">
        <v>1552</v>
      </c>
      <c r="L28" s="454">
        <v>1218</v>
      </c>
      <c r="M28" s="54" t="s">
        <v>28</v>
      </c>
    </row>
    <row r="29" spans="1:13" ht="12.75" customHeight="1">
      <c r="A29" s="8"/>
      <c r="B29" s="124" t="s">
        <v>11</v>
      </c>
      <c r="C29" s="320">
        <f t="shared" si="0"/>
        <v>137697</v>
      </c>
      <c r="D29" s="456">
        <v>76398</v>
      </c>
      <c r="E29" s="456">
        <v>47789</v>
      </c>
      <c r="F29" s="456">
        <v>92</v>
      </c>
      <c r="G29" s="456">
        <v>5</v>
      </c>
      <c r="H29" s="456">
        <v>541</v>
      </c>
      <c r="I29" s="456">
        <v>142</v>
      </c>
      <c r="J29" s="456">
        <v>80</v>
      </c>
      <c r="K29" s="456">
        <v>5664</v>
      </c>
      <c r="L29" s="457">
        <v>6986</v>
      </c>
      <c r="M29" s="148" t="s">
        <v>11</v>
      </c>
    </row>
    <row r="30" spans="1:13" ht="12.75" customHeight="1">
      <c r="A30" s="8"/>
      <c r="B30" s="10" t="s">
        <v>29</v>
      </c>
      <c r="C30" s="319">
        <f t="shared" si="0"/>
        <v>28014</v>
      </c>
      <c r="D30" s="450">
        <v>12119</v>
      </c>
      <c r="E30" s="450">
        <v>11765</v>
      </c>
      <c r="F30" s="450">
        <v>1</v>
      </c>
      <c r="G30" s="450">
        <v>4</v>
      </c>
      <c r="H30" s="450">
        <v>333</v>
      </c>
      <c r="I30" s="450">
        <v>199</v>
      </c>
      <c r="J30" s="450">
        <v>71</v>
      </c>
      <c r="K30" s="450">
        <v>1586</v>
      </c>
      <c r="L30" s="454">
        <v>1936</v>
      </c>
      <c r="M30" s="54" t="s">
        <v>29</v>
      </c>
    </row>
    <row r="31" spans="1:13" ht="12.75" customHeight="1">
      <c r="A31" s="8"/>
      <c r="B31" s="124" t="s">
        <v>12</v>
      </c>
      <c r="C31" s="320">
        <f t="shared" si="0"/>
        <v>28610</v>
      </c>
      <c r="D31" s="456">
        <v>15209</v>
      </c>
      <c r="E31" s="456">
        <v>8841</v>
      </c>
      <c r="F31" s="456">
        <v>89</v>
      </c>
      <c r="G31" s="456">
        <v>3</v>
      </c>
      <c r="H31" s="456">
        <v>136</v>
      </c>
      <c r="I31" s="456">
        <v>50</v>
      </c>
      <c r="J31" s="456">
        <v>54</v>
      </c>
      <c r="K31" s="456">
        <v>2248</v>
      </c>
      <c r="L31" s="457">
        <v>1980</v>
      </c>
      <c r="M31" s="148" t="s">
        <v>12</v>
      </c>
    </row>
    <row r="32" spans="1:13" ht="12.75" customHeight="1">
      <c r="A32" s="8"/>
      <c r="B32" s="10" t="s">
        <v>14</v>
      </c>
      <c r="C32" s="319">
        <f t="shared" si="0"/>
        <v>8367</v>
      </c>
      <c r="D32" s="450">
        <v>6382</v>
      </c>
      <c r="E32" s="450">
        <v>888</v>
      </c>
      <c r="F32" s="450">
        <v>8</v>
      </c>
      <c r="G32" s="450" t="s">
        <v>239</v>
      </c>
      <c r="H32" s="450">
        <v>26</v>
      </c>
      <c r="I32" s="450">
        <v>38</v>
      </c>
      <c r="J32" s="450">
        <v>32</v>
      </c>
      <c r="K32" s="450">
        <v>464</v>
      </c>
      <c r="L32" s="454">
        <v>529</v>
      </c>
      <c r="M32" s="54" t="s">
        <v>14</v>
      </c>
    </row>
    <row r="33" spans="1:13" ht="12.75" customHeight="1">
      <c r="A33" s="8"/>
      <c r="B33" s="124" t="s">
        <v>13</v>
      </c>
      <c r="C33" s="320"/>
      <c r="D33" s="456">
        <v>1084</v>
      </c>
      <c r="E33" s="456">
        <v>128</v>
      </c>
      <c r="F33" s="456" t="s">
        <v>239</v>
      </c>
      <c r="G33" s="456" t="s">
        <v>239</v>
      </c>
      <c r="H33" s="456">
        <v>8</v>
      </c>
      <c r="I33" s="456">
        <v>0</v>
      </c>
      <c r="J33" s="456">
        <v>13</v>
      </c>
      <c r="K33" s="456">
        <v>452</v>
      </c>
      <c r="L33" s="457">
        <v>527</v>
      </c>
      <c r="M33" s="148" t="s">
        <v>13</v>
      </c>
    </row>
    <row r="34" spans="1:13" ht="12.75" customHeight="1">
      <c r="A34" s="8"/>
      <c r="B34" s="10" t="s">
        <v>30</v>
      </c>
      <c r="C34" s="319">
        <f>SUM(D34:L34)</f>
        <v>23279</v>
      </c>
      <c r="D34" s="450">
        <v>11054</v>
      </c>
      <c r="E34" s="450">
        <v>9158</v>
      </c>
      <c r="F34" s="450">
        <v>5</v>
      </c>
      <c r="G34" s="450">
        <v>0</v>
      </c>
      <c r="H34" s="450">
        <v>77</v>
      </c>
      <c r="I34" s="450">
        <v>244</v>
      </c>
      <c r="J34" s="450">
        <v>66</v>
      </c>
      <c r="K34" s="450">
        <v>1144</v>
      </c>
      <c r="L34" s="454">
        <v>1531</v>
      </c>
      <c r="M34" s="54" t="s">
        <v>30</v>
      </c>
    </row>
    <row r="35" spans="1:13" ht="12.75" customHeight="1">
      <c r="A35" s="8"/>
      <c r="B35" s="124" t="s">
        <v>31</v>
      </c>
      <c r="C35" s="320">
        <f>SUM(D35:L35)</f>
        <v>31029</v>
      </c>
      <c r="D35" s="456">
        <v>14652</v>
      </c>
      <c r="E35" s="456">
        <v>9122</v>
      </c>
      <c r="F35" s="456">
        <v>35</v>
      </c>
      <c r="G35" s="456">
        <v>0</v>
      </c>
      <c r="H35" s="456">
        <v>470</v>
      </c>
      <c r="I35" s="456">
        <v>652</v>
      </c>
      <c r="J35" s="456">
        <v>208</v>
      </c>
      <c r="K35" s="456">
        <v>2937</v>
      </c>
      <c r="L35" s="457">
        <v>2953</v>
      </c>
      <c r="M35" s="148" t="s">
        <v>31</v>
      </c>
    </row>
    <row r="36" spans="1:13" ht="12.75" customHeight="1">
      <c r="A36" s="8"/>
      <c r="B36" s="11" t="s">
        <v>19</v>
      </c>
      <c r="C36" s="321">
        <f>SUM(D36:L36)</f>
        <v>65809</v>
      </c>
      <c r="D36" s="450">
        <v>34086</v>
      </c>
      <c r="E36" s="450">
        <v>12045</v>
      </c>
      <c r="F36" s="450">
        <v>97</v>
      </c>
      <c r="G36" s="450">
        <v>10</v>
      </c>
      <c r="H36" s="450">
        <v>242</v>
      </c>
      <c r="I36" s="450">
        <v>1176</v>
      </c>
      <c r="J36" s="450">
        <v>955</v>
      </c>
      <c r="K36" s="450">
        <v>6826</v>
      </c>
      <c r="L36" s="455">
        <v>10372</v>
      </c>
      <c r="M36" s="43" t="s">
        <v>19</v>
      </c>
    </row>
    <row r="37" spans="2:13" ht="15" customHeight="1">
      <c r="B37" s="490" t="s">
        <v>145</v>
      </c>
      <c r="C37" s="489"/>
      <c r="D37" s="489"/>
      <c r="E37" s="489"/>
      <c r="F37" s="489"/>
      <c r="G37" s="489"/>
      <c r="H37" s="489"/>
      <c r="I37" s="489"/>
      <c r="J37" s="489"/>
      <c r="K37" s="489"/>
      <c r="L37" s="489"/>
      <c r="M37" s="489"/>
    </row>
    <row r="38" spans="2:13" ht="12.75" customHeight="1">
      <c r="B38" s="513" t="s">
        <v>63</v>
      </c>
      <c r="C38" s="490"/>
      <c r="D38" s="490"/>
      <c r="E38" s="490"/>
      <c r="F38" s="490"/>
      <c r="G38" s="490"/>
      <c r="H38" s="490"/>
      <c r="I38" s="490"/>
      <c r="J38" s="490"/>
      <c r="K38" s="490"/>
      <c r="L38" s="490"/>
      <c r="M38" s="490"/>
    </row>
    <row r="39" spans="2:13" ht="12.75" customHeight="1">
      <c r="B39" s="494" t="s">
        <v>302</v>
      </c>
      <c r="C39" s="491"/>
      <c r="D39" s="491"/>
      <c r="F39" s="155"/>
      <c r="G39" s="20"/>
      <c r="H39" s="20"/>
      <c r="I39" s="491"/>
      <c r="J39" s="491"/>
      <c r="K39" s="20"/>
      <c r="L39" s="20"/>
      <c r="M39" s="20"/>
    </row>
    <row r="40" spans="2:13" ht="12.75" customHeight="1">
      <c r="B40" s="5" t="s">
        <v>301</v>
      </c>
      <c r="C40" s="513"/>
      <c r="D40" s="513"/>
      <c r="E40" s="513"/>
      <c r="F40" s="513"/>
      <c r="G40" s="513"/>
      <c r="H40" s="513"/>
      <c r="I40" s="513"/>
      <c r="J40" s="513"/>
      <c r="K40" s="513"/>
      <c r="L40" s="513"/>
      <c r="M40" s="20"/>
    </row>
    <row r="41" ht="12.75">
      <c r="B41" s="491" t="s">
        <v>240</v>
      </c>
    </row>
    <row r="42" ht="12.75">
      <c r="B42"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49</v>
      </c>
    </row>
    <row r="2" spans="2:13" ht="30" customHeight="1">
      <c r="B2" s="569" t="s">
        <v>56</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11.25" customHeight="1">
      <c r="B4" s="97"/>
      <c r="C4" s="97"/>
      <c r="D4" s="97"/>
      <c r="E4" s="97"/>
      <c r="F4" s="97"/>
      <c r="G4" s="97"/>
      <c r="H4" s="97"/>
      <c r="I4" s="97"/>
      <c r="J4" s="97"/>
      <c r="K4" s="97"/>
      <c r="L4" s="300" t="s">
        <v>60</v>
      </c>
    </row>
    <row r="5" spans="2:13" ht="23.25" customHeight="1">
      <c r="B5" s="2"/>
      <c r="C5" s="575" t="s">
        <v>116</v>
      </c>
      <c r="D5" s="188" t="s">
        <v>112</v>
      </c>
      <c r="E5" s="189" t="s">
        <v>112</v>
      </c>
      <c r="F5" s="557" t="s">
        <v>62</v>
      </c>
      <c r="G5" s="538" t="s">
        <v>200</v>
      </c>
      <c r="H5" s="538" t="s">
        <v>124</v>
      </c>
      <c r="I5" s="538" t="s">
        <v>120</v>
      </c>
      <c r="J5" s="538" t="s">
        <v>121</v>
      </c>
      <c r="K5" s="538" t="s">
        <v>125</v>
      </c>
      <c r="L5" s="540" t="s">
        <v>126</v>
      </c>
      <c r="M5" s="2"/>
    </row>
    <row r="6" spans="2:12" ht="12.75">
      <c r="B6" s="2"/>
      <c r="C6" s="555"/>
      <c r="D6" s="613" t="s">
        <v>122</v>
      </c>
      <c r="E6" s="614" t="s">
        <v>123</v>
      </c>
      <c r="F6" s="537"/>
      <c r="G6" s="539"/>
      <c r="H6" s="539"/>
      <c r="I6" s="539"/>
      <c r="J6" s="539"/>
      <c r="K6" s="539"/>
      <c r="L6" s="612"/>
    </row>
    <row r="7" spans="2:12" ht="10.5" customHeight="1">
      <c r="B7" s="2"/>
      <c r="C7" s="556"/>
      <c r="D7" s="618"/>
      <c r="E7" s="619"/>
      <c r="F7" s="615"/>
      <c r="G7" s="616"/>
      <c r="H7" s="616"/>
      <c r="I7" s="616"/>
      <c r="J7" s="616"/>
      <c r="K7" s="616"/>
      <c r="L7" s="617"/>
    </row>
    <row r="8" spans="2:13" ht="12.75" customHeight="1">
      <c r="B8" s="152" t="s">
        <v>163</v>
      </c>
      <c r="C8" s="150">
        <v>1210000</v>
      </c>
      <c r="D8" s="496">
        <v>280000</v>
      </c>
      <c r="E8" s="504">
        <v>91000</v>
      </c>
      <c r="F8" s="504">
        <v>78000</v>
      </c>
      <c r="G8" s="504">
        <v>8100</v>
      </c>
      <c r="H8" s="504">
        <v>5500</v>
      </c>
      <c r="I8" s="504">
        <v>90000</v>
      </c>
      <c r="J8" s="504">
        <v>120000</v>
      </c>
      <c r="K8" s="325">
        <f>SUM(K11:K37)</f>
        <v>153193.40000000002</v>
      </c>
      <c r="L8" s="326">
        <f>SUM(L11:L37)</f>
        <v>384202.3</v>
      </c>
      <c r="M8" s="152" t="s">
        <v>163</v>
      </c>
    </row>
    <row r="9" spans="2:13" ht="12.75" customHeight="1">
      <c r="B9" s="124" t="s">
        <v>20</v>
      </c>
      <c r="C9" s="150"/>
      <c r="D9" s="506">
        <f>SUM(D11,D14:D15,D17:D21,D25,D28:D29,D31,D35:D37)</f>
        <v>248523.09999999998</v>
      </c>
      <c r="E9" s="327">
        <f>SUM(E11,E14:E15,E17:E21,E25,E28:E29,E31,E35:E37)</f>
        <v>83727.6</v>
      </c>
      <c r="F9" s="327"/>
      <c r="G9" s="327"/>
      <c r="H9" s="327"/>
      <c r="I9" s="327"/>
      <c r="J9" s="327"/>
      <c r="K9" s="327">
        <f>SUM(K11,K14:K15,K17:K21,K25,K28:K29,K31,K35:K37)</f>
        <v>146825</v>
      </c>
      <c r="L9" s="328">
        <f>SUM(L11,L14:L15,L17:L21,L25,L28:L29,L31,L35:L37)</f>
        <v>359578.3</v>
      </c>
      <c r="M9" s="124" t="s">
        <v>20</v>
      </c>
    </row>
    <row r="10" spans="2:13" ht="12.75" customHeight="1">
      <c r="B10" s="132" t="s">
        <v>195</v>
      </c>
      <c r="C10" s="151"/>
      <c r="D10" s="508">
        <f>SUM(D12,D13,D16,D22,D23,D24,D26,D27,D30,D32,D33,D34)</f>
        <v>31476.600000000002</v>
      </c>
      <c r="E10" s="508">
        <f>SUM(E12,E13,E16,E22,E23,E24,E26,E27,E30,E32,E33,E34)</f>
        <v>7272.1</v>
      </c>
      <c r="F10" s="329"/>
      <c r="G10" s="329"/>
      <c r="H10" s="329"/>
      <c r="I10" s="329"/>
      <c r="J10" s="329"/>
      <c r="K10" s="329">
        <f>SUM(K12,K13,K16,K22,K23,K24,K26,K27,K30,K32,K33,K34)</f>
        <v>6368.400000000001</v>
      </c>
      <c r="L10" s="330">
        <f>SUM(L12,L13,L16,L22,L23,L24,L26,L27,L30,L32,L33,L34)</f>
        <v>24623.999999999996</v>
      </c>
      <c r="M10" s="299" t="s">
        <v>195</v>
      </c>
    </row>
    <row r="11" spans="1:13" ht="12.75" customHeight="1">
      <c r="A11" s="8"/>
      <c r="B11" s="10" t="s">
        <v>21</v>
      </c>
      <c r="C11" s="123"/>
      <c r="D11" s="450">
        <v>10538.3</v>
      </c>
      <c r="E11" s="450">
        <v>1816.4</v>
      </c>
      <c r="F11" s="450" t="s">
        <v>239</v>
      </c>
      <c r="G11" s="450" t="s">
        <v>239</v>
      </c>
      <c r="H11" s="450">
        <v>306.9</v>
      </c>
      <c r="I11" s="450">
        <v>3601.9</v>
      </c>
      <c r="J11" s="450">
        <v>2502.5</v>
      </c>
      <c r="K11" s="450">
        <v>5846.9</v>
      </c>
      <c r="L11" s="458">
        <v>16534.7</v>
      </c>
      <c r="M11" s="54" t="s">
        <v>21</v>
      </c>
    </row>
    <row r="12" spans="1:13" ht="12.75" customHeight="1">
      <c r="A12" s="8"/>
      <c r="B12" s="124" t="s">
        <v>3</v>
      </c>
      <c r="C12" s="150"/>
      <c r="D12" s="456">
        <v>1240.3</v>
      </c>
      <c r="E12" s="510">
        <v>352</v>
      </c>
      <c r="F12" s="456" t="s">
        <v>239</v>
      </c>
      <c r="G12" s="456">
        <v>0</v>
      </c>
      <c r="H12" s="456" t="s">
        <v>239</v>
      </c>
      <c r="I12" s="456" t="s">
        <v>239</v>
      </c>
      <c r="J12" s="456">
        <v>382.8</v>
      </c>
      <c r="K12" s="456">
        <v>216.5</v>
      </c>
      <c r="L12" s="452">
        <v>995.4</v>
      </c>
      <c r="M12" s="148" t="s">
        <v>3</v>
      </c>
    </row>
    <row r="13" spans="1:13" ht="12.75" customHeight="1">
      <c r="A13" s="8"/>
      <c r="B13" s="10" t="s">
        <v>5</v>
      </c>
      <c r="C13" s="123"/>
      <c r="D13" s="450">
        <v>6112.1</v>
      </c>
      <c r="E13" s="450">
        <v>885.6</v>
      </c>
      <c r="F13" s="450" t="s">
        <v>239</v>
      </c>
      <c r="G13" s="450" t="s">
        <v>239</v>
      </c>
      <c r="H13" s="450" t="s">
        <v>239</v>
      </c>
      <c r="I13" s="450">
        <v>0</v>
      </c>
      <c r="J13" s="450" t="s">
        <v>239</v>
      </c>
      <c r="K13" s="450">
        <v>1618.3</v>
      </c>
      <c r="L13" s="458">
        <v>4830</v>
      </c>
      <c r="M13" s="54" t="s">
        <v>5</v>
      </c>
    </row>
    <row r="14" spans="1:13" ht="12.75" customHeight="1">
      <c r="A14" s="8"/>
      <c r="B14" s="124" t="s">
        <v>16</v>
      </c>
      <c r="C14" s="150"/>
      <c r="D14" s="456">
        <v>5874.2</v>
      </c>
      <c r="E14" s="456">
        <v>2427.5</v>
      </c>
      <c r="F14" s="456" t="s">
        <v>239</v>
      </c>
      <c r="G14" s="456" t="s">
        <v>239</v>
      </c>
      <c r="H14" s="456">
        <v>48</v>
      </c>
      <c r="I14" s="456">
        <v>19403.4</v>
      </c>
      <c r="J14" s="456" t="s">
        <v>239</v>
      </c>
      <c r="K14" s="456">
        <v>3003.3</v>
      </c>
      <c r="L14" s="452">
        <v>8738.4</v>
      </c>
      <c r="M14" s="148" t="s">
        <v>16</v>
      </c>
    </row>
    <row r="15" spans="1:13" ht="12.75" customHeight="1">
      <c r="A15" s="8"/>
      <c r="B15" s="10" t="s">
        <v>22</v>
      </c>
      <c r="C15" s="319">
        <f>SUM(D15:L15)</f>
        <v>198469.5</v>
      </c>
      <c r="D15" s="450">
        <v>28213.1</v>
      </c>
      <c r="E15" s="450">
        <v>14927.2</v>
      </c>
      <c r="F15" s="450">
        <v>15852.7</v>
      </c>
      <c r="G15" s="450">
        <v>1784.3</v>
      </c>
      <c r="H15" s="450">
        <v>1734.5</v>
      </c>
      <c r="I15" s="450">
        <v>24172.1</v>
      </c>
      <c r="J15" s="450">
        <v>13878.6</v>
      </c>
      <c r="K15" s="450">
        <v>19803.3</v>
      </c>
      <c r="L15" s="458">
        <v>78103.7</v>
      </c>
      <c r="M15" s="54" t="s">
        <v>22</v>
      </c>
    </row>
    <row r="16" spans="1:13" ht="12.75" customHeight="1">
      <c r="A16" s="8"/>
      <c r="B16" s="124" t="s">
        <v>6</v>
      </c>
      <c r="C16" s="320">
        <f>SUM(D16:L16)</f>
        <v>3264.1000000000004</v>
      </c>
      <c r="D16" s="456">
        <v>855.4</v>
      </c>
      <c r="E16" s="456">
        <v>101.8</v>
      </c>
      <c r="F16" s="456">
        <v>207.9</v>
      </c>
      <c r="G16" s="456">
        <v>0</v>
      </c>
      <c r="H16" s="456" t="s">
        <v>239</v>
      </c>
      <c r="I16" s="456" t="s">
        <v>239</v>
      </c>
      <c r="J16" s="456">
        <v>140.4</v>
      </c>
      <c r="K16" s="456">
        <v>146.2</v>
      </c>
      <c r="L16" s="452">
        <v>1812.4</v>
      </c>
      <c r="M16" s="148" t="s">
        <v>6</v>
      </c>
    </row>
    <row r="17" spans="1:13" ht="12.75" customHeight="1">
      <c r="A17" s="8"/>
      <c r="B17" s="10" t="s">
        <v>25</v>
      </c>
      <c r="C17" s="123"/>
      <c r="D17" s="509">
        <v>2433</v>
      </c>
      <c r="E17" s="450">
        <v>605.8</v>
      </c>
      <c r="F17" s="450" t="s">
        <v>239</v>
      </c>
      <c r="G17" s="450" t="s">
        <v>239</v>
      </c>
      <c r="H17" s="450" t="s">
        <v>239</v>
      </c>
      <c r="I17" s="450" t="s">
        <v>239</v>
      </c>
      <c r="J17" s="450" t="s">
        <v>239</v>
      </c>
      <c r="K17" s="450">
        <v>2040</v>
      </c>
      <c r="L17" s="458">
        <v>3289</v>
      </c>
      <c r="M17" s="54" t="s">
        <v>25</v>
      </c>
    </row>
    <row r="18" spans="1:13" ht="12.75" customHeight="1">
      <c r="A18" s="8"/>
      <c r="B18" s="124" t="s">
        <v>17</v>
      </c>
      <c r="C18" s="320"/>
      <c r="D18" s="456">
        <v>2693.7</v>
      </c>
      <c r="E18" s="456">
        <v>2445.6</v>
      </c>
      <c r="F18" s="456" t="s">
        <v>239</v>
      </c>
      <c r="G18" s="456" t="s">
        <v>239</v>
      </c>
      <c r="H18" s="456" t="s">
        <v>239</v>
      </c>
      <c r="I18" s="456">
        <v>2065.7</v>
      </c>
      <c r="J18" s="456">
        <v>1174.2</v>
      </c>
      <c r="K18" s="456">
        <v>1586</v>
      </c>
      <c r="L18" s="452">
        <v>2833.1</v>
      </c>
      <c r="M18" s="148" t="s">
        <v>17</v>
      </c>
    </row>
    <row r="19" spans="1:13" ht="12.75" customHeight="1">
      <c r="A19" s="8"/>
      <c r="B19" s="10" t="s">
        <v>23</v>
      </c>
      <c r="C19" s="319">
        <f>SUM(D19:L19)</f>
        <v>108155.70000000001</v>
      </c>
      <c r="D19" s="450">
        <v>36352</v>
      </c>
      <c r="E19" s="450">
        <v>7937.8</v>
      </c>
      <c r="F19" s="450">
        <v>1830.8</v>
      </c>
      <c r="G19" s="450">
        <v>0</v>
      </c>
      <c r="H19" s="450">
        <v>10.9</v>
      </c>
      <c r="I19" s="450">
        <v>1851.8</v>
      </c>
      <c r="J19" s="450">
        <v>9497.7</v>
      </c>
      <c r="K19" s="450">
        <v>17859.6</v>
      </c>
      <c r="L19" s="458">
        <v>32815.1</v>
      </c>
      <c r="M19" s="54" t="s">
        <v>23</v>
      </c>
    </row>
    <row r="20" spans="1:13" ht="12.75" customHeight="1">
      <c r="A20" s="8"/>
      <c r="B20" s="124" t="s">
        <v>24</v>
      </c>
      <c r="C20" s="320"/>
      <c r="D20" s="456">
        <v>37883.3</v>
      </c>
      <c r="E20" s="456">
        <v>14938.1</v>
      </c>
      <c r="F20" s="456" t="s">
        <v>239</v>
      </c>
      <c r="G20" s="456" t="s">
        <v>239</v>
      </c>
      <c r="H20" s="456">
        <v>551.5</v>
      </c>
      <c r="I20" s="456">
        <v>8767.2</v>
      </c>
      <c r="J20" s="456">
        <v>18244.9</v>
      </c>
      <c r="K20" s="456">
        <v>12791.7</v>
      </c>
      <c r="L20" s="452">
        <v>54119.1</v>
      </c>
      <c r="M20" s="148" t="s">
        <v>24</v>
      </c>
    </row>
    <row r="21" spans="1:13" ht="12.75" customHeight="1">
      <c r="A21" s="8"/>
      <c r="B21" s="10" t="s">
        <v>26</v>
      </c>
      <c r="C21" s="319">
        <f>SUM(D21:L21)</f>
        <v>135762.4</v>
      </c>
      <c r="D21" s="450">
        <v>43128.1</v>
      </c>
      <c r="E21" s="450">
        <v>6919</v>
      </c>
      <c r="F21" s="450">
        <v>5649.6</v>
      </c>
      <c r="G21" s="450">
        <v>2174.4</v>
      </c>
      <c r="H21" s="450">
        <v>206.3</v>
      </c>
      <c r="I21" s="450">
        <v>10672.6</v>
      </c>
      <c r="J21" s="450">
        <v>11851.6</v>
      </c>
      <c r="K21" s="450">
        <v>11044.9</v>
      </c>
      <c r="L21" s="458">
        <v>44115.9</v>
      </c>
      <c r="M21" s="54" t="s">
        <v>26</v>
      </c>
    </row>
    <row r="22" spans="1:13" ht="12.75" customHeight="1">
      <c r="A22" s="8"/>
      <c r="B22" s="124" t="s">
        <v>4</v>
      </c>
      <c r="C22" s="320">
        <f>SUM(D22:L22)</f>
        <v>1256</v>
      </c>
      <c r="D22" s="456">
        <v>85</v>
      </c>
      <c r="E22" s="456">
        <v>75</v>
      </c>
      <c r="F22" s="456">
        <v>0</v>
      </c>
      <c r="G22" s="456">
        <v>0</v>
      </c>
      <c r="H22" s="456">
        <v>0</v>
      </c>
      <c r="I22" s="456">
        <v>255</v>
      </c>
      <c r="J22" s="456">
        <v>423</v>
      </c>
      <c r="K22" s="456">
        <v>117</v>
      </c>
      <c r="L22" s="452">
        <v>301</v>
      </c>
      <c r="M22" s="148" t="s">
        <v>4</v>
      </c>
    </row>
    <row r="23" spans="1:13" ht="12.75" customHeight="1">
      <c r="A23" s="8"/>
      <c r="B23" s="10" t="s">
        <v>8</v>
      </c>
      <c r="C23" s="319"/>
      <c r="D23" s="450">
        <v>796</v>
      </c>
      <c r="E23" s="450">
        <v>158.2</v>
      </c>
      <c r="F23" s="450" t="s">
        <v>239</v>
      </c>
      <c r="G23" s="450" t="s">
        <v>239</v>
      </c>
      <c r="H23" s="450">
        <v>0.3</v>
      </c>
      <c r="I23" s="450">
        <v>53.1</v>
      </c>
      <c r="J23" s="450">
        <v>206.2</v>
      </c>
      <c r="K23" s="450">
        <v>226.1</v>
      </c>
      <c r="L23" s="458">
        <v>1446.8</v>
      </c>
      <c r="M23" s="54" t="s">
        <v>8</v>
      </c>
    </row>
    <row r="24" spans="1:13" ht="12.75" customHeight="1">
      <c r="A24" s="8"/>
      <c r="B24" s="124" t="s">
        <v>9</v>
      </c>
      <c r="C24" s="320"/>
      <c r="D24" s="456">
        <v>1792.5</v>
      </c>
      <c r="E24" s="456">
        <v>247.5</v>
      </c>
      <c r="F24" s="456" t="s">
        <v>239</v>
      </c>
      <c r="G24" s="456" t="s">
        <v>239</v>
      </c>
      <c r="H24" s="456">
        <v>4.2</v>
      </c>
      <c r="I24" s="456">
        <v>138.6</v>
      </c>
      <c r="J24" s="456">
        <v>113.5</v>
      </c>
      <c r="K24" s="456">
        <v>183.2</v>
      </c>
      <c r="L24" s="452">
        <v>1113.4</v>
      </c>
      <c r="M24" s="148" t="s">
        <v>9</v>
      </c>
    </row>
    <row r="25" spans="1:13" ht="12.75" customHeight="1">
      <c r="A25" s="8"/>
      <c r="B25" s="10" t="s">
        <v>27</v>
      </c>
      <c r="C25" s="319">
        <f>SUM(D25:L25)</f>
        <v>4244.6</v>
      </c>
      <c r="D25" s="450">
        <v>1034.7</v>
      </c>
      <c r="E25" s="450">
        <v>155.2</v>
      </c>
      <c r="F25" s="450">
        <v>395.3</v>
      </c>
      <c r="G25" s="450">
        <v>0</v>
      </c>
      <c r="H25" s="450">
        <v>5.5</v>
      </c>
      <c r="I25" s="450">
        <v>27.4</v>
      </c>
      <c r="J25" s="450">
        <v>1715.8</v>
      </c>
      <c r="K25" s="450">
        <v>266.8</v>
      </c>
      <c r="L25" s="458">
        <v>643.9</v>
      </c>
      <c r="M25" s="54" t="s">
        <v>27</v>
      </c>
    </row>
    <row r="26" spans="1:13" ht="12.75" customHeight="1">
      <c r="A26" s="8"/>
      <c r="B26" s="124" t="s">
        <v>7</v>
      </c>
      <c r="C26" s="320">
        <f>SUM(D26:L26)</f>
        <v>12435</v>
      </c>
      <c r="D26" s="456">
        <v>3628.5</v>
      </c>
      <c r="E26" s="456">
        <v>1062</v>
      </c>
      <c r="F26" s="456">
        <v>1306.5</v>
      </c>
      <c r="G26" s="456">
        <v>281.5</v>
      </c>
      <c r="H26" s="456">
        <v>58.5</v>
      </c>
      <c r="I26" s="456">
        <v>3</v>
      </c>
      <c r="J26" s="456">
        <v>837.3</v>
      </c>
      <c r="K26" s="456">
        <v>880.8</v>
      </c>
      <c r="L26" s="452">
        <v>4376.9</v>
      </c>
      <c r="M26" s="148" t="s">
        <v>7</v>
      </c>
    </row>
    <row r="27" spans="1:13" ht="12.75" customHeight="1">
      <c r="A27" s="8"/>
      <c r="B27" s="10" t="s">
        <v>10</v>
      </c>
      <c r="C27" s="319">
        <f>SUM(D27:L27)</f>
        <v>953</v>
      </c>
      <c r="D27" s="450">
        <v>39</v>
      </c>
      <c r="E27" s="450">
        <v>42</v>
      </c>
      <c r="F27" s="450">
        <v>0</v>
      </c>
      <c r="G27" s="450">
        <v>0</v>
      </c>
      <c r="H27" s="450">
        <v>0</v>
      </c>
      <c r="I27" s="450">
        <v>50</v>
      </c>
      <c r="J27" s="450">
        <v>349</v>
      </c>
      <c r="K27" s="450">
        <v>198</v>
      </c>
      <c r="L27" s="458">
        <v>275</v>
      </c>
      <c r="M27" s="54" t="s">
        <v>10</v>
      </c>
    </row>
    <row r="28" spans="1:13" ht="12.75" customHeight="1">
      <c r="A28" s="8"/>
      <c r="B28" s="130" t="s">
        <v>18</v>
      </c>
      <c r="C28" s="320"/>
      <c r="D28" s="456">
        <v>17664.8</v>
      </c>
      <c r="E28" s="456">
        <v>2848.1</v>
      </c>
      <c r="F28" s="456" t="s">
        <v>239</v>
      </c>
      <c r="G28" s="456" t="s">
        <v>239</v>
      </c>
      <c r="H28" s="456">
        <v>1886.8</v>
      </c>
      <c r="I28" s="456">
        <v>5112.5</v>
      </c>
      <c r="J28" s="456">
        <v>9333.9</v>
      </c>
      <c r="K28" s="456">
        <v>5660.3</v>
      </c>
      <c r="L28" s="452">
        <v>20905</v>
      </c>
      <c r="M28" s="149" t="s">
        <v>18</v>
      </c>
    </row>
    <row r="29" spans="1:13" ht="12.75" customHeight="1">
      <c r="A29" s="8"/>
      <c r="B29" s="10" t="s">
        <v>28</v>
      </c>
      <c r="C29" s="319">
        <f>SUM(D29:L29)</f>
        <v>35832.8</v>
      </c>
      <c r="D29" s="450">
        <v>8056.6</v>
      </c>
      <c r="E29" s="450">
        <v>3175.5</v>
      </c>
      <c r="F29" s="450">
        <v>2412.8</v>
      </c>
      <c r="G29" s="450">
        <v>364.9</v>
      </c>
      <c r="H29" s="450">
        <v>106.8</v>
      </c>
      <c r="I29" s="450">
        <v>9.3</v>
      </c>
      <c r="J29" s="450">
        <v>3291</v>
      </c>
      <c r="K29" s="450">
        <v>4051.5</v>
      </c>
      <c r="L29" s="458">
        <v>14364.4</v>
      </c>
      <c r="M29" s="54" t="s">
        <v>28</v>
      </c>
    </row>
    <row r="30" spans="1:13" ht="12.75" customHeight="1">
      <c r="A30" s="8"/>
      <c r="B30" s="124" t="s">
        <v>11</v>
      </c>
      <c r="C30" s="320">
        <f>SUM(D30:L30)</f>
        <v>27822.700000000004</v>
      </c>
      <c r="D30" s="456">
        <v>11688</v>
      </c>
      <c r="E30" s="456">
        <v>2874.9</v>
      </c>
      <c r="F30" s="456">
        <v>3718.3</v>
      </c>
      <c r="G30" s="456">
        <v>902.7</v>
      </c>
      <c r="H30" s="456">
        <v>106.5</v>
      </c>
      <c r="I30" s="456">
        <v>425.1</v>
      </c>
      <c r="J30" s="456">
        <v>1128.4</v>
      </c>
      <c r="K30" s="456">
        <v>1591.4</v>
      </c>
      <c r="L30" s="452">
        <v>5387.4</v>
      </c>
      <c r="M30" s="148" t="s">
        <v>11</v>
      </c>
    </row>
    <row r="31" spans="1:13" ht="12.75" customHeight="1">
      <c r="A31" s="8"/>
      <c r="B31" s="10" t="s">
        <v>29</v>
      </c>
      <c r="C31" s="319"/>
      <c r="D31" s="450">
        <v>4586.2</v>
      </c>
      <c r="E31" s="450">
        <v>1222.8</v>
      </c>
      <c r="F31" s="450" t="s">
        <v>239</v>
      </c>
      <c r="G31" s="450" t="s">
        <v>239</v>
      </c>
      <c r="H31" s="450">
        <v>36.6</v>
      </c>
      <c r="I31" s="450">
        <v>552.4</v>
      </c>
      <c r="J31" s="450">
        <v>2823.7</v>
      </c>
      <c r="K31" s="450">
        <v>2623</v>
      </c>
      <c r="L31" s="458">
        <v>5102.3</v>
      </c>
      <c r="M31" s="54" t="s">
        <v>29</v>
      </c>
    </row>
    <row r="32" spans="1:13" ht="12.75" customHeight="1">
      <c r="A32" s="8"/>
      <c r="B32" s="124" t="s">
        <v>12</v>
      </c>
      <c r="C32" s="320">
        <f>SUM(D32:L32)</f>
        <v>8681.3</v>
      </c>
      <c r="D32" s="456">
        <v>2984.8</v>
      </c>
      <c r="E32" s="456">
        <v>1021.7</v>
      </c>
      <c r="F32" s="456">
        <v>1101.9</v>
      </c>
      <c r="G32" s="456">
        <v>335</v>
      </c>
      <c r="H32" s="456">
        <v>103.4</v>
      </c>
      <c r="I32" s="456">
        <v>79.9</v>
      </c>
      <c r="J32" s="456">
        <v>398.4</v>
      </c>
      <c r="K32" s="456">
        <v>487.3</v>
      </c>
      <c r="L32" s="452">
        <v>2168.9</v>
      </c>
      <c r="M32" s="148" t="s">
        <v>12</v>
      </c>
    </row>
    <row r="33" spans="1:13" ht="12.75" customHeight="1">
      <c r="A33" s="8"/>
      <c r="B33" s="10" t="s">
        <v>14</v>
      </c>
      <c r="C33" s="319">
        <f>SUM(D33:L33)</f>
        <v>3808.5</v>
      </c>
      <c r="D33" s="450">
        <v>1640.7</v>
      </c>
      <c r="E33" s="450">
        <v>185.1</v>
      </c>
      <c r="F33" s="450">
        <v>415.7</v>
      </c>
      <c r="G33" s="450" t="s">
        <v>239</v>
      </c>
      <c r="H33" s="450">
        <v>0.7</v>
      </c>
      <c r="I33" s="450">
        <v>64.3</v>
      </c>
      <c r="J33" s="450">
        <v>174.1</v>
      </c>
      <c r="K33" s="450">
        <v>411.1</v>
      </c>
      <c r="L33" s="458">
        <v>916.8</v>
      </c>
      <c r="M33" s="54" t="s">
        <v>14</v>
      </c>
    </row>
    <row r="34" spans="1:13" ht="12.75" customHeight="1">
      <c r="A34" s="8"/>
      <c r="B34" s="124" t="s">
        <v>13</v>
      </c>
      <c r="C34" s="320"/>
      <c r="D34" s="456">
        <v>614.3</v>
      </c>
      <c r="E34" s="456">
        <v>266.3</v>
      </c>
      <c r="F34" s="456" t="s">
        <v>239</v>
      </c>
      <c r="G34" s="456" t="s">
        <v>239</v>
      </c>
      <c r="H34" s="456">
        <v>29.9</v>
      </c>
      <c r="I34" s="456">
        <v>0</v>
      </c>
      <c r="J34" s="456">
        <v>185.7</v>
      </c>
      <c r="K34" s="456">
        <v>292.5</v>
      </c>
      <c r="L34" s="452">
        <v>1000</v>
      </c>
      <c r="M34" s="148" t="s">
        <v>13</v>
      </c>
    </row>
    <row r="35" spans="1:13" ht="12.75" customHeight="1">
      <c r="A35" s="8"/>
      <c r="B35" s="10" t="s">
        <v>30</v>
      </c>
      <c r="C35" s="319">
        <f>SUM(D35:L35)</f>
        <v>18661</v>
      </c>
      <c r="D35" s="450">
        <v>5075.1</v>
      </c>
      <c r="E35" s="450">
        <v>1685.4</v>
      </c>
      <c r="F35" s="450">
        <v>807.1</v>
      </c>
      <c r="G35" s="450">
        <v>0</v>
      </c>
      <c r="H35" s="450">
        <v>19.1</v>
      </c>
      <c r="I35" s="450">
        <v>1937</v>
      </c>
      <c r="J35" s="450">
        <v>2412.7</v>
      </c>
      <c r="K35" s="450">
        <v>1403.4</v>
      </c>
      <c r="L35" s="458">
        <v>5321.2</v>
      </c>
      <c r="M35" s="54" t="s">
        <v>30</v>
      </c>
    </row>
    <row r="36" spans="1:13" ht="12.75" customHeight="1">
      <c r="A36" s="8"/>
      <c r="B36" s="124" t="s">
        <v>31</v>
      </c>
      <c r="C36" s="320">
        <f>SUM(D36:L36)</f>
        <v>43979.899999999994</v>
      </c>
      <c r="D36" s="456">
        <v>8364.8</v>
      </c>
      <c r="E36" s="456">
        <v>5585.1</v>
      </c>
      <c r="F36" s="456">
        <v>1509.4</v>
      </c>
      <c r="G36" s="456">
        <v>0</v>
      </c>
      <c r="H36" s="456">
        <v>138.8</v>
      </c>
      <c r="I36" s="456">
        <v>4235</v>
      </c>
      <c r="J36" s="456">
        <v>3441.9</v>
      </c>
      <c r="K36" s="456">
        <v>6614.1</v>
      </c>
      <c r="L36" s="452">
        <v>14090.8</v>
      </c>
      <c r="M36" s="148" t="s">
        <v>31</v>
      </c>
    </row>
    <row r="37" spans="1:13" ht="12.75" customHeight="1">
      <c r="A37" s="8"/>
      <c r="B37" s="11" t="s">
        <v>19</v>
      </c>
      <c r="C37" s="321">
        <f>SUM(D37:L37)</f>
        <v>213591.8</v>
      </c>
      <c r="D37" s="450">
        <v>36625.2</v>
      </c>
      <c r="E37" s="450">
        <v>17038.1</v>
      </c>
      <c r="F37" s="450">
        <v>10474.7</v>
      </c>
      <c r="G37" s="450">
        <v>640.8</v>
      </c>
      <c r="H37" s="450">
        <v>111.6</v>
      </c>
      <c r="I37" s="450">
        <v>9544.3</v>
      </c>
      <c r="J37" s="450">
        <v>28325.2</v>
      </c>
      <c r="K37" s="450">
        <v>52230.2</v>
      </c>
      <c r="L37" s="458">
        <v>58601.7</v>
      </c>
      <c r="M37" s="43" t="s">
        <v>19</v>
      </c>
    </row>
    <row r="38" spans="3:13" ht="15" customHeight="1">
      <c r="C38" s="489"/>
      <c r="D38" s="489"/>
      <c r="E38" s="489"/>
      <c r="F38" s="489"/>
      <c r="G38" s="489"/>
      <c r="H38" s="489"/>
      <c r="I38" s="489"/>
      <c r="J38" s="489"/>
      <c r="K38" s="489"/>
      <c r="L38" s="489"/>
      <c r="M38" s="489"/>
    </row>
    <row r="39" spans="2:13" ht="12.75" customHeight="1">
      <c r="B39" s="490" t="s">
        <v>145</v>
      </c>
      <c r="C39" s="490"/>
      <c r="D39" s="490"/>
      <c r="E39" s="490"/>
      <c r="F39" s="490"/>
      <c r="G39" s="490"/>
      <c r="H39" s="490"/>
      <c r="I39" s="490"/>
      <c r="J39" s="490"/>
      <c r="K39" s="490"/>
      <c r="L39" s="490"/>
      <c r="M39" s="490"/>
    </row>
    <row r="40" spans="2:13" ht="12.75" customHeight="1">
      <c r="B40" s="22" t="s">
        <v>63</v>
      </c>
      <c r="C40" s="491"/>
      <c r="D40" s="491"/>
      <c r="E40" s="491"/>
      <c r="F40" s="492"/>
      <c r="G40" s="493"/>
      <c r="H40" s="493"/>
      <c r="I40" s="491"/>
      <c r="J40" s="491"/>
      <c r="K40" s="493"/>
      <c r="L40" s="493"/>
      <c r="M40" s="493"/>
    </row>
    <row r="41" spans="2:13" ht="12.75" customHeight="1">
      <c r="B41" s="494" t="s">
        <v>303</v>
      </c>
      <c r="C41" s="513"/>
      <c r="D41" s="513"/>
      <c r="E41" s="513"/>
      <c r="F41" s="513"/>
      <c r="G41" s="513"/>
      <c r="H41" s="513"/>
      <c r="I41" s="513"/>
      <c r="J41" s="513"/>
      <c r="K41" s="513"/>
      <c r="L41" s="513"/>
      <c r="M41" s="493"/>
    </row>
    <row r="42" ht="12.75">
      <c r="B42" s="3" t="s">
        <v>301</v>
      </c>
    </row>
    <row r="43" spans="2:13" ht="12.75">
      <c r="B43" s="491" t="s">
        <v>240</v>
      </c>
      <c r="C43" s="2"/>
      <c r="D43" s="2"/>
      <c r="E43" s="2"/>
      <c r="F43" s="2"/>
      <c r="G43" s="2"/>
      <c r="H43" s="2"/>
      <c r="I43" s="2"/>
      <c r="J43" s="2"/>
      <c r="K43" s="2"/>
      <c r="L43" s="2"/>
      <c r="M43" s="2"/>
    </row>
    <row r="44" spans="2:6" ht="12.75">
      <c r="B44" s="4" t="s">
        <v>309</v>
      </c>
      <c r="F44" s="2"/>
    </row>
  </sheetData>
  <mergeCells count="12">
    <mergeCell ref="D6:D7"/>
    <mergeCell ref="E6:E7"/>
    <mergeCell ref="B2:M2"/>
    <mergeCell ref="B3:M3"/>
    <mergeCell ref="C5:C7"/>
    <mergeCell ref="F5:F7"/>
    <mergeCell ref="G5:G7"/>
    <mergeCell ref="H5:H7"/>
    <mergeCell ref="I5:I7"/>
    <mergeCell ref="J5:J7"/>
    <mergeCell ref="K5:K7"/>
    <mergeCell ref="L5:L7"/>
  </mergeCells>
  <printOptions/>
  <pageMargins left="0.75" right="0.75" top="1" bottom="1" header="0.5" footer="0.5"/>
  <pageSetup fitToHeight="1"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Sheet68"/>
  <dimension ref="A1:I41"/>
  <sheetViews>
    <sheetView workbookViewId="0" topLeftCell="A1">
      <selection activeCell="A1" sqref="A1"/>
    </sheetView>
  </sheetViews>
  <sheetFormatPr defaultColWidth="9.140625" defaultRowHeight="12.75"/>
  <cols>
    <col min="1" max="1" width="2.8515625" style="0" customWidth="1"/>
    <col min="2" max="2" width="4.00390625" style="0" customWidth="1"/>
    <col min="3" max="8" width="11.28125" style="0" customWidth="1"/>
    <col min="9" max="9" width="4.00390625" style="0" customWidth="1"/>
    <col min="10" max="16384" width="4.7109375" style="0" customWidth="1"/>
  </cols>
  <sheetData>
    <row r="1" spans="4:9" ht="14.25" customHeight="1">
      <c r="D1" s="518"/>
      <c r="E1" s="518"/>
      <c r="F1" s="518"/>
      <c r="I1" s="13" t="s">
        <v>50</v>
      </c>
    </row>
    <row r="2" spans="2:9" ht="15" customHeight="1">
      <c r="B2" s="625" t="s">
        <v>143</v>
      </c>
      <c r="C2" s="625"/>
      <c r="D2" s="625"/>
      <c r="E2" s="625"/>
      <c r="F2" s="625"/>
      <c r="G2" s="625"/>
      <c r="H2" s="625"/>
      <c r="I2" s="625"/>
    </row>
    <row r="3" spans="2:9" ht="15" customHeight="1">
      <c r="B3" s="626" t="s">
        <v>144</v>
      </c>
      <c r="C3" s="626"/>
      <c r="D3" s="626"/>
      <c r="E3" s="626"/>
      <c r="F3" s="626"/>
      <c r="G3" s="626"/>
      <c r="H3" s="626"/>
      <c r="I3" s="626"/>
    </row>
    <row r="4" spans="2:9" ht="15" customHeight="1">
      <c r="B4" s="627" t="s">
        <v>248</v>
      </c>
      <c r="C4" s="627"/>
      <c r="D4" s="627"/>
      <c r="E4" s="627"/>
      <c r="F4" s="627"/>
      <c r="G4" s="627"/>
      <c r="H4" s="627"/>
      <c r="I4" s="627"/>
    </row>
    <row r="5" spans="2:9" ht="15" customHeight="1">
      <c r="B5" s="36"/>
      <c r="C5" s="628" t="s">
        <v>213</v>
      </c>
      <c r="D5" s="630" t="s">
        <v>162</v>
      </c>
      <c r="E5" s="631"/>
      <c r="F5" s="632"/>
      <c r="G5" s="633" t="s">
        <v>214</v>
      </c>
      <c r="H5" s="540" t="s">
        <v>168</v>
      </c>
      <c r="I5" s="71"/>
    </row>
    <row r="6" spans="3:9" ht="51.75" customHeight="1">
      <c r="C6" s="629"/>
      <c r="D6" s="336" t="s">
        <v>117</v>
      </c>
      <c r="E6" s="334" t="s">
        <v>118</v>
      </c>
      <c r="F6" s="335" t="s">
        <v>119</v>
      </c>
      <c r="G6" s="634"/>
      <c r="H6" s="612"/>
      <c r="I6" s="71"/>
    </row>
    <row r="7" spans="3:9" ht="12" customHeight="1">
      <c r="C7" s="337" t="s">
        <v>216</v>
      </c>
      <c r="D7" s="620"/>
      <c r="E7" s="620"/>
      <c r="F7" s="621"/>
      <c r="G7" s="318" t="s">
        <v>33</v>
      </c>
      <c r="H7" s="318" t="s">
        <v>41</v>
      </c>
      <c r="I7" s="64"/>
    </row>
    <row r="8" spans="2:9" ht="12.75" customHeight="1">
      <c r="B8" s="152" t="s">
        <v>163</v>
      </c>
      <c r="C8" s="338">
        <v>948690.5</v>
      </c>
      <c r="D8" s="339">
        <v>310014.2</v>
      </c>
      <c r="E8" s="339">
        <v>469501.3</v>
      </c>
      <c r="F8" s="340">
        <v>169175</v>
      </c>
      <c r="G8" s="474">
        <v>0.13653866934156758</v>
      </c>
      <c r="H8" s="322">
        <v>1900</v>
      </c>
      <c r="I8" s="152" t="s">
        <v>163</v>
      </c>
    </row>
    <row r="9" spans="2:9" ht="12.75" customHeight="1">
      <c r="B9" s="124" t="s">
        <v>20</v>
      </c>
      <c r="C9" s="341">
        <v>884765.8</v>
      </c>
      <c r="D9" s="342">
        <v>292846.7</v>
      </c>
      <c r="E9" s="342">
        <v>436700.5</v>
      </c>
      <c r="F9" s="343">
        <v>155218.6</v>
      </c>
      <c r="G9" s="475">
        <v>0.1374740689846621</v>
      </c>
      <c r="H9" s="323">
        <v>2300</v>
      </c>
      <c r="I9" s="124" t="s">
        <v>20</v>
      </c>
    </row>
    <row r="10" spans="2:9" ht="12.75" customHeight="1">
      <c r="B10" s="132" t="s">
        <v>195</v>
      </c>
      <c r="C10" s="344"/>
      <c r="D10" s="345"/>
      <c r="E10" s="345"/>
      <c r="F10" s="346"/>
      <c r="G10" s="476"/>
      <c r="H10" s="324"/>
      <c r="I10" s="132" t="s">
        <v>195</v>
      </c>
    </row>
    <row r="11" spans="1:9" ht="12.75" customHeight="1">
      <c r="A11" s="8"/>
      <c r="B11" s="9" t="s">
        <v>21</v>
      </c>
      <c r="C11" s="347">
        <v>24590.7</v>
      </c>
      <c r="D11" s="348">
        <v>9971.4</v>
      </c>
      <c r="E11" s="348">
        <v>13014.1</v>
      </c>
      <c r="F11" s="349">
        <v>1605.2</v>
      </c>
      <c r="G11" s="477">
        <v>0.14640676583621842</v>
      </c>
      <c r="H11" s="160">
        <v>2300</v>
      </c>
      <c r="I11" s="9" t="s">
        <v>21</v>
      </c>
    </row>
    <row r="12" spans="1:9" ht="12.75" customHeight="1">
      <c r="A12" s="8"/>
      <c r="B12" s="124" t="s">
        <v>3</v>
      </c>
      <c r="C12" s="350">
        <v>2901.8</v>
      </c>
      <c r="D12" s="351">
        <v>361.7</v>
      </c>
      <c r="E12" s="351">
        <v>1611.2</v>
      </c>
      <c r="F12" s="352">
        <v>929</v>
      </c>
      <c r="G12" s="478">
        <v>0.17956349820238487</v>
      </c>
      <c r="H12" s="161">
        <v>400</v>
      </c>
      <c r="I12" s="124" t="s">
        <v>3</v>
      </c>
    </row>
    <row r="13" spans="1:9" ht="12.75" customHeight="1">
      <c r="A13" s="8"/>
      <c r="B13" s="10" t="s">
        <v>5</v>
      </c>
      <c r="C13" s="353">
        <v>7260.6</v>
      </c>
      <c r="D13" s="348">
        <v>2194.6</v>
      </c>
      <c r="E13" s="348">
        <v>3751.6</v>
      </c>
      <c r="F13" s="354">
        <v>1314.4</v>
      </c>
      <c r="G13" s="477">
        <v>0.11440177229310905</v>
      </c>
      <c r="H13" s="160">
        <v>700</v>
      </c>
      <c r="I13" s="10" t="s">
        <v>5</v>
      </c>
    </row>
    <row r="14" spans="1:9" ht="12.75" customHeight="1">
      <c r="A14" s="8"/>
      <c r="B14" s="124" t="s">
        <v>16</v>
      </c>
      <c r="C14" s="350">
        <v>14980.9</v>
      </c>
      <c r="D14" s="351">
        <v>6894.7</v>
      </c>
      <c r="E14" s="351">
        <v>6887.8</v>
      </c>
      <c r="F14" s="352">
        <v>1198.4</v>
      </c>
      <c r="G14" s="478"/>
      <c r="H14" s="161">
        <v>2700</v>
      </c>
      <c r="I14" s="124" t="s">
        <v>16</v>
      </c>
    </row>
    <row r="15" spans="1:9" ht="12.75" customHeight="1">
      <c r="A15" s="8"/>
      <c r="B15" s="10" t="s">
        <v>22</v>
      </c>
      <c r="C15" s="353">
        <v>182200</v>
      </c>
      <c r="D15" s="348">
        <v>66680</v>
      </c>
      <c r="E15" s="348">
        <v>83290</v>
      </c>
      <c r="F15" s="354">
        <v>32230</v>
      </c>
      <c r="G15" s="477">
        <v>0.13964146937774474</v>
      </c>
      <c r="H15" s="160">
        <v>2200</v>
      </c>
      <c r="I15" s="10" t="s">
        <v>22</v>
      </c>
    </row>
    <row r="16" spans="1:9" ht="12.75" customHeight="1">
      <c r="A16" s="8"/>
      <c r="B16" s="124" t="s">
        <v>6</v>
      </c>
      <c r="C16" s="350">
        <v>1074.1</v>
      </c>
      <c r="D16" s="351">
        <v>256.4</v>
      </c>
      <c r="E16" s="351">
        <v>594.9</v>
      </c>
      <c r="F16" s="352">
        <v>222.9</v>
      </c>
      <c r="G16" s="478">
        <v>0.1258863377987178</v>
      </c>
      <c r="H16" s="161">
        <v>800</v>
      </c>
      <c r="I16" s="124" t="s">
        <v>6</v>
      </c>
    </row>
    <row r="17" spans="1:9" ht="12.75" customHeight="1">
      <c r="A17" s="8"/>
      <c r="B17" s="10" t="s">
        <v>25</v>
      </c>
      <c r="C17" s="353">
        <v>10218.2</v>
      </c>
      <c r="D17" s="348">
        <v>4277.3</v>
      </c>
      <c r="E17" s="348">
        <v>3749.3</v>
      </c>
      <c r="F17" s="354">
        <v>2191.6</v>
      </c>
      <c r="G17" s="477"/>
      <c r="H17" s="160">
        <v>2300</v>
      </c>
      <c r="I17" s="10" t="s">
        <v>25</v>
      </c>
    </row>
    <row r="18" spans="1:9" ht="12.75" customHeight="1">
      <c r="A18" s="8"/>
      <c r="B18" s="124" t="s">
        <v>17</v>
      </c>
      <c r="C18" s="350">
        <v>18404.9</v>
      </c>
      <c r="D18" s="351">
        <v>7642.1</v>
      </c>
      <c r="E18" s="351">
        <v>6720.5</v>
      </c>
      <c r="F18" s="352">
        <v>4042.3</v>
      </c>
      <c r="G18" s="478">
        <v>0.10882108958853522</v>
      </c>
      <c r="H18" s="161">
        <v>1600</v>
      </c>
      <c r="I18" s="124" t="s">
        <v>17</v>
      </c>
    </row>
    <row r="19" spans="1:9" ht="12.75" customHeight="1">
      <c r="A19" s="8"/>
      <c r="B19" s="10" t="s">
        <v>23</v>
      </c>
      <c r="C19" s="355">
        <v>69472</v>
      </c>
      <c r="D19" s="348">
        <v>23743</v>
      </c>
      <c r="E19" s="348">
        <v>34020</v>
      </c>
      <c r="F19" s="354">
        <v>11709</v>
      </c>
      <c r="G19" s="479">
        <v>0.11887504021135774</v>
      </c>
      <c r="H19" s="162">
        <v>1600</v>
      </c>
      <c r="I19" s="10" t="s">
        <v>23</v>
      </c>
    </row>
    <row r="20" spans="1:9" ht="12.75" customHeight="1">
      <c r="A20" s="8"/>
      <c r="B20" s="124" t="s">
        <v>24</v>
      </c>
      <c r="C20" s="350">
        <v>153181</v>
      </c>
      <c r="D20" s="351">
        <v>39622</v>
      </c>
      <c r="E20" s="351">
        <v>91809.5</v>
      </c>
      <c r="F20" s="352">
        <v>21749.5</v>
      </c>
      <c r="G20" s="478">
        <v>0.14466814752692558</v>
      </c>
      <c r="H20" s="161">
        <v>2400</v>
      </c>
      <c r="I20" s="124" t="s">
        <v>24</v>
      </c>
    </row>
    <row r="21" spans="1:9" ht="12.75" customHeight="1">
      <c r="A21" s="8"/>
      <c r="B21" s="10" t="s">
        <v>26</v>
      </c>
      <c r="C21" s="353">
        <v>122861.3</v>
      </c>
      <c r="D21" s="348">
        <v>36036.8</v>
      </c>
      <c r="E21" s="348">
        <v>70042.4</v>
      </c>
      <c r="F21" s="354">
        <v>16782.1</v>
      </c>
      <c r="G21" s="477">
        <v>0.13410309543911314</v>
      </c>
      <c r="H21" s="160">
        <v>2100</v>
      </c>
      <c r="I21" s="10" t="s">
        <v>26</v>
      </c>
    </row>
    <row r="22" spans="1:9" ht="12.75" customHeight="1">
      <c r="A22" s="8"/>
      <c r="B22" s="124" t="s">
        <v>4</v>
      </c>
      <c r="C22" s="350">
        <v>1910.1</v>
      </c>
      <c r="D22" s="351">
        <v>863.4</v>
      </c>
      <c r="E22" s="351">
        <v>599.3</v>
      </c>
      <c r="F22" s="352">
        <v>447.4</v>
      </c>
      <c r="G22" s="478">
        <v>0.15914317136572687</v>
      </c>
      <c r="H22" s="161">
        <v>2400</v>
      </c>
      <c r="I22" s="124" t="s">
        <v>4</v>
      </c>
    </row>
    <row r="23" spans="1:9" ht="12.75" customHeight="1">
      <c r="A23" s="8"/>
      <c r="B23" s="10" t="s">
        <v>8</v>
      </c>
      <c r="C23" s="355">
        <v>1601.6</v>
      </c>
      <c r="D23" s="348">
        <v>488.8</v>
      </c>
      <c r="E23" s="348">
        <v>782.1</v>
      </c>
      <c r="F23" s="354">
        <v>330.7</v>
      </c>
      <c r="G23" s="479">
        <v>0.12517878776036578</v>
      </c>
      <c r="H23" s="162">
        <v>700</v>
      </c>
      <c r="I23" s="10" t="s">
        <v>8</v>
      </c>
    </row>
    <row r="24" spans="1:9" ht="12.75" customHeight="1">
      <c r="A24" s="8"/>
      <c r="B24" s="124" t="s">
        <v>9</v>
      </c>
      <c r="C24" s="350">
        <v>3092.1</v>
      </c>
      <c r="D24" s="351">
        <v>565.7</v>
      </c>
      <c r="E24" s="351">
        <v>2011.5</v>
      </c>
      <c r="F24" s="352">
        <v>515</v>
      </c>
      <c r="G24" s="478">
        <v>0.16986947063089194</v>
      </c>
      <c r="H24" s="161">
        <v>900</v>
      </c>
      <c r="I24" s="124" t="s">
        <v>9</v>
      </c>
    </row>
    <row r="25" spans="1:9" ht="12.75" customHeight="1">
      <c r="A25" s="8"/>
      <c r="B25" s="10" t="s">
        <v>27</v>
      </c>
      <c r="C25" s="353">
        <v>2600.8</v>
      </c>
      <c r="D25" s="348">
        <v>1006.1</v>
      </c>
      <c r="E25" s="348">
        <v>1492.9</v>
      </c>
      <c r="F25" s="354">
        <v>101.8</v>
      </c>
      <c r="G25" s="477">
        <v>0.19093765600681292</v>
      </c>
      <c r="H25" s="160">
        <v>5400</v>
      </c>
      <c r="I25" s="10" t="s">
        <v>27</v>
      </c>
    </row>
    <row r="26" spans="1:9" ht="12.75" customHeight="1">
      <c r="A26" s="8"/>
      <c r="B26" s="124" t="s">
        <v>7</v>
      </c>
      <c r="C26" s="350">
        <v>8470.9</v>
      </c>
      <c r="D26" s="351">
        <v>2935.3</v>
      </c>
      <c r="E26" s="351">
        <v>4339.7</v>
      </c>
      <c r="F26" s="352">
        <v>1195.8</v>
      </c>
      <c r="G26" s="478">
        <v>0.15648484087164063</v>
      </c>
      <c r="H26" s="161">
        <v>800</v>
      </c>
      <c r="I26" s="124" t="s">
        <v>7</v>
      </c>
    </row>
    <row r="27" spans="1:9" ht="12.75" customHeight="1">
      <c r="A27" s="8"/>
      <c r="B27" s="10" t="s">
        <v>10</v>
      </c>
      <c r="C27" s="353">
        <v>505.9</v>
      </c>
      <c r="D27" s="348">
        <v>144.8</v>
      </c>
      <c r="E27" s="348">
        <v>249.7</v>
      </c>
      <c r="F27" s="354">
        <v>111.4</v>
      </c>
      <c r="G27" s="477">
        <v>0.13537234754221186</v>
      </c>
      <c r="H27" s="160">
        <v>1200</v>
      </c>
      <c r="I27" s="10" t="s">
        <v>10</v>
      </c>
    </row>
    <row r="28" spans="1:9" ht="12.75" customHeight="1">
      <c r="A28" s="8"/>
      <c r="B28" s="130" t="s">
        <v>18</v>
      </c>
      <c r="C28" s="350">
        <v>30866</v>
      </c>
      <c r="D28" s="351">
        <v>9139</v>
      </c>
      <c r="E28" s="351">
        <v>16828</v>
      </c>
      <c r="F28" s="352">
        <v>4899</v>
      </c>
      <c r="G28" s="478">
        <v>0.11921931549124955</v>
      </c>
      <c r="H28" s="161">
        <v>1900</v>
      </c>
      <c r="I28" s="130" t="s">
        <v>18</v>
      </c>
    </row>
    <row r="29" spans="1:9" ht="12.75" customHeight="1">
      <c r="A29" s="8"/>
      <c r="B29" s="10" t="s">
        <v>28</v>
      </c>
      <c r="C29" s="353">
        <v>18728.2</v>
      </c>
      <c r="D29" s="348">
        <v>5464.5</v>
      </c>
      <c r="E29" s="348">
        <v>9644.4</v>
      </c>
      <c r="F29" s="354">
        <v>3619.3</v>
      </c>
      <c r="G29" s="477">
        <v>0.1277269041355986</v>
      </c>
      <c r="H29" s="160">
        <v>2300</v>
      </c>
      <c r="I29" s="10" t="s">
        <v>28</v>
      </c>
    </row>
    <row r="30" spans="1:9" ht="12.75" customHeight="1">
      <c r="A30" s="8"/>
      <c r="B30" s="124" t="s">
        <v>11</v>
      </c>
      <c r="C30" s="350">
        <v>14242.4</v>
      </c>
      <c r="D30" s="351">
        <v>3664.6</v>
      </c>
      <c r="E30" s="351">
        <v>6743.8</v>
      </c>
      <c r="F30" s="352">
        <v>3834</v>
      </c>
      <c r="G30" s="478">
        <v>0.08564070278483814</v>
      </c>
      <c r="H30" s="161">
        <v>400</v>
      </c>
      <c r="I30" s="124" t="s">
        <v>11</v>
      </c>
    </row>
    <row r="31" spans="1:9" ht="12.75" customHeight="1">
      <c r="A31" s="8"/>
      <c r="B31" s="10" t="s">
        <v>29</v>
      </c>
      <c r="C31" s="353">
        <v>14370.6</v>
      </c>
      <c r="D31" s="348">
        <v>5262</v>
      </c>
      <c r="E31" s="348">
        <v>7261.8</v>
      </c>
      <c r="F31" s="354">
        <v>1846.8</v>
      </c>
      <c r="G31" s="477">
        <v>0.14024256950354055</v>
      </c>
      <c r="H31" s="160">
        <v>1400</v>
      </c>
      <c r="I31" s="10" t="s">
        <v>29</v>
      </c>
    </row>
    <row r="32" spans="1:9" ht="12.75" customHeight="1">
      <c r="A32" s="8"/>
      <c r="B32" s="124" t="s">
        <v>12</v>
      </c>
      <c r="C32" s="350">
        <v>11926.7</v>
      </c>
      <c r="D32" s="351">
        <v>2652.8</v>
      </c>
      <c r="E32" s="351">
        <v>6482.4</v>
      </c>
      <c r="F32" s="352">
        <v>2791.5</v>
      </c>
      <c r="G32" s="478">
        <v>0.18013605318882217</v>
      </c>
      <c r="H32" s="161">
        <v>600</v>
      </c>
      <c r="I32" s="124" t="s">
        <v>12</v>
      </c>
    </row>
    <row r="33" spans="1:9" ht="12.75" customHeight="1">
      <c r="A33" s="8"/>
      <c r="B33" s="10" t="s">
        <v>14</v>
      </c>
      <c r="C33" s="353">
        <v>3079.9</v>
      </c>
      <c r="D33" s="348">
        <v>1192</v>
      </c>
      <c r="E33" s="348">
        <v>1677.9</v>
      </c>
      <c r="F33" s="354">
        <v>209.9</v>
      </c>
      <c r="G33" s="477">
        <v>0.16197468274545482</v>
      </c>
      <c r="H33" s="160">
        <v>1500</v>
      </c>
      <c r="I33" s="10" t="s">
        <v>14</v>
      </c>
    </row>
    <row r="34" spans="1:9" ht="12.75" customHeight="1">
      <c r="A34" s="8"/>
      <c r="B34" s="124" t="s">
        <v>13</v>
      </c>
      <c r="C34" s="350">
        <v>2091</v>
      </c>
      <c r="D34" s="351">
        <v>597.6</v>
      </c>
      <c r="E34" s="351">
        <v>992.5</v>
      </c>
      <c r="F34" s="352">
        <v>500.9</v>
      </c>
      <c r="G34" s="478">
        <v>0.08349538599146279</v>
      </c>
      <c r="H34" s="161">
        <v>400</v>
      </c>
      <c r="I34" s="124" t="s">
        <v>13</v>
      </c>
    </row>
    <row r="35" spans="1:9" ht="12.75" customHeight="1">
      <c r="A35" s="8"/>
      <c r="B35" s="10" t="s">
        <v>30</v>
      </c>
      <c r="C35" s="353">
        <v>10264</v>
      </c>
      <c r="D35" s="348">
        <v>3029</v>
      </c>
      <c r="E35" s="348">
        <v>5228</v>
      </c>
      <c r="F35" s="354">
        <v>2007</v>
      </c>
      <c r="G35" s="477">
        <v>0.11800278221680596</v>
      </c>
      <c r="H35" s="160">
        <v>1900</v>
      </c>
      <c r="I35" s="10" t="s">
        <v>30</v>
      </c>
    </row>
    <row r="36" spans="1:9" ht="12.75" customHeight="1">
      <c r="A36" s="8"/>
      <c r="B36" s="124" t="s">
        <v>31</v>
      </c>
      <c r="C36" s="356">
        <v>20863.8</v>
      </c>
      <c r="D36" s="357">
        <v>6206.4</v>
      </c>
      <c r="E36" s="357">
        <v>11577.4</v>
      </c>
      <c r="F36" s="358">
        <v>3080</v>
      </c>
      <c r="G36" s="480"/>
      <c r="H36" s="163">
        <v>2300</v>
      </c>
      <c r="I36" s="124" t="s">
        <v>31</v>
      </c>
    </row>
    <row r="37" spans="1:9" ht="12.75" customHeight="1">
      <c r="A37" s="8"/>
      <c r="B37" s="11" t="s">
        <v>19</v>
      </c>
      <c r="C37" s="359">
        <v>159076.7</v>
      </c>
      <c r="D37" s="360">
        <v>56529</v>
      </c>
      <c r="E37" s="360">
        <v>62062</v>
      </c>
      <c r="F37" s="361">
        <v>40485.7</v>
      </c>
      <c r="G37" s="481">
        <v>0.14999991985002717</v>
      </c>
      <c r="H37" s="164">
        <v>2700</v>
      </c>
      <c r="I37" s="11" t="s">
        <v>19</v>
      </c>
    </row>
    <row r="38" spans="2:6" ht="14.25" customHeight="1">
      <c r="B38" s="35" t="s">
        <v>215</v>
      </c>
      <c r="C38" s="5"/>
      <c r="D38" s="5"/>
      <c r="E38" s="5"/>
      <c r="F38" s="5"/>
    </row>
    <row r="39" spans="2:9" ht="12.75" customHeight="1">
      <c r="B39" s="622" t="s">
        <v>169</v>
      </c>
      <c r="C39" s="622"/>
      <c r="D39" s="622"/>
      <c r="E39" s="622"/>
      <c r="F39" s="622"/>
      <c r="G39" s="622"/>
      <c r="H39" s="622"/>
      <c r="I39" s="67"/>
    </row>
    <row r="40" spans="2:8" ht="12.75" customHeight="1">
      <c r="B40" s="623" t="s">
        <v>262</v>
      </c>
      <c r="C40" s="624"/>
      <c r="D40" s="624"/>
      <c r="E40" s="624"/>
      <c r="F40" s="624"/>
      <c r="G40" s="624"/>
      <c r="H40" s="624"/>
    </row>
    <row r="41" spans="2:8" ht="12.75" customHeight="1">
      <c r="B41" s="623" t="s">
        <v>247</v>
      </c>
      <c r="C41" s="624"/>
      <c r="D41" s="624"/>
      <c r="E41" s="624"/>
      <c r="F41" s="624"/>
      <c r="G41" s="624"/>
      <c r="H41" s="624"/>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naegeaa</cp:lastModifiedBy>
  <cp:lastPrinted>2009-04-29T11:18:57Z</cp:lastPrinted>
  <dcterms:created xsi:type="dcterms:W3CDTF">2003-09-05T14:33:05Z</dcterms:created>
  <dcterms:modified xsi:type="dcterms:W3CDTF">2009-05-19T09:54:43Z</dcterms:modified>
  <cp:category/>
  <cp:version/>
  <cp:contentType/>
  <cp:contentStatus/>
</cp:coreProperties>
</file>