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ceproject.cedelft.eu/projecten/4-K83/Documents/Task C/Excel annexes version May 2019/"/>
    </mc:Choice>
  </mc:AlternateContent>
  <bookViews>
    <workbookView xWindow="0" yWindow="0" windowWidth="28800" windowHeight="12300" tabRatio="938" activeTab="3"/>
    <workbookView xWindow="0" yWindow="0" windowWidth="28800" windowHeight="12300" firstSheet="14" activeTab="20"/>
  </bookViews>
  <sheets>
    <sheet name="Info" sheetId="18" r:id="rId1"/>
    <sheet name="Definitions" sheetId="16" r:id="rId2"/>
    <sheet name="Infra_costs_road" sheetId="1" r:id="rId3"/>
    <sheet name="Ext_costs_road" sheetId="2" r:id="rId4"/>
    <sheet name="Taxes_road" sheetId="3" r:id="rId5"/>
    <sheet name="Infra_costs_rail" sheetId="4" r:id="rId6"/>
    <sheet name="Ext_costs_rail" sheetId="5" r:id="rId7"/>
    <sheet name="Taxes_rail" sheetId="6" r:id="rId8"/>
    <sheet name="Infra_costs_IWT" sheetId="7" r:id="rId9"/>
    <sheet name="Ext_costs_IWT" sheetId="8" r:id="rId10"/>
    <sheet name="Taxes_IWT" sheetId="9" r:id="rId11"/>
    <sheet name="Infra_costs_mar" sheetId="10" r:id="rId12"/>
    <sheet name="Ext_costs_mar" sheetId="11" r:id="rId13"/>
    <sheet name="Taxes_mar" sheetId="12" r:id="rId14"/>
    <sheet name="Infra_costs_av" sheetId="13" r:id="rId15"/>
    <sheet name="Ext_costs_av" sheetId="14" r:id="rId16"/>
    <sheet name="Taxes_av" sheetId="15" r:id="rId17"/>
    <sheet name="Fuel" sheetId="19" r:id="rId18"/>
    <sheet name="Ov_CC" sheetId="163" r:id="rId19"/>
    <sheet name="Ov_CC_ex_infra" sheetId="164" r:id="rId20"/>
    <sheet name="Variable_ext_infra_CC" sheetId="165" r:id="rId21"/>
    <sheet name="Overal_infra_CC" sheetId="166" r:id="rId22"/>
    <sheet name="Variable_infra_CC" sheetId="167" r:id="rId2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AL108" i="2"/>
  <c r="AK108" i="2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AL105" i="2"/>
  <c r="AK105" i="2"/>
  <c r="AJ105" i="2"/>
  <c r="AI105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AL104" i="2"/>
  <c r="AK104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AL103" i="2"/>
  <c r="AK103" i="2"/>
  <c r="AJ103" i="2"/>
  <c r="AI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8" i="2"/>
  <c r="C107" i="2"/>
  <c r="C106" i="2"/>
  <c r="C105" i="2"/>
  <c r="C104" i="2"/>
  <c r="C103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AF97" i="2"/>
  <c r="AG97" i="2"/>
  <c r="AH97" i="2"/>
  <c r="AI97" i="2"/>
  <c r="AJ97" i="2"/>
  <c r="AK97" i="2"/>
  <c r="AL97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AG98" i="2"/>
  <c r="AH98" i="2"/>
  <c r="AI98" i="2"/>
  <c r="AJ98" i="2"/>
  <c r="AK98" i="2"/>
  <c r="AL98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AG99" i="2"/>
  <c r="AH99" i="2"/>
  <c r="AI99" i="2"/>
  <c r="AJ99" i="2"/>
  <c r="AK99" i="2"/>
  <c r="AL99" i="2"/>
  <c r="C99" i="2"/>
  <c r="C98" i="2"/>
  <c r="C97" i="2"/>
  <c r="C96" i="2"/>
  <c r="C95" i="2"/>
  <c r="C94" i="2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T33" i="14"/>
  <c r="U33" i="14"/>
  <c r="V33" i="14"/>
  <c r="W33" i="14"/>
  <c r="X33" i="14"/>
  <c r="Y33" i="14"/>
  <c r="Z33" i="14"/>
  <c r="AA33" i="14"/>
  <c r="AB33" i="14"/>
  <c r="AC33" i="14"/>
  <c r="AD33" i="14"/>
  <c r="AE33" i="14"/>
  <c r="AF33" i="14"/>
  <c r="AG33" i="14"/>
  <c r="AH33" i="14"/>
  <c r="AI33" i="14"/>
  <c r="AJ33" i="14"/>
  <c r="AK33" i="14"/>
  <c r="AL33" i="14"/>
  <c r="AM33" i="14"/>
  <c r="AN33" i="14"/>
  <c r="AO33" i="14"/>
  <c r="AP33" i="14"/>
  <c r="AQ33" i="14"/>
  <c r="D37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T37" i="14"/>
  <c r="U37" i="14"/>
  <c r="V37" i="14"/>
  <c r="W37" i="14"/>
  <c r="X37" i="14"/>
  <c r="Y37" i="14"/>
  <c r="Z37" i="14"/>
  <c r="AA37" i="14"/>
  <c r="AB37" i="14"/>
  <c r="AC37" i="14"/>
  <c r="AD37" i="14"/>
  <c r="AE37" i="14"/>
  <c r="AF37" i="14"/>
  <c r="AG37" i="14"/>
  <c r="AH37" i="14"/>
  <c r="AI37" i="14"/>
  <c r="AJ37" i="14"/>
  <c r="AK37" i="14"/>
  <c r="AL37" i="14"/>
  <c r="AM37" i="14"/>
  <c r="AN37" i="14"/>
  <c r="AO37" i="14"/>
  <c r="AP37" i="14"/>
  <c r="AQ37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AM42" i="14"/>
  <c r="AN42" i="14"/>
  <c r="AO42" i="14"/>
  <c r="AP42" i="14"/>
  <c r="AQ42" i="14"/>
  <c r="C42" i="14"/>
  <c r="C37" i="14"/>
  <c r="C33" i="14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L32" i="8"/>
  <c r="C32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AL28" i="8"/>
  <c r="C28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C19" i="8"/>
  <c r="D60" i="2" l="1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C65" i="2"/>
  <c r="C64" i="2"/>
  <c r="C63" i="2"/>
  <c r="C62" i="2"/>
  <c r="C61" i="2"/>
  <c r="C60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53" i="2"/>
  <c r="C52" i="2"/>
  <c r="C51" i="2"/>
  <c r="C50" i="2"/>
  <c r="C49" i="2"/>
  <c r="C48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C41" i="2"/>
  <c r="C40" i="2"/>
  <c r="C39" i="2"/>
  <c r="C38" i="2"/>
  <c r="C37" i="2"/>
  <c r="C36" i="2"/>
  <c r="AM6" i="2" l="1"/>
  <c r="AM7" i="2"/>
  <c r="AL7" i="2"/>
  <c r="AL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C7" i="2"/>
  <c r="C6" i="2"/>
  <c r="C5" i="2"/>
  <c r="B12" i="163" l="1"/>
  <c r="P35" i="163" l="1"/>
  <c r="P34" i="163"/>
  <c r="P33" i="163"/>
  <c r="P32" i="163"/>
  <c r="P31" i="163"/>
  <c r="P30" i="163"/>
  <c r="P29" i="163"/>
  <c r="P28" i="163"/>
  <c r="AQ5" i="15" l="1"/>
  <c r="D14" i="163"/>
  <c r="D13" i="163"/>
  <c r="D12" i="163"/>
  <c r="D11" i="163"/>
  <c r="D10" i="163"/>
  <c r="D9" i="163"/>
  <c r="D8" i="163"/>
  <c r="AK297" i="2" l="1"/>
  <c r="AJ297" i="2"/>
  <c r="AI297" i="2"/>
  <c r="AH297" i="2"/>
  <c r="AG297" i="2"/>
  <c r="AF297" i="2"/>
  <c r="AE297" i="2"/>
  <c r="AD297" i="2"/>
  <c r="AC297" i="2"/>
  <c r="AB297" i="2"/>
  <c r="AA297" i="2"/>
  <c r="Z297" i="2"/>
  <c r="Y297" i="2"/>
  <c r="X297" i="2"/>
  <c r="W297" i="2"/>
  <c r="V297" i="2"/>
  <c r="T297" i="2"/>
  <c r="S297" i="2"/>
  <c r="Q297" i="2"/>
  <c r="P297" i="2"/>
  <c r="O297" i="2"/>
  <c r="N297" i="2"/>
  <c r="M297" i="2"/>
  <c r="L297" i="2"/>
  <c r="K297" i="2"/>
  <c r="J297" i="2"/>
  <c r="I297" i="2"/>
  <c r="H297" i="2"/>
  <c r="G297" i="2"/>
  <c r="F297" i="2"/>
  <c r="E297" i="2"/>
  <c r="D297" i="2"/>
  <c r="C297" i="2"/>
  <c r="AK296" i="2"/>
  <c r="AJ296" i="2"/>
  <c r="AI296" i="2"/>
  <c r="AF296" i="2"/>
  <c r="AE296" i="2"/>
  <c r="AD296" i="2"/>
  <c r="AC296" i="2"/>
  <c r="AB296" i="2"/>
  <c r="AA296" i="2"/>
  <c r="Z296" i="2"/>
  <c r="Y296" i="2"/>
  <c r="X296" i="2"/>
  <c r="W296" i="2"/>
  <c r="V296" i="2"/>
  <c r="T296" i="2"/>
  <c r="S296" i="2"/>
  <c r="Q296" i="2"/>
  <c r="P296" i="2"/>
  <c r="O296" i="2"/>
  <c r="N296" i="2"/>
  <c r="M296" i="2"/>
  <c r="L296" i="2"/>
  <c r="K296" i="2"/>
  <c r="J296" i="2"/>
  <c r="I296" i="2"/>
  <c r="H296" i="2"/>
  <c r="G296" i="2"/>
  <c r="F296" i="2"/>
  <c r="E296" i="2"/>
  <c r="D296" i="2"/>
  <c r="C296" i="2"/>
  <c r="AK295" i="2"/>
  <c r="AJ295" i="2"/>
  <c r="AI295" i="2"/>
  <c r="AH295" i="2"/>
  <c r="AG295" i="2"/>
  <c r="AF295" i="2"/>
  <c r="AE295" i="2"/>
  <c r="AD295" i="2"/>
  <c r="AC295" i="2"/>
  <c r="AB295" i="2"/>
  <c r="AA295" i="2"/>
  <c r="Z295" i="2"/>
  <c r="Y295" i="2"/>
  <c r="X295" i="2"/>
  <c r="W295" i="2"/>
  <c r="V295" i="2"/>
  <c r="T295" i="2"/>
  <c r="S295" i="2"/>
  <c r="Q295" i="2"/>
  <c r="P295" i="2"/>
  <c r="O295" i="2"/>
  <c r="N295" i="2"/>
  <c r="M295" i="2"/>
  <c r="L295" i="2"/>
  <c r="K295" i="2"/>
  <c r="J295" i="2"/>
  <c r="I295" i="2"/>
  <c r="H295" i="2"/>
  <c r="G295" i="2"/>
  <c r="F295" i="2"/>
  <c r="E295" i="2"/>
  <c r="D295" i="2"/>
  <c r="C295" i="2"/>
  <c r="AJ294" i="2"/>
  <c r="AI294" i="2"/>
  <c r="AF294" i="2"/>
  <c r="AE294" i="2"/>
  <c r="AD294" i="2"/>
  <c r="AC294" i="2"/>
  <c r="AB294" i="2"/>
  <c r="AA294" i="2"/>
  <c r="Z294" i="2"/>
  <c r="Y294" i="2"/>
  <c r="X294" i="2"/>
  <c r="W294" i="2"/>
  <c r="V294" i="2"/>
  <c r="T294" i="2"/>
  <c r="S294" i="2"/>
  <c r="Q294" i="2"/>
  <c r="P294" i="2"/>
  <c r="O294" i="2"/>
  <c r="N294" i="2"/>
  <c r="M294" i="2"/>
  <c r="L294" i="2"/>
  <c r="K294" i="2"/>
  <c r="J294" i="2"/>
  <c r="I294" i="2"/>
  <c r="H294" i="2"/>
  <c r="G294" i="2"/>
  <c r="F294" i="2"/>
  <c r="E294" i="2"/>
  <c r="D294" i="2"/>
  <c r="C294" i="2"/>
  <c r="AK293" i="2"/>
  <c r="AJ293" i="2"/>
  <c r="AI293" i="2"/>
  <c r="AH293" i="2"/>
  <c r="AG293" i="2"/>
  <c r="AF293" i="2"/>
  <c r="AE293" i="2"/>
  <c r="AD293" i="2"/>
  <c r="AC293" i="2"/>
  <c r="AA293" i="2"/>
  <c r="V293" i="2"/>
  <c r="T293" i="2"/>
  <c r="S293" i="2"/>
  <c r="O293" i="2"/>
  <c r="M293" i="2"/>
  <c r="K293" i="2"/>
  <c r="J293" i="2"/>
  <c r="I293" i="2"/>
  <c r="F293" i="2"/>
  <c r="D293" i="2"/>
  <c r="C293" i="2"/>
  <c r="AK292" i="2"/>
  <c r="AJ292" i="2"/>
  <c r="AI292" i="2"/>
  <c r="AH292" i="2"/>
  <c r="AG292" i="2"/>
  <c r="AF292" i="2"/>
  <c r="AE292" i="2"/>
  <c r="AD292" i="2"/>
  <c r="AC292" i="2"/>
  <c r="AB292" i="2"/>
  <c r="AA292" i="2"/>
  <c r="Z292" i="2"/>
  <c r="Y292" i="2"/>
  <c r="X292" i="2"/>
  <c r="W292" i="2"/>
  <c r="V292" i="2"/>
  <c r="T292" i="2"/>
  <c r="S292" i="2"/>
  <c r="Q292" i="2"/>
  <c r="P292" i="2"/>
  <c r="O292" i="2"/>
  <c r="N292" i="2"/>
  <c r="M292" i="2"/>
  <c r="L292" i="2"/>
  <c r="K292" i="2"/>
  <c r="J292" i="2"/>
  <c r="I292" i="2"/>
  <c r="H292" i="2"/>
  <c r="G292" i="2"/>
  <c r="F292" i="2"/>
  <c r="E292" i="2"/>
  <c r="D292" i="2"/>
  <c r="C292" i="2"/>
  <c r="K58" i="167" l="1"/>
  <c r="K58" i="166"/>
  <c r="K58" i="165"/>
  <c r="K58" i="164"/>
  <c r="K58" i="163"/>
  <c r="AQ34" i="15" l="1"/>
  <c r="AQ33" i="15"/>
  <c r="AP33" i="15"/>
  <c r="AO33" i="15"/>
  <c r="AN33" i="15"/>
  <c r="AM33" i="15"/>
  <c r="AL33" i="15"/>
  <c r="AK33" i="15"/>
  <c r="AJ33" i="15"/>
  <c r="AI33" i="15"/>
  <c r="AH33" i="15"/>
  <c r="AG33" i="15"/>
  <c r="AF33" i="15"/>
  <c r="AE33" i="15"/>
  <c r="AD33" i="15"/>
  <c r="AC33" i="15"/>
  <c r="AB33" i="15"/>
  <c r="AA33" i="15"/>
  <c r="Z33" i="15"/>
  <c r="Y33" i="15"/>
  <c r="X33" i="15"/>
  <c r="W33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C33" i="15"/>
  <c r="AP26" i="15"/>
  <c r="AO26" i="15"/>
  <c r="AN26" i="15"/>
  <c r="AM26" i="15"/>
  <c r="AL26" i="15"/>
  <c r="AK26" i="15"/>
  <c r="AJ26" i="15"/>
  <c r="AI26" i="15"/>
  <c r="AH26" i="15"/>
  <c r="AG26" i="15"/>
  <c r="AF26" i="15"/>
  <c r="AE26" i="15"/>
  <c r="AD26" i="15"/>
  <c r="AC26" i="15"/>
  <c r="AB26" i="15"/>
  <c r="AA26" i="15"/>
  <c r="Z26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C26" i="15"/>
  <c r="AQ25" i="15"/>
  <c r="AQ24" i="15"/>
  <c r="AQ26" i="15" s="1"/>
  <c r="AP17" i="15"/>
  <c r="AO17" i="15"/>
  <c r="AN17" i="15"/>
  <c r="AM17" i="15"/>
  <c r="AL17" i="15"/>
  <c r="AK17" i="15"/>
  <c r="AJ17" i="15"/>
  <c r="AI17" i="15"/>
  <c r="AH17" i="15"/>
  <c r="AG17" i="15"/>
  <c r="AF17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C17" i="15"/>
  <c r="AQ16" i="15"/>
  <c r="AQ15" i="15"/>
  <c r="AQ17" i="15" s="1"/>
  <c r="AR5" i="15"/>
  <c r="AR115" i="14"/>
  <c r="AR5" i="14" s="1"/>
  <c r="AR106" i="14"/>
  <c r="AR88" i="14"/>
  <c r="AR79" i="14"/>
  <c r="AR70" i="14"/>
  <c r="AR61" i="14"/>
  <c r="AQ26" i="14"/>
  <c r="AP26" i="14"/>
  <c r="AO26" i="14"/>
  <c r="AN26" i="14"/>
  <c r="AM26" i="14"/>
  <c r="AL26" i="14"/>
  <c r="AK26" i="14"/>
  <c r="AJ26" i="14"/>
  <c r="AI26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C26" i="14"/>
  <c r="AQ25" i="14"/>
  <c r="AP25" i="14"/>
  <c r="AO25" i="14"/>
  <c r="AN25" i="14"/>
  <c r="AM25" i="14"/>
  <c r="AL25" i="14"/>
  <c r="AK25" i="14"/>
  <c r="AJ25" i="14"/>
  <c r="AI25" i="14"/>
  <c r="AH25" i="14"/>
  <c r="AG25" i="14"/>
  <c r="AF25" i="14"/>
  <c r="AE25" i="14"/>
  <c r="AD25" i="14"/>
  <c r="AC25" i="14"/>
  <c r="AB25" i="14"/>
  <c r="AA25" i="14"/>
  <c r="Z25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C25" i="14"/>
  <c r="AQ24" i="14"/>
  <c r="AP24" i="14"/>
  <c r="AO24" i="14"/>
  <c r="AN24" i="14"/>
  <c r="AM24" i="14"/>
  <c r="AL24" i="14"/>
  <c r="AK24" i="14"/>
  <c r="AJ24" i="14"/>
  <c r="AI24" i="14"/>
  <c r="AH24" i="14"/>
  <c r="AG24" i="14"/>
  <c r="AF24" i="14"/>
  <c r="AE24" i="14"/>
  <c r="AD24" i="14"/>
  <c r="AC24" i="14"/>
  <c r="AB24" i="14"/>
  <c r="AA24" i="14"/>
  <c r="Z24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C24" i="14"/>
  <c r="AQ17" i="14"/>
  <c r="AP17" i="14"/>
  <c r="AO17" i="14"/>
  <c r="AN17" i="14"/>
  <c r="AM17" i="14"/>
  <c r="AL17" i="14"/>
  <c r="AK17" i="14"/>
  <c r="AJ17" i="14"/>
  <c r="AI17" i="14"/>
  <c r="AH17" i="14"/>
  <c r="AG17" i="14"/>
  <c r="AF17" i="14"/>
  <c r="AE17" i="14"/>
  <c r="AD17" i="14"/>
  <c r="AC17" i="14"/>
  <c r="AB17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C17" i="14"/>
  <c r="AQ16" i="14"/>
  <c r="AP16" i="14"/>
  <c r="AO16" i="14"/>
  <c r="AN16" i="14"/>
  <c r="AM16" i="14"/>
  <c r="AL16" i="14"/>
  <c r="AK16" i="14"/>
  <c r="AJ16" i="14"/>
  <c r="AI16" i="14"/>
  <c r="AH16" i="14"/>
  <c r="AG16" i="14"/>
  <c r="AF16" i="14"/>
  <c r="AE16" i="14"/>
  <c r="AD16" i="14"/>
  <c r="AC16" i="14"/>
  <c r="AB16" i="14"/>
  <c r="AA16" i="14"/>
  <c r="Z16" i="14"/>
  <c r="Y16" i="14"/>
  <c r="X16" i="14"/>
  <c r="W16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D16" i="14"/>
  <c r="C16" i="14"/>
  <c r="AQ15" i="14"/>
  <c r="AP15" i="14"/>
  <c r="AO15" i="14"/>
  <c r="AN15" i="14"/>
  <c r="AM15" i="14"/>
  <c r="AL15" i="14"/>
  <c r="AK15" i="14"/>
  <c r="AJ15" i="14"/>
  <c r="AI15" i="14"/>
  <c r="AH15" i="14"/>
  <c r="AG15" i="14"/>
  <c r="AF15" i="14"/>
  <c r="AE15" i="14"/>
  <c r="AD15" i="14"/>
  <c r="AC15" i="14"/>
  <c r="AB15" i="14"/>
  <c r="AA15" i="14"/>
  <c r="Z15" i="14"/>
  <c r="Y15" i="14"/>
  <c r="X15" i="14"/>
  <c r="W15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C15" i="14"/>
  <c r="AQ5" i="14"/>
  <c r="AP5" i="14"/>
  <c r="AO5" i="14"/>
  <c r="AN5" i="14"/>
  <c r="AM5" i="14"/>
  <c r="AL5" i="14"/>
  <c r="AK5" i="14"/>
  <c r="AJ5" i="14"/>
  <c r="AI5" i="14"/>
  <c r="AH5" i="14"/>
  <c r="AG5" i="14"/>
  <c r="AF5" i="14"/>
  <c r="AE5" i="14"/>
  <c r="AD5" i="14"/>
  <c r="AC5" i="14"/>
  <c r="AB5" i="14"/>
  <c r="AA5" i="14"/>
  <c r="Z5" i="14"/>
  <c r="Y5" i="14"/>
  <c r="X5" i="14"/>
  <c r="W5" i="14"/>
  <c r="V5" i="14"/>
  <c r="U5" i="14"/>
  <c r="T5" i="14"/>
  <c r="S5" i="14"/>
  <c r="R5" i="14"/>
  <c r="Q5" i="14"/>
  <c r="P5" i="14"/>
  <c r="O5" i="14"/>
  <c r="N5" i="14"/>
  <c r="M5" i="14"/>
  <c r="L5" i="14"/>
  <c r="K5" i="14"/>
  <c r="J5" i="14"/>
  <c r="I5" i="14"/>
  <c r="H5" i="14"/>
  <c r="G5" i="14"/>
  <c r="F5" i="14"/>
  <c r="E5" i="14"/>
  <c r="D5" i="14"/>
  <c r="C5" i="14"/>
  <c r="AP27" i="13"/>
  <c r="AO27" i="13"/>
  <c r="AN27" i="13"/>
  <c r="AM27" i="13"/>
  <c r="AL27" i="13"/>
  <c r="AK27" i="13"/>
  <c r="AJ27" i="13"/>
  <c r="AI27" i="13"/>
  <c r="AH27" i="13"/>
  <c r="AG27" i="13"/>
  <c r="AF27" i="13"/>
  <c r="AE27" i="13"/>
  <c r="AD27" i="13"/>
  <c r="AC27" i="13"/>
  <c r="AB27" i="13"/>
  <c r="AA27" i="13"/>
  <c r="Z27" i="13"/>
  <c r="Y27" i="13"/>
  <c r="X27" i="13"/>
  <c r="W27" i="13"/>
  <c r="V27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C27" i="13"/>
  <c r="AQ26" i="13"/>
  <c r="AQ25" i="13"/>
  <c r="AQ27" i="13" s="1"/>
  <c r="AP20" i="13"/>
  <c r="AO20" i="13"/>
  <c r="AN20" i="13"/>
  <c r="AM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V20" i="13"/>
  <c r="U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AQ19" i="13"/>
  <c r="AQ15" i="13"/>
  <c r="AQ20" i="13" s="1"/>
  <c r="AR6" i="13"/>
  <c r="AR7" i="13" s="1"/>
  <c r="AR5" i="13"/>
  <c r="AM5" i="9" l="1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AL5" i="7"/>
  <c r="AM8" i="6" l="1"/>
  <c r="AL30" i="5"/>
  <c r="AL38" i="5" s="1"/>
  <c r="AK30" i="5"/>
  <c r="AK38" i="5" s="1"/>
  <c r="AJ30" i="5"/>
  <c r="AJ38" i="5" s="1"/>
  <c r="AI30" i="5"/>
  <c r="AI38" i="5" s="1"/>
  <c r="AH30" i="5"/>
  <c r="AH38" i="5" s="1"/>
  <c r="AG30" i="5"/>
  <c r="AG38" i="5" s="1"/>
  <c r="AF30" i="5"/>
  <c r="AF38" i="5" s="1"/>
  <c r="AE30" i="5"/>
  <c r="AE38" i="5" s="1"/>
  <c r="AD30" i="5"/>
  <c r="AD38" i="5" s="1"/>
  <c r="AC30" i="5"/>
  <c r="AC38" i="5" s="1"/>
  <c r="AB30" i="5"/>
  <c r="AB38" i="5" s="1"/>
  <c r="AA30" i="5"/>
  <c r="AA38" i="5" s="1"/>
  <c r="Z30" i="5"/>
  <c r="Z38" i="5" s="1"/>
  <c r="Y30" i="5"/>
  <c r="Y38" i="5" s="1"/>
  <c r="X30" i="5"/>
  <c r="X38" i="5" s="1"/>
  <c r="W30" i="5"/>
  <c r="W38" i="5" s="1"/>
  <c r="V30" i="5"/>
  <c r="V38" i="5" s="1"/>
  <c r="U30" i="5"/>
  <c r="U38" i="5" s="1"/>
  <c r="T30" i="5"/>
  <c r="T38" i="5" s="1"/>
  <c r="S30" i="5"/>
  <c r="S38" i="5" s="1"/>
  <c r="R30" i="5"/>
  <c r="R38" i="5" s="1"/>
  <c r="Q30" i="5"/>
  <c r="Q38" i="5" s="1"/>
  <c r="P30" i="5"/>
  <c r="P38" i="5" s="1"/>
  <c r="O30" i="5"/>
  <c r="O38" i="5" s="1"/>
  <c r="N30" i="5"/>
  <c r="N38" i="5" s="1"/>
  <c r="M30" i="5"/>
  <c r="M38" i="5" s="1"/>
  <c r="L30" i="5"/>
  <c r="L38" i="5" s="1"/>
  <c r="K30" i="5"/>
  <c r="K38" i="5" s="1"/>
  <c r="J30" i="5"/>
  <c r="J38" i="5" s="1"/>
  <c r="I30" i="5"/>
  <c r="I38" i="5" s="1"/>
  <c r="H30" i="5"/>
  <c r="H38" i="5" s="1"/>
  <c r="G30" i="5"/>
  <c r="G38" i="5" s="1"/>
  <c r="F30" i="5"/>
  <c r="F38" i="5" s="1"/>
  <c r="E30" i="5"/>
  <c r="E38" i="5" s="1"/>
  <c r="D30" i="5"/>
  <c r="D38" i="5" s="1"/>
  <c r="C30" i="5"/>
  <c r="C38" i="5" s="1"/>
  <c r="AL29" i="5"/>
  <c r="AL37" i="5" s="1"/>
  <c r="AK29" i="5"/>
  <c r="AK37" i="5" s="1"/>
  <c r="AJ29" i="5"/>
  <c r="AJ37" i="5" s="1"/>
  <c r="AI29" i="5"/>
  <c r="AI37" i="5" s="1"/>
  <c r="AH29" i="5"/>
  <c r="AH37" i="5" s="1"/>
  <c r="AG29" i="5"/>
  <c r="AG37" i="5" s="1"/>
  <c r="AF29" i="5"/>
  <c r="AF37" i="5" s="1"/>
  <c r="AE29" i="5"/>
  <c r="AE37" i="5" s="1"/>
  <c r="AD29" i="5"/>
  <c r="AD37" i="5" s="1"/>
  <c r="AC29" i="5"/>
  <c r="AC37" i="5" s="1"/>
  <c r="AB29" i="5"/>
  <c r="AB37" i="5" s="1"/>
  <c r="AA29" i="5"/>
  <c r="AA37" i="5" s="1"/>
  <c r="Z29" i="5"/>
  <c r="Z37" i="5" s="1"/>
  <c r="Y29" i="5"/>
  <c r="Y37" i="5" s="1"/>
  <c r="X29" i="5"/>
  <c r="X37" i="5" s="1"/>
  <c r="W29" i="5"/>
  <c r="W37" i="5" s="1"/>
  <c r="V29" i="5"/>
  <c r="V37" i="5" s="1"/>
  <c r="U29" i="5"/>
  <c r="U37" i="5" s="1"/>
  <c r="T29" i="5"/>
  <c r="T37" i="5" s="1"/>
  <c r="S29" i="5"/>
  <c r="S37" i="5" s="1"/>
  <c r="R29" i="5"/>
  <c r="R37" i="5" s="1"/>
  <c r="Q29" i="5"/>
  <c r="Q37" i="5" s="1"/>
  <c r="P29" i="5"/>
  <c r="P37" i="5" s="1"/>
  <c r="O29" i="5"/>
  <c r="O37" i="5" s="1"/>
  <c r="N29" i="5"/>
  <c r="N37" i="5" s="1"/>
  <c r="M29" i="5"/>
  <c r="M37" i="5" s="1"/>
  <c r="L29" i="5"/>
  <c r="L37" i="5" s="1"/>
  <c r="K29" i="5"/>
  <c r="K37" i="5" s="1"/>
  <c r="J29" i="5"/>
  <c r="J37" i="5" s="1"/>
  <c r="I29" i="5"/>
  <c r="I37" i="5" s="1"/>
  <c r="H29" i="5"/>
  <c r="H37" i="5" s="1"/>
  <c r="G29" i="5"/>
  <c r="G37" i="5" s="1"/>
  <c r="F29" i="5"/>
  <c r="F37" i="5" s="1"/>
  <c r="E29" i="5"/>
  <c r="E37" i="5" s="1"/>
  <c r="D29" i="5"/>
  <c r="D37" i="5" s="1"/>
  <c r="C29" i="5"/>
  <c r="C37" i="5" s="1"/>
  <c r="AL28" i="5"/>
  <c r="AL36" i="5" s="1"/>
  <c r="AK28" i="5"/>
  <c r="AK36" i="5" s="1"/>
  <c r="AJ28" i="5"/>
  <c r="AJ36" i="5" s="1"/>
  <c r="AI28" i="5"/>
  <c r="AI36" i="5" s="1"/>
  <c r="AH28" i="5"/>
  <c r="AH36" i="5" s="1"/>
  <c r="AG28" i="5"/>
  <c r="AG36" i="5" s="1"/>
  <c r="AF28" i="5"/>
  <c r="AF36" i="5" s="1"/>
  <c r="AE28" i="5"/>
  <c r="AE36" i="5" s="1"/>
  <c r="AD28" i="5"/>
  <c r="AD36" i="5" s="1"/>
  <c r="AC28" i="5"/>
  <c r="AC36" i="5" s="1"/>
  <c r="AB28" i="5"/>
  <c r="AB36" i="5" s="1"/>
  <c r="AA28" i="5"/>
  <c r="AA36" i="5" s="1"/>
  <c r="Z28" i="5"/>
  <c r="Z36" i="5" s="1"/>
  <c r="Y28" i="5"/>
  <c r="Y36" i="5" s="1"/>
  <c r="X28" i="5"/>
  <c r="X36" i="5" s="1"/>
  <c r="W28" i="5"/>
  <c r="W36" i="5" s="1"/>
  <c r="V28" i="5"/>
  <c r="V36" i="5" s="1"/>
  <c r="U28" i="5"/>
  <c r="U36" i="5" s="1"/>
  <c r="T28" i="5"/>
  <c r="T36" i="5" s="1"/>
  <c r="S28" i="5"/>
  <c r="S36" i="5" s="1"/>
  <c r="R28" i="5"/>
  <c r="R36" i="5" s="1"/>
  <c r="Q28" i="5"/>
  <c r="Q36" i="5" s="1"/>
  <c r="P28" i="5"/>
  <c r="P36" i="5" s="1"/>
  <c r="O28" i="5"/>
  <c r="O36" i="5" s="1"/>
  <c r="N28" i="5"/>
  <c r="N36" i="5" s="1"/>
  <c r="M28" i="5"/>
  <c r="M36" i="5" s="1"/>
  <c r="L28" i="5"/>
  <c r="L36" i="5" s="1"/>
  <c r="K28" i="5"/>
  <c r="K36" i="5" s="1"/>
  <c r="J28" i="5"/>
  <c r="J36" i="5" s="1"/>
  <c r="I28" i="5"/>
  <c r="I36" i="5" s="1"/>
  <c r="H28" i="5"/>
  <c r="H36" i="5" s="1"/>
  <c r="G28" i="5"/>
  <c r="G36" i="5" s="1"/>
  <c r="F28" i="5"/>
  <c r="F36" i="5" s="1"/>
  <c r="E28" i="5"/>
  <c r="E36" i="5" s="1"/>
  <c r="D28" i="5"/>
  <c r="D36" i="5" s="1"/>
  <c r="C28" i="5"/>
  <c r="C36" i="5" s="1"/>
  <c r="AL27" i="5"/>
  <c r="AL35" i="5" s="1"/>
  <c r="AK27" i="5"/>
  <c r="AK35" i="5" s="1"/>
  <c r="AJ27" i="5"/>
  <c r="AJ35" i="5" s="1"/>
  <c r="AI27" i="5"/>
  <c r="AI35" i="5" s="1"/>
  <c r="AH27" i="5"/>
  <c r="AH35" i="5" s="1"/>
  <c r="AG27" i="5"/>
  <c r="AG35" i="5" s="1"/>
  <c r="AF27" i="5"/>
  <c r="AF35" i="5" s="1"/>
  <c r="AE27" i="5"/>
  <c r="AE35" i="5" s="1"/>
  <c r="AD27" i="5"/>
  <c r="AD35" i="5" s="1"/>
  <c r="AC27" i="5"/>
  <c r="AC35" i="5" s="1"/>
  <c r="AB27" i="5"/>
  <c r="AB35" i="5" s="1"/>
  <c r="AA27" i="5"/>
  <c r="AA35" i="5" s="1"/>
  <c r="Z27" i="5"/>
  <c r="Z35" i="5" s="1"/>
  <c r="Y27" i="5"/>
  <c r="Y35" i="5" s="1"/>
  <c r="X27" i="5"/>
  <c r="X35" i="5" s="1"/>
  <c r="W27" i="5"/>
  <c r="W35" i="5" s="1"/>
  <c r="V27" i="5"/>
  <c r="V35" i="5" s="1"/>
  <c r="U27" i="5"/>
  <c r="U35" i="5" s="1"/>
  <c r="T27" i="5"/>
  <c r="T35" i="5" s="1"/>
  <c r="S27" i="5"/>
  <c r="S35" i="5" s="1"/>
  <c r="R27" i="5"/>
  <c r="R35" i="5" s="1"/>
  <c r="Q27" i="5"/>
  <c r="Q35" i="5" s="1"/>
  <c r="P27" i="5"/>
  <c r="P35" i="5" s="1"/>
  <c r="O27" i="5"/>
  <c r="O35" i="5" s="1"/>
  <c r="N27" i="5"/>
  <c r="N35" i="5" s="1"/>
  <c r="M27" i="5"/>
  <c r="M35" i="5" s="1"/>
  <c r="L27" i="5"/>
  <c r="L35" i="5" s="1"/>
  <c r="K27" i="5"/>
  <c r="K35" i="5" s="1"/>
  <c r="J27" i="5"/>
  <c r="J35" i="5" s="1"/>
  <c r="I27" i="5"/>
  <c r="I35" i="5" s="1"/>
  <c r="H27" i="5"/>
  <c r="H35" i="5" s="1"/>
  <c r="G27" i="5"/>
  <c r="G35" i="5" s="1"/>
  <c r="F27" i="5"/>
  <c r="F35" i="5" s="1"/>
  <c r="E27" i="5"/>
  <c r="E35" i="5" s="1"/>
  <c r="D27" i="5"/>
  <c r="D35" i="5" s="1"/>
  <c r="C27" i="5"/>
  <c r="C35" i="5" s="1"/>
  <c r="AL26" i="5"/>
  <c r="AL34" i="5" s="1"/>
  <c r="AK26" i="5"/>
  <c r="AK34" i="5" s="1"/>
  <c r="AJ26" i="5"/>
  <c r="AJ34" i="5" s="1"/>
  <c r="AI26" i="5"/>
  <c r="AI34" i="5" s="1"/>
  <c r="AH26" i="5"/>
  <c r="AH34" i="5" s="1"/>
  <c r="AG26" i="5"/>
  <c r="AG34" i="5" s="1"/>
  <c r="AF26" i="5"/>
  <c r="AF34" i="5" s="1"/>
  <c r="AE26" i="5"/>
  <c r="AE34" i="5" s="1"/>
  <c r="AD26" i="5"/>
  <c r="AD34" i="5" s="1"/>
  <c r="AC26" i="5"/>
  <c r="AC34" i="5" s="1"/>
  <c r="AB26" i="5"/>
  <c r="AB34" i="5" s="1"/>
  <c r="AA26" i="5"/>
  <c r="AA34" i="5" s="1"/>
  <c r="Z26" i="5"/>
  <c r="Z34" i="5" s="1"/>
  <c r="Y26" i="5"/>
  <c r="Y34" i="5" s="1"/>
  <c r="X26" i="5"/>
  <c r="X34" i="5" s="1"/>
  <c r="W26" i="5"/>
  <c r="W34" i="5" s="1"/>
  <c r="V26" i="5"/>
  <c r="V34" i="5" s="1"/>
  <c r="U26" i="5"/>
  <c r="U34" i="5" s="1"/>
  <c r="T26" i="5"/>
  <c r="T34" i="5" s="1"/>
  <c r="S26" i="5"/>
  <c r="S34" i="5" s="1"/>
  <c r="R26" i="5"/>
  <c r="R34" i="5" s="1"/>
  <c r="Q26" i="5"/>
  <c r="Q34" i="5" s="1"/>
  <c r="P26" i="5"/>
  <c r="P34" i="5" s="1"/>
  <c r="O26" i="5"/>
  <c r="O34" i="5" s="1"/>
  <c r="N26" i="5"/>
  <c r="N34" i="5" s="1"/>
  <c r="M26" i="5"/>
  <c r="M34" i="5" s="1"/>
  <c r="L26" i="5"/>
  <c r="L34" i="5" s="1"/>
  <c r="K26" i="5"/>
  <c r="K34" i="5" s="1"/>
  <c r="J26" i="5"/>
  <c r="J34" i="5" s="1"/>
  <c r="I26" i="5"/>
  <c r="I34" i="5" s="1"/>
  <c r="H26" i="5"/>
  <c r="H34" i="5" s="1"/>
  <c r="G26" i="5"/>
  <c r="G34" i="5" s="1"/>
  <c r="F26" i="5"/>
  <c r="F34" i="5" s="1"/>
  <c r="E26" i="5"/>
  <c r="E34" i="5" s="1"/>
  <c r="D26" i="5"/>
  <c r="D34" i="5" s="1"/>
  <c r="C26" i="5"/>
  <c r="C34" i="5" s="1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P59" i="5" l="1"/>
  <c r="P47" i="5"/>
  <c r="L48" i="5"/>
  <c r="L60" i="5"/>
  <c r="X61" i="5"/>
  <c r="X49" i="5"/>
  <c r="AJ62" i="5"/>
  <c r="AJ50" i="5"/>
  <c r="F58" i="5"/>
  <c r="F46" i="5"/>
  <c r="N58" i="5"/>
  <c r="N46" i="5"/>
  <c r="V58" i="5"/>
  <c r="V46" i="5"/>
  <c r="AD58" i="5"/>
  <c r="AD46" i="5"/>
  <c r="AL58" i="5"/>
  <c r="AL46" i="5"/>
  <c r="J59" i="5"/>
  <c r="J47" i="5"/>
  <c r="R59" i="5"/>
  <c r="R47" i="5"/>
  <c r="Z59" i="5"/>
  <c r="Z47" i="5"/>
  <c r="AH59" i="5"/>
  <c r="AH47" i="5"/>
  <c r="F48" i="5"/>
  <c r="F60" i="5"/>
  <c r="N48" i="5"/>
  <c r="N60" i="5"/>
  <c r="V48" i="5"/>
  <c r="V60" i="5"/>
  <c r="AD48" i="5"/>
  <c r="AD60" i="5"/>
  <c r="AL48" i="5"/>
  <c r="AL60" i="5"/>
  <c r="J49" i="5"/>
  <c r="J61" i="5"/>
  <c r="R49" i="5"/>
  <c r="R61" i="5"/>
  <c r="Z61" i="5"/>
  <c r="Z49" i="5"/>
  <c r="AH61" i="5"/>
  <c r="AH49" i="5"/>
  <c r="F50" i="5"/>
  <c r="F62" i="5"/>
  <c r="N62" i="5"/>
  <c r="N50" i="5"/>
  <c r="V50" i="5"/>
  <c r="V62" i="5"/>
  <c r="AD62" i="5"/>
  <c r="AD50" i="5"/>
  <c r="AL50" i="5"/>
  <c r="AL62" i="5"/>
  <c r="T46" i="5"/>
  <c r="T58" i="5"/>
  <c r="X47" i="5"/>
  <c r="X59" i="5"/>
  <c r="AB60" i="5"/>
  <c r="AB48" i="5"/>
  <c r="P61" i="5"/>
  <c r="P49" i="5"/>
  <c r="T50" i="5"/>
  <c r="T62" i="5"/>
  <c r="U58" i="5"/>
  <c r="U46" i="5"/>
  <c r="Y47" i="5"/>
  <c r="Y59" i="5"/>
  <c r="U48" i="5"/>
  <c r="U60" i="5"/>
  <c r="Q49" i="5"/>
  <c r="Q61" i="5"/>
  <c r="AG61" i="5"/>
  <c r="AG49" i="5"/>
  <c r="E62" i="5"/>
  <c r="E50" i="5"/>
  <c r="AK62" i="5"/>
  <c r="AK50" i="5"/>
  <c r="G58" i="5"/>
  <c r="G46" i="5"/>
  <c r="O58" i="5"/>
  <c r="O46" i="5"/>
  <c r="W58" i="5"/>
  <c r="W46" i="5"/>
  <c r="AE58" i="5"/>
  <c r="AE46" i="5"/>
  <c r="C59" i="5"/>
  <c r="C47" i="5"/>
  <c r="K59" i="5"/>
  <c r="K47" i="5"/>
  <c r="S59" i="5"/>
  <c r="S47" i="5"/>
  <c r="AA59" i="5"/>
  <c r="AA47" i="5"/>
  <c r="AI59" i="5"/>
  <c r="AI47" i="5"/>
  <c r="G60" i="5"/>
  <c r="G48" i="5"/>
  <c r="O60" i="5"/>
  <c r="O48" i="5"/>
  <c r="W60" i="5"/>
  <c r="W48" i="5"/>
  <c r="AE60" i="5"/>
  <c r="AE48" i="5"/>
  <c r="C49" i="5"/>
  <c r="C61" i="5"/>
  <c r="K49" i="5"/>
  <c r="K61" i="5"/>
  <c r="S49" i="5"/>
  <c r="S61" i="5"/>
  <c r="AA49" i="5"/>
  <c r="AA61" i="5"/>
  <c r="AI49" i="5"/>
  <c r="AI61" i="5"/>
  <c r="G50" i="5"/>
  <c r="G62" i="5"/>
  <c r="O50" i="5"/>
  <c r="O62" i="5"/>
  <c r="W50" i="5"/>
  <c r="W62" i="5"/>
  <c r="AE62" i="5"/>
  <c r="AE50" i="5"/>
  <c r="L46" i="5"/>
  <c r="L58" i="5"/>
  <c r="AJ46" i="5"/>
  <c r="AJ58" i="5"/>
  <c r="D48" i="5"/>
  <c r="D60" i="5"/>
  <c r="H61" i="5"/>
  <c r="H49" i="5"/>
  <c r="L62" i="5"/>
  <c r="L50" i="5"/>
  <c r="M58" i="5"/>
  <c r="M46" i="5"/>
  <c r="Q47" i="5"/>
  <c r="Q59" i="5"/>
  <c r="E48" i="5"/>
  <c r="E60" i="5"/>
  <c r="AK48" i="5"/>
  <c r="AK60" i="5"/>
  <c r="M62" i="5"/>
  <c r="M50" i="5"/>
  <c r="X46" i="5"/>
  <c r="X58" i="5"/>
  <c r="H60" i="5"/>
  <c r="H48" i="5"/>
  <c r="I58" i="5"/>
  <c r="I46" i="5"/>
  <c r="Q58" i="5"/>
  <c r="Q46" i="5"/>
  <c r="Y58" i="5"/>
  <c r="Y46" i="5"/>
  <c r="AG58" i="5"/>
  <c r="AG46" i="5"/>
  <c r="E47" i="5"/>
  <c r="E59" i="5"/>
  <c r="M59" i="5"/>
  <c r="M47" i="5"/>
  <c r="U47" i="5"/>
  <c r="U59" i="5"/>
  <c r="AC47" i="5"/>
  <c r="AC59" i="5"/>
  <c r="AK47" i="5"/>
  <c r="AK59" i="5"/>
  <c r="I60" i="5"/>
  <c r="I48" i="5"/>
  <c r="Q60" i="5"/>
  <c r="Q48" i="5"/>
  <c r="Y60" i="5"/>
  <c r="Y48" i="5"/>
  <c r="AG60" i="5"/>
  <c r="AG48" i="5"/>
  <c r="E61" i="5"/>
  <c r="E49" i="5"/>
  <c r="M61" i="5"/>
  <c r="M49" i="5"/>
  <c r="U61" i="5"/>
  <c r="U49" i="5"/>
  <c r="AC61" i="5"/>
  <c r="AC49" i="5"/>
  <c r="AK61" i="5"/>
  <c r="AK49" i="5"/>
  <c r="I62" i="5"/>
  <c r="I50" i="5"/>
  <c r="Q62" i="5"/>
  <c r="Q50" i="5"/>
  <c r="Y62" i="5"/>
  <c r="Y50" i="5"/>
  <c r="AG62" i="5"/>
  <c r="AG50" i="5"/>
  <c r="AB46" i="5"/>
  <c r="AB58" i="5"/>
  <c r="AF59" i="5"/>
  <c r="AF47" i="5"/>
  <c r="AJ48" i="5"/>
  <c r="AJ60" i="5"/>
  <c r="AF61" i="5"/>
  <c r="AF49" i="5"/>
  <c r="AB50" i="5"/>
  <c r="AB62" i="5"/>
  <c r="E58" i="5"/>
  <c r="E46" i="5"/>
  <c r="AK58" i="5"/>
  <c r="AK46" i="5"/>
  <c r="AG47" i="5"/>
  <c r="AG59" i="5"/>
  <c r="AC48" i="5"/>
  <c r="AC60" i="5"/>
  <c r="Y49" i="5"/>
  <c r="Y61" i="5"/>
  <c r="AC62" i="5"/>
  <c r="AC50" i="5"/>
  <c r="H46" i="5"/>
  <c r="H58" i="5"/>
  <c r="AF58" i="5"/>
  <c r="AF46" i="5"/>
  <c r="L59" i="5"/>
  <c r="L47" i="5"/>
  <c r="AB59" i="5"/>
  <c r="AB47" i="5"/>
  <c r="P60" i="5"/>
  <c r="P48" i="5"/>
  <c r="AF60" i="5"/>
  <c r="AF48" i="5"/>
  <c r="L61" i="5"/>
  <c r="L49" i="5"/>
  <c r="AB61" i="5"/>
  <c r="AB49" i="5"/>
  <c r="H50" i="5"/>
  <c r="H62" i="5"/>
  <c r="X50" i="5"/>
  <c r="X62" i="5"/>
  <c r="AL5" i="5"/>
  <c r="AM5" i="5" s="1"/>
  <c r="J46" i="5"/>
  <c r="J58" i="5"/>
  <c r="R58" i="5"/>
  <c r="R46" i="5"/>
  <c r="Z58" i="5"/>
  <c r="Z46" i="5"/>
  <c r="AH58" i="5"/>
  <c r="AH46" i="5"/>
  <c r="F59" i="5"/>
  <c r="F47" i="5"/>
  <c r="N59" i="5"/>
  <c r="N47" i="5"/>
  <c r="V59" i="5"/>
  <c r="V47" i="5"/>
  <c r="AD59" i="5"/>
  <c r="AD47" i="5"/>
  <c r="AL59" i="5"/>
  <c r="AL47" i="5"/>
  <c r="J60" i="5"/>
  <c r="J48" i="5"/>
  <c r="R48" i="5"/>
  <c r="R60" i="5"/>
  <c r="Z48" i="5"/>
  <c r="Z60" i="5"/>
  <c r="AH48" i="5"/>
  <c r="AH60" i="5"/>
  <c r="F61" i="5"/>
  <c r="F49" i="5"/>
  <c r="N61" i="5"/>
  <c r="N49" i="5"/>
  <c r="V61" i="5"/>
  <c r="V49" i="5"/>
  <c r="AD61" i="5"/>
  <c r="AD49" i="5"/>
  <c r="AL61" i="5"/>
  <c r="AL49" i="5"/>
  <c r="J62" i="5"/>
  <c r="J50" i="5"/>
  <c r="R62" i="5"/>
  <c r="R50" i="5"/>
  <c r="Z62" i="5"/>
  <c r="Z50" i="5"/>
  <c r="AH62" i="5"/>
  <c r="AH50" i="5"/>
  <c r="D46" i="5"/>
  <c r="D58" i="5"/>
  <c r="H47" i="5"/>
  <c r="H59" i="5"/>
  <c r="T60" i="5"/>
  <c r="T48" i="5"/>
  <c r="D50" i="5"/>
  <c r="D62" i="5"/>
  <c r="AC58" i="5"/>
  <c r="AC46" i="5"/>
  <c r="I47" i="5"/>
  <c r="I59" i="5"/>
  <c r="M60" i="5"/>
  <c r="M48" i="5"/>
  <c r="I49" i="5"/>
  <c r="I61" i="5"/>
  <c r="U62" i="5"/>
  <c r="U50" i="5"/>
  <c r="P58" i="5"/>
  <c r="P46" i="5"/>
  <c r="D59" i="5"/>
  <c r="D47" i="5"/>
  <c r="T59" i="5"/>
  <c r="T47" i="5"/>
  <c r="AJ59" i="5"/>
  <c r="AJ47" i="5"/>
  <c r="X60" i="5"/>
  <c r="X48" i="5"/>
  <c r="D61" i="5"/>
  <c r="D49" i="5"/>
  <c r="T61" i="5"/>
  <c r="T49" i="5"/>
  <c r="AJ61" i="5"/>
  <c r="AJ49" i="5"/>
  <c r="P50" i="5"/>
  <c r="P62" i="5"/>
  <c r="AF50" i="5"/>
  <c r="AF62" i="5"/>
  <c r="C58" i="5"/>
  <c r="C46" i="5"/>
  <c r="K46" i="5"/>
  <c r="K58" i="5"/>
  <c r="S58" i="5"/>
  <c r="S46" i="5"/>
  <c r="AA46" i="5"/>
  <c r="AA58" i="5"/>
  <c r="AI46" i="5"/>
  <c r="AI58" i="5"/>
  <c r="G47" i="5"/>
  <c r="G59" i="5"/>
  <c r="O47" i="5"/>
  <c r="O59" i="5"/>
  <c r="W59" i="5"/>
  <c r="W47" i="5"/>
  <c r="AE59" i="5"/>
  <c r="AE47" i="5"/>
  <c r="C60" i="5"/>
  <c r="C48" i="5"/>
  <c r="K60" i="5"/>
  <c r="K48" i="5"/>
  <c r="S60" i="5"/>
  <c r="S48" i="5"/>
  <c r="AA60" i="5"/>
  <c r="AA48" i="5"/>
  <c r="AI60" i="5"/>
  <c r="AI48" i="5"/>
  <c r="G61" i="5"/>
  <c r="G49" i="5"/>
  <c r="O49" i="5"/>
  <c r="O61" i="5"/>
  <c r="W61" i="5"/>
  <c r="W49" i="5"/>
  <c r="AE49" i="5"/>
  <c r="AE61" i="5"/>
  <c r="C50" i="5"/>
  <c r="C62" i="5"/>
  <c r="K62" i="5"/>
  <c r="K50" i="5"/>
  <c r="S62" i="5"/>
  <c r="S50" i="5"/>
  <c r="AA62" i="5"/>
  <c r="AA50" i="5"/>
  <c r="AI62" i="5"/>
  <c r="AI50" i="5"/>
  <c r="AB8" i="5"/>
  <c r="AI8" i="5"/>
  <c r="C8" i="5"/>
  <c r="S8" i="5"/>
  <c r="T8" i="5"/>
  <c r="AA8" i="5"/>
  <c r="AL6" i="5"/>
  <c r="M8" i="5"/>
  <c r="U8" i="5"/>
  <c r="AC8" i="5"/>
  <c r="AK8" i="5"/>
  <c r="AD8" i="5"/>
  <c r="F8" i="5"/>
  <c r="N8" i="5"/>
  <c r="V8" i="5"/>
  <c r="K8" i="5"/>
  <c r="AE8" i="5"/>
  <c r="G8" i="5"/>
  <c r="O8" i="5"/>
  <c r="W8" i="5"/>
  <c r="D8" i="5"/>
  <c r="L8" i="5"/>
  <c r="AJ8" i="5"/>
  <c r="Y8" i="5"/>
  <c r="R8" i="5"/>
  <c r="H8" i="5"/>
  <c r="P8" i="5"/>
  <c r="X8" i="5"/>
  <c r="AF8" i="5"/>
  <c r="AL7" i="5"/>
  <c r="AM7" i="5" s="1"/>
  <c r="AG8" i="5"/>
  <c r="I8" i="5"/>
  <c r="J8" i="5"/>
  <c r="Z8" i="5"/>
  <c r="AH8" i="5"/>
  <c r="E8" i="5"/>
  <c r="Q8" i="5"/>
  <c r="AM6" i="5" l="1"/>
  <c r="AL8" i="5"/>
  <c r="AM8" i="5"/>
  <c r="AL90" i="2" l="1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AL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AL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AL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AL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AL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AL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AL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AL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AL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AL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AL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AM11" i="2"/>
  <c r="AL11" i="2"/>
  <c r="AK7" i="2"/>
  <c r="AJ7" i="2"/>
  <c r="AI7" i="2"/>
  <c r="AI11" i="2" s="1"/>
  <c r="AH7" i="2"/>
  <c r="AH11" i="2" s="1"/>
  <c r="AG7" i="2"/>
  <c r="AG11" i="2" s="1"/>
  <c r="AE11" i="2"/>
  <c r="AD11" i="2"/>
  <c r="AA11" i="2"/>
  <c r="Z11" i="2"/>
  <c r="Y11" i="2"/>
  <c r="W11" i="2"/>
  <c r="V11" i="2"/>
  <c r="S11" i="2"/>
  <c r="R11" i="2"/>
  <c r="Q11" i="2"/>
  <c r="O11" i="2"/>
  <c r="N11" i="2"/>
  <c r="K11" i="2"/>
  <c r="J11" i="2"/>
  <c r="I11" i="2"/>
  <c r="G11" i="2"/>
  <c r="F11" i="2"/>
  <c r="C11" i="2"/>
  <c r="AK6" i="2"/>
  <c r="AJ6" i="2"/>
  <c r="AI6" i="2"/>
  <c r="AH6" i="2"/>
  <c r="AG6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AM10" i="1"/>
  <c r="AM9" i="1"/>
  <c r="AM8" i="1"/>
  <c r="AM7" i="1"/>
  <c r="AM6" i="1"/>
  <c r="AM5" i="1"/>
  <c r="AM11" i="1" s="1"/>
  <c r="E11" i="2" l="1"/>
  <c r="M11" i="2"/>
  <c r="U11" i="2"/>
  <c r="AC11" i="2"/>
  <c r="AK11" i="2"/>
  <c r="H11" i="2"/>
  <c r="P11" i="2"/>
  <c r="X11" i="2"/>
  <c r="AF11" i="2"/>
  <c r="D11" i="2"/>
  <c r="L11" i="2"/>
  <c r="T11" i="2"/>
  <c r="AB11" i="2"/>
  <c r="AJ11" i="2"/>
  <c r="H75" i="164" l="1"/>
  <c r="K16" i="167" l="1"/>
  <c r="I16" i="167"/>
  <c r="G16" i="167"/>
  <c r="E16" i="167"/>
  <c r="Q36" i="166"/>
  <c r="Q36" i="167" s="1"/>
  <c r="I56" i="166"/>
  <c r="I56" i="167" s="1"/>
  <c r="G56" i="166"/>
  <c r="G56" i="167" s="1"/>
  <c r="E56" i="166"/>
  <c r="E56" i="167" s="1"/>
  <c r="O36" i="166"/>
  <c r="O36" i="167" s="1"/>
  <c r="M36" i="166"/>
  <c r="M36" i="167" s="1"/>
  <c r="K36" i="166"/>
  <c r="K36" i="167" s="1"/>
  <c r="C56" i="166"/>
  <c r="C56" i="167" s="1"/>
  <c r="I36" i="166"/>
  <c r="I36" i="167" s="1"/>
  <c r="G36" i="166"/>
  <c r="G36" i="167" s="1"/>
  <c r="E36" i="166"/>
  <c r="E36" i="167" s="1"/>
  <c r="C36" i="166"/>
  <c r="C36" i="167" s="1"/>
  <c r="C16" i="166"/>
  <c r="C16" i="167" s="1"/>
  <c r="H15" i="166"/>
  <c r="I77" i="164"/>
  <c r="I16" i="164" l="1"/>
  <c r="H14" i="164"/>
  <c r="H13" i="164"/>
  <c r="H12" i="164"/>
  <c r="H11" i="164"/>
  <c r="H10" i="164"/>
  <c r="H9" i="164"/>
  <c r="H8" i="164"/>
  <c r="Q36" i="165" l="1"/>
  <c r="I56" i="165"/>
  <c r="G56" i="165"/>
  <c r="E56" i="165"/>
  <c r="O36" i="165"/>
  <c r="D55" i="165"/>
  <c r="D55" i="164" s="1"/>
  <c r="D55" i="167" s="1"/>
  <c r="M36" i="165"/>
  <c r="K36" i="165"/>
  <c r="C56" i="165"/>
  <c r="I36" i="165"/>
  <c r="G36" i="165"/>
  <c r="E36" i="165"/>
  <c r="C36" i="165"/>
  <c r="P35" i="165"/>
  <c r="P35" i="164" s="1"/>
  <c r="P35" i="167" s="1"/>
  <c r="H55" i="165"/>
  <c r="H55" i="164" s="1"/>
  <c r="H55" i="167" s="1"/>
  <c r="F55" i="165"/>
  <c r="F55" i="164" s="1"/>
  <c r="F55" i="167" s="1"/>
  <c r="N35" i="165"/>
  <c r="N35" i="164" s="1"/>
  <c r="N35" i="167" s="1"/>
  <c r="L35" i="165"/>
  <c r="L35" i="164" s="1"/>
  <c r="L35" i="167" s="1"/>
  <c r="J35" i="165"/>
  <c r="J35" i="164" s="1"/>
  <c r="J35" i="167" s="1"/>
  <c r="B55" i="165"/>
  <c r="B55" i="164" s="1"/>
  <c r="B55" i="167" s="1"/>
  <c r="H35" i="165"/>
  <c r="H35" i="164" s="1"/>
  <c r="H35" i="167" s="1"/>
  <c r="F35" i="165"/>
  <c r="F35" i="164" s="1"/>
  <c r="F35" i="167" s="1"/>
  <c r="D35" i="165"/>
  <c r="D35" i="164" s="1"/>
  <c r="D35" i="167" s="1"/>
  <c r="B35" i="165"/>
  <c r="B35" i="164" s="1"/>
  <c r="B35" i="167" s="1"/>
  <c r="K16" i="165"/>
  <c r="I16" i="165"/>
  <c r="G16" i="165"/>
  <c r="E16" i="165"/>
  <c r="C16" i="165"/>
  <c r="F15" i="164" l="1"/>
  <c r="F15" i="167" s="1"/>
  <c r="J15" i="164"/>
  <c r="B15" i="164"/>
  <c r="H15" i="164"/>
  <c r="D15" i="164"/>
  <c r="H13" i="165"/>
  <c r="H12" i="165"/>
  <c r="H11" i="165"/>
  <c r="H10" i="165"/>
  <c r="H9" i="165"/>
  <c r="H8" i="165"/>
  <c r="H74" i="164"/>
  <c r="H73" i="164"/>
  <c r="H72" i="164"/>
  <c r="H71" i="164"/>
  <c r="H70" i="164"/>
  <c r="H69" i="164"/>
  <c r="Q36" i="163"/>
  <c r="Q36" i="164" s="1"/>
  <c r="P35" i="166"/>
  <c r="P34" i="164"/>
  <c r="I56" i="163"/>
  <c r="I56" i="164" s="1"/>
  <c r="H55" i="163"/>
  <c r="H55" i="166" s="1"/>
  <c r="H54" i="163"/>
  <c r="H54" i="164" s="1"/>
  <c r="H53" i="163"/>
  <c r="H52" i="163"/>
  <c r="H51" i="163"/>
  <c r="H50" i="163"/>
  <c r="H49" i="163"/>
  <c r="H48" i="163"/>
  <c r="G56" i="163"/>
  <c r="G56" i="164" s="1"/>
  <c r="E56" i="163"/>
  <c r="E56" i="164" s="1"/>
  <c r="F55" i="163"/>
  <c r="F55" i="166" s="1"/>
  <c r="D55" i="163"/>
  <c r="D55" i="166" s="1"/>
  <c r="F54" i="163"/>
  <c r="F54" i="164" s="1"/>
  <c r="F53" i="163"/>
  <c r="F52" i="163"/>
  <c r="F51" i="163"/>
  <c r="F50" i="163"/>
  <c r="F49" i="163"/>
  <c r="F48" i="163"/>
  <c r="D54" i="163"/>
  <c r="D54" i="164" s="1"/>
  <c r="D53" i="163"/>
  <c r="D52" i="163"/>
  <c r="D51" i="163"/>
  <c r="D50" i="163"/>
  <c r="D49" i="163"/>
  <c r="D48" i="163"/>
  <c r="O36" i="163"/>
  <c r="O36" i="164" s="1"/>
  <c r="M36" i="163"/>
  <c r="M36" i="164" s="1"/>
  <c r="K36" i="163"/>
  <c r="K36" i="164" s="1"/>
  <c r="N35" i="163"/>
  <c r="N35" i="166" s="1"/>
  <c r="L35" i="163"/>
  <c r="L35" i="166" s="1"/>
  <c r="J35" i="163"/>
  <c r="J35" i="166" s="1"/>
  <c r="N34" i="163"/>
  <c r="N34" i="164" s="1"/>
  <c r="N33" i="163"/>
  <c r="N32" i="163"/>
  <c r="N31" i="163"/>
  <c r="N30" i="163"/>
  <c r="N29" i="163"/>
  <c r="N28" i="163"/>
  <c r="L34" i="163"/>
  <c r="L34" i="164" s="1"/>
  <c r="L33" i="163"/>
  <c r="L32" i="163"/>
  <c r="L31" i="163"/>
  <c r="L30" i="163"/>
  <c r="L29" i="163"/>
  <c r="L28" i="163"/>
  <c r="J34" i="163"/>
  <c r="J34" i="164" s="1"/>
  <c r="J33" i="163"/>
  <c r="J32" i="163"/>
  <c r="J31" i="163"/>
  <c r="J30" i="163"/>
  <c r="J29" i="163"/>
  <c r="J28" i="163"/>
  <c r="C56" i="163"/>
  <c r="C56" i="164" s="1"/>
  <c r="B55" i="163"/>
  <c r="B55" i="166" s="1"/>
  <c r="B54" i="163"/>
  <c r="B54" i="164" s="1"/>
  <c r="B53" i="163"/>
  <c r="B52" i="163"/>
  <c r="B51" i="163"/>
  <c r="B50" i="163"/>
  <c r="B49" i="163"/>
  <c r="B48" i="163"/>
  <c r="I36" i="163"/>
  <c r="I36" i="164" s="1"/>
  <c r="G36" i="163"/>
  <c r="G36" i="164" s="1"/>
  <c r="E36" i="163"/>
  <c r="E36" i="164" s="1"/>
  <c r="C36" i="163"/>
  <c r="C36" i="164" s="1"/>
  <c r="H35" i="163"/>
  <c r="H35" i="166" s="1"/>
  <c r="F35" i="163"/>
  <c r="F35" i="166" s="1"/>
  <c r="D35" i="163"/>
  <c r="D35" i="166" s="1"/>
  <c r="B35" i="163"/>
  <c r="B35" i="166" s="1"/>
  <c r="H34" i="163"/>
  <c r="H34" i="164" s="1"/>
  <c r="F34" i="163"/>
  <c r="F34" i="164" s="1"/>
  <c r="D34" i="163"/>
  <c r="D34" i="164" s="1"/>
  <c r="B34" i="163"/>
  <c r="B34" i="164" s="1"/>
  <c r="H33" i="163"/>
  <c r="F33" i="163"/>
  <c r="D32" i="163"/>
  <c r="D33" i="163"/>
  <c r="B33" i="163"/>
  <c r="H32" i="163"/>
  <c r="F32" i="163"/>
  <c r="B32" i="163"/>
  <c r="H31" i="163"/>
  <c r="F31" i="163"/>
  <c r="D31" i="163"/>
  <c r="B31" i="163"/>
  <c r="H30" i="163"/>
  <c r="F30" i="163"/>
  <c r="D30" i="163"/>
  <c r="B30" i="163"/>
  <c r="H29" i="163"/>
  <c r="F29" i="163"/>
  <c r="D29" i="163"/>
  <c r="B29" i="163"/>
  <c r="H28" i="163"/>
  <c r="F28" i="163"/>
  <c r="D28" i="163"/>
  <c r="B28" i="163"/>
  <c r="H69" i="163"/>
  <c r="P28" i="164" l="1"/>
  <c r="P28" i="165"/>
  <c r="P29" i="164"/>
  <c r="P29" i="165"/>
  <c r="P30" i="164"/>
  <c r="P30" i="165"/>
  <c r="P31" i="164"/>
  <c r="P31" i="165"/>
  <c r="P32" i="164"/>
  <c r="P32" i="165"/>
  <c r="P33" i="164"/>
  <c r="P33" i="165"/>
  <c r="H53" i="164"/>
  <c r="H53" i="165"/>
  <c r="H50" i="164"/>
  <c r="H50" i="165"/>
  <c r="H48" i="164"/>
  <c r="H48" i="165"/>
  <c r="H51" i="164"/>
  <c r="H51" i="165"/>
  <c r="H49" i="164"/>
  <c r="H49" i="165"/>
  <c r="H52" i="164"/>
  <c r="H52" i="165"/>
  <c r="J31" i="164"/>
  <c r="J31" i="165"/>
  <c r="N33" i="164"/>
  <c r="N33" i="165"/>
  <c r="L33" i="164"/>
  <c r="L33" i="165"/>
  <c r="D49" i="164"/>
  <c r="D49" i="165"/>
  <c r="J33" i="164"/>
  <c r="J33" i="165"/>
  <c r="D50" i="164"/>
  <c r="D50" i="165"/>
  <c r="J30" i="164"/>
  <c r="J30" i="165"/>
  <c r="L31" i="164"/>
  <c r="L31" i="165"/>
  <c r="N32" i="164"/>
  <c r="N32" i="165"/>
  <c r="F48" i="164"/>
  <c r="F48" i="165"/>
  <c r="L32" i="164"/>
  <c r="L32" i="165"/>
  <c r="D51" i="164"/>
  <c r="D51" i="165"/>
  <c r="F49" i="164"/>
  <c r="F49" i="165"/>
  <c r="J32" i="164"/>
  <c r="J32" i="165"/>
  <c r="D52" i="164"/>
  <c r="D52" i="165"/>
  <c r="D48" i="164"/>
  <c r="D48" i="165"/>
  <c r="F50" i="164"/>
  <c r="F50" i="165"/>
  <c r="F51" i="164"/>
  <c r="F51" i="165"/>
  <c r="N28" i="164"/>
  <c r="N28" i="165"/>
  <c r="F52" i="164"/>
  <c r="F52" i="165"/>
  <c r="L28" i="164"/>
  <c r="L28" i="165"/>
  <c r="N29" i="164"/>
  <c r="N29" i="165"/>
  <c r="F53" i="164"/>
  <c r="F53" i="165"/>
  <c r="J28" i="164"/>
  <c r="J28" i="165"/>
  <c r="L29" i="164"/>
  <c r="L29" i="165"/>
  <c r="N30" i="164"/>
  <c r="N30" i="165"/>
  <c r="D53" i="164"/>
  <c r="D53" i="165"/>
  <c r="J29" i="164"/>
  <c r="J29" i="165"/>
  <c r="L30" i="164"/>
  <c r="L30" i="165"/>
  <c r="N31" i="164"/>
  <c r="N31" i="165"/>
  <c r="B48" i="164"/>
  <c r="B48" i="165"/>
  <c r="B49" i="164"/>
  <c r="B49" i="165"/>
  <c r="F33" i="164"/>
  <c r="F33" i="165"/>
  <c r="H31" i="164"/>
  <c r="H31" i="165"/>
  <c r="B31" i="164"/>
  <c r="B31" i="165"/>
  <c r="D32" i="164"/>
  <c r="D32" i="165"/>
  <c r="B50" i="164"/>
  <c r="B50" i="165"/>
  <c r="H33" i="164"/>
  <c r="H33" i="165"/>
  <c r="B32" i="164"/>
  <c r="B32" i="165"/>
  <c r="B53" i="164"/>
  <c r="B53" i="165"/>
  <c r="D33" i="164"/>
  <c r="D33" i="165"/>
  <c r="D31" i="164"/>
  <c r="D31" i="165"/>
  <c r="F31" i="164"/>
  <c r="F31" i="165"/>
  <c r="B51" i="164"/>
  <c r="B51" i="165"/>
  <c r="B28" i="164"/>
  <c r="B28" i="165"/>
  <c r="B52" i="164"/>
  <c r="B52" i="165"/>
  <c r="D28" i="164"/>
  <c r="D28" i="165"/>
  <c r="F32" i="164"/>
  <c r="F32" i="165"/>
  <c r="F28" i="164"/>
  <c r="F28" i="165"/>
  <c r="H32" i="164"/>
  <c r="H32" i="165"/>
  <c r="B29" i="164"/>
  <c r="B29" i="165"/>
  <c r="D29" i="164"/>
  <c r="D29" i="165"/>
  <c r="F29" i="164"/>
  <c r="F29" i="165"/>
  <c r="H29" i="164"/>
  <c r="H29" i="165"/>
  <c r="B30" i="164"/>
  <c r="B30" i="165"/>
  <c r="D30" i="164"/>
  <c r="D30" i="165"/>
  <c r="F30" i="164"/>
  <c r="F30" i="165"/>
  <c r="H28" i="164"/>
  <c r="H28" i="165"/>
  <c r="H30" i="164"/>
  <c r="H30" i="165"/>
  <c r="B33" i="164"/>
  <c r="B33" i="165"/>
  <c r="H15" i="167"/>
  <c r="I79" i="164"/>
  <c r="J15" i="167"/>
  <c r="B15" i="167"/>
  <c r="D15" i="167"/>
  <c r="G77" i="163"/>
  <c r="G77" i="164" s="1"/>
  <c r="F69" i="163"/>
  <c r="B75" i="163"/>
  <c r="H76" i="163"/>
  <c r="H75" i="163"/>
  <c r="H74" i="163"/>
  <c r="H73" i="163"/>
  <c r="H72" i="163"/>
  <c r="H71" i="163"/>
  <c r="H70" i="163"/>
  <c r="I77" i="163"/>
  <c r="K16" i="163"/>
  <c r="J15" i="163"/>
  <c r="J14" i="163"/>
  <c r="J13" i="163"/>
  <c r="J12" i="163"/>
  <c r="J11" i="163"/>
  <c r="J10" i="163"/>
  <c r="J9" i="163"/>
  <c r="J8" i="163"/>
  <c r="I16" i="163"/>
  <c r="H15" i="163"/>
  <c r="H14" i="163"/>
  <c r="H13" i="163"/>
  <c r="H12" i="163"/>
  <c r="H11" i="163"/>
  <c r="H10" i="163"/>
  <c r="H9" i="163"/>
  <c r="H8" i="163"/>
  <c r="G16" i="163"/>
  <c r="G16" i="164" s="1"/>
  <c r="F15" i="163"/>
  <c r="F15" i="166" s="1"/>
  <c r="F14" i="163"/>
  <c r="F14" i="164" s="1"/>
  <c r="F75" i="164" s="1"/>
  <c r="F13" i="163"/>
  <c r="F74" i="163" s="1"/>
  <c r="F12" i="163"/>
  <c r="F73" i="163" s="1"/>
  <c r="F11" i="163"/>
  <c r="F72" i="163" s="1"/>
  <c r="F10" i="163"/>
  <c r="F9" i="163"/>
  <c r="F8" i="163"/>
  <c r="E16" i="163"/>
  <c r="E16" i="164" s="1"/>
  <c r="D15" i="163"/>
  <c r="D15" i="166" s="1"/>
  <c r="D14" i="164"/>
  <c r="D75" i="164" s="1"/>
  <c r="D73" i="163"/>
  <c r="D69" i="163"/>
  <c r="C16" i="163"/>
  <c r="C16" i="164" s="1"/>
  <c r="B11" i="163"/>
  <c r="B72" i="163" s="1"/>
  <c r="B14" i="163"/>
  <c r="B14" i="164" s="1"/>
  <c r="B75" i="164" s="1"/>
  <c r="B13" i="163"/>
  <c r="B73" i="163"/>
  <c r="B10" i="163"/>
  <c r="B71" i="163" s="1"/>
  <c r="B9" i="163"/>
  <c r="B70" i="163" s="1"/>
  <c r="B8" i="163"/>
  <c r="B69" i="163" s="1"/>
  <c r="K16" i="164" l="1"/>
  <c r="K77" i="163"/>
  <c r="K77" i="164" s="1"/>
  <c r="K79" i="164" s="1"/>
  <c r="J12" i="164"/>
  <c r="J73" i="164" s="1"/>
  <c r="J73" i="163"/>
  <c r="J12" i="165"/>
  <c r="J10" i="164"/>
  <c r="J71" i="164" s="1"/>
  <c r="J10" i="165"/>
  <c r="J71" i="163"/>
  <c r="J11" i="164"/>
  <c r="J72" i="164" s="1"/>
  <c r="J72" i="163"/>
  <c r="J11" i="165"/>
  <c r="J13" i="164"/>
  <c r="J74" i="164" s="1"/>
  <c r="J74" i="163"/>
  <c r="J13" i="165"/>
  <c r="J8" i="164"/>
  <c r="J69" i="164" s="1"/>
  <c r="J69" i="163"/>
  <c r="J8" i="165"/>
  <c r="J14" i="164"/>
  <c r="J75" i="164" s="1"/>
  <c r="J75" i="163"/>
  <c r="J9" i="164"/>
  <c r="J70" i="164" s="1"/>
  <c r="J70" i="163"/>
  <c r="J9" i="165"/>
  <c r="J15" i="166"/>
  <c r="J76" i="163"/>
  <c r="F75" i="163"/>
  <c r="F10" i="164"/>
  <c r="F71" i="164" s="1"/>
  <c r="F10" i="165"/>
  <c r="F12" i="164"/>
  <c r="F73" i="164" s="1"/>
  <c r="F12" i="165"/>
  <c r="F13" i="164"/>
  <c r="F74" i="164" s="1"/>
  <c r="F13" i="165"/>
  <c r="F9" i="164"/>
  <c r="F70" i="164" s="1"/>
  <c r="F9" i="165"/>
  <c r="F70" i="163"/>
  <c r="F11" i="164"/>
  <c r="F72" i="164" s="1"/>
  <c r="F11" i="165"/>
  <c r="F8" i="164"/>
  <c r="F69" i="164" s="1"/>
  <c r="F8" i="165"/>
  <c r="F71" i="163"/>
  <c r="G79" i="163" s="1"/>
  <c r="F76" i="163"/>
  <c r="E77" i="163"/>
  <c r="E77" i="164" s="1"/>
  <c r="D76" i="163"/>
  <c r="C77" i="163"/>
  <c r="C77" i="164" s="1"/>
  <c r="B13" i="164"/>
  <c r="B74" i="164" s="1"/>
  <c r="B13" i="165"/>
  <c r="B8" i="164"/>
  <c r="B69" i="164" s="1"/>
  <c r="B8" i="165"/>
  <c r="B11" i="164"/>
  <c r="B72" i="164" s="1"/>
  <c r="B11" i="165"/>
  <c r="B9" i="164"/>
  <c r="B70" i="164" s="1"/>
  <c r="B9" i="165"/>
  <c r="B10" i="164"/>
  <c r="B71" i="164" s="1"/>
  <c r="B10" i="165"/>
  <c r="B12" i="164"/>
  <c r="B73" i="164" s="1"/>
  <c r="B12" i="165"/>
  <c r="B74" i="163"/>
  <c r="D10" i="164"/>
  <c r="D71" i="164" s="1"/>
  <c r="D10" i="165"/>
  <c r="D71" i="163"/>
  <c r="D11" i="164"/>
  <c r="D72" i="164" s="1"/>
  <c r="D11" i="165"/>
  <c r="D72" i="163"/>
  <c r="D12" i="164"/>
  <c r="D73" i="164" s="1"/>
  <c r="D12" i="165"/>
  <c r="D13" i="164"/>
  <c r="D74" i="164" s="1"/>
  <c r="D13" i="165"/>
  <c r="D74" i="163"/>
  <c r="D75" i="163"/>
  <c r="D8" i="164"/>
  <c r="D8" i="165"/>
  <c r="D9" i="164"/>
  <c r="D70" i="164" s="1"/>
  <c r="D9" i="165"/>
  <c r="D70" i="163"/>
  <c r="I79" i="163"/>
  <c r="K79" i="163" l="1"/>
  <c r="G79" i="164"/>
  <c r="C79" i="164"/>
  <c r="E79" i="163"/>
  <c r="D69" i="164"/>
  <c r="E79" i="164" s="1"/>
  <c r="E18" i="164"/>
  <c r="B15" i="163"/>
  <c r="B15" i="166" l="1"/>
  <c r="C18" i="163"/>
  <c r="B76" i="163"/>
  <c r="C79" i="163" s="1"/>
  <c r="I58" i="167"/>
  <c r="G58" i="167"/>
  <c r="E58" i="167"/>
  <c r="C58" i="167"/>
  <c r="Q38" i="167"/>
  <c r="O38" i="167"/>
  <c r="M38" i="167"/>
  <c r="K38" i="167"/>
  <c r="I38" i="167"/>
  <c r="G38" i="167"/>
  <c r="E38" i="167"/>
  <c r="C38" i="167"/>
  <c r="K18" i="167"/>
  <c r="I18" i="167"/>
  <c r="G18" i="167"/>
  <c r="E18" i="167"/>
  <c r="C18" i="167"/>
  <c r="I58" i="166"/>
  <c r="G58" i="166"/>
  <c r="E58" i="166"/>
  <c r="C58" i="166"/>
  <c r="Q38" i="166"/>
  <c r="O38" i="166"/>
  <c r="M38" i="166"/>
  <c r="K38" i="166"/>
  <c r="I38" i="166"/>
  <c r="G38" i="166"/>
  <c r="E38" i="166"/>
  <c r="C38" i="166"/>
  <c r="K18" i="166"/>
  <c r="I18" i="166"/>
  <c r="G18" i="166"/>
  <c r="E18" i="166"/>
  <c r="C18" i="166"/>
  <c r="I58" i="164"/>
  <c r="G58" i="164"/>
  <c r="E58" i="164"/>
  <c r="C58" i="164"/>
  <c r="Q38" i="164"/>
  <c r="O38" i="164"/>
  <c r="M38" i="164"/>
  <c r="K38" i="164"/>
  <c r="I38" i="164"/>
  <c r="G38" i="164"/>
  <c r="E38" i="164"/>
  <c r="C38" i="164"/>
  <c r="K18" i="164"/>
  <c r="I18" i="164"/>
  <c r="G18" i="164"/>
  <c r="C18" i="164"/>
  <c r="I58" i="165"/>
  <c r="G58" i="165"/>
  <c r="E58" i="165"/>
  <c r="C58" i="165"/>
  <c r="Q38" i="165"/>
  <c r="O38" i="165"/>
  <c r="M38" i="165"/>
  <c r="K38" i="165"/>
  <c r="I38" i="165"/>
  <c r="G38" i="165"/>
  <c r="E38" i="165"/>
  <c r="C38" i="165"/>
  <c r="K18" i="165"/>
  <c r="I18" i="165"/>
  <c r="G18" i="165"/>
  <c r="E18" i="165"/>
  <c r="C18" i="165"/>
  <c r="I58" i="163"/>
  <c r="G58" i="163"/>
  <c r="E58" i="163"/>
  <c r="C58" i="163"/>
  <c r="Q38" i="163"/>
  <c r="O38" i="163"/>
  <c r="M38" i="163"/>
  <c r="K38" i="163"/>
  <c r="I38" i="163"/>
  <c r="G38" i="163"/>
  <c r="E38" i="163"/>
  <c r="C38" i="163"/>
  <c r="K18" i="163"/>
  <c r="I18" i="163"/>
  <c r="G18" i="163"/>
  <c r="E18" i="163"/>
  <c r="C5" i="11" l="1"/>
</calcChain>
</file>

<file path=xl/sharedStrings.xml><?xml version="1.0" encoding="utf-8"?>
<sst xmlns="http://schemas.openxmlformats.org/spreadsheetml/2006/main" count="7245" uniqueCount="397">
  <si>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</si>
  <si>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</si>
  <si>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</si>
  <si>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</si>
  <si>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</si>
  <si>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</si>
  <si>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</si>
  <si>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</si>
  <si>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</si>
  <si>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</si>
  <si>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</si>
  <si>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EL</t>
  </si>
  <si>
    <t>HU</t>
  </si>
  <si>
    <t>IE</t>
  </si>
  <si>
    <t>IT</t>
  </si>
  <si>
    <t>LV</t>
  </si>
  <si>
    <t>LT</t>
  </si>
  <si>
    <t>LU</t>
  </si>
  <si>
    <t>MT</t>
  </si>
  <si>
    <t>NL</t>
  </si>
  <si>
    <t>PL</t>
  </si>
  <si>
    <t>PT</t>
  </si>
  <si>
    <t>RO</t>
  </si>
  <si>
    <t>SK</t>
  </si>
  <si>
    <t>SI</t>
  </si>
  <si>
    <t>ES</t>
  </si>
  <si>
    <t>SE</t>
  </si>
  <si>
    <t>UK</t>
  </si>
  <si>
    <t>NO</t>
  </si>
  <si>
    <t>CH</t>
  </si>
  <si>
    <t>CA-AB</t>
  </si>
  <si>
    <t>CA-BC</t>
  </si>
  <si>
    <t>US-CA</t>
  </si>
  <si>
    <t>US-MO</t>
  </si>
  <si>
    <t>JP</t>
  </si>
  <si>
    <t>EU28</t>
  </si>
  <si>
    <t>Passenger car</t>
  </si>
  <si>
    <t>Bus</t>
  </si>
  <si>
    <t>Coach</t>
  </si>
  <si>
    <t>Motorcycle</t>
  </si>
  <si>
    <t>€/1000 pkm</t>
  </si>
  <si>
    <t>Unit</t>
  </si>
  <si>
    <t>Vehicle type</t>
  </si>
  <si>
    <t>€/1000 tkm</t>
  </si>
  <si>
    <t>€/1000 vkm</t>
  </si>
  <si>
    <t>LCV</t>
  </si>
  <si>
    <t>HGV</t>
  </si>
  <si>
    <t>Average infrastructure costs - all roads</t>
  </si>
  <si>
    <t>Average external costs - all roads</t>
  </si>
  <si>
    <t>Rail</t>
  </si>
  <si>
    <t>Average external accident costs</t>
  </si>
  <si>
    <t>Average external air pollution costs</t>
  </si>
  <si>
    <t>Average external noise costs</t>
  </si>
  <si>
    <t>Average external congestion costs</t>
  </si>
  <si>
    <t>Average external WTT costs</t>
  </si>
  <si>
    <t>Average infrastructure costs</t>
  </si>
  <si>
    <t>High speed train</t>
  </si>
  <si>
    <t>Inland waterways</t>
  </si>
  <si>
    <t>Passenger diesel</t>
  </si>
  <si>
    <t>Freight electric</t>
  </si>
  <si>
    <t>Freight diesel</t>
  </si>
  <si>
    <t>Average infrastructure costs - motorways</t>
  </si>
  <si>
    <t>Average external costs - motorways</t>
  </si>
  <si>
    <t>Average external costs</t>
  </si>
  <si>
    <t>Average variable infrastructure costs - all roads</t>
  </si>
  <si>
    <t>Average variable infrastructure costs - motorways</t>
  </si>
  <si>
    <t>All roads</t>
  </si>
  <si>
    <t>Motorways</t>
  </si>
  <si>
    <t>Average variable infrastructure costs</t>
  </si>
  <si>
    <t>Total infrastructure costs - all roads</t>
  </si>
  <si>
    <t>million €</t>
  </si>
  <si>
    <t>Total infrastructure costs</t>
  </si>
  <si>
    <t>All</t>
  </si>
  <si>
    <t>Average IWT vessel</t>
  </si>
  <si>
    <t>Maritime</t>
  </si>
  <si>
    <t>Freight</t>
  </si>
  <si>
    <t>Ropax ferries/cruise vessels</t>
  </si>
  <si>
    <t>Antwerp (BE)</t>
  </si>
  <si>
    <t>Varna (BG)</t>
  </si>
  <si>
    <t>Limassol (CY)</t>
  </si>
  <si>
    <t>Hamburg (DE)</t>
  </si>
  <si>
    <t>Bremerhaven (DE)</t>
  </si>
  <si>
    <t>Travermunde (DE)</t>
  </si>
  <si>
    <t>Aarhus (DK)</t>
  </si>
  <si>
    <t>Helsingor (DK)</t>
  </si>
  <si>
    <t>Talinn (EE)</t>
  </si>
  <si>
    <t>Algeciras (ES)</t>
  </si>
  <si>
    <t>Valencia (ES)</t>
  </si>
  <si>
    <t>Barcelona (ES)</t>
  </si>
  <si>
    <t>Bilbao (ES)</t>
  </si>
  <si>
    <t>Helsinki (FI)</t>
  </si>
  <si>
    <t>Marseille (FR)</t>
  </si>
  <si>
    <t>Le Havre (FR)</t>
  </si>
  <si>
    <t>Calais (FR)</t>
  </si>
  <si>
    <t>Pireaus (EL)</t>
  </si>
  <si>
    <t>Rijeka (HR)</t>
  </si>
  <si>
    <t>Split (HR)</t>
  </si>
  <si>
    <t>Dublin (IE)</t>
  </si>
  <si>
    <t>Trieste (IT)</t>
  </si>
  <si>
    <t>Genova (IT)</t>
  </si>
  <si>
    <t>Venice (IT)</t>
  </si>
  <si>
    <t>Klapeida (LT)</t>
  </si>
  <si>
    <t>Riga (LV)</t>
  </si>
  <si>
    <t>Marsaxxlokk (MT)</t>
  </si>
  <si>
    <t>Rotterdam (NL)</t>
  </si>
  <si>
    <t>Oslo (NO)</t>
  </si>
  <si>
    <t>Gdansk (PL)</t>
  </si>
  <si>
    <t>Sines (PT)</t>
  </si>
  <si>
    <t>Constanta (RO)</t>
  </si>
  <si>
    <t>Gothenburg (SE)</t>
  </si>
  <si>
    <t>Koper (SK)</t>
  </si>
  <si>
    <t>Felixstowe (UK)</t>
  </si>
  <si>
    <t>Vancouver (CA)</t>
  </si>
  <si>
    <t>Montreal (CA)</t>
  </si>
  <si>
    <t>Los Angeles (US)</t>
  </si>
  <si>
    <t>Savannah (US)</t>
  </si>
  <si>
    <t>Tokyo (JP)</t>
  </si>
  <si>
    <t>-</t>
  </si>
  <si>
    <t>€/tonne</t>
  </si>
  <si>
    <t>€/pax</t>
  </si>
  <si>
    <t>Average freight vessel</t>
  </si>
  <si>
    <t>Average passenger vessel</t>
  </si>
  <si>
    <t>Aviation</t>
  </si>
  <si>
    <t>Passenger</t>
  </si>
  <si>
    <t>Cargo</t>
  </si>
  <si>
    <t>Vienna (AT)</t>
  </si>
  <si>
    <t>Brussels (BE)</t>
  </si>
  <si>
    <t>Sofia (BG)</t>
  </si>
  <si>
    <t>Zagreb (HR)</t>
  </si>
  <si>
    <t>Larnaka (CY)</t>
  </si>
  <si>
    <t>Prague (CZ)</t>
  </si>
  <si>
    <t>Copenhagen (DK)</t>
  </si>
  <si>
    <t>Tallinn (EE)</t>
  </si>
  <si>
    <t>Paris Charles de Gaulle (FR)</t>
  </si>
  <si>
    <t>Paris Orly (FR)</t>
  </si>
  <si>
    <t>Frankfurt (DE)</t>
  </si>
  <si>
    <t>Munich (DE)</t>
  </si>
  <si>
    <t>Athens (EL)</t>
  </si>
  <si>
    <t>Budapest (HU)</t>
  </si>
  <si>
    <t>Roma (IT)</t>
  </si>
  <si>
    <t>Vilnius (LT)</t>
  </si>
  <si>
    <t>Luxembourg (LU)</t>
  </si>
  <si>
    <t>Luga (MT)</t>
  </si>
  <si>
    <t>Amsterdam (NL)</t>
  </si>
  <si>
    <t>Warsaw (PL)</t>
  </si>
  <si>
    <t>Lisbon (PT)</t>
  </si>
  <si>
    <t>Bucharest (RO)</t>
  </si>
  <si>
    <t>Bratislava (SK)</t>
  </si>
  <si>
    <t>Ljubljana (SI)</t>
  </si>
  <si>
    <t>Madrid (ES)</t>
  </si>
  <si>
    <t>Palma de Mallorca (ES)</t>
  </si>
  <si>
    <t>Stockholm (SE)</t>
  </si>
  <si>
    <t>London Heathrow (UK)</t>
  </si>
  <si>
    <t>London Gatwick (UK)</t>
  </si>
  <si>
    <t>Zurich (CH)</t>
  </si>
  <si>
    <t>Toronto (CA)</t>
  </si>
  <si>
    <t>Atlanta (US)</t>
  </si>
  <si>
    <t>Tokyo Haneda (JP)</t>
  </si>
  <si>
    <t>Average aircraft</t>
  </si>
  <si>
    <t>€/LTO</t>
  </si>
  <si>
    <t>Definitions</t>
  </si>
  <si>
    <t>Type of comparison</t>
  </si>
  <si>
    <t>Overal average</t>
  </si>
  <si>
    <t>Fixed</t>
  </si>
  <si>
    <t>Variable</t>
  </si>
  <si>
    <t>External costs</t>
  </si>
  <si>
    <t>Infrastructure costs</t>
  </si>
  <si>
    <t>Taxes and charges</t>
  </si>
  <si>
    <t>All infrastructure costs</t>
  </si>
  <si>
    <t>All investments and traffic independent part of O&amp;M and renewal costs</t>
  </si>
  <si>
    <t>Traffic dependent part of O&amp;M and renewal costs</t>
  </si>
  <si>
    <t>All external costs</t>
  </si>
  <si>
    <t>Habitat</t>
  </si>
  <si>
    <t>Air pollution</t>
  </si>
  <si>
    <t>Accidents, air pollution, climate, noise, congestion, WTT</t>
  </si>
  <si>
    <t>All taxes and charges</t>
  </si>
  <si>
    <t>Vehicle taxes, circulation taxes, insurance taxes</t>
  </si>
  <si>
    <t>Fuel/energy taxes, ETS, infrastructure charges (e.g. road tolls, rail access charges, port charges, airport charges, etc.)</t>
  </si>
  <si>
    <t>Total external costs - all roads</t>
  </si>
  <si>
    <t>billion €</t>
  </si>
  <si>
    <t>Total external accident costs</t>
  </si>
  <si>
    <t>Bus/coach</t>
  </si>
  <si>
    <t>See bus</t>
  </si>
  <si>
    <t>Total external air pollution costs</t>
  </si>
  <si>
    <t>Total external climate change costs</t>
  </si>
  <si>
    <t>Total external noise costs</t>
  </si>
  <si>
    <t>Total external congestion costs</t>
  </si>
  <si>
    <t>Total external WTT costs</t>
  </si>
  <si>
    <t>Total costs</t>
  </si>
  <si>
    <t>Total external Habitat costs</t>
  </si>
  <si>
    <t>Total road</t>
  </si>
  <si>
    <t>Average costs</t>
  </si>
  <si>
    <t>Average variable external costs - all roads</t>
  </si>
  <si>
    <t>Average variable external costs - motorways</t>
  </si>
  <si>
    <t>Average costs - all roads</t>
  </si>
  <si>
    <t>Average external accident costs - all roads</t>
  </si>
  <si>
    <t>Average external air pollution costs - all roads</t>
  </si>
  <si>
    <t>Average external climate costs - all roads</t>
  </si>
  <si>
    <t>Average external noise costs - all roads</t>
  </si>
  <si>
    <t>Average external congestion costs - all roads</t>
  </si>
  <si>
    <t>Average external WTT costs - all roads</t>
  </si>
  <si>
    <t>Average external habitat costs - all roads</t>
  </si>
  <si>
    <t>Average costs - motorways</t>
  </si>
  <si>
    <t>Average external accident costs - motorways</t>
  </si>
  <si>
    <t>Average external air pollution costs - motorways</t>
  </si>
  <si>
    <t>Average external climate costs - motorways</t>
  </si>
  <si>
    <t>Average external noise costs - motorways</t>
  </si>
  <si>
    <t>Average external congestion costs - motorways</t>
  </si>
  <si>
    <t>Average external WTT costs - motorways</t>
  </si>
  <si>
    <t>Average external habitat costs - motorways</t>
  </si>
  <si>
    <t>WTT</t>
  </si>
  <si>
    <t>Total rail</t>
  </si>
  <si>
    <t>Total external costs</t>
  </si>
  <si>
    <t>Average external climate change costs</t>
  </si>
  <si>
    <t>Average external Habitat costs</t>
  </si>
  <si>
    <t>Freight train</t>
  </si>
  <si>
    <t>see passenger electric</t>
  </si>
  <si>
    <t>See freight electric</t>
  </si>
  <si>
    <t>Not applicable for this category</t>
  </si>
  <si>
    <t>Passenger train</t>
  </si>
  <si>
    <t>Average variable external costs</t>
  </si>
  <si>
    <t>Inland vessel</t>
  </si>
  <si>
    <t>Ports</t>
  </si>
  <si>
    <t>34 selected EU ports</t>
  </si>
  <si>
    <t>Costs</t>
  </si>
  <si>
    <t>34 EU ports</t>
  </si>
  <si>
    <t>Total</t>
  </si>
  <si>
    <t>Selected 33 EU airports</t>
  </si>
  <si>
    <t>Short distance</t>
  </si>
  <si>
    <t>Medium distance</t>
  </si>
  <si>
    <t>Long distance</t>
  </si>
  <si>
    <t>Total taxes and charges - all roads</t>
  </si>
  <si>
    <t>Average taxes and charges - all roads</t>
  </si>
  <si>
    <t>Average variable taxes and charges costs - all roads</t>
  </si>
  <si>
    <t>Average taxes and charges - motorways</t>
  </si>
  <si>
    <t>Average variable taxes and charges - motorways</t>
  </si>
  <si>
    <t>Average infrastructure charges - all roads</t>
  </si>
  <si>
    <t>Total taxes and charges</t>
  </si>
  <si>
    <t>Average taxes and charges</t>
  </si>
  <si>
    <t>Average variable taxes and charges</t>
  </si>
  <si>
    <t>Average infrastructure charges</t>
  </si>
  <si>
    <t>Fuel</t>
  </si>
  <si>
    <t>€/l</t>
  </si>
  <si>
    <t>€/kWh</t>
  </si>
  <si>
    <t>Road - Petrol</t>
  </si>
  <si>
    <t>Road - Diesel</t>
  </si>
  <si>
    <t>Rail - Electricity</t>
  </si>
  <si>
    <t>Rail - Diesel</t>
  </si>
  <si>
    <t>IWT - Diesel</t>
  </si>
  <si>
    <t>External fuel/energy related charges</t>
  </si>
  <si>
    <t>External fuel/energy related costs (Climate and WTT)</t>
  </si>
  <si>
    <t>Road freight</t>
  </si>
  <si>
    <t>Road passenger</t>
  </si>
  <si>
    <t>Rail passenger</t>
  </si>
  <si>
    <t>Rail freight</t>
  </si>
  <si>
    <t>Cost coverage ratio</t>
  </si>
  <si>
    <t>IWT</t>
  </si>
  <si>
    <t>Average</t>
  </si>
  <si>
    <t>Average external plus average infrastructure costs - all roads</t>
  </si>
  <si>
    <t>Average external plus average infrastructure costs</t>
  </si>
  <si>
    <t>Average variable external plus average variable infrastructure costs - all roads</t>
  </si>
  <si>
    <t>Average variable external plus average variable infrastructure costs</t>
  </si>
  <si>
    <t>€ct/pkm</t>
  </si>
  <si>
    <t>conversion ratio</t>
  </si>
  <si>
    <t>Average variable external plus average variable infrastructure costs - motorways</t>
  </si>
  <si>
    <t>Average external plus average infrastructure costs - motorways</t>
  </si>
  <si>
    <t>Cross-modal comparisons</t>
  </si>
  <si>
    <t>Road</t>
  </si>
  <si>
    <t>Taxes &amp; charges</t>
  </si>
  <si>
    <t>Accidents</t>
  </si>
  <si>
    <t>Climate change</t>
  </si>
  <si>
    <t>Noise</t>
  </si>
  <si>
    <t>Congestion</t>
  </si>
  <si>
    <t>Infrastructure</t>
  </si>
  <si>
    <t>€/1000pkm</t>
  </si>
  <si>
    <t>Total variable taxes and charges - all roads</t>
  </si>
  <si>
    <t>Total infrastructure taxes and charges - all roads</t>
  </si>
  <si>
    <t>Larnarka: no data on LTO available</t>
  </si>
  <si>
    <t>Average variable taxes and charges: It is assumed that revenues from aviation taxes and airport charges are variable even though there may be individual exceptions.</t>
  </si>
  <si>
    <t xml:space="preserve">Average infrastructure charges: Within this table/analysis, infrastructure charges are defined in a wider sense and cover revenues from airport charges (exkl. taxes, terminal and en-route charges). This definition differs from the term "infrastructure charges" in the narrower sense used for aviation charges in A4. For terminal navigation and en-route charges, no data were available for most of the airports. </t>
  </si>
  <si>
    <t>Taxes and charges distinctions</t>
  </si>
  <si>
    <t>Fixed/Variable</t>
  </si>
  <si>
    <t>Fuel excise duty/electricity taks</t>
  </si>
  <si>
    <t>No</t>
  </si>
  <si>
    <t>Registration taks</t>
  </si>
  <si>
    <t>Ownership taks</t>
  </si>
  <si>
    <t>Tolls</t>
  </si>
  <si>
    <t>Yes</t>
  </si>
  <si>
    <t>Vignettes</t>
  </si>
  <si>
    <t>Insurance taks</t>
  </si>
  <si>
    <t>VAT on taxes/charges</t>
  </si>
  <si>
    <t>Delen van fixed en variable</t>
  </si>
  <si>
    <t>Electricity taks</t>
  </si>
  <si>
    <t>Fuel exise duty</t>
  </si>
  <si>
    <t>Rail acces charges</t>
  </si>
  <si>
    <t>Charges on specific parts of the infrastructure</t>
  </si>
  <si>
    <t>ETS</t>
  </si>
  <si>
    <t>Aviation taxes</t>
  </si>
  <si>
    <t>Airport charges</t>
  </si>
  <si>
    <t>Fuel taxes</t>
  </si>
  <si>
    <t>Port charges</t>
  </si>
  <si>
    <t>Fairway dues</t>
  </si>
  <si>
    <t>Dues for locks and bridges</t>
  </si>
  <si>
    <t>Water pollution charges</t>
  </si>
  <si>
    <t>Total external and infrastructure costs vs. total taxes and charges</t>
  </si>
  <si>
    <t>bn €</t>
  </si>
  <si>
    <t>Average - Passenger</t>
  </si>
  <si>
    <t>Average external and infrastructure costs vs. average taxes and charges</t>
  </si>
  <si>
    <t>€-ct/pkm</t>
  </si>
  <si>
    <t>High speed rail</t>
  </si>
  <si>
    <t>Electric passenger train</t>
  </si>
  <si>
    <t>Diesel passenger train</t>
  </si>
  <si>
    <t>Aircraft</t>
  </si>
  <si>
    <t>Average - Freight</t>
  </si>
  <si>
    <t>€-ct/tkm</t>
  </si>
  <si>
    <t>Electric freight train</t>
  </si>
  <si>
    <t>Diesel freight train</t>
  </si>
  <si>
    <t>Total variable external and total variable infrastructure costs vs. total variable taxes and charges</t>
  </si>
  <si>
    <t>Average variable external and average variable infrastructure costs vs. average variable taxes and charges</t>
  </si>
  <si>
    <t>Total external and total variable infrastructure costs vs. total taxes and charges</t>
  </si>
  <si>
    <t>Average external and average variable infrastructure costs vs. average taxes and charges</t>
  </si>
  <si>
    <t>Overal infrastructure cost coverage</t>
  </si>
  <si>
    <t>Variable infrastructure cost coverage</t>
  </si>
  <si>
    <t>Overall total cost coverage ratio</t>
  </si>
  <si>
    <t>Total_CC</t>
  </si>
  <si>
    <t>Overall_infra_CC</t>
  </si>
  <si>
    <t>Variable_infra_CC</t>
  </si>
  <si>
    <t>Contents</t>
  </si>
  <si>
    <t>Overall total variable cost coverage ratio</t>
  </si>
  <si>
    <t>This ratio compares revenues from variable taxes/charges with variable external and variable infrastructure costs</t>
  </si>
  <si>
    <t>Overall infrastructure cost coverage ratio</t>
  </si>
  <si>
    <t>Variable infrastructure cost coverage ratio</t>
  </si>
  <si>
    <t>This ratio compares revenues from all internalisation measures with all external and infrastructure costs</t>
  </si>
  <si>
    <t>This ratio compares revenues from infrastructure charges with all infrastructure costs</t>
  </si>
  <si>
    <t>This ratio compares revenues from infrastructure charges with variable infrastructure costs</t>
  </si>
  <si>
    <t>General</t>
  </si>
  <si>
    <t>Info</t>
  </si>
  <si>
    <t>Data</t>
  </si>
  <si>
    <t>Infra_costs_road</t>
  </si>
  <si>
    <t>Ext_costs_road</t>
  </si>
  <si>
    <t>Taxes_road</t>
  </si>
  <si>
    <t>Infra_costs_rail</t>
  </si>
  <si>
    <t>Ext_costs_rail</t>
  </si>
  <si>
    <t>Taxes_rail</t>
  </si>
  <si>
    <t>Infra_costs_IWT</t>
  </si>
  <si>
    <t>Ext_costs_IWT</t>
  </si>
  <si>
    <t>Taxes_IWT</t>
  </si>
  <si>
    <t>Infra_costs_mar</t>
  </si>
  <si>
    <t>Ext_costs_mar</t>
  </si>
  <si>
    <t>Taxes_mar</t>
  </si>
  <si>
    <t>Infra_costs_av</t>
  </si>
  <si>
    <t>Ext_costs_av</t>
  </si>
  <si>
    <t>Taxes_av</t>
  </si>
  <si>
    <t>Infrastructure costs road</t>
  </si>
  <si>
    <t>Infrastructure costs rail</t>
  </si>
  <si>
    <t>Infrastructure costs IWT</t>
  </si>
  <si>
    <t>External costs road</t>
  </si>
  <si>
    <t>Taxes and charges road</t>
  </si>
  <si>
    <t>External costs rail</t>
  </si>
  <si>
    <t>Taxes and charges rail</t>
  </si>
  <si>
    <t>External costs IWT</t>
  </si>
  <si>
    <t>Taxes and charges IWT</t>
  </si>
  <si>
    <t>Contentspage of this excel file</t>
  </si>
  <si>
    <t>Types of costs and taxes (fixed/variable)</t>
  </si>
  <si>
    <t>Passenger electric (incl. HS)</t>
  </si>
  <si>
    <t>Passenger train (incl. HS)</t>
  </si>
  <si>
    <t>Total - EU28</t>
  </si>
  <si>
    <t>Average - Passenger - EU28</t>
  </si>
  <si>
    <t>Average - Freight - EU28</t>
  </si>
  <si>
    <t>Total - EU27</t>
  </si>
  <si>
    <t>Overal cost coverage</t>
  </si>
  <si>
    <t>Variable external and infrastructure cost coverage</t>
  </si>
  <si>
    <t>Overal cost coverage excluding fixed infrastructure costs</t>
  </si>
  <si>
    <t>No analysis was conducted at the average port level</t>
  </si>
  <si>
    <t>see bus</t>
  </si>
  <si>
    <t>EU27</t>
  </si>
  <si>
    <t>Passenger electric train (incl. HS)</t>
  </si>
  <si>
    <t>EU28 Average</t>
  </si>
  <si>
    <t>Selected EU27 airports</t>
  </si>
  <si>
    <t>Comments by INFRAS:</t>
  </si>
  <si>
    <t>Total infrastructure costs vs. infrastructure  charges</t>
  </si>
  <si>
    <t>Average infrastructure costs vs. average infrastructure  charges</t>
  </si>
  <si>
    <t>Average infrastructure costs vs. average infrastructure charges</t>
  </si>
  <si>
    <t>Total variable infrastructure costs vs. total infrastructure charges</t>
  </si>
  <si>
    <t>Average variable infrastructure costs vs. average infrastructure charges</t>
  </si>
  <si>
    <t>Infrastructure costs maritime</t>
  </si>
  <si>
    <t>External costs maritime</t>
  </si>
  <si>
    <t>Taxes and charges maritime</t>
  </si>
  <si>
    <t>Infrastructure costs aviation</t>
  </si>
  <si>
    <t>External costs aviation</t>
  </si>
  <si>
    <t>Taxes and charges aviation</t>
  </si>
  <si>
    <t>Variable_ext_infra_CC</t>
  </si>
  <si>
    <t>Ov_CC_ex_infra</t>
  </si>
  <si>
    <t>Overall cost coverage excluding fixed infrastructure costs</t>
  </si>
  <si>
    <t>This ratio compares revenues from all internalisation measures with all external costs and variable infrastructure costs </t>
  </si>
  <si>
    <t>Average external excl. fixed infra costs - all roads</t>
  </si>
  <si>
    <t>Average external excl. fixed infra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</si>
</sst>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 * #,##0.00_ ;_ * \-#,##0.00_ ;_ * &quot;-&quot;??_ ;_ @_ "/>
    <numFmt numFmtId="164" formatCode="_-* #,##0.00_-;\-* #,##0.00_-;_-* &quot;-&quot;??_-;_-@_-"/>
    <numFmt numFmtId="165" formatCode="#,##0.000"/>
    <numFmt numFmtId="166" formatCode="0.000"/>
    <numFmt numFmtId="167" formatCode="0.0"/>
    <numFmt numFmtId="168" formatCode="_-* #,##0.00\ _€_-;\-* #,##0.00\ _€_-;_-* &quot;-&quot;??\ _€_-;_-@_-"/>
    <numFmt numFmtId="169" formatCode="_-* #,##0.00\ &quot;zł&quot;_-;\-* #,##0.00\ &quot;zł&quot;_-;_-* &quot;-&quot;??\ &quot;zł&quot;_-;_-@_-"/>
    <numFmt numFmtId="170" formatCode="_-* #,##0.00\ _z_ł_-;\-* #,##0.00\ _z_ł_-;_-* &quot;-&quot;??\ _z_ł_-;_-@_-"/>
    <numFmt numFmtId="171" formatCode="#,##0.0"/>
    <numFmt numFmtId="172" formatCode="0.00000"/>
    <numFmt numFmtId="173" formatCode="0.0000"/>
    <numFmt numFmtId="174" formatCode="0.0%"/>
  </numFmts>
  <fonts count="105">
    <font>
      <sz val="10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0"/>
      <color theme="1"/>
      <name val="Calibri"/>
      <family val="2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0"/>
      <color theme="1"/>
      <name val="Trebuchet MS"/>
      <family val="2"/>
      <scheme val="minor"/>
    </font>
    <font>
      <b/>
      <sz val="15"/>
      <color theme="3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65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i/>
      <sz val="11"/>
      <color rgb="FF7F7F7F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Calibri"/>
      <family val="2"/>
    </font>
    <font>
      <sz val="8"/>
      <name val="Arial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8"/>
      <color theme="3"/>
      <name val="Trebuchet MS"/>
      <family val="2"/>
      <scheme val="major"/>
    </font>
    <font>
      <b/>
      <sz val="8"/>
      <name val="Arial"/>
      <family val="2"/>
    </font>
    <font>
      <u/>
      <sz val="8"/>
      <color indexed="12"/>
      <name val="Arial"/>
      <family val="2"/>
    </font>
    <font>
      <sz val="11"/>
      <color rgb="FF000000"/>
      <name val="Calibri"/>
      <family val="2"/>
    </font>
    <font>
      <sz val="11"/>
      <color theme="1"/>
      <name val="Trebuchet MS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theme="1"/>
      <name val="Arial"/>
      <family val="2"/>
    </font>
    <font>
      <sz val="10"/>
      <color rgb="FF3F3F76"/>
      <name val="Arial"/>
      <family val="2"/>
    </font>
    <font>
      <sz val="11"/>
      <name val="ＭＳ Ｐゴシック"/>
      <family val="3"/>
      <charset val="128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sz val="10"/>
      <name val="Trebuchet MS"/>
      <family val="2"/>
      <scheme val="minor"/>
    </font>
    <font>
      <sz val="10"/>
      <color rgb="FF000000"/>
      <name val="Calibri"/>
      <family val="2"/>
    </font>
    <font>
      <b/>
      <sz val="1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FFFFFF"/>
      <name val="Calibri"/>
      <family val="2"/>
    </font>
    <font>
      <sz val="10"/>
      <color rgb="FF000000"/>
      <name val="Trebuchet MS"/>
      <family val="2"/>
    </font>
    <font>
      <sz val="10"/>
      <color theme="4"/>
      <name val="Calibri"/>
      <family val="2"/>
    </font>
    <font>
      <u/>
      <sz val="10"/>
      <color theme="1"/>
      <name val="Trebuchet MS"/>
      <family val="2"/>
      <scheme val="minor"/>
    </font>
    <font>
      <u/>
      <sz val="10"/>
      <color theme="1"/>
      <name val="Calibri"/>
      <family val="2"/>
    </font>
    <font>
      <sz val="10"/>
      <color rgb="FF000000"/>
      <name val="Trebuchet MS"/>
      <family val="2"/>
      <scheme val="minor"/>
    </font>
    <font>
      <b/>
      <i/>
      <u/>
      <sz val="10"/>
      <color rgb="FF000000"/>
      <name val="Trebuchet MS"/>
      <family val="2"/>
      <scheme val="minor"/>
    </font>
    <font>
      <u/>
      <sz val="10"/>
      <color theme="1"/>
      <name val="Trebuchet MS"/>
      <family val="2"/>
      <scheme val="major"/>
    </font>
    <font>
      <u/>
      <sz val="10"/>
      <color rgb="FF000000"/>
      <name val="Trebuchet MS"/>
      <family val="2"/>
      <scheme val="major"/>
    </font>
    <font>
      <sz val="10"/>
      <color theme="1"/>
      <name val="Marlett"/>
      <charset val="2"/>
    </font>
    <font>
      <b/>
      <u/>
      <sz val="10"/>
      <color rgb="FF000000"/>
      <name val="Trebuchet MS"/>
      <family val="2"/>
      <scheme val="major"/>
    </font>
    <font>
      <b/>
      <sz val="14"/>
      <color rgb="FFFF0000"/>
      <name val="Calibri"/>
      <family val="2"/>
    </font>
    <font>
      <sz val="10"/>
      <color rgb="FFFF0000"/>
      <name val="Trebuchet MS"/>
      <family val="2"/>
      <scheme val="minor"/>
    </font>
    <font>
      <sz val="10"/>
      <color theme="7"/>
      <name val="Calibri"/>
      <family val="2"/>
    </font>
    <font>
      <b/>
      <sz val="10"/>
      <color theme="1"/>
      <name val="Trebuchet MS"/>
      <family val="2"/>
      <scheme val="minor"/>
    </font>
    <font>
      <b/>
      <sz val="14"/>
      <color theme="1"/>
      <name val="Trebuchet MS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u/>
      <sz val="10"/>
      <color theme="10"/>
      <name val="Arial"/>
      <family val="2"/>
    </font>
    <font>
      <sz val="8"/>
      <name val="Helv"/>
    </font>
    <font>
      <b/>
      <sz val="12"/>
      <name val="Helv"/>
    </font>
    <font>
      <b/>
      <sz val="9"/>
      <name val="Helv"/>
    </font>
    <font>
      <sz val="9"/>
      <color theme="1"/>
      <name val="Trebuchet MS"/>
      <family val="2"/>
      <scheme val="minor"/>
    </font>
    <font>
      <sz val="8"/>
      <color theme="1"/>
      <name val="Trebuchet MS"/>
      <family val="2"/>
      <scheme val="minor"/>
    </font>
    <font>
      <sz val="10"/>
      <color theme="1"/>
      <name val="Trebuchet MS"/>
      <family val="2"/>
      <scheme val="major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6CC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E0ACE6"/>
        <bgColor indexed="64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0099DC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DADCDD"/>
      </left>
      <right style="thin">
        <color rgb="FFDADCDD"/>
      </right>
      <top style="thin">
        <color rgb="FFDADCDD"/>
      </top>
      <bottom style="thin">
        <color rgb="FFDADCDD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41">
    <xf numFmtId="0" fontId="0" fillId="0" borderId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6" applyNumberFormat="0" applyFill="0" applyAlignment="0" applyProtection="0"/>
    <xf numFmtId="0" fontId="23" fillId="7" borderId="7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7" fillId="32" borderId="0" applyNumberFormat="0" applyBorder="0" applyAlignment="0" applyProtection="0"/>
    <xf numFmtId="0" fontId="11" fillId="0" borderId="0"/>
    <xf numFmtId="0" fontId="11" fillId="0" borderId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0" fontId="29" fillId="0" borderId="0"/>
    <xf numFmtId="0" fontId="29" fillId="0" borderId="0"/>
    <xf numFmtId="0" fontId="29" fillId="0" borderId="0"/>
    <xf numFmtId="43" fontId="12" fillId="0" borderId="0" applyFont="0" applyFill="0" applyBorder="0" applyAlignment="0" applyProtection="0"/>
    <xf numFmtId="0" fontId="28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8" fillId="0" borderId="0"/>
    <xf numFmtId="0" fontId="11" fillId="8" borderId="8" applyNumberFormat="0" applyFont="0" applyAlignment="0" applyProtection="0"/>
    <xf numFmtId="0" fontId="28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2" fillId="0" borderId="0"/>
    <xf numFmtId="0" fontId="31" fillId="0" borderId="0" applyNumberFormat="0" applyFill="0" applyBorder="0" applyProtection="0"/>
    <xf numFmtId="0" fontId="37" fillId="0" borderId="0" applyNumberFormat="0" applyFill="0" applyBorder="0" applyProtection="0"/>
    <xf numFmtId="0" fontId="38" fillId="0" borderId="0" applyNumberFormat="0" applyFill="0" applyBorder="0" applyProtection="0"/>
    <xf numFmtId="0" fontId="35" fillId="0" borderId="0" applyNumberFormat="0" applyFill="0" applyBorder="0" applyProtection="0"/>
    <xf numFmtId="0" fontId="39" fillId="0" borderId="0" applyNumberFormat="0" applyBorder="0" applyAlignment="0"/>
    <xf numFmtId="0" fontId="40" fillId="0" borderId="0"/>
    <xf numFmtId="0" fontId="41" fillId="0" borderId="0"/>
    <xf numFmtId="0" fontId="43" fillId="34" borderId="0" applyNumberFormat="0" applyBorder="0" applyAlignment="0" applyProtection="0"/>
    <xf numFmtId="0" fontId="43" fillId="35" borderId="0" applyNumberFormat="0" applyBorder="0" applyAlignment="0" applyProtection="0"/>
    <xf numFmtId="0" fontId="43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43" fillId="39" borderId="0" applyNumberFormat="0" applyBorder="0" applyAlignment="0" applyProtection="0"/>
    <xf numFmtId="0" fontId="43" fillId="40" borderId="0" applyNumberFormat="0" applyBorder="0" applyAlignment="0" applyProtection="0"/>
    <xf numFmtId="0" fontId="43" fillId="41" borderId="0" applyNumberFormat="0" applyBorder="0" applyAlignment="0" applyProtection="0"/>
    <xf numFmtId="0" fontId="43" fillId="42" borderId="0" applyNumberFormat="0" applyBorder="0" applyAlignment="0" applyProtection="0"/>
    <xf numFmtId="0" fontId="43" fillId="37" borderId="0" applyNumberFormat="0" applyBorder="0" applyAlignment="0" applyProtection="0"/>
    <xf numFmtId="0" fontId="43" fillId="40" borderId="0" applyNumberFormat="0" applyBorder="0" applyAlignment="0" applyProtection="0"/>
    <xf numFmtId="0" fontId="43" fillId="43" borderId="0" applyNumberFormat="0" applyBorder="0" applyAlignment="0" applyProtection="0"/>
    <xf numFmtId="0" fontId="44" fillId="44" borderId="0" applyNumberFormat="0" applyBorder="0" applyAlignment="0" applyProtection="0"/>
    <xf numFmtId="0" fontId="44" fillId="41" borderId="0" applyNumberFormat="0" applyBorder="0" applyAlignment="0" applyProtection="0"/>
    <xf numFmtId="0" fontId="44" fillId="42" borderId="0" applyNumberFormat="0" applyBorder="0" applyAlignment="0" applyProtection="0"/>
    <xf numFmtId="0" fontId="44" fillId="45" borderId="0" applyNumberFormat="0" applyBorder="0" applyAlignment="0" applyProtection="0"/>
    <xf numFmtId="0" fontId="44" fillId="46" borderId="0" applyNumberFormat="0" applyBorder="0" applyAlignment="0" applyProtection="0"/>
    <xf numFmtId="0" fontId="44" fillId="47" borderId="0" applyNumberFormat="0" applyBorder="0" applyAlignment="0" applyProtection="0"/>
    <xf numFmtId="0" fontId="44" fillId="48" borderId="0" applyNumberFormat="0" applyBorder="0" applyAlignment="0" applyProtection="0"/>
    <xf numFmtId="0" fontId="44" fillId="49" borderId="0" applyNumberFormat="0" applyBorder="0" applyAlignment="0" applyProtection="0"/>
    <xf numFmtId="0" fontId="44" fillId="50" borderId="0" applyNumberFormat="0" applyBorder="0" applyAlignment="0" applyProtection="0"/>
    <xf numFmtId="0" fontId="44" fillId="45" borderId="0" applyNumberFormat="0" applyBorder="0" applyAlignment="0" applyProtection="0"/>
    <xf numFmtId="0" fontId="44" fillId="46" borderId="0" applyNumberFormat="0" applyBorder="0" applyAlignment="0" applyProtection="0"/>
    <xf numFmtId="0" fontId="44" fillId="51" borderId="0" applyNumberFormat="0" applyBorder="0" applyAlignment="0" applyProtection="0"/>
    <xf numFmtId="0" fontId="45" fillId="39" borderId="12" applyNumberFormat="0" applyAlignment="0" applyProtection="0"/>
    <xf numFmtId="0" fontId="45" fillId="39" borderId="12" applyNumberFormat="0" applyAlignment="0" applyProtection="0"/>
    <xf numFmtId="0" fontId="45" fillId="39" borderId="12" applyNumberFormat="0" applyAlignment="0" applyProtection="0"/>
    <xf numFmtId="0" fontId="46" fillId="52" borderId="13" applyNumberFormat="0" applyAlignment="0" applyProtection="0"/>
    <xf numFmtId="0" fontId="46" fillId="52" borderId="13" applyNumberFormat="0" applyAlignment="0" applyProtection="0"/>
    <xf numFmtId="0" fontId="46" fillId="52" borderId="13" applyNumberFormat="0" applyAlignment="0" applyProtection="0"/>
    <xf numFmtId="0" fontId="47" fillId="36" borderId="0" applyNumberFormat="0" applyBorder="0" applyAlignment="0" applyProtection="0"/>
    <xf numFmtId="170" fontId="41" fillId="0" borderId="0" applyFont="0" applyFill="0" applyBorder="0" applyAlignment="0" applyProtection="0"/>
    <xf numFmtId="170" fontId="41" fillId="0" borderId="0" applyFont="0" applyFill="0" applyBorder="0" applyAlignment="0" applyProtection="0"/>
    <xf numFmtId="170" fontId="28" fillId="0" borderId="0" applyFont="0" applyFill="0" applyBorder="0" applyAlignment="0" applyProtection="0"/>
    <xf numFmtId="0" fontId="48" fillId="0" borderId="14" applyNumberFormat="0" applyFill="0" applyAlignment="0" applyProtection="0"/>
    <xf numFmtId="0" fontId="49" fillId="53" borderId="15" applyNumberFormat="0" applyAlignment="0" applyProtection="0"/>
    <xf numFmtId="0" fontId="50" fillId="0" borderId="16" applyNumberFormat="0" applyFill="0" applyAlignment="0" applyProtection="0"/>
    <xf numFmtId="0" fontId="51" fillId="0" borderId="17" applyNumberFormat="0" applyFill="0" applyAlignment="0" applyProtection="0"/>
    <xf numFmtId="0" fontId="52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53" fillId="54" borderId="0" applyNumberFormat="0" applyBorder="0" applyAlignment="0" applyProtection="0"/>
    <xf numFmtId="0" fontId="28" fillId="0" borderId="0"/>
    <xf numFmtId="0" fontId="28" fillId="0" borderId="0"/>
    <xf numFmtId="0" fontId="41" fillId="0" borderId="0"/>
    <xf numFmtId="0" fontId="54" fillId="0" borderId="0"/>
    <xf numFmtId="0" fontId="11" fillId="0" borderId="0"/>
    <xf numFmtId="0" fontId="5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3" fillId="0" borderId="0"/>
    <xf numFmtId="0" fontId="54" fillId="0" borderId="0"/>
    <xf numFmtId="0" fontId="41" fillId="0" borderId="0"/>
    <xf numFmtId="0" fontId="41" fillId="0" borderId="0"/>
    <xf numFmtId="0" fontId="43" fillId="0" borderId="0"/>
    <xf numFmtId="0" fontId="43" fillId="0" borderId="0"/>
    <xf numFmtId="0" fontId="43" fillId="0" borderId="0"/>
    <xf numFmtId="0" fontId="55" fillId="0" borderId="0"/>
    <xf numFmtId="0" fontId="41" fillId="0" borderId="0"/>
    <xf numFmtId="0" fontId="11" fillId="0" borderId="0"/>
    <xf numFmtId="0" fontId="41" fillId="0" borderId="0"/>
    <xf numFmtId="0" fontId="40" fillId="0" borderId="0"/>
    <xf numFmtId="0" fontId="55" fillId="0" borderId="0"/>
    <xf numFmtId="0" fontId="56" fillId="0" borderId="0"/>
    <xf numFmtId="0" fontId="41" fillId="0" borderId="0"/>
    <xf numFmtId="0" fontId="11" fillId="0" borderId="0"/>
    <xf numFmtId="0" fontId="41" fillId="0" borderId="0"/>
    <xf numFmtId="0" fontId="41" fillId="0" borderId="0"/>
    <xf numFmtId="0" fontId="41" fillId="0" borderId="0"/>
    <xf numFmtId="0" fontId="28" fillId="0" borderId="0"/>
    <xf numFmtId="0" fontId="43" fillId="0" borderId="0"/>
    <xf numFmtId="0" fontId="41" fillId="0" borderId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9" fontId="43" fillId="0" borderId="0" applyFont="0" applyFill="0" applyBorder="0" applyAlignment="0" applyProtection="0"/>
    <xf numFmtId="0" fontId="58" fillId="0" borderId="19" applyNumberFormat="0" applyFill="0" applyAlignment="0" applyProtection="0"/>
    <xf numFmtId="0" fontId="58" fillId="0" borderId="19" applyNumberFormat="0" applyFill="0" applyAlignment="0" applyProtection="0"/>
    <xf numFmtId="0" fontId="58" fillId="0" borderId="19" applyNumberFormat="0" applyFill="0" applyAlignment="0" applyProtection="0"/>
    <xf numFmtId="165" fontId="42" fillId="55" borderId="11">
      <alignment horizontal="center" vertical="center" wrapText="1"/>
    </xf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1" fillId="56" borderId="20" applyNumberFormat="0" applyFont="0" applyAlignment="0" applyProtection="0"/>
    <xf numFmtId="0" fontId="43" fillId="56" borderId="20" applyNumberFormat="0" applyFont="0" applyAlignment="0" applyProtection="0"/>
    <xf numFmtId="0" fontId="43" fillId="56" borderId="20" applyNumberFormat="0" applyFont="0" applyAlignment="0" applyProtection="0"/>
    <xf numFmtId="0" fontId="43" fillId="56" borderId="20" applyNumberFormat="0" applyFont="0" applyAlignment="0" applyProtection="0"/>
    <xf numFmtId="0" fontId="41" fillId="56" borderId="20" applyNumberFormat="0" applyFont="0" applyAlignment="0" applyProtection="0"/>
    <xf numFmtId="0" fontId="41" fillId="56" borderId="20" applyNumberFormat="0" applyFont="0" applyAlignment="0" applyProtection="0"/>
    <xf numFmtId="169" fontId="11" fillId="0" borderId="0" applyFont="0" applyFill="0" applyBorder="0" applyAlignment="0" applyProtection="0"/>
    <xf numFmtId="169" fontId="55" fillId="0" borderId="0" applyFont="0" applyFill="0" applyBorder="0" applyAlignment="0" applyProtection="0"/>
    <xf numFmtId="169" fontId="43" fillId="0" borderId="0" applyFont="0" applyFill="0" applyBorder="0" applyAlignment="0" applyProtection="0"/>
    <xf numFmtId="169" fontId="41" fillId="0" borderId="0" applyFont="0" applyFill="0" applyBorder="0" applyAlignment="0" applyProtection="0"/>
    <xf numFmtId="169" fontId="32" fillId="0" borderId="0" applyFont="0" applyFill="0" applyBorder="0" applyAlignment="0" applyProtection="0"/>
    <xf numFmtId="0" fontId="62" fillId="35" borderId="0" applyNumberFormat="0" applyBorder="0" applyAlignment="0" applyProtection="0"/>
    <xf numFmtId="0" fontId="63" fillId="0" borderId="0"/>
    <xf numFmtId="0" fontId="64" fillId="5" borderId="4"/>
    <xf numFmtId="0" fontId="28" fillId="0" borderId="0"/>
    <xf numFmtId="164" fontId="28" fillId="0" borderId="0" applyFont="0" applyFill="0" applyBorder="0" applyAlignment="0" applyProtection="0"/>
    <xf numFmtId="0" fontId="63" fillId="0" borderId="0"/>
    <xf numFmtId="0" fontId="11" fillId="0" borderId="0"/>
    <xf numFmtId="168" fontId="11" fillId="0" borderId="0" applyFont="0" applyFill="0" applyBorder="0" applyAlignment="0" applyProtection="0"/>
    <xf numFmtId="0" fontId="65" fillId="0" borderId="0"/>
    <xf numFmtId="38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29" fillId="0" borderId="0"/>
    <xf numFmtId="0" fontId="29" fillId="0" borderId="0"/>
    <xf numFmtId="43" fontId="12" fillId="0" borderId="0" applyFont="0" applyFill="0" applyBorder="0" applyAlignment="0" applyProtection="0"/>
    <xf numFmtId="0" fontId="11" fillId="8" borderId="8" applyNumberFormat="0" applyFont="0" applyAlignment="0" applyProtection="0"/>
    <xf numFmtId="0" fontId="35" fillId="0" borderId="0" applyNumberFormat="0" applyFill="0" applyBorder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9" fillId="0" borderId="0"/>
    <xf numFmtId="43" fontId="12" fillId="0" borderId="0" applyFont="0" applyFill="0" applyBorder="0" applyAlignment="0" applyProtection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0" fontId="78" fillId="58" borderId="31">
      <alignment horizontal="center"/>
    </xf>
    <xf numFmtId="43" fontId="10" fillId="0" borderId="0" applyFont="0" applyFill="0" applyBorder="0" applyAlignment="0" applyProtection="0"/>
    <xf numFmtId="0" fontId="10" fillId="0" borderId="0"/>
    <xf numFmtId="43" fontId="12" fillId="0" borderId="0" applyFont="0" applyFill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0" borderId="0"/>
    <xf numFmtId="43" fontId="12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8" borderId="8" applyNumberFormat="0" applyFont="0" applyAlignment="0" applyProtection="0"/>
    <xf numFmtId="0" fontId="9" fillId="0" borderId="0"/>
    <xf numFmtId="0" fontId="9" fillId="0" borderId="0"/>
    <xf numFmtId="0" fontId="9" fillId="0" borderId="0"/>
    <xf numFmtId="169" fontId="9" fillId="0" borderId="0" applyFont="0" applyFill="0" applyBorder="0" applyAlignment="0" applyProtection="0"/>
    <xf numFmtId="0" fontId="9" fillId="0" borderId="0"/>
    <xf numFmtId="168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8" borderId="8" applyNumberFormat="0" applyFont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0" borderId="0"/>
    <xf numFmtId="43" fontId="12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8" borderId="8" applyNumberFormat="0" applyFont="0" applyAlignment="0" applyProtection="0"/>
    <xf numFmtId="0" fontId="9" fillId="0" borderId="0"/>
    <xf numFmtId="0" fontId="9" fillId="0" borderId="0"/>
    <xf numFmtId="0" fontId="9" fillId="0" borderId="0"/>
    <xf numFmtId="169" fontId="9" fillId="0" borderId="0" applyFont="0" applyFill="0" applyBorder="0" applyAlignment="0" applyProtection="0"/>
    <xf numFmtId="0" fontId="9" fillId="0" borderId="0"/>
    <xf numFmtId="168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8" borderId="8" applyNumberFormat="0" applyFont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0" applyNumberFormat="0">
      <alignment horizontal="right"/>
    </xf>
    <xf numFmtId="0" fontId="94" fillId="0" borderId="0"/>
    <xf numFmtId="0" fontId="97" fillId="0" borderId="0" applyNumberFormat="0" applyFill="0" applyBorder="0" applyProtection="0">
      <alignment horizontal="left" vertical="center"/>
    </xf>
    <xf numFmtId="0" fontId="28" fillId="0" borderId="0" applyNumberFormat="0" applyFont="0" applyFill="0" applyBorder="0" applyProtection="0">
      <alignment horizontal="left" vertical="center" indent="5"/>
    </xf>
    <xf numFmtId="164" fontId="4" fillId="0" borderId="0" applyFont="0" applyFill="0" applyBorder="0" applyAlignment="0" applyProtection="0"/>
    <xf numFmtId="0" fontId="63" fillId="0" borderId="0"/>
    <xf numFmtId="0" fontId="98" fillId="0" borderId="0" applyNumberFormat="0" applyFill="0" applyBorder="0" applyAlignment="0" applyProtection="0"/>
    <xf numFmtId="0" fontId="99" fillId="0" borderId="0">
      <alignment horizontal="left"/>
    </xf>
    <xf numFmtId="0" fontId="100" fillId="0" borderId="0">
      <alignment horizontal="left"/>
    </xf>
    <xf numFmtId="0" fontId="4" fillId="0" borderId="0"/>
    <xf numFmtId="0" fontId="4" fillId="0" borderId="0"/>
    <xf numFmtId="0" fontId="101" fillId="0" borderId="33">
      <alignment horizontal="left"/>
    </xf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43" fontId="12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0" fontId="3" fillId="0" borderId="0"/>
    <xf numFmtId="168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8" borderId="8" applyNumberFormat="0" applyFont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43" fontId="12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0" fontId="3" fillId="0" borderId="0"/>
    <xf numFmtId="168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8" borderId="8" applyNumberFormat="0" applyFont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43" fontId="12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0" fontId="3" fillId="0" borderId="0"/>
    <xf numFmtId="168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8" borderId="8" applyNumberFormat="0" applyFont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8" borderId="8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8" borderId="8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8" borderId="8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8" borderId="8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8" borderId="8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8" borderId="8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0">
    <xf numFmtId="0" fontId="0" fillId="0" borderId="0" xfId="0"/>
    <xf numFmtId="0" fontId="67" fillId="57" borderId="0" xfId="0" applyFont="1" applyFill="1" applyBorder="1" applyAlignment="1">
      <alignment vertical="center"/>
    </xf>
    <xf numFmtId="171" fontId="66" fillId="57" borderId="0" xfId="0" applyNumberFormat="1" applyFont="1" applyFill="1" applyBorder="1" applyAlignment="1">
      <alignment vertical="center"/>
    </xf>
    <xf numFmtId="4" fontId="66" fillId="57" borderId="0" xfId="0" applyNumberFormat="1" applyFont="1" applyFill="1" applyBorder="1" applyAlignment="1">
      <alignment vertical="center"/>
    </xf>
    <xf numFmtId="0" fontId="68" fillId="57" borderId="0" xfId="0" applyFont="1" applyFill="1"/>
    <xf numFmtId="0" fontId="69" fillId="57" borderId="0" xfId="0" applyFont="1" applyFill="1"/>
    <xf numFmtId="0" fontId="70" fillId="57" borderId="0" xfId="42" applyFont="1" applyFill="1"/>
    <xf numFmtId="0" fontId="69" fillId="57" borderId="0" xfId="42" applyFont="1" applyFill="1"/>
    <xf numFmtId="0" fontId="69" fillId="33" borderId="10" xfId="42" applyFont="1" applyFill="1" applyBorder="1"/>
    <xf numFmtId="0" fontId="69" fillId="57" borderId="10" xfId="0" applyFont="1" applyFill="1" applyBorder="1"/>
    <xf numFmtId="0" fontId="71" fillId="57" borderId="10" xfId="40" applyFont="1" applyFill="1" applyBorder="1" applyAlignment="1"/>
    <xf numFmtId="2" fontId="69" fillId="57" borderId="10" xfId="0" applyNumberFormat="1" applyFont="1" applyFill="1" applyBorder="1"/>
    <xf numFmtId="0" fontId="69" fillId="57" borderId="0" xfId="0" applyFont="1" applyFill="1" applyBorder="1"/>
    <xf numFmtId="2" fontId="69" fillId="57" borderId="0" xfId="0" applyNumberFormat="1" applyFont="1" applyFill="1" applyBorder="1"/>
    <xf numFmtId="0" fontId="68" fillId="57" borderId="0" xfId="0" applyFont="1" applyFill="1" applyBorder="1"/>
    <xf numFmtId="0" fontId="70" fillId="57" borderId="0" xfId="42" applyFont="1" applyFill="1" applyBorder="1"/>
    <xf numFmtId="0" fontId="69" fillId="57" borderId="0" xfId="42" applyFont="1" applyFill="1" applyBorder="1"/>
    <xf numFmtId="0" fontId="71" fillId="57" borderId="0" xfId="40" applyFont="1" applyFill="1" applyBorder="1" applyAlignment="1"/>
    <xf numFmtId="2" fontId="69" fillId="57" borderId="0" xfId="42" applyNumberFormat="1" applyFont="1" applyFill="1" applyBorder="1"/>
    <xf numFmtId="2" fontId="71" fillId="57" borderId="0" xfId="0" applyNumberFormat="1" applyFont="1" applyFill="1" applyBorder="1" applyAlignment="1"/>
    <xf numFmtId="3" fontId="69" fillId="57" borderId="0" xfId="0" applyNumberFormat="1" applyFont="1" applyFill="1"/>
    <xf numFmtId="0" fontId="69" fillId="57" borderId="21" xfId="0" applyFont="1" applyFill="1" applyBorder="1"/>
    <xf numFmtId="2" fontId="69" fillId="57" borderId="0" xfId="0" applyNumberFormat="1" applyFont="1" applyFill="1"/>
    <xf numFmtId="167" fontId="69" fillId="57" borderId="0" xfId="42" applyNumberFormat="1" applyFont="1" applyFill="1" applyBorder="1"/>
    <xf numFmtId="167" fontId="69" fillId="57" borderId="10" xfId="42" applyNumberFormat="1" applyFont="1" applyFill="1" applyBorder="1"/>
    <xf numFmtId="1" fontId="69" fillId="57" borderId="10" xfId="42" applyNumberFormat="1" applyFont="1" applyFill="1" applyBorder="1"/>
    <xf numFmtId="0" fontId="0" fillId="57" borderId="0" xfId="0" applyFill="1"/>
    <xf numFmtId="0" fontId="69" fillId="57" borderId="10" xfId="42" applyFont="1" applyFill="1" applyBorder="1"/>
    <xf numFmtId="0" fontId="12" fillId="33" borderId="22" xfId="42" applyFont="1" applyFill="1" applyBorder="1"/>
    <xf numFmtId="1" fontId="71" fillId="57" borderId="10" xfId="0" applyNumberFormat="1" applyFont="1" applyFill="1" applyBorder="1" applyAlignment="1">
      <alignment horizontal="right"/>
    </xf>
    <xf numFmtId="2" fontId="71" fillId="0" borderId="10" xfId="0" applyNumberFormat="1" applyFont="1" applyFill="1" applyBorder="1" applyAlignment="1">
      <alignment horizontal="right"/>
    </xf>
    <xf numFmtId="2" fontId="69" fillId="0" borderId="10" xfId="42" applyNumberFormat="1" applyFont="1" applyBorder="1" applyAlignment="1">
      <alignment horizontal="right"/>
    </xf>
    <xf numFmtId="1" fontId="69" fillId="0" borderId="10" xfId="42" applyNumberFormat="1" applyFont="1" applyBorder="1" applyAlignment="1">
      <alignment horizontal="right"/>
    </xf>
    <xf numFmtId="1" fontId="69" fillId="57" borderId="10" xfId="42" applyNumberFormat="1" applyFont="1" applyFill="1" applyBorder="1" applyAlignment="1">
      <alignment horizontal="right"/>
    </xf>
    <xf numFmtId="1" fontId="69" fillId="57" borderId="10" xfId="0" applyNumberFormat="1" applyFont="1" applyFill="1" applyBorder="1" applyAlignment="1">
      <alignment horizontal="right"/>
    </xf>
    <xf numFmtId="166" fontId="71" fillId="0" borderId="10" xfId="0" applyNumberFormat="1" applyFont="1" applyFill="1" applyBorder="1" applyAlignment="1">
      <alignment horizontal="right"/>
    </xf>
    <xf numFmtId="0" fontId="73" fillId="0" borderId="25" xfId="0" applyFont="1" applyFill="1" applyBorder="1"/>
    <xf numFmtId="0" fontId="73" fillId="0" borderId="26" xfId="0" applyFont="1" applyFill="1" applyBorder="1"/>
    <xf numFmtId="0" fontId="73" fillId="0" borderId="27" xfId="0" applyFont="1" applyFill="1" applyBorder="1"/>
    <xf numFmtId="0" fontId="0" fillId="0" borderId="23" xfId="0" applyFill="1" applyBorder="1"/>
    <xf numFmtId="0" fontId="0" fillId="0" borderId="28" xfId="0" applyFill="1" applyBorder="1"/>
    <xf numFmtId="0" fontId="0" fillId="0" borderId="10" xfId="0" applyFill="1" applyBorder="1" applyAlignment="1">
      <alignment vertical="top" wrapText="1"/>
    </xf>
    <xf numFmtId="0" fontId="0" fillId="0" borderId="10" xfId="0" applyFill="1" applyBorder="1" applyAlignment="1">
      <alignment vertical="top"/>
    </xf>
    <xf numFmtId="0" fontId="0" fillId="0" borderId="24" xfId="0" applyFill="1" applyBorder="1" applyAlignment="1">
      <alignment vertical="top"/>
    </xf>
    <xf numFmtId="0" fontId="0" fillId="0" borderId="22" xfId="0" applyFill="1" applyBorder="1" applyAlignment="1">
      <alignment vertical="top" wrapText="1"/>
    </xf>
    <xf numFmtId="0" fontId="0" fillId="0" borderId="24" xfId="0" applyFill="1" applyBorder="1" applyAlignment="1">
      <alignment vertical="top" wrapText="1"/>
    </xf>
    <xf numFmtId="0" fontId="0" fillId="0" borderId="29" xfId="0" applyFill="1" applyBorder="1" applyAlignment="1">
      <alignment vertical="top" wrapText="1"/>
    </xf>
    <xf numFmtId="0" fontId="70" fillId="57" borderId="26" xfId="0" applyFont="1" applyFill="1" applyBorder="1"/>
    <xf numFmtId="0" fontId="69" fillId="57" borderId="30" xfId="0" applyFont="1" applyFill="1" applyBorder="1"/>
    <xf numFmtId="0" fontId="70" fillId="57" borderId="0" xfId="0" applyFont="1" applyFill="1"/>
    <xf numFmtId="1" fontId="69" fillId="57" borderId="0" xfId="42" applyNumberFormat="1" applyFont="1" applyFill="1" applyBorder="1"/>
    <xf numFmtId="1" fontId="70" fillId="57" borderId="26" xfId="42" applyNumberFormat="1" applyFont="1" applyFill="1" applyBorder="1"/>
    <xf numFmtId="1" fontId="71" fillId="57" borderId="0" xfId="0" applyNumberFormat="1" applyFont="1" applyFill="1" applyBorder="1" applyAlignment="1">
      <alignment horizontal="right"/>
    </xf>
    <xf numFmtId="1" fontId="69" fillId="57" borderId="0" xfId="42" applyNumberFormat="1" applyFont="1" applyFill="1" applyBorder="1" applyAlignment="1">
      <alignment horizontal="right"/>
    </xf>
    <xf numFmtId="1" fontId="69" fillId="57" borderId="0" xfId="0" applyNumberFormat="1" applyFont="1" applyFill="1" applyBorder="1" applyAlignment="1">
      <alignment horizontal="right"/>
    </xf>
    <xf numFmtId="2" fontId="69" fillId="57" borderId="0" xfId="42" applyNumberFormat="1" applyFont="1" applyFill="1" applyBorder="1" applyAlignment="1">
      <alignment horizontal="right"/>
    </xf>
    <xf numFmtId="167" fontId="69" fillId="57" borderId="0" xfId="0" applyNumberFormat="1" applyFont="1" applyFill="1" applyBorder="1"/>
    <xf numFmtId="0" fontId="72" fillId="57" borderId="0" xfId="0" applyFont="1" applyFill="1"/>
    <xf numFmtId="0" fontId="12" fillId="57" borderId="0" xfId="42" applyFont="1" applyFill="1" applyBorder="1"/>
    <xf numFmtId="0" fontId="0" fillId="33" borderId="10" xfId="42" applyFont="1" applyFill="1" applyBorder="1"/>
    <xf numFmtId="0" fontId="71" fillId="57" borderId="0" xfId="0" applyFont="1" applyFill="1"/>
    <xf numFmtId="0" fontId="69" fillId="33" borderId="22" xfId="42" applyFont="1" applyFill="1" applyBorder="1"/>
    <xf numFmtId="1" fontId="71" fillId="57" borderId="30" xfId="0" applyNumberFormat="1" applyFont="1" applyFill="1" applyBorder="1" applyAlignment="1">
      <alignment horizontal="right"/>
    </xf>
    <xf numFmtId="0" fontId="71" fillId="57" borderId="30" xfId="40" applyFont="1" applyFill="1" applyBorder="1" applyAlignment="1"/>
    <xf numFmtId="0" fontId="75" fillId="57" borderId="26" xfId="40" applyFont="1" applyFill="1" applyBorder="1" applyAlignment="1"/>
    <xf numFmtId="1" fontId="75" fillId="57" borderId="26" xfId="0" applyNumberFormat="1" applyFont="1" applyFill="1" applyBorder="1" applyAlignment="1">
      <alignment horizontal="right"/>
    </xf>
    <xf numFmtId="1" fontId="70" fillId="57" borderId="26" xfId="0" applyNumberFormat="1" applyFont="1" applyFill="1" applyBorder="1"/>
    <xf numFmtId="166" fontId="69" fillId="57" borderId="10" xfId="0" applyNumberFormat="1" applyFont="1" applyFill="1" applyBorder="1"/>
    <xf numFmtId="0" fontId="66" fillId="57" borderId="0" xfId="0" applyFont="1" applyFill="1" applyBorder="1" applyAlignment="1">
      <alignment vertical="center" wrapText="1"/>
    </xf>
    <xf numFmtId="0" fontId="66" fillId="57" borderId="0" xfId="0" applyFont="1" applyFill="1" applyBorder="1" applyAlignment="1">
      <alignment horizontal="right" vertical="center" wrapText="1"/>
    </xf>
    <xf numFmtId="0" fontId="76" fillId="57" borderId="0" xfId="0" applyFont="1" applyFill="1" applyBorder="1" applyAlignment="1">
      <alignment vertical="center"/>
    </xf>
    <xf numFmtId="0" fontId="74" fillId="57" borderId="0" xfId="0" applyFont="1" applyFill="1" applyBorder="1" applyAlignment="1">
      <alignment vertical="center"/>
    </xf>
    <xf numFmtId="0" fontId="77" fillId="57" borderId="0" xfId="0" applyFont="1" applyFill="1" applyBorder="1" applyAlignment="1">
      <alignment vertical="center"/>
    </xf>
    <xf numFmtId="0" fontId="72" fillId="57" borderId="0" xfId="0" applyFont="1" applyFill="1" applyBorder="1"/>
    <xf numFmtId="2" fontId="71" fillId="57" borderId="0" xfId="0" applyNumberFormat="1" applyFont="1" applyFill="1" applyBorder="1" applyAlignment="1">
      <alignment horizontal="right"/>
    </xf>
    <xf numFmtId="166" fontId="71" fillId="57" borderId="0" xfId="0" applyNumberFormat="1" applyFont="1" applyFill="1" applyBorder="1" applyAlignment="1">
      <alignment horizontal="right"/>
    </xf>
    <xf numFmtId="166" fontId="66" fillId="57" borderId="0" xfId="186" applyNumberFormat="1" applyFont="1" applyFill="1" applyBorder="1" applyAlignment="1">
      <alignment horizontal="right" vertical="center" wrapText="1"/>
    </xf>
    <xf numFmtId="0" fontId="66" fillId="57" borderId="0" xfId="186" applyFont="1" applyFill="1" applyBorder="1" applyAlignment="1">
      <alignment vertical="center" wrapText="1"/>
    </xf>
    <xf numFmtId="1" fontId="74" fillId="57" borderId="10" xfId="0" applyNumberFormat="1" applyFont="1" applyFill="1" applyBorder="1" applyAlignment="1">
      <alignment horizontal="right" vertical="center" wrapText="1"/>
    </xf>
    <xf numFmtId="2" fontId="74" fillId="57" borderId="10" xfId="0" applyNumberFormat="1" applyFont="1" applyFill="1" applyBorder="1" applyAlignment="1">
      <alignment horizontal="right" vertical="center" wrapText="1"/>
    </xf>
    <xf numFmtId="2" fontId="69" fillId="57" borderId="10" xfId="191" applyNumberFormat="1" applyFont="1" applyFill="1" applyBorder="1" applyAlignment="1">
      <alignment horizontal="right"/>
    </xf>
    <xf numFmtId="2" fontId="69" fillId="57" borderId="24" xfId="191" applyNumberFormat="1" applyFont="1" applyFill="1" applyBorder="1" applyAlignment="1">
      <alignment horizontal="right"/>
    </xf>
    <xf numFmtId="0" fontId="69" fillId="57" borderId="10" xfId="0" applyFont="1" applyFill="1" applyBorder="1" applyAlignment="1">
      <alignment horizontal="right"/>
    </xf>
    <xf numFmtId="0" fontId="79" fillId="57" borderId="0" xfId="0" applyFont="1" applyFill="1" applyBorder="1" applyAlignment="1">
      <alignment vertical="center"/>
    </xf>
    <xf numFmtId="0" fontId="80" fillId="57" borderId="0" xfId="0" applyFont="1" applyFill="1"/>
    <xf numFmtId="0" fontId="0" fillId="57" borderId="0" xfId="0" applyFill="1" applyAlignment="1">
      <alignment horizontal="right"/>
    </xf>
    <xf numFmtId="0" fontId="82" fillId="57" borderId="0" xfId="0" applyFont="1" applyFill="1"/>
    <xf numFmtId="0" fontId="81" fillId="57" borderId="0" xfId="0" applyFont="1" applyFill="1"/>
    <xf numFmtId="0" fontId="69" fillId="57" borderId="0" xfId="0" applyFont="1" applyFill="1" applyAlignment="1">
      <alignment horizontal="right"/>
    </xf>
    <xf numFmtId="1" fontId="70" fillId="57" borderId="0" xfId="42" applyNumberFormat="1" applyFont="1" applyFill="1" applyBorder="1"/>
    <xf numFmtId="2" fontId="70" fillId="57" borderId="10" xfId="0" applyNumberFormat="1" applyFont="1" applyFill="1" applyBorder="1"/>
    <xf numFmtId="1" fontId="70" fillId="0" borderId="26" xfId="42" applyNumberFormat="1" applyFont="1" applyFill="1" applyBorder="1"/>
    <xf numFmtId="2" fontId="71" fillId="57" borderId="10" xfId="0" applyNumberFormat="1" applyFont="1" applyFill="1" applyBorder="1" applyAlignment="1"/>
    <xf numFmtId="0" fontId="70" fillId="57" borderId="26" xfId="0" applyFont="1" applyFill="1" applyBorder="1"/>
    <xf numFmtId="2" fontId="74" fillId="0" borderId="10" xfId="0" applyNumberFormat="1" applyFont="1" applyBorder="1"/>
    <xf numFmtId="167" fontId="74" fillId="0" borderId="10" xfId="0" applyNumberFormat="1" applyFont="1" applyBorder="1"/>
    <xf numFmtId="0" fontId="70" fillId="57" borderId="0" xfId="0" applyFont="1" applyFill="1" applyBorder="1"/>
    <xf numFmtId="2" fontId="71" fillId="57" borderId="30" xfId="0" applyNumberFormat="1" applyFont="1" applyFill="1" applyBorder="1" applyAlignment="1"/>
    <xf numFmtId="2" fontId="75" fillId="57" borderId="26" xfId="0" applyNumberFormat="1" applyFont="1" applyFill="1" applyBorder="1" applyAlignment="1"/>
    <xf numFmtId="2" fontId="75" fillId="57" borderId="0" xfId="0" applyNumberFormat="1" applyFont="1" applyFill="1" applyBorder="1" applyAlignment="1"/>
    <xf numFmtId="2" fontId="70" fillId="57" borderId="0" xfId="42" applyNumberFormat="1" applyFont="1" applyFill="1" applyBorder="1"/>
    <xf numFmtId="0" fontId="69" fillId="57" borderId="0" xfId="0" applyFont="1" applyFill="1"/>
    <xf numFmtId="0" fontId="71" fillId="57" borderId="10" xfId="243" applyFont="1" applyFill="1" applyBorder="1" applyAlignment="1"/>
    <xf numFmtId="0" fontId="71" fillId="57" borderId="0" xfId="243" applyFont="1" applyFill="1" applyBorder="1" applyAlignment="1"/>
    <xf numFmtId="2" fontId="66" fillId="57" borderId="0" xfId="0" applyNumberFormat="1" applyFont="1" applyFill="1" applyBorder="1" applyAlignment="1">
      <alignment vertical="center"/>
    </xf>
    <xf numFmtId="0" fontId="66" fillId="57" borderId="0" xfId="0" applyFont="1" applyFill="1" applyBorder="1" applyAlignment="1">
      <alignment vertical="center" wrapText="1"/>
    </xf>
    <xf numFmtId="3" fontId="66" fillId="57" borderId="0" xfId="0" applyNumberFormat="1" applyFont="1" applyFill="1" applyBorder="1" applyAlignment="1">
      <alignment horizontal="right" vertical="center" wrapText="1"/>
    </xf>
    <xf numFmtId="0" fontId="66" fillId="57" borderId="0" xfId="0" applyFont="1" applyFill="1" applyBorder="1" applyAlignment="1">
      <alignment horizontal="right" vertical="center" wrapText="1"/>
    </xf>
    <xf numFmtId="0" fontId="0" fillId="0" borderId="0" xfId="0"/>
    <xf numFmtId="171" fontId="66" fillId="57" borderId="0" xfId="0" applyNumberFormat="1" applyFont="1" applyFill="1" applyBorder="1" applyAlignment="1">
      <alignment vertical="center"/>
    </xf>
    <xf numFmtId="4" fontId="66" fillId="57" borderId="0" xfId="0" applyNumberFormat="1" applyFont="1" applyFill="1" applyBorder="1" applyAlignment="1">
      <alignment vertical="center"/>
    </xf>
    <xf numFmtId="0" fontId="68" fillId="57" borderId="0" xfId="0" applyFont="1" applyFill="1"/>
    <xf numFmtId="0" fontId="70" fillId="57" borderId="0" xfId="42" applyFont="1" applyFill="1"/>
    <xf numFmtId="2" fontId="69" fillId="57" borderId="10" xfId="0" applyNumberFormat="1" applyFont="1" applyFill="1" applyBorder="1"/>
    <xf numFmtId="0" fontId="69" fillId="57" borderId="0" xfId="0" applyFont="1" applyFill="1" applyBorder="1"/>
    <xf numFmtId="2" fontId="71" fillId="57" borderId="0" xfId="0" applyNumberFormat="1" applyFont="1" applyFill="1" applyBorder="1" applyAlignment="1"/>
    <xf numFmtId="3" fontId="69" fillId="57" borderId="0" xfId="0" applyNumberFormat="1" applyFont="1" applyFill="1"/>
    <xf numFmtId="167" fontId="69" fillId="57" borderId="0" xfId="42" applyNumberFormat="1" applyFont="1" applyFill="1" applyBorder="1"/>
    <xf numFmtId="0" fontId="0" fillId="57" borderId="0" xfId="0" applyFill="1"/>
    <xf numFmtId="0" fontId="72" fillId="57" borderId="0" xfId="0" applyFont="1" applyFill="1"/>
    <xf numFmtId="2" fontId="72" fillId="57" borderId="0" xfId="0" applyNumberFormat="1" applyFont="1" applyFill="1"/>
    <xf numFmtId="172" fontId="71" fillId="57" borderId="10" xfId="40" applyNumberFormat="1" applyFont="1" applyFill="1" applyBorder="1" applyAlignment="1"/>
    <xf numFmtId="0" fontId="87" fillId="57" borderId="0" xfId="0" applyFont="1" applyFill="1"/>
    <xf numFmtId="0" fontId="69" fillId="57" borderId="0" xfId="0" applyFont="1" applyFill="1" applyBorder="1" applyAlignment="1">
      <alignment horizontal="right"/>
    </xf>
    <xf numFmtId="0" fontId="87" fillId="57" borderId="0" xfId="0" applyFont="1" applyFill="1" applyBorder="1"/>
    <xf numFmtId="0" fontId="85" fillId="57" borderId="0" xfId="0" applyFont="1" applyFill="1" applyBorder="1"/>
    <xf numFmtId="0" fontId="0" fillId="57" borderId="0" xfId="0" applyFill="1" applyBorder="1" applyAlignment="1">
      <alignment horizontal="right"/>
    </xf>
    <xf numFmtId="0" fontId="0" fillId="57" borderId="0" xfId="0" applyFill="1" applyBorder="1"/>
    <xf numFmtId="0" fontId="81" fillId="57" borderId="0" xfId="0" applyFont="1" applyFill="1" applyBorder="1"/>
    <xf numFmtId="0" fontId="86" fillId="57" borderId="0" xfId="0" applyFont="1" applyFill="1" applyBorder="1"/>
    <xf numFmtId="0" fontId="88" fillId="57" borderId="0" xfId="0" applyFont="1" applyFill="1" applyBorder="1"/>
    <xf numFmtId="0" fontId="69" fillId="57" borderId="0" xfId="0" applyFont="1" applyFill="1" applyBorder="1" applyAlignment="1"/>
    <xf numFmtId="3" fontId="12" fillId="57" borderId="0" xfId="270" applyNumberFormat="1" applyFont="1" applyFill="1" applyBorder="1"/>
    <xf numFmtId="1" fontId="6" fillId="0" borderId="10" xfId="42" applyNumberFormat="1" applyFont="1" applyFill="1" applyBorder="1"/>
    <xf numFmtId="1" fontId="6" fillId="0" borderId="30" xfId="42" applyNumberFormat="1" applyFont="1" applyFill="1" applyBorder="1"/>
    <xf numFmtId="0" fontId="80" fillId="57" borderId="0" xfId="0" applyFont="1" applyFill="1" applyBorder="1" applyAlignment="1">
      <alignment wrapText="1"/>
    </xf>
    <xf numFmtId="0" fontId="87" fillId="57" borderId="0" xfId="0" applyFont="1" applyFill="1" applyBorder="1" applyAlignment="1">
      <alignment wrapText="1"/>
    </xf>
    <xf numFmtId="0" fontId="12" fillId="57" borderId="0" xfId="0" applyFont="1" applyFill="1" applyBorder="1"/>
    <xf numFmtId="0" fontId="12" fillId="57" borderId="32" xfId="0" applyFont="1" applyFill="1" applyBorder="1"/>
    <xf numFmtId="0" fontId="89" fillId="57" borderId="0" xfId="0" applyFont="1" applyFill="1"/>
    <xf numFmtId="0" fontId="90" fillId="0" borderId="0" xfId="0" applyFont="1"/>
    <xf numFmtId="0" fontId="6" fillId="33" borderId="10" xfId="42" applyFont="1" applyFill="1" applyBorder="1"/>
    <xf numFmtId="2" fontId="6" fillId="57" borderId="10" xfId="42" applyNumberFormat="1" applyFont="1" applyFill="1" applyBorder="1"/>
    <xf numFmtId="1" fontId="6" fillId="57" borderId="10" xfId="42" applyNumberFormat="1" applyFont="1" applyFill="1" applyBorder="1"/>
    <xf numFmtId="0" fontId="6" fillId="57" borderId="0" xfId="0" applyFont="1" applyFill="1"/>
    <xf numFmtId="2" fontId="6" fillId="0" borderId="10" xfId="42" applyNumberFormat="1" applyFont="1" applyFill="1" applyBorder="1"/>
    <xf numFmtId="0" fontId="90" fillId="57" borderId="0" xfId="0" applyFont="1" applyFill="1"/>
    <xf numFmtId="2" fontId="6" fillId="57" borderId="0" xfId="42" applyNumberFormat="1" applyFont="1" applyFill="1" applyBorder="1"/>
    <xf numFmtId="0" fontId="6" fillId="57" borderId="0" xfId="42" applyFont="1" applyFill="1"/>
    <xf numFmtId="2" fontId="6" fillId="57" borderId="10" xfId="0" applyNumberFormat="1" applyFont="1" applyFill="1" applyBorder="1"/>
    <xf numFmtId="2" fontId="12" fillId="57" borderId="10" xfId="42" applyNumberFormat="1" applyFill="1" applyBorder="1"/>
    <xf numFmtId="0" fontId="6" fillId="33" borderId="22" xfId="42" applyFont="1" applyFill="1" applyBorder="1"/>
    <xf numFmtId="0" fontId="91" fillId="57" borderId="0" xfId="0" applyFont="1" applyFill="1"/>
    <xf numFmtId="0" fontId="92" fillId="57" borderId="0" xfId="296" applyFont="1" applyFill="1"/>
    <xf numFmtId="0" fontId="4" fillId="57" borderId="0" xfId="296" applyFill="1"/>
    <xf numFmtId="0" fontId="93" fillId="57" borderId="0" xfId="296" applyFont="1" applyFill="1"/>
    <xf numFmtId="0" fontId="26" fillId="57" borderId="0" xfId="296" applyFont="1" applyFill="1"/>
    <xf numFmtId="0" fontId="4" fillId="57" borderId="0" xfId="296" applyFont="1" applyFill="1"/>
    <xf numFmtId="0" fontId="12" fillId="57" borderId="10" xfId="0" applyFont="1" applyFill="1" applyBorder="1"/>
    <xf numFmtId="0" fontId="6" fillId="57" borderId="0" xfId="0" applyFont="1" applyFill="1" applyBorder="1"/>
    <xf numFmtId="0" fontId="6" fillId="57" borderId="10" xfId="0" applyFont="1" applyFill="1" applyBorder="1"/>
    <xf numFmtId="1" fontId="6" fillId="0" borderId="10" xfId="42" applyNumberFormat="1" applyFont="1" applyBorder="1"/>
    <xf numFmtId="172" fontId="6" fillId="0" borderId="10" xfId="42" applyNumberFormat="1" applyFont="1" applyBorder="1"/>
    <xf numFmtId="1" fontId="6" fillId="57" borderId="10" xfId="0" applyNumberFormat="1" applyFont="1" applyFill="1" applyBorder="1"/>
    <xf numFmtId="167" fontId="6" fillId="57" borderId="10" xfId="0" applyNumberFormat="1" applyFont="1" applyFill="1" applyBorder="1"/>
    <xf numFmtId="0" fontId="84" fillId="57" borderId="0" xfId="0" applyFont="1" applyFill="1" applyBorder="1"/>
    <xf numFmtId="0" fontId="12" fillId="57" borderId="10" xfId="47" applyFont="1" applyFill="1" applyBorder="1"/>
    <xf numFmtId="0" fontId="12" fillId="57" borderId="24" xfId="47" applyFont="1" applyFill="1" applyBorder="1" applyAlignment="1"/>
    <xf numFmtId="0" fontId="12" fillId="57" borderId="23" xfId="47" applyFont="1" applyFill="1" applyBorder="1" applyAlignment="1"/>
    <xf numFmtId="0" fontId="83" fillId="57" borderId="24" xfId="47" applyFont="1" applyFill="1" applyBorder="1" applyAlignment="1">
      <alignment wrapText="1"/>
    </xf>
    <xf numFmtId="0" fontId="83" fillId="57" borderId="23" xfId="47" applyFont="1" applyFill="1" applyBorder="1" applyAlignment="1">
      <alignment wrapText="1"/>
    </xf>
    <xf numFmtId="0" fontId="12" fillId="57" borderId="22" xfId="47" applyFont="1" applyFill="1" applyBorder="1"/>
    <xf numFmtId="0" fontId="83" fillId="57" borderId="22" xfId="47" applyFont="1" applyFill="1" applyBorder="1" applyAlignment="1">
      <alignment horizontal="right" vertical="center" wrapText="1"/>
    </xf>
    <xf numFmtId="0" fontId="12" fillId="57" borderId="24" xfId="47" applyFont="1" applyFill="1" applyBorder="1"/>
    <xf numFmtId="2" fontId="12" fillId="57" borderId="10" xfId="42" applyNumberFormat="1" applyFont="1" applyFill="1" applyBorder="1"/>
    <xf numFmtId="2" fontId="0" fillId="57" borderId="10" xfId="0" applyNumberFormat="1" applyFont="1" applyFill="1" applyBorder="1"/>
    <xf numFmtId="0" fontId="12" fillId="57" borderId="24" xfId="42" applyFont="1" applyFill="1" applyBorder="1"/>
    <xf numFmtId="2" fontId="12" fillId="57" borderId="10" xfId="0" applyNumberFormat="1" applyFont="1" applyFill="1" applyBorder="1"/>
    <xf numFmtId="2" fontId="73" fillId="57" borderId="10" xfId="0" applyNumberFormat="1" applyFont="1" applyFill="1" applyBorder="1" applyAlignment="1">
      <alignment horizontal="right"/>
    </xf>
    <xf numFmtId="0" fontId="12" fillId="57" borderId="0" xfId="47" applyFont="1" applyFill="1" applyBorder="1"/>
    <xf numFmtId="167" fontId="12" fillId="57" borderId="10" xfId="0" applyNumberFormat="1" applyFont="1" applyFill="1" applyBorder="1"/>
    <xf numFmtId="0" fontId="12" fillId="57" borderId="10" xfId="47" applyFont="1" applyFill="1" applyBorder="1" applyAlignment="1"/>
    <xf numFmtId="0" fontId="83" fillId="57" borderId="10" xfId="47" applyFont="1" applyFill="1" applyBorder="1" applyAlignment="1">
      <alignment wrapText="1"/>
    </xf>
    <xf numFmtId="0" fontId="83" fillId="57" borderId="10" xfId="47" applyFont="1" applyFill="1" applyBorder="1" applyAlignment="1">
      <alignment horizontal="right" vertical="center" wrapText="1"/>
    </xf>
    <xf numFmtId="0" fontId="12" fillId="57" borderId="10" xfId="42" applyFont="1" applyFill="1" applyBorder="1"/>
    <xf numFmtId="167" fontId="0" fillId="57" borderId="10" xfId="0" applyNumberFormat="1" applyFont="1" applyFill="1" applyBorder="1"/>
    <xf numFmtId="0" fontId="93" fillId="57" borderId="0" xfId="0" applyFont="1" applyFill="1"/>
    <xf numFmtId="3" fontId="0" fillId="57" borderId="0" xfId="0" applyNumberFormat="1" applyFill="1"/>
    <xf numFmtId="2" fontId="83" fillId="57" borderId="10" xfId="47" applyNumberFormat="1" applyFont="1" applyFill="1" applyBorder="1" applyAlignment="1">
      <alignment horizontal="right" vertical="center" wrapText="1"/>
    </xf>
    <xf numFmtId="2" fontId="83" fillId="57" borderId="10" xfId="47" applyNumberFormat="1" applyFont="1" applyFill="1" applyBorder="1" applyAlignment="1">
      <alignment vertical="center" wrapText="1"/>
    </xf>
    <xf numFmtId="2" fontId="12" fillId="57" borderId="10" xfId="47" applyNumberFormat="1" applyFont="1" applyFill="1" applyBorder="1"/>
    <xf numFmtId="2" fontId="0" fillId="57" borderId="10" xfId="47" applyNumberFormat="1" applyFont="1" applyFill="1" applyBorder="1"/>
    <xf numFmtId="2" fontId="0" fillId="57" borderId="10" xfId="42" applyNumberFormat="1" applyFont="1" applyFill="1" applyBorder="1"/>
    <xf numFmtId="1" fontId="12" fillId="57" borderId="10" xfId="0" applyNumberFormat="1" applyFont="1" applyFill="1" applyBorder="1"/>
    <xf numFmtId="1" fontId="12" fillId="57" borderId="10" xfId="47" applyNumberFormat="1" applyFont="1" applyFill="1" applyBorder="1"/>
    <xf numFmtId="0" fontId="83" fillId="57" borderId="10" xfId="47" applyFont="1" applyFill="1" applyBorder="1" applyAlignment="1"/>
    <xf numFmtId="0" fontId="2" fillId="57" borderId="10" xfId="47" applyFont="1" applyFill="1" applyBorder="1"/>
    <xf numFmtId="1" fontId="83" fillId="57" borderId="10" xfId="47" applyNumberFormat="1" applyFont="1" applyFill="1" applyBorder="1" applyAlignment="1">
      <alignment horizontal="right" vertical="center" wrapText="1"/>
    </xf>
    <xf numFmtId="1" fontId="12" fillId="57" borderId="10" xfId="42" applyNumberFormat="1" applyFont="1" applyFill="1" applyBorder="1"/>
    <xf numFmtId="1" fontId="83" fillId="57" borderId="10" xfId="47" applyNumberFormat="1" applyFont="1" applyFill="1" applyBorder="1" applyAlignment="1">
      <alignment vertical="center" wrapText="1"/>
    </xf>
    <xf numFmtId="0" fontId="6" fillId="57" borderId="0" xfId="47" applyFont="1" applyFill="1" applyBorder="1" applyAlignment="1"/>
    <xf numFmtId="2" fontId="2" fillId="57" borderId="10" xfId="47" applyNumberFormat="1" applyFont="1" applyFill="1" applyBorder="1"/>
    <xf numFmtId="0" fontId="6" fillId="57" borderId="0" xfId="47" applyFont="1" applyFill="1" applyBorder="1"/>
    <xf numFmtId="0" fontId="74" fillId="57" borderId="0" xfId="47" applyFont="1" applyFill="1" applyBorder="1" applyAlignment="1">
      <alignment horizontal="right" vertical="center" wrapText="1"/>
    </xf>
    <xf numFmtId="2" fontId="6" fillId="57" borderId="0" xfId="47" applyNumberFormat="1" applyFont="1" applyFill="1" applyBorder="1"/>
    <xf numFmtId="1" fontId="6" fillId="57" borderId="0" xfId="47" applyNumberFormat="1" applyFont="1" applyFill="1" applyBorder="1"/>
    <xf numFmtId="1" fontId="6" fillId="57" borderId="0" xfId="42" applyNumberFormat="1" applyFont="1" applyFill="1" applyBorder="1"/>
    <xf numFmtId="2" fontId="12" fillId="57" borderId="0" xfId="42" applyNumberFormat="1" applyFill="1"/>
    <xf numFmtId="166" fontId="0" fillId="57" borderId="10" xfId="42" applyNumberFormat="1" applyFont="1" applyFill="1" applyBorder="1"/>
    <xf numFmtId="1" fontId="0" fillId="57" borderId="10" xfId="42" applyNumberFormat="1" applyFont="1" applyFill="1" applyBorder="1"/>
    <xf numFmtId="0" fontId="83" fillId="57" borderId="10" xfId="40" applyFont="1" applyFill="1" applyBorder="1" applyAlignment="1">
      <alignment horizontal="right" vertical="center" wrapText="1"/>
    </xf>
    <xf numFmtId="2" fontId="83" fillId="57" borderId="10" xfId="40" applyNumberFormat="1" applyFont="1" applyFill="1" applyBorder="1" applyAlignment="1">
      <alignment horizontal="right" vertical="center" wrapText="1"/>
    </xf>
    <xf numFmtId="2" fontId="12" fillId="57" borderId="10" xfId="40" applyNumberFormat="1" applyFont="1" applyFill="1" applyBorder="1"/>
    <xf numFmtId="0" fontId="6" fillId="57" borderId="0" xfId="40" applyFont="1" applyFill="1" applyBorder="1" applyAlignment="1"/>
    <xf numFmtId="0" fontId="6" fillId="57" borderId="30" xfId="0" applyFont="1" applyFill="1" applyBorder="1"/>
    <xf numFmtId="1" fontId="6" fillId="57" borderId="0" xfId="0" applyNumberFormat="1" applyFont="1" applyFill="1" applyBorder="1"/>
    <xf numFmtId="2" fontId="6" fillId="57" borderId="0" xfId="0" applyNumberFormat="1" applyFont="1" applyFill="1" applyBorder="1"/>
    <xf numFmtId="0" fontId="6" fillId="57" borderId="0" xfId="42" applyFont="1" applyFill="1" applyBorder="1"/>
    <xf numFmtId="1" fontId="6" fillId="57" borderId="0" xfId="0" applyNumberFormat="1" applyFont="1" applyFill="1"/>
    <xf numFmtId="1" fontId="6" fillId="57" borderId="30" xfId="42" applyNumberFormat="1" applyFont="1" applyFill="1" applyBorder="1"/>
    <xf numFmtId="167" fontId="6" fillId="0" borderId="10" xfId="42" applyNumberFormat="1" applyFont="1" applyBorder="1"/>
    <xf numFmtId="167" fontId="6" fillId="57" borderId="10" xfId="42" applyNumberFormat="1" applyFont="1" applyFill="1" applyBorder="1"/>
    <xf numFmtId="167" fontId="6" fillId="57" borderId="0" xfId="0" applyNumberFormat="1" applyFont="1" applyFill="1"/>
    <xf numFmtId="2" fontId="6" fillId="57" borderId="0" xfId="0" applyNumberFormat="1" applyFont="1" applyFill="1"/>
    <xf numFmtId="166" fontId="6" fillId="57" borderId="10" xfId="42" applyNumberFormat="1" applyFont="1" applyFill="1" applyBorder="1"/>
    <xf numFmtId="43" fontId="6" fillId="0" borderId="10" xfId="230" applyFont="1" applyFill="1" applyBorder="1" applyAlignment="1">
      <alignment horizontal="right"/>
    </xf>
    <xf numFmtId="43" fontId="6" fillId="0" borderId="10" xfId="230" applyFont="1" applyFill="1" applyBorder="1"/>
    <xf numFmtId="1" fontId="103" fillId="57" borderId="0" xfId="0" applyNumberFormat="1" applyFont="1" applyFill="1"/>
    <xf numFmtId="174" fontId="6" fillId="57" borderId="0" xfId="502" applyNumberFormat="1" applyFont="1" applyFill="1"/>
    <xf numFmtId="0" fontId="6" fillId="57" borderId="21" xfId="0" applyFont="1" applyFill="1" applyBorder="1"/>
    <xf numFmtId="167" fontId="6" fillId="57" borderId="0" xfId="42" applyNumberFormat="1" applyFont="1" applyFill="1" applyBorder="1"/>
    <xf numFmtId="167" fontId="6" fillId="57" borderId="0" xfId="0" applyNumberFormat="1" applyFont="1" applyFill="1" applyBorder="1"/>
    <xf numFmtId="2" fontId="6" fillId="33" borderId="10" xfId="42" applyNumberFormat="1" applyFont="1" applyFill="1" applyBorder="1"/>
    <xf numFmtId="2" fontId="6" fillId="0" borderId="10" xfId="42" applyNumberFormat="1" applyFont="1" applyBorder="1"/>
    <xf numFmtId="3" fontId="6" fillId="57" borderId="0" xfId="0" applyNumberFormat="1" applyFont="1" applyFill="1"/>
    <xf numFmtId="167" fontId="6" fillId="0" borderId="10" xfId="42" applyNumberFormat="1" applyFont="1" applyFill="1" applyBorder="1"/>
    <xf numFmtId="2" fontId="6" fillId="0" borderId="10" xfId="0" applyNumberFormat="1" applyFont="1" applyFill="1" applyBorder="1"/>
    <xf numFmtId="166" fontId="12" fillId="57" borderId="0" xfId="42" applyNumberFormat="1" applyFont="1" applyFill="1" applyBorder="1"/>
    <xf numFmtId="171" fontId="12" fillId="57" borderId="0" xfId="0" applyNumberFormat="1" applyFont="1" applyFill="1" applyBorder="1"/>
    <xf numFmtId="172" fontId="6" fillId="57" borderId="0" xfId="42" applyNumberFormat="1" applyFont="1" applyFill="1" applyBorder="1"/>
    <xf numFmtId="1" fontId="6" fillId="57" borderId="24" xfId="42" applyNumberFormat="1" applyFont="1" applyFill="1" applyBorder="1"/>
    <xf numFmtId="0" fontId="0" fillId="57" borderId="21" xfId="0" applyFill="1" applyBorder="1"/>
    <xf numFmtId="167" fontId="0" fillId="57" borderId="10" xfId="0" applyNumberFormat="1" applyFill="1" applyBorder="1"/>
    <xf numFmtId="1" fontId="0" fillId="57" borderId="10" xfId="0" applyNumberFormat="1" applyFill="1" applyBorder="1"/>
    <xf numFmtId="167" fontId="83" fillId="57" borderId="10" xfId="47" applyNumberFormat="1" applyFont="1" applyFill="1" applyBorder="1" applyAlignment="1">
      <alignment horizontal="right" vertical="center" wrapText="1"/>
    </xf>
    <xf numFmtId="167" fontId="12" fillId="57" borderId="10" xfId="42" applyNumberFormat="1" applyFont="1" applyFill="1" applyBorder="1"/>
    <xf numFmtId="2" fontId="104" fillId="57" borderId="10" xfId="42" applyNumberFormat="1" applyFont="1" applyFill="1" applyBorder="1"/>
    <xf numFmtId="167" fontId="12" fillId="57" borderId="10" xfId="47" applyNumberFormat="1" applyFont="1" applyFill="1" applyBorder="1"/>
    <xf numFmtId="167" fontId="0" fillId="57" borderId="10" xfId="47" applyNumberFormat="1" applyFont="1" applyFill="1" applyBorder="1"/>
    <xf numFmtId="167" fontId="0" fillId="57" borderId="10" xfId="42" applyNumberFormat="1" applyFont="1" applyFill="1" applyBorder="1"/>
    <xf numFmtId="0" fontId="93" fillId="57" borderId="0" xfId="0" applyFont="1" applyFill="1" applyBorder="1"/>
    <xf numFmtId="0" fontId="83" fillId="57" borderId="0" xfId="47" applyFont="1" applyFill="1" applyBorder="1" applyAlignment="1"/>
    <xf numFmtId="0" fontId="12" fillId="57" borderId="0" xfId="47" applyFont="1" applyFill="1" applyBorder="1" applyAlignment="1"/>
    <xf numFmtId="0" fontId="2" fillId="57" borderId="0" xfId="47" applyFont="1" applyFill="1" applyBorder="1"/>
    <xf numFmtId="0" fontId="83" fillId="57" borderId="0" xfId="47" applyFont="1" applyFill="1" applyBorder="1" applyAlignment="1">
      <alignment horizontal="right" vertical="center" wrapText="1"/>
    </xf>
    <xf numFmtId="2" fontId="12" fillId="57" borderId="0" xfId="47" applyNumberFormat="1" applyFont="1" applyFill="1" applyBorder="1"/>
    <xf numFmtId="2" fontId="83" fillId="57" borderId="0" xfId="47" applyNumberFormat="1" applyFont="1" applyFill="1" applyBorder="1" applyAlignment="1">
      <alignment horizontal="right" vertical="center" wrapText="1"/>
    </xf>
    <xf numFmtId="2" fontId="83" fillId="57" borderId="0" xfId="47" applyNumberFormat="1" applyFont="1" applyFill="1" applyBorder="1" applyAlignment="1">
      <alignment vertical="center" wrapText="1"/>
    </xf>
    <xf numFmtId="1" fontId="83" fillId="57" borderId="0" xfId="47" applyNumberFormat="1" applyFont="1" applyFill="1" applyBorder="1" applyAlignment="1">
      <alignment horizontal="right" vertical="center" wrapText="1"/>
    </xf>
    <xf numFmtId="1" fontId="12" fillId="57" borderId="0" xfId="47" applyNumberFormat="1" applyFont="1" applyFill="1" applyBorder="1"/>
    <xf numFmtId="2" fontId="12" fillId="57" borderId="0" xfId="42" applyNumberFormat="1" applyFont="1" applyFill="1" applyBorder="1"/>
    <xf numFmtId="1" fontId="12" fillId="57" borderId="0" xfId="42" applyNumberFormat="1" applyFont="1" applyFill="1" applyBorder="1"/>
    <xf numFmtId="2" fontId="12" fillId="57" borderId="0" xfId="0" applyNumberFormat="1" applyFont="1" applyFill="1" applyBorder="1"/>
    <xf numFmtId="167" fontId="12" fillId="57" borderId="0" xfId="0" applyNumberFormat="1" applyFont="1" applyFill="1" applyBorder="1"/>
    <xf numFmtId="1" fontId="83" fillId="57" borderId="0" xfId="47" applyNumberFormat="1" applyFont="1" applyFill="1" applyBorder="1" applyAlignment="1">
      <alignment vertical="center" wrapText="1"/>
    </xf>
    <xf numFmtId="2" fontId="2" fillId="57" borderId="0" xfId="47" applyNumberFormat="1" applyFont="1" applyFill="1" applyBorder="1"/>
    <xf numFmtId="1" fontId="0" fillId="57" borderId="0" xfId="42" applyNumberFormat="1" applyFont="1" applyFill="1" applyBorder="1"/>
    <xf numFmtId="167" fontId="83" fillId="57" borderId="10" xfId="47" applyNumberFormat="1" applyFont="1" applyFill="1" applyBorder="1" applyAlignment="1">
      <alignment vertical="center" wrapText="1"/>
    </xf>
    <xf numFmtId="0" fontId="83" fillId="57" borderId="0" xfId="47" applyFont="1" applyFill="1" applyBorder="1" applyAlignment="1">
      <alignment wrapText="1"/>
    </xf>
    <xf numFmtId="167" fontId="83" fillId="57" borderId="0" xfId="47" applyNumberFormat="1" applyFont="1" applyFill="1" applyBorder="1" applyAlignment="1">
      <alignment horizontal="right" vertical="center" wrapText="1"/>
    </xf>
    <xf numFmtId="167" fontId="12" fillId="57" borderId="0" xfId="47" applyNumberFormat="1" applyFont="1" applyFill="1" applyBorder="1"/>
    <xf numFmtId="167" fontId="0" fillId="57" borderId="0" xfId="47" applyNumberFormat="1" applyFont="1" applyFill="1" applyBorder="1"/>
    <xf numFmtId="167" fontId="12" fillId="57" borderId="0" xfId="42" applyNumberFormat="1" applyFont="1" applyFill="1" applyBorder="1"/>
    <xf numFmtId="167" fontId="0" fillId="57" borderId="0" xfId="42" applyNumberFormat="1" applyFont="1" applyFill="1" applyBorder="1"/>
    <xf numFmtId="2" fontId="0" fillId="57" borderId="0" xfId="47" applyNumberFormat="1" applyFont="1" applyFill="1" applyBorder="1"/>
    <xf numFmtId="173" fontId="0" fillId="57" borderId="0" xfId="0" applyNumberFormat="1" applyFill="1" applyBorder="1"/>
    <xf numFmtId="2" fontId="12" fillId="57" borderId="0" xfId="42" applyNumberFormat="1" applyFill="1" applyBorder="1"/>
    <xf numFmtId="0" fontId="0" fillId="0" borderId="0" xfId="0" applyFill="1"/>
    <xf numFmtId="2" fontId="71" fillId="0" borderId="10" xfId="0" applyNumberFormat="1" applyFont="1" applyFill="1" applyBorder="1"/>
    <xf numFmtId="0" fontId="6" fillId="0" borderId="0" xfId="0" applyFont="1" applyFill="1"/>
    <xf numFmtId="0" fontId="72" fillId="0" borderId="0" xfId="0" applyFont="1" applyFill="1"/>
    <xf numFmtId="3" fontId="102" fillId="57" borderId="0" xfId="168" applyNumberFormat="1" applyFont="1" applyFill="1" applyBorder="1"/>
    <xf numFmtId="3" fontId="12" fillId="57" borderId="0" xfId="0" applyNumberFormat="1" applyFont="1" applyFill="1" applyBorder="1"/>
    <xf numFmtId="3" fontId="12" fillId="57" borderId="0" xfId="168" applyNumberFormat="1" applyFont="1" applyFill="1" applyBorder="1"/>
    <xf numFmtId="0" fontId="6" fillId="57" borderId="10" xfId="42" applyFont="1" applyFill="1" applyBorder="1"/>
    <xf numFmtId="0" fontId="71" fillId="0" borderId="10" xfId="40" applyFont="1" applyFill="1" applyBorder="1" applyAlignment="1"/>
    <xf numFmtId="1" fontId="6" fillId="0" borderId="10" xfId="0" applyNumberFormat="1" applyFont="1" applyFill="1" applyBorder="1"/>
    <xf numFmtId="2" fontId="71" fillId="0" borderId="10" xfId="0" applyNumberFormat="1" applyFont="1" applyFill="1" applyBorder="1" applyAlignment="1"/>
    <xf numFmtId="166" fontId="6" fillId="0" borderId="10" xfId="42" applyNumberFormat="1" applyFont="1" applyFill="1" applyBorder="1"/>
    <xf numFmtId="166" fontId="6" fillId="57" borderId="0" xfId="0" applyNumberFormat="1" applyFont="1" applyFill="1"/>
    <xf numFmtId="165" fontId="6" fillId="0" borderId="10" xfId="0" applyNumberFormat="1" applyFont="1" applyFill="1" applyBorder="1"/>
    <xf numFmtId="3" fontId="73" fillId="57" borderId="0" xfId="0" applyNumberFormat="1" applyFont="1" applyFill="1" applyBorder="1"/>
    <xf numFmtId="4" fontId="73" fillId="57" borderId="0" xfId="0" applyNumberFormat="1" applyFont="1" applyFill="1" applyBorder="1"/>
    <xf numFmtId="171" fontId="73" fillId="57" borderId="0" xfId="0" applyNumberFormat="1" applyFont="1" applyFill="1" applyBorder="1"/>
    <xf numFmtId="172" fontId="6" fillId="0" borderId="10" xfId="0" applyNumberFormat="1" applyFont="1" applyFill="1" applyBorder="1"/>
    <xf numFmtId="172" fontId="6" fillId="57" borderId="0" xfId="0" applyNumberFormat="1" applyFont="1" applyFill="1"/>
    <xf numFmtId="166" fontId="6" fillId="57" borderId="0" xfId="42" applyNumberFormat="1" applyFont="1" applyFill="1" applyBorder="1"/>
    <xf numFmtId="0" fontId="6" fillId="0" borderId="10" xfId="0" applyFont="1" applyFill="1" applyBorder="1"/>
    <xf numFmtId="166" fontId="6" fillId="57" borderId="10" xfId="0" applyNumberFormat="1" applyFont="1" applyFill="1" applyBorder="1"/>
    <xf numFmtId="166" fontId="6" fillId="0" borderId="10" xfId="0" applyNumberFormat="1" applyFont="1" applyFill="1" applyBorder="1"/>
    <xf numFmtId="166" fontId="12" fillId="0" borderId="10" xfId="42" applyNumberFormat="1" applyFill="1" applyBorder="1"/>
    <xf numFmtId="2" fontId="12" fillId="0" borderId="10" xfId="42" applyNumberFormat="1" applyFill="1" applyBorder="1"/>
    <xf numFmtId="1" fontId="6" fillId="57" borderId="23" xfId="42" applyNumberFormat="1" applyFont="1" applyFill="1" applyBorder="1" applyAlignment="1"/>
    <xf numFmtId="2" fontId="6" fillId="57" borderId="0" xfId="42" applyNumberFormat="1" applyFont="1" applyFill="1" applyBorder="1" applyAlignment="1"/>
    <xf numFmtId="172" fontId="6" fillId="57" borderId="10" xfId="0" applyNumberFormat="1" applyFont="1" applyFill="1" applyBorder="1"/>
    <xf numFmtId="0" fontId="71" fillId="0" borderId="10" xfId="296" applyFont="1" applyFill="1" applyBorder="1" applyAlignment="1"/>
    <xf numFmtId="2" fontId="66" fillId="57" borderId="0" xfId="0" applyNumberFormat="1" applyFont="1" applyFill="1" applyBorder="1" applyAlignment="1">
      <alignment horizontal="right" vertical="center" wrapText="1"/>
    </xf>
    <xf numFmtId="2" fontId="66" fillId="57" borderId="0" xfId="0" applyNumberFormat="1" applyFont="1" applyFill="1" applyBorder="1" applyAlignment="1">
      <alignment vertical="center" wrapText="1"/>
    </xf>
    <xf numFmtId="0" fontId="6" fillId="57" borderId="34" xfId="47" applyFont="1" applyFill="1" applyBorder="1"/>
    <xf numFmtId="2" fontId="6" fillId="57" borderId="34" xfId="47" applyNumberFormat="1" applyFont="1" applyFill="1" applyBorder="1"/>
    <xf numFmtId="1" fontId="6" fillId="57" borderId="34" xfId="47" applyNumberFormat="1" applyFont="1" applyFill="1" applyBorder="1"/>
    <xf numFmtId="0" fontId="0" fillId="57" borderId="34" xfId="0" applyFill="1" applyBorder="1"/>
    <xf numFmtId="0" fontId="6" fillId="57" borderId="10" xfId="47" applyFont="1" applyFill="1" applyBorder="1" applyAlignment="1"/>
    <xf numFmtId="0" fontId="0" fillId="57" borderId="35" xfId="0" applyFill="1" applyBorder="1"/>
    <xf numFmtId="0" fontId="0" fillId="57" borderId="23" xfId="0" applyFill="1" applyBorder="1"/>
    <xf numFmtId="0" fontId="0" fillId="57" borderId="24" xfId="0" applyFill="1" applyBorder="1"/>
    <xf numFmtId="0" fontId="0" fillId="57" borderId="29" xfId="0" applyFill="1" applyBorder="1"/>
    <xf numFmtId="0" fontId="0" fillId="57" borderId="32" xfId="0" applyFill="1" applyBorder="1"/>
    <xf numFmtId="0" fontId="0" fillId="57" borderId="28" xfId="0" applyFill="1" applyBorder="1"/>
    <xf numFmtId="2" fontId="0" fillId="57" borderId="23" xfId="0" applyNumberFormat="1" applyFill="1" applyBorder="1"/>
    <xf numFmtId="2" fontId="0" fillId="57" borderId="24" xfId="0" applyNumberFormat="1" applyFill="1" applyBorder="1"/>
    <xf numFmtId="2" fontId="0" fillId="57" borderId="10" xfId="0" applyNumberFormat="1" applyFill="1" applyBorder="1"/>
    <xf numFmtId="167" fontId="0" fillId="57" borderId="0" xfId="0" applyNumberFormat="1" applyFill="1"/>
    <xf numFmtId="2" fontId="0" fillId="57" borderId="0" xfId="0" applyNumberFormat="1" applyFill="1"/>
    <xf numFmtId="2" fontId="0" fillId="57" borderId="35" xfId="0" applyNumberFormat="1" applyFill="1" applyBorder="1"/>
    <xf numFmtId="0" fontId="71" fillId="0" borderId="10" xfId="243" applyFont="1" applyFill="1" applyBorder="1" applyAlignment="1"/>
    <xf numFmtId="2" fontId="6" fillId="57" borderId="10" xfId="42" applyNumberFormat="1" applyFont="1" applyFill="1" applyBorder="1"/>
    <xf numFmtId="2" fontId="6" fillId="57" borderId="10" xfId="0" applyNumberFormat="1" applyFont="1" applyFill="1" applyBorder="1"/>
    <xf numFmtId="167" fontId="6" fillId="57" borderId="10" xfId="42" applyNumberFormat="1" applyFont="1" applyFill="1" applyBorder="1"/>
    <xf numFmtId="2" fontId="6" fillId="57" borderId="10" xfId="42" applyNumberFormat="1" applyFont="1" applyFill="1" applyBorder="1"/>
    <xf numFmtId="167" fontId="6" fillId="57" borderId="0" xfId="0" applyNumberFormat="1" applyFont="1" applyFill="1"/>
    <xf numFmtId="2" fontId="6" fillId="0" borderId="0" xfId="42" applyNumberFormat="1" applyFont="1" applyFill="1" applyBorder="1"/>
    <xf numFmtId="0" fontId="6" fillId="0" borderId="0" xfId="0" applyFont="1" applyFill="1" applyBorder="1"/>
    <xf numFmtId="1" fontId="71" fillId="0" borderId="10" xfId="42" applyNumberFormat="1" applyFont="1" applyFill="1" applyBorder="1"/>
    <xf numFmtId="1" fontId="71" fillId="0" borderId="30" xfId="42" applyNumberFormat="1" applyFont="1" applyFill="1" applyBorder="1"/>
    <xf numFmtId="2" fontId="71" fillId="57" borderId="10" xfId="42" applyNumberFormat="1" applyFont="1" applyFill="1" applyBorder="1"/>
    <xf numFmtId="2" fontId="71" fillId="0" borderId="10" xfId="42" applyNumberFormat="1" applyFont="1" applyFill="1" applyBorder="1"/>
    <xf numFmtId="2" fontId="71" fillId="57" borderId="10" xfId="0" applyNumberFormat="1" applyFont="1" applyFill="1" applyBorder="1"/>
    <xf numFmtId="2" fontId="71" fillId="57" borderId="0" xfId="42" applyNumberFormat="1" applyFont="1" applyFill="1" applyBorder="1"/>
    <xf numFmtId="0" fontId="71" fillId="33" borderId="10" xfId="42" applyFont="1" applyFill="1" applyBorder="1"/>
    <xf numFmtId="166" fontId="12" fillId="0" borderId="10" xfId="42" applyNumberFormat="1" applyBorder="1"/>
    <xf numFmtId="2" fontId="12" fillId="0" borderId="10" xfId="42" applyNumberFormat="1" applyBorder="1"/>
    <xf numFmtId="0" fontId="69" fillId="57" borderId="0" xfId="0" applyFont="1" applyFill="1" applyBorder="1" applyAlignment="1">
      <alignment horizontal="center"/>
    </xf>
    <xf numFmtId="1" fontId="6" fillId="57" borderId="24" xfId="42" applyNumberFormat="1" applyFont="1" applyFill="1" applyBorder="1" applyAlignment="1">
      <alignment horizontal="center"/>
    </xf>
    <xf numFmtId="1" fontId="6" fillId="57" borderId="23" xfId="42" applyNumberFormat="1" applyFont="1" applyFill="1" applyBorder="1" applyAlignment="1">
      <alignment horizontal="center"/>
    </xf>
    <xf numFmtId="2" fontId="83" fillId="57" borderId="0" xfId="47" applyNumberFormat="1" applyFont="1" applyFill="1" applyBorder="1" applyAlignment="1">
      <alignment horizontal="center"/>
    </xf>
    <xf numFmtId="0" fontId="12" fillId="57" borderId="0" xfId="47" applyFont="1" applyFill="1" applyBorder="1" applyAlignment="1">
      <alignment horizontal="center"/>
    </xf>
    <xf numFmtId="0" fontId="83" fillId="57" borderId="0" xfId="47" applyFont="1" applyFill="1" applyBorder="1" applyAlignment="1">
      <alignment horizontal="center" vertical="top" wrapText="1"/>
    </xf>
    <xf numFmtId="0" fontId="83" fillId="57" borderId="0" xfId="47" applyFont="1" applyFill="1" applyBorder="1" applyAlignment="1">
      <alignment horizontal="center" vertical="top"/>
    </xf>
    <xf numFmtId="2" fontId="12" fillId="57" borderId="0" xfId="47" applyNumberFormat="1" applyFont="1" applyFill="1" applyBorder="1" applyAlignment="1">
      <alignment horizontal="center"/>
    </xf>
    <xf numFmtId="2" fontId="83" fillId="57" borderId="0" xfId="47" applyNumberFormat="1" applyFont="1" applyFill="1" applyBorder="1" applyAlignment="1">
      <alignment horizontal="center" vertical="top"/>
    </xf>
    <xf numFmtId="2" fontId="83" fillId="57" borderId="24" xfId="47" applyNumberFormat="1" applyFont="1" applyFill="1" applyBorder="1" applyAlignment="1">
      <alignment horizontal="center"/>
    </xf>
    <xf numFmtId="2" fontId="83" fillId="57" borderId="23" xfId="47" applyNumberFormat="1" applyFont="1" applyFill="1" applyBorder="1" applyAlignment="1">
      <alignment horizontal="center"/>
    </xf>
    <xf numFmtId="0" fontId="12" fillId="57" borderId="10" xfId="47" applyFont="1" applyFill="1" applyBorder="1" applyAlignment="1">
      <alignment horizontal="center"/>
    </xf>
    <xf numFmtId="0" fontId="83" fillId="57" borderId="10" xfId="47" applyFont="1" applyFill="1" applyBorder="1" applyAlignment="1">
      <alignment horizontal="center" vertical="top" wrapText="1"/>
    </xf>
    <xf numFmtId="0" fontId="83" fillId="57" borderId="10" xfId="47" applyFont="1" applyFill="1" applyBorder="1" applyAlignment="1">
      <alignment horizontal="center" vertical="top"/>
    </xf>
    <xf numFmtId="2" fontId="12" fillId="57" borderId="24" xfId="47" applyNumberFormat="1" applyFont="1" applyFill="1" applyBorder="1" applyAlignment="1">
      <alignment horizontal="center"/>
    </xf>
    <xf numFmtId="2" fontId="12" fillId="57" borderId="23" xfId="47" applyNumberFormat="1" applyFont="1" applyFill="1" applyBorder="1" applyAlignment="1">
      <alignment horizontal="center"/>
    </xf>
    <xf numFmtId="2" fontId="83" fillId="57" borderId="24" xfId="47" applyNumberFormat="1" applyFont="1" applyFill="1" applyBorder="1" applyAlignment="1">
      <alignment horizontal="center" vertical="top"/>
    </xf>
    <xf numFmtId="2" fontId="83" fillId="57" borderId="23" xfId="47" applyNumberFormat="1" applyFont="1" applyFill="1" applyBorder="1" applyAlignment="1">
      <alignment horizontal="center" vertical="top"/>
    </xf>
  </cellXfs>
  <cellStyles count="841">
    <cellStyle name="20 % - Akzent1 2" xfId="231"/>
    <cellStyle name="20 % - Akzent1 2 2" xfId="411"/>
    <cellStyle name="20 % - Akzent1 2 2 2" xfId="750"/>
    <cellStyle name="20 % - Akzent1 2 3" xfId="581"/>
    <cellStyle name="20 % - Akzent1 3" xfId="192"/>
    <cellStyle name="20 % - Akzent1 3 2" xfId="372"/>
    <cellStyle name="20 % - Akzent1 3 2 2" xfId="711"/>
    <cellStyle name="20 % - Akzent1 3 3" xfId="542"/>
    <cellStyle name="20 % - Akzent2 2" xfId="233"/>
    <cellStyle name="20 % - Akzent2 2 2" xfId="413"/>
    <cellStyle name="20 % - Akzent2 2 2 2" xfId="752"/>
    <cellStyle name="20 % - Akzent2 2 3" xfId="583"/>
    <cellStyle name="20 % - Akzent2 3" xfId="194"/>
    <cellStyle name="20 % - Akzent2 3 2" xfId="374"/>
    <cellStyle name="20 % - Akzent2 3 2 2" xfId="713"/>
    <cellStyle name="20 % - Akzent2 3 3" xfId="544"/>
    <cellStyle name="20 % - Akzent3 2" xfId="235"/>
    <cellStyle name="20 % - Akzent3 2 2" xfId="415"/>
    <cellStyle name="20 % - Akzent3 2 2 2" xfId="754"/>
    <cellStyle name="20 % - Akzent3 2 3" xfId="585"/>
    <cellStyle name="20 % - Akzent3 3" xfId="196"/>
    <cellStyle name="20 % - Akzent3 3 2" xfId="376"/>
    <cellStyle name="20 % - Akzent3 3 2 2" xfId="715"/>
    <cellStyle name="20 % - Akzent3 3 3" xfId="546"/>
    <cellStyle name="20 % - Akzent4 2" xfId="237"/>
    <cellStyle name="20 % - Akzent4 2 2" xfId="417"/>
    <cellStyle name="20 % - Akzent4 2 2 2" xfId="756"/>
    <cellStyle name="20 % - Akzent4 2 3" xfId="587"/>
    <cellStyle name="20 % - Akzent4 3" xfId="198"/>
    <cellStyle name="20 % - Akzent4 3 2" xfId="378"/>
    <cellStyle name="20 % - Akzent4 3 2 2" xfId="717"/>
    <cellStyle name="20 % - Akzent4 3 3" xfId="548"/>
    <cellStyle name="20 % - Akzent5 2" xfId="239"/>
    <cellStyle name="20 % - Akzent5 2 2" xfId="419"/>
    <cellStyle name="20 % - Akzent5 2 2 2" xfId="758"/>
    <cellStyle name="20 % - Akzent5 2 3" xfId="589"/>
    <cellStyle name="20 % - Akzent5 3" xfId="200"/>
    <cellStyle name="20 % - Akzent5 3 2" xfId="380"/>
    <cellStyle name="20 % - Akzent5 3 2 2" xfId="719"/>
    <cellStyle name="20 % - Akzent5 3 3" xfId="550"/>
    <cellStyle name="20 % - Akzent6 2" xfId="241"/>
    <cellStyle name="20 % - Akzent6 2 2" xfId="421"/>
    <cellStyle name="20 % - Akzent6 2 2 2" xfId="760"/>
    <cellStyle name="20 % - Akzent6 2 3" xfId="591"/>
    <cellStyle name="20 % - Akzent6 3" xfId="202"/>
    <cellStyle name="20 % - Akzent6 3 2" xfId="382"/>
    <cellStyle name="20 % - Akzent6 3 2 2" xfId="721"/>
    <cellStyle name="20 % - Akzent6 3 3" xfId="552"/>
    <cellStyle name="20% - Accent1" xfId="17" builtinId="30" customBuiltin="1"/>
    <cellStyle name="20% - Accent1 2" xfId="333"/>
    <cellStyle name="20% - Accent1 2 2" xfId="672"/>
    <cellStyle name="20% - Accent1 3" xfId="503"/>
    <cellStyle name="20% - Accent2" xfId="21" builtinId="34" customBuiltin="1"/>
    <cellStyle name="20% - Accent2 2" xfId="335"/>
    <cellStyle name="20% - Accent2 2 2" xfId="674"/>
    <cellStyle name="20% - Accent2 3" xfId="505"/>
    <cellStyle name="20% - Accent3" xfId="25" builtinId="38" customBuiltin="1"/>
    <cellStyle name="20% - Accent3 2" xfId="337"/>
    <cellStyle name="20% - Accent3 2 2" xfId="676"/>
    <cellStyle name="20% - Accent3 3" xfId="507"/>
    <cellStyle name="20% - Accent4" xfId="29" builtinId="42" customBuiltin="1"/>
    <cellStyle name="20% - Accent4 2" xfId="339"/>
    <cellStyle name="20% - Accent4 2 2" xfId="678"/>
    <cellStyle name="20% - Accent4 3" xfId="509"/>
    <cellStyle name="20% - Accent5" xfId="33" builtinId="46" customBuiltin="1"/>
    <cellStyle name="20% - Accent5 2" xfId="341"/>
    <cellStyle name="20% - Accent5 2 2" xfId="680"/>
    <cellStyle name="20% - Accent5 3" xfId="511"/>
    <cellStyle name="20% - Accent6" xfId="37" builtinId="50" customBuiltin="1"/>
    <cellStyle name="20% - Accent6 2" xfId="343"/>
    <cellStyle name="20% - Accent6 2 2" xfId="682"/>
    <cellStyle name="20% - Accent6 3" xfId="513"/>
    <cellStyle name="20% - akcent 1 2" xfId="70"/>
    <cellStyle name="20% - akcent 2 2" xfId="71"/>
    <cellStyle name="20% - akcent 3 2" xfId="72"/>
    <cellStyle name="20% - akcent 4 2" xfId="73"/>
    <cellStyle name="20% - akcent 5 2" xfId="74"/>
    <cellStyle name="20% - akcent 6 2" xfId="75"/>
    <cellStyle name="40 % - Akzent1 2" xfId="232"/>
    <cellStyle name="40 % - Akzent1 2 2" xfId="412"/>
    <cellStyle name="40 % - Akzent1 2 2 2" xfId="751"/>
    <cellStyle name="40 % - Akzent1 2 3" xfId="582"/>
    <cellStyle name="40 % - Akzent1 3" xfId="193"/>
    <cellStyle name="40 % - Akzent1 3 2" xfId="373"/>
    <cellStyle name="40 % - Akzent1 3 2 2" xfId="712"/>
    <cellStyle name="40 % - Akzent1 3 3" xfId="543"/>
    <cellStyle name="40 % - Akzent2 2" xfId="234"/>
    <cellStyle name="40 % - Akzent2 2 2" xfId="414"/>
    <cellStyle name="40 % - Akzent2 2 2 2" xfId="753"/>
    <cellStyle name="40 % - Akzent2 2 3" xfId="584"/>
    <cellStyle name="40 % - Akzent2 3" xfId="195"/>
    <cellStyle name="40 % - Akzent2 3 2" xfId="375"/>
    <cellStyle name="40 % - Akzent2 3 2 2" xfId="714"/>
    <cellStyle name="40 % - Akzent2 3 3" xfId="545"/>
    <cellStyle name="40 % - Akzent3 2" xfId="236"/>
    <cellStyle name="40 % - Akzent3 2 2" xfId="416"/>
    <cellStyle name="40 % - Akzent3 2 2 2" xfId="755"/>
    <cellStyle name="40 % - Akzent3 2 3" xfId="586"/>
    <cellStyle name="40 % - Akzent3 3" xfId="197"/>
    <cellStyle name="40 % - Akzent3 3 2" xfId="377"/>
    <cellStyle name="40 % - Akzent3 3 2 2" xfId="716"/>
    <cellStyle name="40 % - Akzent3 3 3" xfId="547"/>
    <cellStyle name="40 % - Akzent4 2" xfId="238"/>
    <cellStyle name="40 % - Akzent4 2 2" xfId="418"/>
    <cellStyle name="40 % - Akzent4 2 2 2" xfId="757"/>
    <cellStyle name="40 % - Akzent4 2 3" xfId="588"/>
    <cellStyle name="40 % - Akzent4 3" xfId="199"/>
    <cellStyle name="40 % - Akzent4 3 2" xfId="379"/>
    <cellStyle name="40 % - Akzent4 3 2 2" xfId="718"/>
    <cellStyle name="40 % - Akzent4 3 3" xfId="549"/>
    <cellStyle name="40 % - Akzent5 2" xfId="240"/>
    <cellStyle name="40 % - Akzent5 2 2" xfId="420"/>
    <cellStyle name="40 % - Akzent5 2 2 2" xfId="759"/>
    <cellStyle name="40 % - Akzent5 2 3" xfId="590"/>
    <cellStyle name="40 % - Akzent5 3" xfId="201"/>
    <cellStyle name="40 % - Akzent5 3 2" xfId="381"/>
    <cellStyle name="40 % - Akzent5 3 2 2" xfId="720"/>
    <cellStyle name="40 % - Akzent5 3 3" xfId="551"/>
    <cellStyle name="40 % - Akzent6 2" xfId="242"/>
    <cellStyle name="40 % - Akzent6 2 2" xfId="422"/>
    <cellStyle name="40 % - Akzent6 2 2 2" xfId="761"/>
    <cellStyle name="40 % - Akzent6 2 3" xfId="592"/>
    <cellStyle name="40 % - Akzent6 3" xfId="203"/>
    <cellStyle name="40 % - Akzent6 3 2" xfId="383"/>
    <cellStyle name="40 % - Akzent6 3 2 2" xfId="722"/>
    <cellStyle name="40 % - Akzent6 3 3" xfId="553"/>
    <cellStyle name="40% - Accent1" xfId="18" builtinId="31" customBuiltin="1"/>
    <cellStyle name="40% - Accent1 2" xfId="334"/>
    <cellStyle name="40% - Accent1 2 2" xfId="673"/>
    <cellStyle name="40% - Accent1 3" xfId="504"/>
    <cellStyle name="40% - Accent2" xfId="22" builtinId="35" customBuiltin="1"/>
    <cellStyle name="40% - Accent2 2" xfId="336"/>
    <cellStyle name="40% - Accent2 2 2" xfId="675"/>
    <cellStyle name="40% - Accent2 3" xfId="506"/>
    <cellStyle name="40% - Accent3" xfId="26" builtinId="39" customBuiltin="1"/>
    <cellStyle name="40% - Accent3 2" xfId="338"/>
    <cellStyle name="40% - Accent3 2 2" xfId="677"/>
    <cellStyle name="40% - Accent3 3" xfId="508"/>
    <cellStyle name="40% - Accent4" xfId="30" builtinId="43" customBuiltin="1"/>
    <cellStyle name="40% - Accent4 2" xfId="340"/>
    <cellStyle name="40% - Accent4 2 2" xfId="679"/>
    <cellStyle name="40% - Accent4 3" xfId="510"/>
    <cellStyle name="40% - Accent5" xfId="34" builtinId="47" customBuiltin="1"/>
    <cellStyle name="40% - Accent5 2" xfId="342"/>
    <cellStyle name="40% - Accent5 2 2" xfId="681"/>
    <cellStyle name="40% - Accent5 3" xfId="512"/>
    <cellStyle name="40% - Accent6" xfId="38" builtinId="51" customBuiltin="1"/>
    <cellStyle name="40% - Accent6 2" xfId="344"/>
    <cellStyle name="40% - Accent6 2 2" xfId="683"/>
    <cellStyle name="40% - Accent6 3" xfId="514"/>
    <cellStyle name="40% - akcent 1 2" xfId="76"/>
    <cellStyle name="40% - akcent 2 2" xfId="77"/>
    <cellStyle name="40% - akcent 3 2" xfId="78"/>
    <cellStyle name="40% - akcent 4 2" xfId="79"/>
    <cellStyle name="40% - akcent 5 2" xfId="80"/>
    <cellStyle name="40% - akcent 6 2" xfId="81"/>
    <cellStyle name="5x indented GHG Textfiels" xfId="317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60% - akcent 1 2" xfId="82"/>
    <cellStyle name="60% - akcent 2 2" xfId="83"/>
    <cellStyle name="60% - akcent 3 2" xfId="84"/>
    <cellStyle name="60% - akcent 4 2" xfId="85"/>
    <cellStyle name="60% - akcent 5 2" xfId="86"/>
    <cellStyle name="60% - akcent 6 2" xfId="87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Akcent 1 2" xfId="88"/>
    <cellStyle name="Akcent 2 2" xfId="89"/>
    <cellStyle name="Akcent 3 2" xfId="90"/>
    <cellStyle name="Akcent 4 2" xfId="91"/>
    <cellStyle name="Akcent 5 2" xfId="92"/>
    <cellStyle name="Akcent 6 2" xfId="93"/>
    <cellStyle name="Berekening" xfId="10" builtinId="22" customBuiltin="1"/>
    <cellStyle name="Comma [0] 2" xfId="174"/>
    <cellStyle name="Comma 2" xfId="172"/>
    <cellStyle name="Comma 2 2" xfId="258"/>
    <cellStyle name="Comma 2 2 2" xfId="438"/>
    <cellStyle name="Comma 2 2 2 2" xfId="777"/>
    <cellStyle name="Comma 2 2 3" xfId="608"/>
    <cellStyle name="Comma 2 3" xfId="219"/>
    <cellStyle name="Comma 2 3 2" xfId="399"/>
    <cellStyle name="Comma 2 3 2 2" xfId="738"/>
    <cellStyle name="Comma 2 3 3" xfId="569"/>
    <cellStyle name="Comma 2 4" xfId="326"/>
    <cellStyle name="Comma 2 4 2" xfId="495"/>
    <cellStyle name="Comma 2 4 2 2" xfId="834"/>
    <cellStyle name="Comma 2 4 3" xfId="665"/>
    <cellStyle name="Comma 2 5" xfId="360"/>
    <cellStyle name="Comma 2 5 2" xfId="699"/>
    <cellStyle name="Comma 2 6" xfId="530"/>
    <cellStyle name="Constants" xfId="314"/>
    <cellStyle name="Controlecel" xfId="12" builtinId="23" customBuiltin="1"/>
    <cellStyle name="Dane wejściowe 2" xfId="94"/>
    <cellStyle name="Dane wejściowe 2 2" xfId="95"/>
    <cellStyle name="Dane wejściowe 2 3" xfId="96"/>
    <cellStyle name="Dane wyjściowe 2" xfId="97"/>
    <cellStyle name="Dane wyjściowe 2 2" xfId="98"/>
    <cellStyle name="Dane wyjściowe 2 3" xfId="99"/>
    <cellStyle name="Dobre 2" xfId="100"/>
    <cellStyle name="Dziesiętny 2" xfId="101"/>
    <cellStyle name="Dziesiętny 2 2" xfId="102"/>
    <cellStyle name="Dziesiętny 3" xfId="103"/>
    <cellStyle name="Excel.Chart" xfId="59"/>
    <cellStyle name="Gekoppelde cel" xfId="11" builtinId="24" customBuiltin="1"/>
    <cellStyle name="Goed" xfId="5" builtinId="26" customBuiltin="1"/>
    <cellStyle name="Header" xfId="64"/>
    <cellStyle name="Header 2" xfId="188"/>
    <cellStyle name="Headline" xfId="313"/>
    <cellStyle name="Hed Side" xfId="325"/>
    <cellStyle name="Hipervínculo 2" xfId="60"/>
    <cellStyle name="Hyperlink 2" xfId="55"/>
    <cellStyle name="Hyperlink 2 2" xfId="320"/>
    <cellStyle name="Hyperlink 3" xfId="65"/>
    <cellStyle name="Invoer" xfId="8" builtinId="20" customBuiltin="1"/>
    <cellStyle name="Invoer 2" xfId="167"/>
    <cellStyle name="Komma" xfId="191" builtinId="3"/>
    <cellStyle name="Komma 10" xfId="230"/>
    <cellStyle name="Komma 10 2" xfId="410"/>
    <cellStyle name="Komma 10 2 2" xfId="749"/>
    <cellStyle name="Komma 10 3" xfId="580"/>
    <cellStyle name="Komma 11" xfId="271"/>
    <cellStyle name="Komma 11 2" xfId="451"/>
    <cellStyle name="Komma 11 2 2" xfId="790"/>
    <cellStyle name="Komma 11 3" xfId="621"/>
    <cellStyle name="Komma 12" xfId="287"/>
    <cellStyle name="Komma 12 2" xfId="467"/>
    <cellStyle name="Komma 12 2 2" xfId="806"/>
    <cellStyle name="Komma 12 3" xfId="637"/>
    <cellStyle name="Komma 13" xfId="300"/>
    <cellStyle name="Komma 13 2" xfId="480"/>
    <cellStyle name="Komma 13 2 2" xfId="819"/>
    <cellStyle name="Komma 13 3" xfId="650"/>
    <cellStyle name="Komma 14" xfId="371"/>
    <cellStyle name="Komma 14 2" xfId="710"/>
    <cellStyle name="Komma 15" xfId="541"/>
    <cellStyle name="Komma 2" xfId="43"/>
    <cellStyle name="Komma 2 10" xfId="517"/>
    <cellStyle name="Komma 2 2" xfId="52"/>
    <cellStyle name="Komma 2 2 2" xfId="249"/>
    <cellStyle name="Komma 2 2 2 2" xfId="281"/>
    <cellStyle name="Komma 2 2 2 2 2" xfId="461"/>
    <cellStyle name="Komma 2 2 2 2 2 2" xfId="800"/>
    <cellStyle name="Komma 2 2 2 2 3" xfId="631"/>
    <cellStyle name="Komma 2 2 2 3" xfId="293"/>
    <cellStyle name="Komma 2 2 2 3 2" xfId="473"/>
    <cellStyle name="Komma 2 2 2 3 2 2" xfId="812"/>
    <cellStyle name="Komma 2 2 2 3 3" xfId="643"/>
    <cellStyle name="Komma 2 2 2 4" xfId="306"/>
    <cellStyle name="Komma 2 2 2 4 2" xfId="486"/>
    <cellStyle name="Komma 2 2 2 4 2 2" xfId="825"/>
    <cellStyle name="Komma 2 2 2 4 3" xfId="656"/>
    <cellStyle name="Komma 2 2 2 5" xfId="429"/>
    <cellStyle name="Komma 2 2 2 5 2" xfId="768"/>
    <cellStyle name="Komma 2 2 2 6" xfId="599"/>
    <cellStyle name="Komma 2 2 3" xfId="210"/>
    <cellStyle name="Komma 2 2 3 2" xfId="330"/>
    <cellStyle name="Komma 2 2 3 2 2" xfId="499"/>
    <cellStyle name="Komma 2 2 3 2 2 2" xfId="838"/>
    <cellStyle name="Komma 2 2 3 2 3" xfId="669"/>
    <cellStyle name="Komma 2 2 3 3" xfId="390"/>
    <cellStyle name="Komma 2 2 3 3 2" xfId="729"/>
    <cellStyle name="Komma 2 2 3 4" xfId="560"/>
    <cellStyle name="Komma 2 2 4" xfId="276"/>
    <cellStyle name="Komma 2 2 4 2" xfId="456"/>
    <cellStyle name="Komma 2 2 4 2 2" xfId="795"/>
    <cellStyle name="Komma 2 2 4 3" xfId="626"/>
    <cellStyle name="Komma 2 2 5" xfId="288"/>
    <cellStyle name="Komma 2 2 5 2" xfId="468"/>
    <cellStyle name="Komma 2 2 5 2 2" xfId="807"/>
    <cellStyle name="Komma 2 2 5 3" xfId="638"/>
    <cellStyle name="Komma 2 2 6" xfId="301"/>
    <cellStyle name="Komma 2 2 6 2" xfId="481"/>
    <cellStyle name="Komma 2 2 6 2 2" xfId="820"/>
    <cellStyle name="Komma 2 2 6 3" xfId="651"/>
    <cellStyle name="Komma 2 2 7" xfId="351"/>
    <cellStyle name="Komma 2 2 7 2" xfId="690"/>
    <cellStyle name="Komma 2 2 8" xfId="521"/>
    <cellStyle name="Komma 2 3" xfId="189"/>
    <cellStyle name="Komma 2 3 2" xfId="267"/>
    <cellStyle name="Komma 2 3 2 2" xfId="328"/>
    <cellStyle name="Komma 2 3 2 2 2" xfId="497"/>
    <cellStyle name="Komma 2 3 2 2 2 2" xfId="836"/>
    <cellStyle name="Komma 2 3 2 2 3" xfId="667"/>
    <cellStyle name="Komma 2 3 2 3" xfId="447"/>
    <cellStyle name="Komma 2 3 2 3 2" xfId="786"/>
    <cellStyle name="Komma 2 3 2 4" xfId="617"/>
    <cellStyle name="Komma 2 3 3" xfId="228"/>
    <cellStyle name="Komma 2 3 3 2" xfId="408"/>
    <cellStyle name="Komma 2 3 3 2 2" xfId="747"/>
    <cellStyle name="Komma 2 3 3 3" xfId="578"/>
    <cellStyle name="Komma 2 3 4" xfId="280"/>
    <cellStyle name="Komma 2 3 4 2" xfId="460"/>
    <cellStyle name="Komma 2 3 4 2 2" xfId="799"/>
    <cellStyle name="Komma 2 3 4 3" xfId="630"/>
    <cellStyle name="Komma 2 3 5" xfId="291"/>
    <cellStyle name="Komma 2 3 5 2" xfId="471"/>
    <cellStyle name="Komma 2 3 5 2 2" xfId="810"/>
    <cellStyle name="Komma 2 3 5 3" xfId="641"/>
    <cellStyle name="Komma 2 3 6" xfId="304"/>
    <cellStyle name="Komma 2 3 6 2" xfId="484"/>
    <cellStyle name="Komma 2 3 6 2 2" xfId="823"/>
    <cellStyle name="Komma 2 3 6 3" xfId="654"/>
    <cellStyle name="Komma 2 3 7" xfId="369"/>
    <cellStyle name="Komma 2 3 7 2" xfId="708"/>
    <cellStyle name="Komma 2 3 8" xfId="539"/>
    <cellStyle name="Komma 2 4" xfId="245"/>
    <cellStyle name="Komma 2 4 2" xfId="309"/>
    <cellStyle name="Komma 2 4 2 2" xfId="488"/>
    <cellStyle name="Komma 2 4 2 2 2" xfId="827"/>
    <cellStyle name="Komma 2 4 2 3" xfId="658"/>
    <cellStyle name="Komma 2 4 3" xfId="425"/>
    <cellStyle name="Komma 2 4 3 2" xfId="764"/>
    <cellStyle name="Komma 2 4 4" xfId="595"/>
    <cellStyle name="Komma 2 5" xfId="206"/>
    <cellStyle name="Komma 2 5 2" xfId="386"/>
    <cellStyle name="Komma 2 5 2 2" xfId="725"/>
    <cellStyle name="Komma 2 5 3" xfId="556"/>
    <cellStyle name="Komma 2 6" xfId="274"/>
    <cellStyle name="Komma 2 6 2" xfId="454"/>
    <cellStyle name="Komma 2 6 2 2" xfId="793"/>
    <cellStyle name="Komma 2 6 3" xfId="624"/>
    <cellStyle name="Komma 2 7" xfId="285"/>
    <cellStyle name="Komma 2 7 2" xfId="465"/>
    <cellStyle name="Komma 2 7 2 2" xfId="804"/>
    <cellStyle name="Komma 2 7 3" xfId="635"/>
    <cellStyle name="Komma 2 8" xfId="298"/>
    <cellStyle name="Komma 2 8 2" xfId="478"/>
    <cellStyle name="Komma 2 8 2 2" xfId="817"/>
    <cellStyle name="Komma 2 8 3" xfId="648"/>
    <cellStyle name="Komma 2 9" xfId="347"/>
    <cellStyle name="Komma 2 9 2" xfId="686"/>
    <cellStyle name="Komma 3" xfId="54"/>
    <cellStyle name="Komma 3 2" xfId="251"/>
    <cellStyle name="Komma 3 2 2" xfId="282"/>
    <cellStyle name="Komma 3 2 2 2" xfId="331"/>
    <cellStyle name="Komma 3 2 2 2 2" xfId="500"/>
    <cellStyle name="Komma 3 2 2 2 2 2" xfId="839"/>
    <cellStyle name="Komma 3 2 2 2 3" xfId="670"/>
    <cellStyle name="Komma 3 2 2 3" xfId="462"/>
    <cellStyle name="Komma 3 2 2 3 2" xfId="801"/>
    <cellStyle name="Komma 3 2 2 4" xfId="632"/>
    <cellStyle name="Komma 3 2 3" xfId="294"/>
    <cellStyle name="Komma 3 2 3 2" xfId="474"/>
    <cellStyle name="Komma 3 2 3 2 2" xfId="813"/>
    <cellStyle name="Komma 3 2 3 3" xfId="644"/>
    <cellStyle name="Komma 3 2 4" xfId="307"/>
    <cellStyle name="Komma 3 2 4 2" xfId="487"/>
    <cellStyle name="Komma 3 2 4 2 2" xfId="826"/>
    <cellStyle name="Komma 3 2 4 3" xfId="657"/>
    <cellStyle name="Komma 3 2 5" xfId="431"/>
    <cellStyle name="Komma 3 2 5 2" xfId="770"/>
    <cellStyle name="Komma 3 2 6" xfId="601"/>
    <cellStyle name="Komma 3 3" xfId="212"/>
    <cellStyle name="Komma 3 3 2" xfId="310"/>
    <cellStyle name="Komma 3 3 2 2" xfId="489"/>
    <cellStyle name="Komma 3 3 2 2 2" xfId="828"/>
    <cellStyle name="Komma 3 3 2 3" xfId="659"/>
    <cellStyle name="Komma 3 3 3" xfId="392"/>
    <cellStyle name="Komma 3 3 3 2" xfId="731"/>
    <cellStyle name="Komma 3 3 4" xfId="562"/>
    <cellStyle name="Komma 3 4" xfId="275"/>
    <cellStyle name="Komma 3 4 2" xfId="455"/>
    <cellStyle name="Komma 3 4 2 2" xfId="794"/>
    <cellStyle name="Komma 3 4 3" xfId="625"/>
    <cellStyle name="Komma 3 5" xfId="289"/>
    <cellStyle name="Komma 3 5 2" xfId="469"/>
    <cellStyle name="Komma 3 5 2 2" xfId="808"/>
    <cellStyle name="Komma 3 5 3" xfId="639"/>
    <cellStyle name="Komma 3 6" xfId="302"/>
    <cellStyle name="Komma 3 6 2" xfId="482"/>
    <cellStyle name="Komma 3 6 2 2" xfId="821"/>
    <cellStyle name="Komma 3 6 3" xfId="652"/>
    <cellStyle name="Komma 3 7" xfId="353"/>
    <cellStyle name="Komma 3 7 2" xfId="692"/>
    <cellStyle name="Komma 3 8" xfId="523"/>
    <cellStyle name="Komma 4" xfId="169"/>
    <cellStyle name="Komma 4 2" xfId="273"/>
    <cellStyle name="Komma 4 2 2" xfId="312"/>
    <cellStyle name="Komma 4 2 2 2" xfId="491"/>
    <cellStyle name="Komma 4 2 2 2 2" xfId="830"/>
    <cellStyle name="Komma 4 2 2 3" xfId="661"/>
    <cellStyle name="Komma 4 2 3" xfId="453"/>
    <cellStyle name="Komma 4 2 3 2" xfId="792"/>
    <cellStyle name="Komma 4 2 4" xfId="623"/>
    <cellStyle name="Komma 4 3" xfId="279"/>
    <cellStyle name="Komma 4 3 2" xfId="459"/>
    <cellStyle name="Komma 4 3 2 2" xfId="798"/>
    <cellStyle name="Komma 4 3 3" xfId="629"/>
    <cellStyle name="Komma 4 4" xfId="290"/>
    <cellStyle name="Komma 4 4 2" xfId="470"/>
    <cellStyle name="Komma 4 4 2 2" xfId="809"/>
    <cellStyle name="Komma 4 4 3" xfId="640"/>
    <cellStyle name="Komma 4 5" xfId="303"/>
    <cellStyle name="Komma 4 5 2" xfId="483"/>
    <cellStyle name="Komma 4 5 2 2" xfId="822"/>
    <cellStyle name="Komma 4 5 3" xfId="653"/>
    <cellStyle name="Komma 5" xfId="49"/>
    <cellStyle name="Komma 5 2" xfId="247"/>
    <cellStyle name="Komma 5 2 2" xfId="318"/>
    <cellStyle name="Komma 5 2 2 2" xfId="492"/>
    <cellStyle name="Komma 5 2 2 2 2" xfId="831"/>
    <cellStyle name="Komma 5 2 2 3" xfId="662"/>
    <cellStyle name="Komma 5 2 3" xfId="427"/>
    <cellStyle name="Komma 5 2 3 2" xfId="766"/>
    <cellStyle name="Komma 5 2 4" xfId="597"/>
    <cellStyle name="Komma 5 3" xfId="208"/>
    <cellStyle name="Komma 5 3 2" xfId="388"/>
    <cellStyle name="Komma 5 3 2 2" xfId="727"/>
    <cellStyle name="Komma 5 3 3" xfId="558"/>
    <cellStyle name="Komma 5 4" xfId="277"/>
    <cellStyle name="Komma 5 4 2" xfId="457"/>
    <cellStyle name="Komma 5 4 2 2" xfId="796"/>
    <cellStyle name="Komma 5 4 3" xfId="627"/>
    <cellStyle name="Komma 5 5" xfId="292"/>
    <cellStyle name="Komma 5 5 2" xfId="472"/>
    <cellStyle name="Komma 5 5 2 2" xfId="811"/>
    <cellStyle name="Komma 5 5 3" xfId="642"/>
    <cellStyle name="Komma 5 6" xfId="305"/>
    <cellStyle name="Komma 5 6 2" xfId="485"/>
    <cellStyle name="Komma 5 6 2 2" xfId="824"/>
    <cellStyle name="Komma 5 6 3" xfId="655"/>
    <cellStyle name="Komma 5 7" xfId="349"/>
    <cellStyle name="Komma 5 7 2" xfId="688"/>
    <cellStyle name="Komma 5 8" xfId="519"/>
    <cellStyle name="Komma 6" xfId="178"/>
    <cellStyle name="Komma 6 2" xfId="259"/>
    <cellStyle name="Komma 6 2 2" xfId="439"/>
    <cellStyle name="Komma 6 2 2 2" xfId="778"/>
    <cellStyle name="Komma 6 2 3" xfId="609"/>
    <cellStyle name="Komma 6 3" xfId="220"/>
    <cellStyle name="Komma 6 3 2" xfId="400"/>
    <cellStyle name="Komma 6 3 2 2" xfId="739"/>
    <cellStyle name="Komma 6 3 3" xfId="570"/>
    <cellStyle name="Komma 6 4" xfId="327"/>
    <cellStyle name="Komma 6 4 2" xfId="496"/>
    <cellStyle name="Komma 6 4 2 2" xfId="835"/>
    <cellStyle name="Komma 6 4 3" xfId="666"/>
    <cellStyle name="Komma 6 5" xfId="361"/>
    <cellStyle name="Komma 6 5 2" xfId="700"/>
    <cellStyle name="Komma 6 6" xfId="531"/>
    <cellStyle name="Komma 7" xfId="184"/>
    <cellStyle name="Komma 7 2" xfId="263"/>
    <cellStyle name="Komma 7 2 2" xfId="443"/>
    <cellStyle name="Komma 7 2 2 2" xfId="782"/>
    <cellStyle name="Komma 7 2 3" xfId="613"/>
    <cellStyle name="Komma 7 3" xfId="224"/>
    <cellStyle name="Komma 7 3 2" xfId="404"/>
    <cellStyle name="Komma 7 3 2 2" xfId="743"/>
    <cellStyle name="Komma 7 3 3" xfId="574"/>
    <cellStyle name="Komma 7 4" xfId="329"/>
    <cellStyle name="Komma 7 4 2" xfId="498"/>
    <cellStyle name="Komma 7 4 2 2" xfId="837"/>
    <cellStyle name="Komma 7 4 3" xfId="668"/>
    <cellStyle name="Komma 7 5" xfId="365"/>
    <cellStyle name="Komma 7 5 2" xfId="704"/>
    <cellStyle name="Komma 7 6" xfId="535"/>
    <cellStyle name="Komma 8" xfId="181"/>
    <cellStyle name="Komma 8 2" xfId="261"/>
    <cellStyle name="Komma 8 2 2" xfId="441"/>
    <cellStyle name="Komma 8 2 2 2" xfId="780"/>
    <cellStyle name="Komma 8 2 3" xfId="611"/>
    <cellStyle name="Komma 8 3" xfId="222"/>
    <cellStyle name="Komma 8 3 2" xfId="402"/>
    <cellStyle name="Komma 8 3 2 2" xfId="741"/>
    <cellStyle name="Komma 8 3 3" xfId="572"/>
    <cellStyle name="Komma 8 4" xfId="332"/>
    <cellStyle name="Komma 8 4 2" xfId="501"/>
    <cellStyle name="Komma 8 4 2 2" xfId="840"/>
    <cellStyle name="Komma 8 4 3" xfId="671"/>
    <cellStyle name="Komma 8 5" xfId="363"/>
    <cellStyle name="Komma 8 5 2" xfId="702"/>
    <cellStyle name="Komma 8 6" xfId="533"/>
    <cellStyle name="Komma 9" xfId="269"/>
    <cellStyle name="Komma 9 2" xfId="449"/>
    <cellStyle name="Komma 9 2 2" xfId="788"/>
    <cellStyle name="Komma 9 3" xfId="619"/>
    <cellStyle name="Komórka połączona 2" xfId="104"/>
    <cellStyle name="Komórka zaznaczona 2" xfId="105"/>
    <cellStyle name="Kop 1" xfId="1" builtinId="16" customBuiltin="1"/>
    <cellStyle name="Kop 2" xfId="2" builtinId="17" customBuiltin="1"/>
    <cellStyle name="Kop 3" xfId="3" builtinId="18" customBuiltin="1"/>
    <cellStyle name="Kop 4" xfId="4" builtinId="19" customBuiltin="1"/>
    <cellStyle name="Nagłówek 1 2" xfId="106"/>
    <cellStyle name="Nagłówek 2 2" xfId="107"/>
    <cellStyle name="Nagłówek 3 2" xfId="108"/>
    <cellStyle name="Nagłówek 4 2" xfId="109"/>
    <cellStyle name="Neutraal" xfId="7" builtinId="28" customBuiltin="1"/>
    <cellStyle name="Neutralne 2" xfId="110"/>
    <cellStyle name="Normal 2" xfId="48"/>
    <cellStyle name="Normal 2 2" xfId="57"/>
    <cellStyle name="Normal 2 2 2" xfId="323"/>
    <cellStyle name="Normal 2 2 2 2" xfId="493"/>
    <cellStyle name="Normal 2 2 2 2 2" xfId="832"/>
    <cellStyle name="Normal 2 2 2 3" xfId="663"/>
    <cellStyle name="Normal 2 3" xfId="171"/>
    <cellStyle name="Normal 2 3 2" xfId="257"/>
    <cellStyle name="Normal 2 3 2 2" xfId="437"/>
    <cellStyle name="Normal 2 3 2 2 2" xfId="776"/>
    <cellStyle name="Normal 2 3 2 3" xfId="607"/>
    <cellStyle name="Normal 2 3 3" xfId="218"/>
    <cellStyle name="Normal 2 3 3 2" xfId="398"/>
    <cellStyle name="Normal 2 3 3 2 2" xfId="737"/>
    <cellStyle name="Normal 2 3 3 3" xfId="568"/>
    <cellStyle name="Normal 2 3 4" xfId="359"/>
    <cellStyle name="Normal 2 3 4 2" xfId="698"/>
    <cellStyle name="Normal 2 3 5" xfId="529"/>
    <cellStyle name="Normal 2 4" xfId="173"/>
    <cellStyle name="Normal 3" xfId="111"/>
    <cellStyle name="Normal 3 2" xfId="112"/>
    <cellStyle name="Normal 3 2 2" xfId="324"/>
    <cellStyle name="Normal 3 2 2 2" xfId="494"/>
    <cellStyle name="Normal 3 2 2 2 2" xfId="833"/>
    <cellStyle name="Normal 3 2 2 3" xfId="664"/>
    <cellStyle name="Normal 3 3" xfId="176"/>
    <cellStyle name="Normal 4" xfId="177"/>
    <cellStyle name="Normal 5" xfId="170"/>
    <cellStyle name="Normal 7" xfId="319"/>
    <cellStyle name="Normal GHG Textfiels Bold" xfId="316"/>
    <cellStyle name="Normalny 10" xfId="113"/>
    <cellStyle name="Normalny 2" xfId="114"/>
    <cellStyle name="Normalny 2 2" xfId="115"/>
    <cellStyle name="Normalny 2 2 2" xfId="116"/>
    <cellStyle name="Normalny 2 2 3" xfId="253"/>
    <cellStyle name="Normalny 2 2 3 2" xfId="433"/>
    <cellStyle name="Normalny 2 2 3 2 2" xfId="772"/>
    <cellStyle name="Normalny 2 2 3 3" xfId="603"/>
    <cellStyle name="Normalny 2 2 4" xfId="214"/>
    <cellStyle name="Normalny 2 2 4 2" xfId="394"/>
    <cellStyle name="Normalny 2 2 4 2 2" xfId="733"/>
    <cellStyle name="Normalny 2 2 4 3" xfId="564"/>
    <cellStyle name="Normalny 2 2 5" xfId="355"/>
    <cellStyle name="Normalny 2 2 5 2" xfId="694"/>
    <cellStyle name="Normalny 2 2 6" xfId="525"/>
    <cellStyle name="Normalny 2 3" xfId="117"/>
    <cellStyle name="Normalny 2 4" xfId="118"/>
    <cellStyle name="Normalny 2 5" xfId="119"/>
    <cellStyle name="Normalny 2 6" xfId="120"/>
    <cellStyle name="Normalny 2 7" xfId="121"/>
    <cellStyle name="Normalny 2 8" xfId="122"/>
    <cellStyle name="Normalny 2 9" xfId="123"/>
    <cellStyle name="Normalny 3" xfId="124"/>
    <cellStyle name="Normalny 3 2" xfId="69"/>
    <cellStyle name="Normalny 3 2 2" xfId="125"/>
    <cellStyle name="Normalny 3 3" xfId="126"/>
    <cellStyle name="Normalny 3 4" xfId="127"/>
    <cellStyle name="Normalny 3 5" xfId="128"/>
    <cellStyle name="Normalny 3 6" xfId="129"/>
    <cellStyle name="Normalny 3 7" xfId="130"/>
    <cellStyle name="Normalny 3 7 2" xfId="254"/>
    <cellStyle name="Normalny 3 7 2 2" xfId="434"/>
    <cellStyle name="Normalny 3 7 2 2 2" xfId="773"/>
    <cellStyle name="Normalny 3 7 2 3" xfId="604"/>
    <cellStyle name="Normalny 3 7 3" xfId="215"/>
    <cellStyle name="Normalny 3 7 3 2" xfId="395"/>
    <cellStyle name="Normalny 3 7 3 2 2" xfId="734"/>
    <cellStyle name="Normalny 3 7 3 3" xfId="565"/>
    <cellStyle name="Normalny 3 7 4" xfId="356"/>
    <cellStyle name="Normalny 3 7 4 2" xfId="695"/>
    <cellStyle name="Normalny 3 7 5" xfId="526"/>
    <cellStyle name="Normalny 4" xfId="131"/>
    <cellStyle name="Normalny 4 2" xfId="132"/>
    <cellStyle name="Normalny 4 2 2" xfId="133"/>
    <cellStyle name="Normalny 4 3" xfId="134"/>
    <cellStyle name="Normalny 4 4" xfId="135"/>
    <cellStyle name="Normalny 5" xfId="136"/>
    <cellStyle name="Normalny 5 2" xfId="137"/>
    <cellStyle name="Normalny 5 3" xfId="255"/>
    <cellStyle name="Normalny 5 3 2" xfId="435"/>
    <cellStyle name="Normalny 5 3 2 2" xfId="774"/>
    <cellStyle name="Normalny 5 3 3" xfId="605"/>
    <cellStyle name="Normalny 5 4" xfId="216"/>
    <cellStyle name="Normalny 5 4 2" xfId="396"/>
    <cellStyle name="Normalny 5 4 2 2" xfId="735"/>
    <cellStyle name="Normalny 5 4 3" xfId="566"/>
    <cellStyle name="Normalny 5 5" xfId="357"/>
    <cellStyle name="Normalny 5 5 2" xfId="696"/>
    <cellStyle name="Normalny 5 6" xfId="527"/>
    <cellStyle name="Normalny 6" xfId="138"/>
    <cellStyle name="Normalny 6 2" xfId="139"/>
    <cellStyle name="Normalny 7" xfId="140"/>
    <cellStyle name="Normalny 8" xfId="141"/>
    <cellStyle name="Normalny 9" xfId="142"/>
    <cellStyle name="Notitie 2" xfId="58"/>
    <cellStyle name="Notitie 2 2" xfId="252"/>
    <cellStyle name="Notitie 2 2 2" xfId="432"/>
    <cellStyle name="Notitie 2 2 2 2" xfId="771"/>
    <cellStyle name="Notitie 2 2 3" xfId="602"/>
    <cellStyle name="Notitie 2 3" xfId="213"/>
    <cellStyle name="Notitie 2 3 2" xfId="393"/>
    <cellStyle name="Notitie 2 3 2 2" xfId="732"/>
    <cellStyle name="Notitie 2 3 3" xfId="563"/>
    <cellStyle name="Notitie 2 4" xfId="354"/>
    <cellStyle name="Notitie 2 4 2" xfId="693"/>
    <cellStyle name="Notitie 2 5" xfId="524"/>
    <cellStyle name="Notitie 3" xfId="179"/>
    <cellStyle name="Notitie 3 2" xfId="260"/>
    <cellStyle name="Notitie 3 2 2" xfId="440"/>
    <cellStyle name="Notitie 3 2 2 2" xfId="779"/>
    <cellStyle name="Notitie 3 2 3" xfId="610"/>
    <cellStyle name="Notitie 3 3" xfId="221"/>
    <cellStyle name="Notitie 3 3 2" xfId="401"/>
    <cellStyle name="Notitie 3 3 2 2" xfId="740"/>
    <cellStyle name="Notitie 3 3 3" xfId="571"/>
    <cellStyle name="Notitie 3 4" xfId="362"/>
    <cellStyle name="Notitie 3 4 2" xfId="701"/>
    <cellStyle name="Notitie 3 5" xfId="532"/>
    <cellStyle name="Obliczenia 2" xfId="143"/>
    <cellStyle name="Obliczenia 2 2" xfId="144"/>
    <cellStyle name="Obliczenia 2 3" xfId="145"/>
    <cellStyle name="Ongeldig" xfId="6" builtinId="27" customBuiltin="1"/>
    <cellStyle name="Percent 2" xfId="175"/>
    <cellStyle name="Procent" xfId="502" builtinId="5"/>
    <cellStyle name="Procent 2" xfId="44"/>
    <cellStyle name="Procent 2 2" xfId="53"/>
    <cellStyle name="Procent 2 2 2" xfId="250"/>
    <cellStyle name="Procent 2 2 2 2" xfId="430"/>
    <cellStyle name="Procent 2 2 2 2 2" xfId="769"/>
    <cellStyle name="Procent 2 2 2 3" xfId="600"/>
    <cellStyle name="Procent 2 2 3" xfId="211"/>
    <cellStyle name="Procent 2 2 3 2" xfId="391"/>
    <cellStyle name="Procent 2 2 3 2 2" xfId="730"/>
    <cellStyle name="Procent 2 2 3 3" xfId="561"/>
    <cellStyle name="Procent 2 2 4" xfId="352"/>
    <cellStyle name="Procent 2 2 4 2" xfId="691"/>
    <cellStyle name="Procent 2 2 5" xfId="522"/>
    <cellStyle name="Procent 3" xfId="182"/>
    <cellStyle name="Procent 3 2" xfId="262"/>
    <cellStyle name="Procent 3 2 2" xfId="442"/>
    <cellStyle name="Procent 3 2 2 2" xfId="781"/>
    <cellStyle name="Procent 3 2 3" xfId="612"/>
    <cellStyle name="Procent 3 3" xfId="223"/>
    <cellStyle name="Procent 3 3 2" xfId="403"/>
    <cellStyle name="Procent 3 3 2 2" xfId="742"/>
    <cellStyle name="Procent 3 3 3" xfId="573"/>
    <cellStyle name="Procent 3 4" xfId="364"/>
    <cellStyle name="Procent 3 4 2" xfId="703"/>
    <cellStyle name="Procent 3 5" xfId="534"/>
    <cellStyle name="Procent 4" xfId="187"/>
    <cellStyle name="Procent 4 2" xfId="266"/>
    <cellStyle name="Procent 4 2 2" xfId="446"/>
    <cellStyle name="Procent 4 2 2 2" xfId="785"/>
    <cellStyle name="Procent 4 2 3" xfId="616"/>
    <cellStyle name="Procent 4 3" xfId="227"/>
    <cellStyle name="Procent 4 3 2" xfId="407"/>
    <cellStyle name="Procent 4 3 2 2" xfId="746"/>
    <cellStyle name="Procent 4 3 3" xfId="577"/>
    <cellStyle name="Procent 4 4" xfId="368"/>
    <cellStyle name="Procent 4 4 2" xfId="707"/>
    <cellStyle name="Procent 4 5" xfId="538"/>
    <cellStyle name="Procent 5" xfId="299"/>
    <cellStyle name="Procent 5 2" xfId="479"/>
    <cellStyle name="Procent 5 2 2" xfId="818"/>
    <cellStyle name="Procent 5 3" xfId="649"/>
    <cellStyle name="Procentowy 2" xfId="146"/>
    <cellStyle name="Prozent 2" xfId="272"/>
    <cellStyle name="Prozent 2 2" xfId="452"/>
    <cellStyle name="Prozent 2 2 2" xfId="791"/>
    <cellStyle name="Prozent 2 3" xfId="622"/>
    <cellStyle name="Prozent 3" xfId="286"/>
    <cellStyle name="Prozent 3 2" xfId="466"/>
    <cellStyle name="Prozent 3 2 2" xfId="805"/>
    <cellStyle name="Prozent 3 3" xfId="636"/>
    <cellStyle name="Source Text" xfId="321"/>
    <cellStyle name="Standaard" xfId="0" builtinId="0" customBuiltin="1"/>
    <cellStyle name="Standaard 10" xfId="40"/>
    <cellStyle name="Standaard 10 2" xfId="243"/>
    <cellStyle name="Standaard 10 2 2" xfId="296"/>
    <cellStyle name="Standaard 10 2 2 2" xfId="476"/>
    <cellStyle name="Standaard 10 2 2 2 2" xfId="815"/>
    <cellStyle name="Standaard 10 2 2 3" xfId="646"/>
    <cellStyle name="Standaard 10 2 3" xfId="423"/>
    <cellStyle name="Standaard 10 2 3 2" xfId="762"/>
    <cellStyle name="Standaard 10 2 4" xfId="593"/>
    <cellStyle name="Standaard 10 3" xfId="204"/>
    <cellStyle name="Standaard 10 3 2" xfId="384"/>
    <cellStyle name="Standaard 10 3 2 2" xfId="723"/>
    <cellStyle name="Standaard 10 3 3" xfId="554"/>
    <cellStyle name="Standaard 10 4" xfId="345"/>
    <cellStyle name="Standaard 10 4 2" xfId="684"/>
    <cellStyle name="Standaard 10 5" xfId="515"/>
    <cellStyle name="Standaard 11" xfId="186"/>
    <cellStyle name="Standaard 11 2" xfId="265"/>
    <cellStyle name="Standaard 11 2 2" xfId="445"/>
    <cellStyle name="Standaard 11 2 2 2" xfId="784"/>
    <cellStyle name="Standaard 11 2 3" xfId="615"/>
    <cellStyle name="Standaard 11 3" xfId="226"/>
    <cellStyle name="Standaard 11 3 2" xfId="406"/>
    <cellStyle name="Standaard 11 3 2 2" xfId="745"/>
    <cellStyle name="Standaard 11 3 3" xfId="576"/>
    <cellStyle name="Standaard 11 4" xfId="367"/>
    <cellStyle name="Standaard 11 4 2" xfId="706"/>
    <cellStyle name="Standaard 11 5" xfId="537"/>
    <cellStyle name="Standaard 2" xfId="42"/>
    <cellStyle name="Standaard 2 2" xfId="45"/>
    <cellStyle name="Standaard 2 2 2" xfId="61"/>
    <cellStyle name="Standaard 2 2 3" xfId="246"/>
    <cellStyle name="Standaard 2 2 3 2" xfId="426"/>
    <cellStyle name="Standaard 2 2 3 2 2" xfId="765"/>
    <cellStyle name="Standaard 2 2 3 3" xfId="596"/>
    <cellStyle name="Standaard 2 2 4" xfId="207"/>
    <cellStyle name="Standaard 2 2 4 2" xfId="387"/>
    <cellStyle name="Standaard 2 2 4 2 2" xfId="726"/>
    <cellStyle name="Standaard 2 2 4 3" xfId="557"/>
    <cellStyle name="Standaard 2 2 5" xfId="348"/>
    <cellStyle name="Standaard 2 2 5 2" xfId="687"/>
    <cellStyle name="Standaard 2 2 6" xfId="518"/>
    <cellStyle name="Standaard 2 3" xfId="62"/>
    <cellStyle name="Standaard 3" xfId="46"/>
    <cellStyle name="Standaard 3 2" xfId="183"/>
    <cellStyle name="Standaard 4" xfId="41"/>
    <cellStyle name="Standaard 4 2" xfId="63"/>
    <cellStyle name="Standaard 4 3" xfId="50"/>
    <cellStyle name="Standaard 4 4" xfId="244"/>
    <cellStyle name="Standaard 4 4 2" xfId="424"/>
    <cellStyle name="Standaard 4 4 2 2" xfId="763"/>
    <cellStyle name="Standaard 4 4 3" xfId="594"/>
    <cellStyle name="Standaard 4 5" xfId="205"/>
    <cellStyle name="Standaard 4 5 2" xfId="385"/>
    <cellStyle name="Standaard 4 5 2 2" xfId="724"/>
    <cellStyle name="Standaard 4 5 3" xfId="555"/>
    <cellStyle name="Standaard 4 6" xfId="308"/>
    <cellStyle name="Standaard 4 7" xfId="346"/>
    <cellStyle name="Standaard 4 7 2" xfId="685"/>
    <cellStyle name="Standaard 4 8" xfId="516"/>
    <cellStyle name="Standaard 5" xfId="47"/>
    <cellStyle name="Standaard 5 2" xfId="67"/>
    <cellStyle name="Standaard 6" xfId="68"/>
    <cellStyle name="Standaard 7" xfId="166"/>
    <cellStyle name="Standaard 8" xfId="168"/>
    <cellStyle name="Standaard 9" xfId="51"/>
    <cellStyle name="Standaard 9 2" xfId="248"/>
    <cellStyle name="Standaard 9 2 2" xfId="428"/>
    <cellStyle name="Standaard 9 2 2 2" xfId="767"/>
    <cellStyle name="Standaard 9 2 3" xfId="598"/>
    <cellStyle name="Standaard 9 3" xfId="209"/>
    <cellStyle name="Standaard 9 3 2" xfId="389"/>
    <cellStyle name="Standaard 9 3 2 2" xfId="728"/>
    <cellStyle name="Standaard 9 3 3" xfId="559"/>
    <cellStyle name="Standaard 9 4" xfId="350"/>
    <cellStyle name="Standaard 9 4 2" xfId="689"/>
    <cellStyle name="Standaard 9 5" xfId="520"/>
    <cellStyle name="Standard 2" xfId="185"/>
    <cellStyle name="Standard 2 2" xfId="190"/>
    <cellStyle name="Standard 2 2 2" xfId="268"/>
    <cellStyle name="Standard 2 2 2 2" xfId="448"/>
    <cellStyle name="Standard 2 2 2 2 2" xfId="787"/>
    <cellStyle name="Standard 2 2 2 3" xfId="618"/>
    <cellStyle name="Standard 2 2 3" xfId="229"/>
    <cellStyle name="Standard 2 2 3 2" xfId="409"/>
    <cellStyle name="Standard 2 2 3 2 2" xfId="748"/>
    <cellStyle name="Standard 2 2 3 3" xfId="579"/>
    <cellStyle name="Standard 2 2 4" xfId="370"/>
    <cellStyle name="Standard 2 2 4 2" xfId="709"/>
    <cellStyle name="Standard 2 2 5" xfId="540"/>
    <cellStyle name="Standard 2 3" xfId="264"/>
    <cellStyle name="Standard 2 3 2" xfId="444"/>
    <cellStyle name="Standard 2 3 2 2" xfId="783"/>
    <cellStyle name="Standard 2 3 3" xfId="614"/>
    <cellStyle name="Standard 2 4" xfId="225"/>
    <cellStyle name="Standard 2 4 2" xfId="405"/>
    <cellStyle name="Standard 2 4 2 2" xfId="744"/>
    <cellStyle name="Standard 2 4 3" xfId="575"/>
    <cellStyle name="Standard 2 5" xfId="278"/>
    <cellStyle name="Standard 2 5 2" xfId="458"/>
    <cellStyle name="Standard 2 5 2 2" xfId="797"/>
    <cellStyle name="Standard 2 5 3" xfId="628"/>
    <cellStyle name="Standard 2 6" xfId="284"/>
    <cellStyle name="Standard 2 6 2" xfId="464"/>
    <cellStyle name="Standard 2 6 2 2" xfId="803"/>
    <cellStyle name="Standard 2 6 3" xfId="634"/>
    <cellStyle name="Standard 2 7" xfId="297"/>
    <cellStyle name="Standard 2 7 2" xfId="477"/>
    <cellStyle name="Standard 2 7 2 2" xfId="816"/>
    <cellStyle name="Standard 2 7 3" xfId="647"/>
    <cellStyle name="Standard 2 8" xfId="366"/>
    <cellStyle name="Standard 2 8 2" xfId="705"/>
    <cellStyle name="Standard 2 9" xfId="536"/>
    <cellStyle name="Standard 3" xfId="270"/>
    <cellStyle name="Standard 3 2" xfId="311"/>
    <cellStyle name="Standard 3 2 2" xfId="490"/>
    <cellStyle name="Standard 3 2 2 2" xfId="829"/>
    <cellStyle name="Standard 3 2 3" xfId="660"/>
    <cellStyle name="Standard 3 3" xfId="450"/>
    <cellStyle name="Standard 3 3 2" xfId="789"/>
    <cellStyle name="Standard 3 4" xfId="620"/>
    <cellStyle name="Standard 4" xfId="283"/>
    <cellStyle name="Standard 4 2" xfId="463"/>
    <cellStyle name="Standard 4 2 2" xfId="802"/>
    <cellStyle name="Standard 4 3" xfId="633"/>
    <cellStyle name="Standard 5" xfId="295"/>
    <cellStyle name="Standard 5 2" xfId="475"/>
    <cellStyle name="Standard 5 2 2" xfId="814"/>
    <cellStyle name="Standard 5 3" xfId="645"/>
    <cellStyle name="Suma 2" xfId="147"/>
    <cellStyle name="Suma 2 2" xfId="148"/>
    <cellStyle name="Suma 2 3" xfId="149"/>
    <cellStyle name="sylwia 1" xfId="150"/>
    <cellStyle name="Tekst objaśnienia 2" xfId="151"/>
    <cellStyle name="Tekst ostrzeżenia 2" xfId="152"/>
    <cellStyle name="Titel 2" xfId="56"/>
    <cellStyle name="Titel 3" xfId="66"/>
    <cellStyle name="Title" xfId="180"/>
    <cellStyle name="Title-2" xfId="322"/>
    <cellStyle name="Totaal" xfId="15" builtinId="25" customBuiltin="1"/>
    <cellStyle name="Tytuł 2" xfId="153"/>
    <cellStyle name="Uitvoer" xfId="9" builtinId="21" customBuiltin="1"/>
    <cellStyle name="Uwaga 2" xfId="154"/>
    <cellStyle name="Uwaga 2 2" xfId="155"/>
    <cellStyle name="Uwaga 2 2 2" xfId="156"/>
    <cellStyle name="Uwaga 2 2 3" xfId="157"/>
    <cellStyle name="Uwaga 2 3" xfId="158"/>
    <cellStyle name="Uwaga 2 4" xfId="159"/>
    <cellStyle name="Verklarende tekst" xfId="14" builtinId="53" customBuiltin="1"/>
    <cellStyle name="Waarschuwingstekst" xfId="13" builtinId="11" customBuiltin="1"/>
    <cellStyle name="Walutowy 2" xfId="160"/>
    <cellStyle name="Walutowy 2 2" xfId="161"/>
    <cellStyle name="Walutowy 2 2 2" xfId="162"/>
    <cellStyle name="Walutowy 2 3" xfId="163"/>
    <cellStyle name="Walutowy 2 4" xfId="256"/>
    <cellStyle name="Walutowy 2 4 2" xfId="436"/>
    <cellStyle name="Walutowy 2 4 2 2" xfId="775"/>
    <cellStyle name="Walutowy 2 4 3" xfId="606"/>
    <cellStyle name="Walutowy 2 5" xfId="217"/>
    <cellStyle name="Walutowy 2 5 2" xfId="397"/>
    <cellStyle name="Walutowy 2 5 2 2" xfId="736"/>
    <cellStyle name="Walutowy 2 5 3" xfId="567"/>
    <cellStyle name="Walutowy 2 6" xfId="358"/>
    <cellStyle name="Walutowy 2 6 2" xfId="697"/>
    <cellStyle name="Walutowy 2 7" xfId="528"/>
    <cellStyle name="Walutowy 3" xfId="164"/>
    <cellStyle name="Złe 2" xfId="165"/>
    <cellStyle name="Обычный_CRF2002 (1)" xfId="315"/>
  </cellStyles>
  <dxfs count="16">
    <dxf>
      <fill>
        <patternFill patternType="none">
          <fgColor indexed="64"/>
          <bgColor auto="1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DEE3F0"/>
        </patternFill>
      </fill>
    </dxf>
    <dxf>
      <fill>
        <patternFill>
          <bgColor rgb="FFDEE3F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border>
        <left/>
        <right/>
        <top/>
        <bottom/>
        <vertical/>
        <horizontal style="hair">
          <color auto="1"/>
        </horizontal>
      </border>
    </dxf>
  </dxfs>
  <tableStyles count="1" defaultTableStyle="TableStyleMedium2" defaultPivotStyle="PivotStyleLight16">
    <tableStyle name="INFRAS - Tabelle 1" pivot="0" count="7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firstColumnStripe" dxfId="9"/>
    </tableStyle>
  </tableStyles>
  <colors>
    <mruColors>
      <color rgb="FF0091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32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Total external + infra costs vs. total taxes and charges (bn €)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/>
              <a:t>Road, rail &amp; IWT for EU28; Maritime</a:t>
            </a:r>
            <a:r>
              <a:rPr lang="nl-NL" b="0" baseline="0"/>
              <a:t> &amp; aviation for selected 33 airports / 34 ports</a:t>
            </a:r>
            <a:endParaRPr lang="nl-NL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Ov_CC!$A$8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f>Ov_CC!$B$6:$K$7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Ov_CC!$B$8:$K$8</c:f>
              <c:numCache>
                <c:formatCode>0.0</c:formatCode>
                <c:ptCount val="10"/>
                <c:pt idx="0">
                  <c:v>279.30970843060771</c:v>
                </c:pt>
                <c:pt idx="2" formatCode="0.00">
                  <c:v>2.3331699976608475</c:v>
                </c:pt>
                <c:pt idx="4" formatCode="0.00">
                  <c:v>8.9071634899126367E-2</c:v>
                </c:pt>
                <c:pt idx="6" formatCode="0.00">
                  <c:v>0.1</c:v>
                </c:pt>
                <c:pt idx="8" formatCode="0.00">
                  <c:v>7.5006487803561783E-2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C7-4AA0-A1C2-8913F8D92BD5}"/>
            </c:ext>
          </c:extLst>
        </c:ser>
        <c:ser>
          <c:idx val="1"/>
          <c:order val="1"/>
          <c:tx>
            <c:strRef>
              <c:f>Ov_CC!$A$9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f>Ov_CC!$B$6:$K$7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Ov_CC!$B$9:$K$9</c:f>
              <c:numCache>
                <c:formatCode>0.0</c:formatCode>
                <c:ptCount val="10"/>
                <c:pt idx="0">
                  <c:v>68.65006527408994</c:v>
                </c:pt>
                <c:pt idx="2" formatCode="0.00">
                  <c:v>1.2260852509840534</c:v>
                </c:pt>
                <c:pt idx="4" formatCode="0.00">
                  <c:v>1.9284169449228368</c:v>
                </c:pt>
                <c:pt idx="6" formatCode="0.00">
                  <c:v>29.06</c:v>
                </c:pt>
                <c:pt idx="8" formatCode="0.00">
                  <c:v>1.0072696609151355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C7-4AA0-A1C2-8913F8D92BD5}"/>
            </c:ext>
          </c:extLst>
        </c:ser>
        <c:ser>
          <c:idx val="2"/>
          <c:order val="2"/>
          <c:tx>
            <c:strRef>
              <c:f>Ov_CC!$A$10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f>Ov_CC!$B$6:$K$7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Ov_CC!$B$10:$K$10</c:f>
              <c:numCache>
                <c:formatCode>0.0</c:formatCode>
                <c:ptCount val="10"/>
                <c:pt idx="0">
                  <c:v>82.278595631291807</c:v>
                </c:pt>
                <c:pt idx="2" formatCode="0.00">
                  <c:v>0.46626810432873111</c:v>
                </c:pt>
                <c:pt idx="4" formatCode="0.00">
                  <c:v>0.39532084781362842</c:v>
                </c:pt>
                <c:pt idx="6" formatCode="0.00">
                  <c:v>10.57</c:v>
                </c:pt>
                <c:pt idx="8" formatCode="0.00">
                  <c:v>22.010973370663919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C7-4AA0-A1C2-8913F8D92BD5}"/>
            </c:ext>
          </c:extLst>
        </c:ser>
        <c:ser>
          <c:idx val="3"/>
          <c:order val="3"/>
          <c:tx>
            <c:strRef>
              <c:f>Ov_CC!$A$11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Ov_CC!$B$6:$K$7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Ov_CC!$B$11:$K$11</c:f>
              <c:numCache>
                <c:formatCode>0.0</c:formatCode>
                <c:ptCount val="10"/>
                <c:pt idx="0">
                  <c:v>57.139824025800223</c:v>
                </c:pt>
                <c:pt idx="2" formatCode="0.00">
                  <c:v>6.4178140857553228</c:v>
                </c:pt>
                <c:pt idx="4" formatCode="0.00">
                  <c:v>0</c:v>
                </c:pt>
                <c:pt idx="6" formatCode="0.00">
                  <c:v>0</c:v>
                </c:pt>
                <c:pt idx="8" formatCode="0.00">
                  <c:v>0.84009296901340047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C7-4AA0-A1C2-8913F8D92BD5}"/>
            </c:ext>
          </c:extLst>
        </c:ser>
        <c:ser>
          <c:idx val="4"/>
          <c:order val="4"/>
          <c:tx>
            <c:strRef>
              <c:f>Ov_CC!$A$12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f>Ov_CC!$B$6:$K$7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Ov_CC!$B$12:$K$12</c:f>
              <c:numCache>
                <c:formatCode>0.0</c:formatCode>
                <c:ptCount val="10"/>
                <c:pt idx="0">
                  <c:v>46.201760601483457</c:v>
                </c:pt>
                <c:pt idx="2" formatCode="0.00">
                  <c:v>0</c:v>
                </c:pt>
                <c:pt idx="4" formatCode="0.00">
                  <c:v>0</c:v>
                </c:pt>
                <c:pt idx="6" formatCode="0.00">
                  <c:v>0</c:v>
                </c:pt>
                <c:pt idx="8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C7-4AA0-A1C2-8913F8D92BD5}"/>
            </c:ext>
          </c:extLst>
        </c:ser>
        <c:ser>
          <c:idx val="5"/>
          <c:order val="5"/>
          <c:tx>
            <c:strRef>
              <c:f>Ov_CC!$A$13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f>Ov_CC!$B$6:$K$7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Ov_CC!$B$13:$K$13</c:f>
              <c:numCache>
                <c:formatCode>0.0</c:formatCode>
                <c:ptCount val="10"/>
                <c:pt idx="0">
                  <c:v>27.294673713789233</c:v>
                </c:pt>
                <c:pt idx="2" formatCode="0.00">
                  <c:v>3.7365941463447725</c:v>
                </c:pt>
                <c:pt idx="4" formatCode="0.00">
                  <c:v>0.1974907792418652</c:v>
                </c:pt>
                <c:pt idx="6" formatCode="0.00">
                  <c:v>3.9</c:v>
                </c:pt>
                <c:pt idx="8" formatCode="0.00">
                  <c:v>8.8788025718857924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C7-4AA0-A1C2-8913F8D92BD5}"/>
            </c:ext>
          </c:extLst>
        </c:ser>
        <c:ser>
          <c:idx val="6"/>
          <c:order val="6"/>
          <c:tx>
            <c:strRef>
              <c:f>Ov_CC!$A$14</c:f>
              <c:strCache>
                <c:ptCount val="1"/>
                <c:pt idx="0">
                  <c:v>Habitat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f>Ov_CC!$B$6:$K$7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Ov_CC!$B$14:$K$14</c:f>
              <c:numCache>
                <c:formatCode>0.0</c:formatCode>
                <c:ptCount val="10"/>
                <c:pt idx="0">
                  <c:v>35.073795785287651</c:v>
                </c:pt>
                <c:pt idx="2" formatCode="0.00">
                  <c:v>3.6952750629057638</c:v>
                </c:pt>
                <c:pt idx="4" formatCode="0.00">
                  <c:v>0.29252632250166971</c:v>
                </c:pt>
                <c:pt idx="6" formatCode="0.00">
                  <c:v>0</c:v>
                </c:pt>
                <c:pt idx="8" formatCode="0.00">
                  <c:v>5.618680943361256E-2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C7-4AA0-A1C2-8913F8D92BD5}"/>
            </c:ext>
          </c:extLst>
        </c:ser>
        <c:ser>
          <c:idx val="7"/>
          <c:order val="7"/>
          <c:tx>
            <c:strRef>
              <c:f>Ov_CC!$A$15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Ov_CC!$B$6:$K$7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Ov_CC!$B$15:$K$15</c:f>
              <c:numCache>
                <c:formatCode>0</c:formatCode>
                <c:ptCount val="10"/>
                <c:pt idx="0">
                  <c:v>183.78910395689704</c:v>
                </c:pt>
                <c:pt idx="2" formatCode="0.00">
                  <c:v>80.491443262472842</c:v>
                </c:pt>
                <c:pt idx="4" formatCode="0.00">
                  <c:v>2.8635215240902698</c:v>
                </c:pt>
                <c:pt idx="6" formatCode="0.00">
                  <c:v>1.4340700892180736</c:v>
                </c:pt>
                <c:pt idx="8" formatCode="0.00">
                  <c:v>14.056962563865119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C7-4AA0-A1C2-8913F8D92BD5}"/>
            </c:ext>
          </c:extLst>
        </c:ser>
        <c:ser>
          <c:idx val="8"/>
          <c:order val="8"/>
          <c:tx>
            <c:strRef>
              <c:f>Ov_CC!$A$16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f>Ov_CC!$B$6:$K$7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Ov_CC!$B$16:$K$16</c:f>
              <c:numCache>
                <c:formatCode>0</c:formatCode>
                <c:ptCount val="10"/>
                <c:pt idx="1">
                  <c:v>349.971</c:v>
                </c:pt>
                <c:pt idx="3" formatCode="0.00">
                  <c:v>19.580304654389728</c:v>
                </c:pt>
                <c:pt idx="5" formatCode="0.00">
                  <c:v>0.36930000000000002</c:v>
                </c:pt>
                <c:pt idx="7" formatCode="0.00">
                  <c:v>1.8264999999999996</c:v>
                </c:pt>
                <c:pt idx="9" formatCode="0.00">
                  <c:v>13.861000000000001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C7-4AA0-A1C2-8913F8D92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9735272"/>
        <c:axId val="719736912"/>
      </c:barChart>
      <c:catAx>
        <c:axId val="71973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6912"/>
        <c:crosses val="autoZero"/>
        <c:auto val="1"/>
        <c:lblAlgn val="ctr"/>
        <c:lblOffset val="100"/>
        <c:noMultiLvlLbl val="0"/>
      </c:catAx>
      <c:valAx>
        <c:axId val="719736912"/>
        <c:scaling>
          <c:orientation val="minMax"/>
          <c:max val="800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527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Average</a:t>
            </a:r>
            <a:r>
              <a:rPr lang="nl-NL" baseline="0"/>
              <a:t> variable external + infra costs vs. average variable taxes and charges (€-cent/pkm)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 &amp; rail for EU28; Aviation for selected 33 airports</a:t>
            </a:r>
            <a:endParaRPr lang="nl-NL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Variable_ext_infra_CC!$A$28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f>Variable_ext_infra_CC!$B$26:$Q$27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Variable_ext_infra_CC!$B$28:$Q$28</c:f>
              <c:numCache>
                <c:formatCode>0.00</c:formatCode>
                <c:ptCount val="16"/>
                <c:pt idx="0">
                  <c:v>4.4547695287814797</c:v>
                </c:pt>
                <c:pt idx="2">
                  <c:v>0.97909454511702376</c:v>
                </c:pt>
                <c:pt idx="4">
                  <c:v>0.97909454511702376</c:v>
                </c:pt>
                <c:pt idx="6">
                  <c:v>12.701575746826983</c:v>
                </c:pt>
                <c:pt idx="8">
                  <c:v>5.7883507141408372E-2</c:v>
                </c:pt>
                <c:pt idx="10">
                  <c:v>0.46649862063646452</c:v>
                </c:pt>
                <c:pt idx="12">
                  <c:v>0.46649862063646452</c:v>
                </c:pt>
                <c:pt idx="14">
                  <c:v>1.1613131164412985E-2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8-485C-9BD1-FDB1805ECFA5}"/>
            </c:ext>
          </c:extLst>
        </c:ser>
        <c:ser>
          <c:idx val="1"/>
          <c:order val="1"/>
          <c:tx>
            <c:strRef>
              <c:f>Variable_ext_infra_CC!$A$29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f>Variable_ext_infra_CC!$B$26:$Q$27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Variable_ext_infra_CC!$B$29:$Q$29</c:f>
              <c:numCache>
                <c:formatCode>General</c:formatCode>
                <c:ptCount val="16"/>
                <c:pt idx="0" formatCode="0.00">
                  <c:v>0.70692487653795921</c:v>
                </c:pt>
                <c:pt idx="2" formatCode="0.00">
                  <c:v>0.75825804284492293</c:v>
                </c:pt>
                <c:pt idx="4" formatCode="0.00">
                  <c:v>0.73197054608469503</c:v>
                </c:pt>
                <c:pt idx="6" formatCode="0.00">
                  <c:v>1.1166008371603258</c:v>
                </c:pt>
                <c:pt idx="8" formatCode="0.00">
                  <c:v>2.2127871946544513E-3</c:v>
                </c:pt>
                <c:pt idx="10" formatCode="0.00">
                  <c:v>8.600536067216372E-3</c:v>
                </c:pt>
                <c:pt idx="12" formatCode="0.00">
                  <c:v>0.79757480158697569</c:v>
                </c:pt>
                <c:pt idx="14" formatCode="0.00">
                  <c:v>0.14485712462328132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8-485C-9BD1-FDB1805ECFA5}"/>
            </c:ext>
          </c:extLst>
        </c:ser>
        <c:ser>
          <c:idx val="2"/>
          <c:order val="2"/>
          <c:tx>
            <c:strRef>
              <c:f>Variable_ext_infra_CC!$A$30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f>Variable_ext_infra_CC!$B$26:$Q$27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Variable_ext_infra_CC!$B$30:$Q$30</c:f>
              <c:numCache>
                <c:formatCode>General</c:formatCode>
                <c:ptCount val="16"/>
                <c:pt idx="0" formatCode="0.00">
                  <c:v>1.1772203867313547</c:v>
                </c:pt>
                <c:pt idx="2" formatCode="0.00">
                  <c:v>0.47187507229353287</c:v>
                </c:pt>
                <c:pt idx="4" formatCode="0.00">
                  <c:v>0.44213245671606566</c:v>
                </c:pt>
                <c:pt idx="6" formatCode="0.00">
                  <c:v>0.89239641283870608</c:v>
                </c:pt>
                <c:pt idx="8" formatCode="0.00">
                  <c:v>0</c:v>
                </c:pt>
                <c:pt idx="10" formatCode="0.00">
                  <c:v>0</c:v>
                </c:pt>
                <c:pt idx="12" formatCode="0.00">
                  <c:v>0.34176788806913494</c:v>
                </c:pt>
                <c:pt idx="14" formatCode="0.00">
                  <c:v>2.0971605344362585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A8-485C-9BD1-FDB1805ECFA5}"/>
            </c:ext>
          </c:extLst>
        </c:ser>
        <c:ser>
          <c:idx val="3"/>
          <c:order val="3"/>
          <c:tx>
            <c:strRef>
              <c:f>Variable_ext_infra_CC!$A$31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Variable_ext_infra_CC!$B$26:$Q$27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Variable_ext_infra_CC!$B$31:$Q$31</c:f>
              <c:numCache>
                <c:formatCode>General</c:formatCode>
                <c:ptCount val="16"/>
                <c:pt idx="0" formatCode="0.00">
                  <c:v>0.5545002955714543</c:v>
                </c:pt>
                <c:pt idx="2" formatCode="0.00">
                  <c:v>0.42618322130647873</c:v>
                </c:pt>
                <c:pt idx="4" formatCode="0.00">
                  <c:v>0.23792163807996108</c:v>
                </c:pt>
                <c:pt idx="6" formatCode="0.00">
                  <c:v>8.9669569017113542</c:v>
                </c:pt>
                <c:pt idx="8" formatCode="0.00">
                  <c:v>0.32517769252649847</c:v>
                </c:pt>
                <c:pt idx="10" formatCode="0.00">
                  <c:v>0.7968076755291974</c:v>
                </c:pt>
                <c:pt idx="12" formatCode="0.00">
                  <c:v>1.3821882237474263</c:v>
                </c:pt>
                <c:pt idx="14" formatCode="0.00">
                  <c:v>0.13007021292617399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A8-485C-9BD1-FDB1805ECFA5}"/>
            </c:ext>
          </c:extLst>
        </c:ser>
        <c:ser>
          <c:idx val="4"/>
          <c:order val="4"/>
          <c:tx>
            <c:strRef>
              <c:f>Variable_ext_infra_CC!$A$32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f>Variable_ext_infra_CC!$B$26:$Q$27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Variable_ext_infra_CC!$B$32:$Q$32</c:f>
              <c:numCache>
                <c:formatCode>General</c:formatCode>
                <c:ptCount val="16"/>
                <c:pt idx="0" formatCode="0.00">
                  <c:v>0.71077206375935931</c:v>
                </c:pt>
                <c:pt idx="2" formatCode="0.00">
                  <c:v>0.13737023826892281</c:v>
                </c:pt>
                <c:pt idx="4" formatCode="0.00">
                  <c:v>0.13737023826892281</c:v>
                </c:pt>
                <c:pt idx="6" formatCode="0.00">
                  <c:v>0</c:v>
                </c:pt>
                <c:pt idx="8" formatCode="0.00">
                  <c:v>0</c:v>
                </c:pt>
                <c:pt idx="10" formatCode="0.00">
                  <c:v>0</c:v>
                </c:pt>
                <c:pt idx="12" formatCode="0.00">
                  <c:v>0</c:v>
                </c:pt>
                <c:pt idx="14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A8-485C-9BD1-FDB1805ECFA5}"/>
            </c:ext>
          </c:extLst>
        </c:ser>
        <c:ser>
          <c:idx val="5"/>
          <c:order val="5"/>
          <c:tx>
            <c:strRef>
              <c:f>Variable_ext_infra_CC!$A$33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f>Variable_ext_infra_CC!$B$26:$Q$27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Variable_ext_infra_CC!$B$33:$Q$33</c:f>
              <c:numCache>
                <c:formatCode>General</c:formatCode>
                <c:ptCount val="16"/>
                <c:pt idx="0" formatCode="0.00">
                  <c:v>0.38416445694236173</c:v>
                </c:pt>
                <c:pt idx="2" formatCode="0.00">
                  <c:v>0.16654623349356246</c:v>
                </c:pt>
                <c:pt idx="4" formatCode="0.00">
                  <c:v>0.14540987271751091</c:v>
                </c:pt>
                <c:pt idx="6" formatCode="0.00">
                  <c:v>0.5056403932031186</c:v>
                </c:pt>
                <c:pt idx="8" formatCode="0.00">
                  <c:v>0.302957403697238</c:v>
                </c:pt>
                <c:pt idx="10" formatCode="0.00">
                  <c:v>0.8037573179824864</c:v>
                </c:pt>
                <c:pt idx="12" formatCode="0.00">
                  <c:v>0.11403301486432756</c:v>
                </c:pt>
                <c:pt idx="14" formatCode="0.00">
                  <c:v>0.80096187867235025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A8-485C-9BD1-FDB1805ECFA5}"/>
            </c:ext>
          </c:extLst>
        </c:ser>
        <c:ser>
          <c:idx val="6"/>
          <c:order val="6"/>
          <c:tx>
            <c:strRef>
              <c:f>Variable_ext_infra_CC!$A$34</c:f>
              <c:strCache>
                <c:ptCount val="1"/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f>Variable_ext_infra_CC!$B$26:$Q$27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Variable_ext_infra_CC!$B$34:$Q$34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6-5EA8-485C-9BD1-FDB1805ECFA5}"/>
            </c:ext>
          </c:extLst>
        </c:ser>
        <c:ser>
          <c:idx val="7"/>
          <c:order val="7"/>
          <c:tx>
            <c:strRef>
              <c:f>Variable_ext_infra_CC!$A$35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Variable_ext_infra_CC!$B$26:$Q$27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Variable_ext_infra_CC!$B$35:$Q$35</c:f>
              <c:numCache>
                <c:formatCode>0.00</c:formatCode>
                <c:ptCount val="16"/>
                <c:pt idx="0">
                  <c:v>0.13291624169412888</c:v>
                </c:pt>
                <c:pt idx="2">
                  <c:v>1.9101635576868301</c:v>
                </c:pt>
                <c:pt idx="4">
                  <c:v>1.7862839435212134</c:v>
                </c:pt>
                <c:pt idx="6">
                  <c:v>0.10651894441281881</c:v>
                </c:pt>
                <c:pt idx="8" formatCode="0.0">
                  <c:v>0.76432632028352121</c:v>
                </c:pt>
                <c:pt idx="10" formatCode="0.0">
                  <c:v>1.5874023980792591</c:v>
                </c:pt>
                <c:pt idx="12" formatCode="0.0">
                  <c:v>3.5233415887837274</c:v>
                </c:pt>
                <c:pt idx="14" formatCode="0.000">
                  <c:v>0.5420312450342285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EA8-485C-9BD1-FDB1805ECFA5}"/>
            </c:ext>
          </c:extLst>
        </c:ser>
        <c:ser>
          <c:idx val="8"/>
          <c:order val="8"/>
          <c:tx>
            <c:strRef>
              <c:f>Variable_ext_infra_CC!$A$36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f>Variable_ext_infra_CC!$B$26:$Q$27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Variable_ext_infra_CC!$B$36:$Q$36</c:f>
              <c:numCache>
                <c:formatCode>0.0</c:formatCode>
                <c:ptCount val="16"/>
                <c:pt idx="1">
                  <c:v>3.9322384709133162</c:v>
                </c:pt>
                <c:pt idx="3">
                  <c:v>1.0100637081739625</c:v>
                </c:pt>
                <c:pt idx="5">
                  <c:v>1.0100637081739625</c:v>
                </c:pt>
                <c:pt idx="7">
                  <c:v>3.5502859041756296</c:v>
                </c:pt>
                <c:pt idx="9">
                  <c:v>3.7434196729970788</c:v>
                </c:pt>
                <c:pt idx="11">
                  <c:v>3.1531707693535038</c:v>
                </c:pt>
                <c:pt idx="13">
                  <c:v>7.2583729421099097</c:v>
                </c:pt>
                <c:pt idx="15" formatCode="0.00">
                  <c:v>1.5239457644061389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EA8-485C-9BD1-FDB1805EC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3414912"/>
        <c:axId val="723416880"/>
      </c:barChart>
      <c:catAx>
        <c:axId val="7234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6880"/>
        <c:crosses val="autoZero"/>
        <c:auto val="1"/>
        <c:lblAlgn val="ctr"/>
        <c:lblOffset val="100"/>
        <c:noMultiLvlLbl val="0"/>
      </c:catAx>
      <c:valAx>
        <c:axId val="72341688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491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legendEntry>
        <c:idx val="6"/>
        <c:delete val="1"/>
      </c:legendEntry>
      <c:layout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Averge variable</a:t>
            </a:r>
            <a:r>
              <a:rPr lang="nl-NL" baseline="0"/>
              <a:t> external + infra costs vs. average variable taxes and charges (€-cent/tkm)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Road, rail &amp; IWT for EU28</a:t>
            </a:r>
            <a:endParaRPr lang="nl-NL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Variable_ext_infra_CC!$A$48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f>Variable_ext_infra_CC!$B$46:$I$47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Variable_ext_infra_CC!$B$48:$I$48</c:f>
              <c:numCache>
                <c:formatCode>0.00</c:formatCode>
                <c:ptCount val="8"/>
                <c:pt idx="0">
                  <c:v>1.2546976709644657</c:v>
                </c:pt>
                <c:pt idx="2">
                  <c:v>6.5076809329581681E-2</c:v>
                </c:pt>
                <c:pt idx="4">
                  <c:v>6.5076809329581681E-2</c:v>
                </c:pt>
                <c:pt idx="6">
                  <c:v>5.9786676434353245E-2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3-46B5-869C-9F27EADF9F46}"/>
            </c:ext>
          </c:extLst>
        </c:ser>
        <c:ser>
          <c:idx val="1"/>
          <c:order val="1"/>
          <c:tx>
            <c:strRef>
              <c:f>Variable_ext_infra_CC!$A$49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f>Variable_ext_infra_CC!$B$46:$I$47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Variable_ext_infra_CC!$B$49:$I$49</c:f>
              <c:numCache>
                <c:formatCode>0.00</c:formatCode>
                <c:ptCount val="8"/>
                <c:pt idx="0">
                  <c:v>0.760465484502161</c:v>
                </c:pt>
                <c:pt idx="2">
                  <c:v>3.8783192323029124E-3</c:v>
                </c:pt>
                <c:pt idx="4">
                  <c:v>0.67858863731843178</c:v>
                </c:pt>
                <c:pt idx="6">
                  <c:v>1.294392317455447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3-46B5-869C-9F27EADF9F46}"/>
            </c:ext>
          </c:extLst>
        </c:ser>
        <c:ser>
          <c:idx val="2"/>
          <c:order val="2"/>
          <c:tx>
            <c:strRef>
              <c:f>Variable_ext_infra_CC!$A$50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f>Variable_ext_infra_CC!$B$46:$I$47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Variable_ext_infra_CC!$B$50:$I$50</c:f>
              <c:numCache>
                <c:formatCode>0.00</c:formatCode>
                <c:ptCount val="8"/>
                <c:pt idx="0">
                  <c:v>0.52531711112764035</c:v>
                </c:pt>
                <c:pt idx="2">
                  <c:v>0</c:v>
                </c:pt>
                <c:pt idx="4">
                  <c:v>0.24983677585128355</c:v>
                </c:pt>
                <c:pt idx="6">
                  <c:v>0.26534732008404421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53-46B5-869C-9F27EADF9F46}"/>
            </c:ext>
          </c:extLst>
        </c:ser>
        <c:ser>
          <c:idx val="3"/>
          <c:order val="3"/>
          <c:tx>
            <c:strRef>
              <c:f>Variable_ext_infra_CC!$A$51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Variable_ext_infra_CC!$B$46:$I$47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Variable_ext_infra_CC!$B$51:$I$51</c:f>
              <c:numCache>
                <c:formatCode>0.00</c:formatCode>
                <c:ptCount val="8"/>
                <c:pt idx="0">
                  <c:v>0.42010523381924908</c:v>
                </c:pt>
                <c:pt idx="2">
                  <c:v>0.64969618320808231</c:v>
                </c:pt>
                <c:pt idx="4">
                  <c:v>0.44716897613611978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53-46B5-869C-9F27EADF9F46}"/>
            </c:ext>
          </c:extLst>
        </c:ser>
        <c:ser>
          <c:idx val="4"/>
          <c:order val="4"/>
          <c:tx>
            <c:strRef>
              <c:f>Variable_ext_infra_CC!$A$52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f>Variable_ext_infra_CC!$B$46:$I$47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Variable_ext_infra_CC!$B$52:$I$52</c:f>
              <c:numCache>
                <c:formatCode>0.00</c:formatCode>
                <c:ptCount val="8"/>
                <c:pt idx="0">
                  <c:v>0.13496721946956636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53-46B5-869C-9F27EADF9F46}"/>
            </c:ext>
          </c:extLst>
        </c:ser>
        <c:ser>
          <c:idx val="5"/>
          <c:order val="5"/>
          <c:tx>
            <c:strRef>
              <c:f>Variable_ext_infra_CC!$A$53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f>Variable_ext_infra_CC!$B$46:$I$47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Variable_ext_infra_CC!$B$53:$I$53</c:f>
              <c:numCache>
                <c:formatCode>0.00</c:formatCode>
                <c:ptCount val="8"/>
                <c:pt idx="0">
                  <c:v>0.20236803165826087</c:v>
                </c:pt>
                <c:pt idx="2">
                  <c:v>0.15667039178445624</c:v>
                </c:pt>
                <c:pt idx="4">
                  <c:v>0.13621614122656855</c:v>
                </c:pt>
                <c:pt idx="6">
                  <c:v>0.13257424268917009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53-46B5-869C-9F27EADF9F46}"/>
            </c:ext>
          </c:extLst>
        </c:ser>
        <c:ser>
          <c:idx val="6"/>
          <c:order val="6"/>
          <c:tx>
            <c:strRef>
              <c:f>Variable_ext_infra_CC!$A$54</c:f>
              <c:strCache>
                <c:ptCount val="1"/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f>Variable_ext_infra_CC!$B$46:$I$47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Variable_ext_infra_CC!$B$54:$I$54</c:f>
              <c:numCache>
                <c:formatCode>0.00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6-4453-46B5-869C-9F27EADF9F46}"/>
            </c:ext>
          </c:extLst>
        </c:ser>
        <c:ser>
          <c:idx val="7"/>
          <c:order val="7"/>
          <c:tx>
            <c:strRef>
              <c:f>Variable_ext_infra_CC!$A$55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Variable_ext_infra_CC!$B$46:$I$47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Variable_ext_infra_CC!$B$55:$I$55</c:f>
              <c:numCache>
                <c:formatCode>0.00</c:formatCode>
                <c:ptCount val="8"/>
                <c:pt idx="0">
                  <c:v>0.72261013627591619</c:v>
                </c:pt>
                <c:pt idx="2">
                  <c:v>0.54672802417503852</c:v>
                </c:pt>
                <c:pt idx="4">
                  <c:v>0.56479563727659443</c:v>
                </c:pt>
                <c:pt idx="6">
                  <c:v>0.13460313650143202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53-46B5-869C-9F27EADF9F46}"/>
            </c:ext>
          </c:extLst>
        </c:ser>
        <c:ser>
          <c:idx val="8"/>
          <c:order val="8"/>
          <c:tx>
            <c:strRef>
              <c:f>Variable_ext_infra_CC!$A$56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f>Variable_ext_infra_CC!$B$46:$I$47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Variable_ext_infra_CC!$B$56:$I$56</c:f>
              <c:numCache>
                <c:formatCode>0.00</c:formatCode>
                <c:ptCount val="8"/>
                <c:pt idx="1">
                  <c:v>1.3179482106014651</c:v>
                </c:pt>
                <c:pt idx="3">
                  <c:v>0.52478392728882395</c:v>
                </c:pt>
                <c:pt idx="5">
                  <c:v>1.3252013496883133</c:v>
                </c:pt>
                <c:pt idx="7">
                  <c:v>0.24791764962583271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453-46B5-869C-9F27EADF9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235480"/>
        <c:axId val="724235808"/>
      </c:barChart>
      <c:catAx>
        <c:axId val="72423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808"/>
        <c:crosses val="autoZero"/>
        <c:auto val="1"/>
        <c:lblAlgn val="ctr"/>
        <c:lblOffset val="100"/>
        <c:noMultiLvlLbl val="0"/>
      </c:catAx>
      <c:valAx>
        <c:axId val="72423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480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legendEntry>
        <c:idx val="6"/>
        <c:delete val="1"/>
      </c:legendEntry>
      <c:layout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Total infra costs vs. total infr</a:t>
            </a:r>
            <a:r>
              <a:rPr lang="nl-NL" baseline="0"/>
              <a:t>a </a:t>
            </a:r>
            <a:r>
              <a:rPr lang="nl-NL"/>
              <a:t>charges (bn €)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/>
              <a:t>Road, rail &amp; IWT for EU28; Maritime</a:t>
            </a:r>
            <a:r>
              <a:rPr lang="nl-NL" b="0" baseline="0"/>
              <a:t> &amp; aviation for selected 33 airports / 34 ports</a:t>
            </a:r>
            <a:endParaRPr lang="nl-NL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7"/>
          <c:order val="7"/>
          <c:tx>
            <c:strRef>
              <c:f>Overal_infra_CC!$A$15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Overal_infra_CC!$B$6:$K$7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Overal_infra_CC!$B$15:$K$15</c:f>
              <c:numCache>
                <c:formatCode>0.0</c:formatCode>
                <c:ptCount val="10"/>
                <c:pt idx="0">
                  <c:v>183.78910395689704</c:v>
                </c:pt>
                <c:pt idx="2">
                  <c:v>80.491443262472842</c:v>
                </c:pt>
                <c:pt idx="4">
                  <c:v>2.8635215240902698</c:v>
                </c:pt>
                <c:pt idx="6">
                  <c:v>1.4340700892180736</c:v>
                </c:pt>
                <c:pt idx="8">
                  <c:v>14.056962563865119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E0-4AA7-AF6C-DAF522F4628A}"/>
            </c:ext>
          </c:extLst>
        </c:ser>
        <c:ser>
          <c:idx val="8"/>
          <c:order val="8"/>
          <c:tx>
            <c:strRef>
              <c:f>Overal_infra_CC!$A$16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Overal_infra_CC!$B$6:$K$7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Overal_infra_CC!$B$16:$K$16</c:f>
              <c:numCache>
                <c:formatCode>General</c:formatCode>
                <c:ptCount val="10"/>
                <c:pt idx="1">
                  <c:v>33</c:v>
                </c:pt>
                <c:pt idx="3">
                  <c:v>17.148</c:v>
                </c:pt>
                <c:pt idx="5" formatCode="0.00">
                  <c:v>0.35349999999999998</c:v>
                </c:pt>
                <c:pt idx="7" formatCode="0.00">
                  <c:v>1.8264999999999996</c:v>
                </c:pt>
                <c:pt idx="9" formatCode="0.00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E0-4AA7-AF6C-DAF522F46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9735272"/>
        <c:axId val="7197369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Overal_infra_CC!$A$8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DD8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Overal_infra_CC!$B$6:$K$7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Overal_infra_CC!$B$8:$K$8</c15:sqref>
                        </c15:formulaRef>
                      </c:ext>
                    </c:extLst>
                    <c:numCache>
                      <c:formatCode>0.00</c:formatCode>
                      <c:ptCount val="10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5FE0-4AA7-AF6C-DAF522F4628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8DD3F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Overal_infra_CC!$B$9:$K$9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FE0-4AA7-AF6C-DAF522F4628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FDB00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Overal_infra_CC!$B$10:$K$10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FE0-4AA7-AF6C-DAF522F4628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13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Overal_infra_CC!$B$11:$K$11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FE0-4AA7-AF6C-DAF522F4628A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Overal_infra_CC!$A$12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0C82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Overal_infra_CC!$B$12:$K$12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FE0-4AA7-AF6C-DAF522F4628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Overal_infra_CC!$A$13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34489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Overal_infra_CC!$B$13:$K$13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FE0-4AA7-AF6C-DAF522F4628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7964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Overal_infra_CC!$B$14:$K$14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FE0-4AA7-AF6C-DAF522F4628A}"/>
                  </c:ext>
                </c:extLst>
              </c15:ser>
            </c15:filteredBarSeries>
          </c:ext>
        </c:extLst>
      </c:barChart>
      <c:catAx>
        <c:axId val="71973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6912"/>
        <c:crosses val="autoZero"/>
        <c:auto val="1"/>
        <c:lblAlgn val="ctr"/>
        <c:lblOffset val="100"/>
        <c:noMultiLvlLbl val="0"/>
      </c:catAx>
      <c:valAx>
        <c:axId val="71973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527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Average</a:t>
            </a:r>
            <a:r>
              <a:rPr lang="nl-NL" baseline="0"/>
              <a:t> infra costs vs. average infra charges (€-cent/pkm)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 &amp; rail for EU28; Aviation for selected 33 airports</a:t>
            </a:r>
            <a:endParaRPr lang="nl-NL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7"/>
          <c:order val="7"/>
          <c:tx>
            <c:strRef>
              <c:f>Overal_infra_CC!$A$35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Overal_infra_CC!$B$26:$Q$27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Overal_infra_CC!$B$35:$Q$35</c:f>
              <c:numCache>
                <c:formatCode>0.00</c:formatCode>
                <c:ptCount val="16"/>
                <c:pt idx="0">
                  <c:v>2.0777725563349265</c:v>
                </c:pt>
                <c:pt idx="2">
                  <c:v>3.9607810026606791</c:v>
                </c:pt>
                <c:pt idx="4">
                  <c:v>3.6939445148568431</c:v>
                </c:pt>
                <c:pt idx="6">
                  <c:v>1.7761566494256595</c:v>
                </c:pt>
                <c:pt idx="8">
                  <c:v>10.572417302698769</c:v>
                </c:pt>
                <c:pt idx="10">
                  <c:v>13.368544532217964</c:v>
                </c:pt>
                <c:pt idx="12">
                  <c:v>27.016434663358023</c:v>
                </c:pt>
                <c:pt idx="14">
                  <c:v>1.6425189243461469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27-4F10-A4C0-14474C9938ED}"/>
            </c:ext>
          </c:extLst>
        </c:ser>
        <c:ser>
          <c:idx val="8"/>
          <c:order val="8"/>
          <c:tx>
            <c:strRef>
              <c:f>Overal_infra_CC!$A$36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Overal_infra_CC!$B$26:$Q$27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Overal_infra_CC!$B$36:$Q$36</c:f>
              <c:numCache>
                <c:formatCode>0.0</c:formatCode>
                <c:ptCount val="16"/>
                <c:pt idx="1">
                  <c:v>0.4617582833318184</c:v>
                </c:pt>
                <c:pt idx="3">
                  <c:v>0.10262510565356406</c:v>
                </c:pt>
                <c:pt idx="5">
                  <c:v>0.10262510565356406</c:v>
                </c:pt>
                <c:pt idx="7">
                  <c:v>0.50435160280712898</c:v>
                </c:pt>
                <c:pt idx="9">
                  <c:v>3.6424392329197359</c:v>
                </c:pt>
                <c:pt idx="11">
                  <c:v>3.0163637332270259</c:v>
                </c:pt>
                <c:pt idx="13">
                  <c:v>4.811451807933028</c:v>
                </c:pt>
                <c:pt idx="15" formatCode="0.00">
                  <c:v>1.3399043604162335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27-4F10-A4C0-14474C993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3414912"/>
        <c:axId val="7234168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Overal_infra_CC!$A$28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DD8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Overal_infra_CC!$B$26:$Q$27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Overal_infra_CC!$B$28:$Q$28</c15:sqref>
                        </c15:formulaRef>
                      </c:ext>
                    </c:extLst>
                    <c:numCache>
                      <c:formatCode>0.00</c:formatCode>
                      <c:ptCount val="1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E27-4F10-A4C0-14474C9938E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Overal_infra_CC!$A$29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8DD3F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Overal_infra_CC!$B$29:$Q$29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E27-4F10-A4C0-14474C9938E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Overal_infra_CC!$A$30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FDB00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Overal_infra_CC!$B$30:$Q$30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E27-4F10-A4C0-14474C9938E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Overal_infra_CC!$A$31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13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Overal_infra_CC!$B$31:$Q$31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E27-4F10-A4C0-14474C9938ED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Overal_infra_CC!$A$32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0C82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Overal_infra_CC!$B$32:$Q$32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E27-4F10-A4C0-14474C9938ED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Overal_infra_CC!$A$33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34489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Overal_infra_CC!$B$33:$Q$33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E27-4F10-A4C0-14474C9938ED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Overal_infra_CC!$A$34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7964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Overal_infra_CC!$B$34:$Q$34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E27-4F10-A4C0-14474C9938ED}"/>
                  </c:ext>
                </c:extLst>
              </c15:ser>
            </c15:filteredBarSeries>
          </c:ext>
        </c:extLst>
      </c:barChart>
      <c:catAx>
        <c:axId val="7234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6880"/>
        <c:crosses val="autoZero"/>
        <c:auto val="1"/>
        <c:lblAlgn val="ctr"/>
        <c:lblOffset val="100"/>
        <c:noMultiLvlLbl val="0"/>
      </c:catAx>
      <c:valAx>
        <c:axId val="72341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491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Averge</a:t>
            </a:r>
            <a:r>
              <a:rPr lang="nl-NL" baseline="0"/>
              <a:t> infra costs vs. average infra charges (€-cent/tkm)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Road, rail &amp; IWT for EU28</a:t>
            </a:r>
            <a:endParaRPr lang="nl-NL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7"/>
          <c:order val="7"/>
          <c:tx>
            <c:strRef>
              <c:f>Overal_infra_CC!$A$55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Overal_infra_CC!$B$46:$I$47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Overal_infra_CC!$B$55:$I$55</c:f>
              <c:numCache>
                <c:formatCode>0.00</c:formatCode>
                <c:ptCount val="8"/>
                <c:pt idx="0">
                  <c:v>2.3372493230095519</c:v>
                </c:pt>
                <c:pt idx="2">
                  <c:v>2.9524341314061502</c:v>
                </c:pt>
                <c:pt idx="4">
                  <c:v>3.1528521904263842</c:v>
                </c:pt>
                <c:pt idx="6">
                  <c:v>1.92205335646388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4F-453E-859D-5B29582384D1}"/>
            </c:ext>
          </c:extLst>
        </c:ser>
        <c:ser>
          <c:idx val="8"/>
          <c:order val="8"/>
          <c:tx>
            <c:strRef>
              <c:f>Overal_infra_CC!$A$56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Overal_infra_CC!$B$46:$I$47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Overal_infra_CC!$B$56:$I$56</c:f>
              <c:numCache>
                <c:formatCode>0.00</c:formatCode>
                <c:ptCount val="8"/>
                <c:pt idx="1">
                  <c:v>0.31142995698073561</c:v>
                </c:pt>
                <c:pt idx="3">
                  <c:v>0.4903407077822316</c:v>
                </c:pt>
                <c:pt idx="5">
                  <c:v>0.78878096236738338</c:v>
                </c:pt>
                <c:pt idx="7">
                  <c:v>0.23723139605403837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4F-453E-859D-5B2958238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235480"/>
        <c:axId val="724235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Overal_infra_CC!$A$48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DD8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Overal_infra_CC!$B$46:$I$47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Overal_infra_CC!$B$48:$I$48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C34F-453E-859D-5B29582384D1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Overal_infra_CC!$A$49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8DD3F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Overal_infra_CC!$B$49:$I$49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34F-453E-859D-5B29582384D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FDB00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Overal_infra_CC!$B$50:$I$50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34F-453E-859D-5B29582384D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13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Overal_infra_CC!$B$51:$I$51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34F-453E-859D-5B29582384D1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0C82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Overal_infra_CC!$B$52:$I$52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34F-453E-859D-5B29582384D1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34489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Overal_infra_CC!$B$53:$I$53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34F-453E-859D-5B29582384D1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Overal_infra_CC!$A$54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7964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Overal_infra_CC!$B$54:$I$54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34F-453E-859D-5B29582384D1}"/>
                  </c:ext>
                </c:extLst>
              </c15:ser>
            </c15:filteredBarSeries>
          </c:ext>
        </c:extLst>
      </c:barChart>
      <c:catAx>
        <c:axId val="72423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808"/>
        <c:crosses val="autoZero"/>
        <c:auto val="1"/>
        <c:lblAlgn val="ctr"/>
        <c:lblOffset val="100"/>
        <c:noMultiLvlLbl val="0"/>
      </c:catAx>
      <c:valAx>
        <c:axId val="72423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480"/>
        <c:crosses val="autoZero"/>
        <c:crossBetween val="between"/>
        <c:majorUnit val="0.5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Total variable infra costs vs. total infr</a:t>
            </a:r>
            <a:r>
              <a:rPr lang="nl-NL" baseline="0"/>
              <a:t>a </a:t>
            </a:r>
            <a:r>
              <a:rPr lang="nl-NL"/>
              <a:t>charges (bn €)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/>
              <a:t>Road, rail &amp; IWT for EU28; Maritime</a:t>
            </a:r>
            <a:r>
              <a:rPr lang="nl-NL" b="0" baseline="0"/>
              <a:t> &amp; aviation for selected 33 airports / 34 ports</a:t>
            </a:r>
            <a:endParaRPr lang="nl-NL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7"/>
          <c:order val="7"/>
          <c:tx>
            <c:strRef>
              <c:f>Variable_infra_CC!$A$15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Variable_infra_CC!$B$6:$K$7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Variable_infra_CC!$B$15:$K$15</c:f>
              <c:numCache>
                <c:formatCode>General</c:formatCode>
                <c:ptCount val="10"/>
                <c:pt idx="0" formatCode="0.00">
                  <c:v>30.920954840622301</c:v>
                </c:pt>
                <c:pt idx="2" formatCode="0.00">
                  <c:v>10.576603057</c:v>
                </c:pt>
                <c:pt idx="4" formatCode="0.00">
                  <c:v>0.200535004549003</c:v>
                </c:pt>
                <c:pt idx="6" formatCode="0.00">
                  <c:v>3.9954641780825889E-2</c:v>
                </c:pt>
                <c:pt idx="8" formatCode="0.00">
                  <c:v>4.6387976460754894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C6-47FD-8945-FAB8ADCC2005}"/>
            </c:ext>
          </c:extLst>
        </c:ser>
        <c:ser>
          <c:idx val="8"/>
          <c:order val="8"/>
          <c:tx>
            <c:strRef>
              <c:f>Variable_infra_CC!$A$16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Variable_infra_CC!$B$6:$K$7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Variable_infra_CC!$B$16:$K$16</c:f>
              <c:numCache>
                <c:formatCode>General</c:formatCode>
                <c:ptCount val="10"/>
                <c:pt idx="1">
                  <c:v>33</c:v>
                </c:pt>
                <c:pt idx="3">
                  <c:v>17.148</c:v>
                </c:pt>
                <c:pt idx="5">
                  <c:v>0.35349999999999998</c:v>
                </c:pt>
                <c:pt idx="7">
                  <c:v>1.8264999999999996</c:v>
                </c:pt>
                <c:pt idx="9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C6-47FD-8945-FAB8ADCC2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9735272"/>
        <c:axId val="7197369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Variable_infra_CC!$A$8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DD8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Variable_infra_CC!$B$6:$K$7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Variable_infra_CC!$B$8:$K$8</c15:sqref>
                        </c15:formulaRef>
                      </c:ext>
                    </c:extLst>
                    <c:numCache>
                      <c:formatCode>0.00</c:formatCode>
                      <c:ptCount val="10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0BC6-47FD-8945-FAB8ADCC200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8DD3F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Variable_infra_CC!$B$9:$K$9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BC6-47FD-8945-FAB8ADCC200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FDB00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Variable_infra_CC!$B$10:$K$10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BC6-47FD-8945-FAB8ADCC200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13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Variable_infra_CC!$B$11:$K$11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BC6-47FD-8945-FAB8ADCC2005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Variable_infra_CC!$A$12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0C82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Variable_infra_CC!$B$12:$K$12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BC6-47FD-8945-FAB8ADCC2005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Variable_infra_CC!$A$13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34489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Variable_infra_CC!$B$13:$K$13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BC6-47FD-8945-FAB8ADCC2005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7964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Variable_infra_CC!$B$6:$K$7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</c:lvl>
                      <c:lvl>
                        <c:pt idx="0">
                          <c:v>Road</c:v>
                        </c:pt>
                        <c:pt idx="2">
                          <c:v>Rail</c:v>
                        </c:pt>
                        <c:pt idx="4">
                          <c:v>IWT</c:v>
                        </c:pt>
                        <c:pt idx="6">
                          <c:v>Maritime</c:v>
                        </c:pt>
                        <c:pt idx="8">
                          <c:v>Aviation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Variable_infra_CC!$B$14:$K$14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BC6-47FD-8945-FAB8ADCC2005}"/>
                  </c:ext>
                </c:extLst>
              </c15:ser>
            </c15:filteredBarSeries>
          </c:ext>
        </c:extLst>
      </c:barChart>
      <c:catAx>
        <c:axId val="71973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6912"/>
        <c:crosses val="autoZero"/>
        <c:auto val="1"/>
        <c:lblAlgn val="ctr"/>
        <c:lblOffset val="100"/>
        <c:noMultiLvlLbl val="0"/>
      </c:catAx>
      <c:valAx>
        <c:axId val="71973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527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Average</a:t>
            </a:r>
            <a:r>
              <a:rPr lang="nl-NL" baseline="0"/>
              <a:t> variable infra costs vs. average infra charges (€-cent/pkm)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 &amp; rail for EU28; Aviation for selected 33 airports</a:t>
            </a:r>
            <a:endParaRPr lang="nl-NL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7"/>
          <c:order val="7"/>
          <c:tx>
            <c:strRef>
              <c:f>Variable_infra_CC!$A$35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Variable_infra_CC!$B$26:$Q$27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Variable_infra_CC!$B$35:$Q$35</c:f>
              <c:numCache>
                <c:formatCode>0.00</c:formatCode>
                <c:ptCount val="16"/>
                <c:pt idx="0">
                  <c:v>0.13291624169412888</c:v>
                </c:pt>
                <c:pt idx="2">
                  <c:v>1.9101635576868301</c:v>
                </c:pt>
                <c:pt idx="4">
                  <c:v>1.7862839435212134</c:v>
                </c:pt>
                <c:pt idx="6">
                  <c:v>0.10651894441281881</c:v>
                </c:pt>
                <c:pt idx="8">
                  <c:v>0.76432632028352121</c:v>
                </c:pt>
                <c:pt idx="10">
                  <c:v>1.5874023980792591</c:v>
                </c:pt>
                <c:pt idx="12">
                  <c:v>3.5233415887837274</c:v>
                </c:pt>
                <c:pt idx="14">
                  <c:v>0.5420312450342285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B-4D20-A11F-37A570C2FB64}"/>
            </c:ext>
          </c:extLst>
        </c:ser>
        <c:ser>
          <c:idx val="8"/>
          <c:order val="8"/>
          <c:tx>
            <c:strRef>
              <c:f>Variable_infra_CC!$A$36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Variable_infra_CC!$B$26:$Q$27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Variable_infra_CC!$B$36:$Q$36</c:f>
              <c:numCache>
                <c:formatCode>0.0</c:formatCode>
                <c:ptCount val="16"/>
                <c:pt idx="1">
                  <c:v>0.4617582833318184</c:v>
                </c:pt>
                <c:pt idx="3">
                  <c:v>0.10262510565356406</c:v>
                </c:pt>
                <c:pt idx="5">
                  <c:v>0.10262510565356406</c:v>
                </c:pt>
                <c:pt idx="7">
                  <c:v>0.50435160280712898</c:v>
                </c:pt>
                <c:pt idx="9">
                  <c:v>3.6424392329197359</c:v>
                </c:pt>
                <c:pt idx="11">
                  <c:v>3.0163637332270259</c:v>
                </c:pt>
                <c:pt idx="13">
                  <c:v>4.811451807933028</c:v>
                </c:pt>
                <c:pt idx="15">
                  <c:v>1.3399043604162335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0B-4D20-A11F-37A570C2F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3414912"/>
        <c:axId val="7234168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Variable_infra_CC!$A$28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DD8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Variable_infra_CC!$B$26:$Q$27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Variable_infra_CC!$B$28:$Q$28</c15:sqref>
                        </c15:formulaRef>
                      </c:ext>
                    </c:extLst>
                    <c:numCache>
                      <c:formatCode>0.00</c:formatCode>
                      <c:ptCount val="1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340B-4D20-A11F-37A570C2FB64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Variable_infra_CC!$A$29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8DD3F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Variable_infra_CC!$B$29:$Q$29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40B-4D20-A11F-37A570C2FB64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Variable_infra_CC!$A$30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FDB00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Variable_infra_CC!$B$30:$Q$30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40B-4D20-A11F-37A570C2FB64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Variable_infra_CC!$A$31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13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Variable_infra_CC!$B$31:$Q$31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40B-4D20-A11F-37A570C2FB64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Variable_infra_CC!$A$32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0C82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Variable_infra_CC!$B$32:$Q$32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40B-4D20-A11F-37A570C2FB64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Variable_infra_CC!$A$33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34489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Variable_infra_CC!$B$33:$Q$33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40B-4D20-A11F-37A570C2FB64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Variable_infra_CC!$A$34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7964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Variable_infra_CC!$B$26:$Q$27</c15:sqref>
                        </c15:formulaRef>
                      </c:ext>
                    </c:extLst>
                    <c:multiLvlStrCache>
                      <c:ptCount val="16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  <c:pt idx="8">
                          <c:v>Costs</c:v>
                        </c:pt>
                        <c:pt idx="9">
                          <c:v>Taxes &amp; charges</c:v>
                        </c:pt>
                        <c:pt idx="10">
                          <c:v>Costs</c:v>
                        </c:pt>
                        <c:pt idx="11">
                          <c:v>Taxes &amp; charges</c:v>
                        </c:pt>
                        <c:pt idx="12">
                          <c:v>Costs</c:v>
                        </c:pt>
                        <c:pt idx="13">
                          <c:v>Taxes &amp; charges</c:v>
                        </c:pt>
                        <c:pt idx="14">
                          <c:v>Costs</c:v>
                        </c:pt>
                        <c:pt idx="15">
                          <c:v>Taxes &amp; charges</c:v>
                        </c:pt>
                      </c:lvl>
                      <c:lvl>
                        <c:pt idx="0">
                          <c:v>Passenger car</c:v>
                        </c:pt>
                        <c:pt idx="2">
                          <c:v>Bus</c:v>
                        </c:pt>
                        <c:pt idx="4">
                          <c:v>Coach</c:v>
                        </c:pt>
                        <c:pt idx="6">
                          <c:v>Motorcycle</c:v>
                        </c:pt>
                        <c:pt idx="8">
                          <c:v>High speed rail</c:v>
                        </c:pt>
                        <c:pt idx="10">
                          <c:v>Electric passenger train</c:v>
                        </c:pt>
                        <c:pt idx="12">
                          <c:v>Diesel passenger train</c:v>
                        </c:pt>
                        <c:pt idx="14">
                          <c:v>Aircraft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Variable_infra_CC!$B$34:$Q$34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40B-4D20-A11F-37A570C2FB64}"/>
                  </c:ext>
                </c:extLst>
              </c15:ser>
            </c15:filteredBarSeries>
          </c:ext>
        </c:extLst>
      </c:barChart>
      <c:catAx>
        <c:axId val="7234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6880"/>
        <c:crosses val="autoZero"/>
        <c:auto val="1"/>
        <c:lblAlgn val="ctr"/>
        <c:lblOffset val="100"/>
        <c:noMultiLvlLbl val="0"/>
      </c:catAx>
      <c:valAx>
        <c:axId val="723416880"/>
        <c:scaling>
          <c:orientation val="minMax"/>
          <c:max val="4.5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491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Averge</a:t>
            </a:r>
            <a:r>
              <a:rPr lang="nl-NL" baseline="0"/>
              <a:t> variable infra costs vs. average infra charges (€-cent/tkm)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Road, rail &amp; IWT for EU28</a:t>
            </a:r>
            <a:endParaRPr lang="nl-NL" b="0"/>
          </a:p>
        </c:rich>
      </c:tx>
      <c:layout>
        <c:manualLayout>
          <c:xMode val="edge"/>
          <c:yMode val="edge"/>
          <c:x val="0.17200884624134646"/>
          <c:y val="2.1333333333333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7"/>
          <c:order val="7"/>
          <c:tx>
            <c:strRef>
              <c:f>Variable_infra_CC!$A$55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Variable_infra_CC!$B$46:$I$47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Variable_infra_CC!$B$55:$I$55</c:f>
              <c:numCache>
                <c:formatCode>0.00</c:formatCode>
                <c:ptCount val="8"/>
                <c:pt idx="0">
                  <c:v>0.72261013627591619</c:v>
                </c:pt>
                <c:pt idx="2">
                  <c:v>0.54672802417503852</c:v>
                </c:pt>
                <c:pt idx="4">
                  <c:v>0.56479563727659443</c:v>
                </c:pt>
                <c:pt idx="6">
                  <c:v>0.13460313650143202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7F-42C0-9D0A-05F3D13087AB}"/>
            </c:ext>
          </c:extLst>
        </c:ser>
        <c:ser>
          <c:idx val="8"/>
          <c:order val="8"/>
          <c:tx>
            <c:strRef>
              <c:f>Variable_infra_CC!$A$56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Variable_infra_CC!$B$46:$I$47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Variable_infra_CC!$B$56:$I$56</c:f>
              <c:numCache>
                <c:formatCode>0.00</c:formatCode>
                <c:ptCount val="8"/>
                <c:pt idx="1">
                  <c:v>0.31142995698073561</c:v>
                </c:pt>
                <c:pt idx="3">
                  <c:v>0.4903407077822316</c:v>
                </c:pt>
                <c:pt idx="5">
                  <c:v>0.78878096236738338</c:v>
                </c:pt>
                <c:pt idx="7">
                  <c:v>0.23723139605403837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7F-42C0-9D0A-05F3D1308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235480"/>
        <c:axId val="724235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Variable_infra_CC!$A$48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DD8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Variable_infra_CC!$B$46:$I$47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Variable_infra_CC!$B$48:$I$48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C37F-42C0-9D0A-05F3D13087AB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Variable_infra_CC!$A$49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8DD3F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Variable_infra_CC!$B$49:$I$49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37F-42C0-9D0A-05F3D13087A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FDB00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Variable_infra_CC!$B$50:$I$50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37F-42C0-9D0A-05F3D13087A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00913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Variable_infra_CC!$B$51:$I$51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37F-42C0-9D0A-05F3D13087A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0C82F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Variable_infra_CC!$B$52:$I$52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37F-42C0-9D0A-05F3D13087AB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344893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Variable_infra_CC!$B$53:$I$53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37F-42C0-9D0A-05F3D13087AB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Variable_infra_CC!$A$54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F7964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Variable_infra_CC!$B$46:$I$47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Costs</c:v>
                        </c:pt>
                        <c:pt idx="1">
                          <c:v>Taxes &amp; charges</c:v>
                        </c:pt>
                        <c:pt idx="2">
                          <c:v>Costs</c:v>
                        </c:pt>
                        <c:pt idx="3">
                          <c:v>Taxes &amp; charges</c:v>
                        </c:pt>
                        <c:pt idx="4">
                          <c:v>Costs</c:v>
                        </c:pt>
                        <c:pt idx="5">
                          <c:v>Taxes &amp; charges</c:v>
                        </c:pt>
                        <c:pt idx="6">
                          <c:v>Costs</c:v>
                        </c:pt>
                        <c:pt idx="7">
                          <c:v>Taxes &amp; charges</c:v>
                        </c:pt>
                      </c:lvl>
                      <c:lvl>
                        <c:pt idx="0">
                          <c:v>HGV</c:v>
                        </c:pt>
                        <c:pt idx="2">
                          <c:v>Electric freight train</c:v>
                        </c:pt>
                        <c:pt idx="4">
                          <c:v>Diesel freight train</c:v>
                        </c:pt>
                        <c:pt idx="6">
                          <c:v>IWT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Variable_infra_CC!$B$54:$I$54</c15:sqref>
                        </c15:formulaRef>
                      </c:ext>
                    </c:extLst>
                    <c:numCache>
                      <c:formatCode>0.00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37F-42C0-9D0A-05F3D13087AB}"/>
                  </c:ext>
                </c:extLst>
              </c15:ser>
            </c15:filteredBarSeries>
          </c:ext>
        </c:extLst>
      </c:barChart>
      <c:catAx>
        <c:axId val="72423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808"/>
        <c:crosses val="autoZero"/>
        <c:auto val="1"/>
        <c:lblAlgn val="ctr"/>
        <c:lblOffset val="100"/>
        <c:noMultiLvlLbl val="0"/>
      </c:catAx>
      <c:valAx>
        <c:axId val="72423580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480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Average</a:t>
            </a:r>
            <a:r>
              <a:rPr lang="nl-NL" baseline="0"/>
              <a:t> external + infra costs vs. average taxes and charges (€-cent/pkm)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 &amp; rail for EU28; Aviation for selected 33 airports</a:t>
            </a:r>
            <a:endParaRPr lang="nl-NL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Ov_CC!$A$28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f>Ov_CC!$B$26:$Q$27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Ov_CC!$B$28:$Q$28</c:f>
              <c:numCache>
                <c:formatCode>0.00</c:formatCode>
                <c:ptCount val="16"/>
                <c:pt idx="0">
                  <c:v>4.4547695287814797</c:v>
                </c:pt>
                <c:pt idx="2">
                  <c:v>0.97909454511702376</c:v>
                </c:pt>
                <c:pt idx="4">
                  <c:v>0.97909454511702376</c:v>
                </c:pt>
                <c:pt idx="6">
                  <c:v>12.701575746826983</c:v>
                </c:pt>
                <c:pt idx="8">
                  <c:v>5.7883507141408372E-2</c:v>
                </c:pt>
                <c:pt idx="10">
                  <c:v>0.46649862063646452</c:v>
                </c:pt>
                <c:pt idx="12">
                  <c:v>0.46649862063646452</c:v>
                </c:pt>
                <c:pt idx="14">
                  <c:v>1.1613131164412985E-2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7C-4D36-A823-E611CDB0348F}"/>
            </c:ext>
          </c:extLst>
        </c:ser>
        <c:ser>
          <c:idx val="1"/>
          <c:order val="1"/>
          <c:tx>
            <c:strRef>
              <c:f>Ov_CC!$A$29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f>Ov_CC!$B$26:$Q$27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Ov_CC!$B$29:$Q$29</c:f>
              <c:numCache>
                <c:formatCode>0.00</c:formatCode>
                <c:ptCount val="16"/>
                <c:pt idx="0">
                  <c:v>0.70692487653795921</c:v>
                </c:pt>
                <c:pt idx="2">
                  <c:v>0.75825804284492293</c:v>
                </c:pt>
                <c:pt idx="4">
                  <c:v>0.73197054608469503</c:v>
                </c:pt>
                <c:pt idx="6">
                  <c:v>1.1166008371603258</c:v>
                </c:pt>
                <c:pt idx="8">
                  <c:v>2.2127871946544513E-3</c:v>
                </c:pt>
                <c:pt idx="10">
                  <c:v>8.600536067216372E-3</c:v>
                </c:pt>
                <c:pt idx="12">
                  <c:v>0.79757480158697569</c:v>
                </c:pt>
                <c:pt idx="14">
                  <c:v>0.14485712462328132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7C-4D36-A823-E611CDB0348F}"/>
            </c:ext>
          </c:extLst>
        </c:ser>
        <c:ser>
          <c:idx val="2"/>
          <c:order val="2"/>
          <c:tx>
            <c:strRef>
              <c:f>Ov_CC!$A$30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f>Ov_CC!$B$26:$Q$27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Ov_CC!$B$30:$Q$30</c:f>
              <c:numCache>
                <c:formatCode>0.00</c:formatCode>
                <c:ptCount val="16"/>
                <c:pt idx="0">
                  <c:v>1.1772203867313547</c:v>
                </c:pt>
                <c:pt idx="2">
                  <c:v>0.47187507229353287</c:v>
                </c:pt>
                <c:pt idx="4">
                  <c:v>0.44213245671606566</c:v>
                </c:pt>
                <c:pt idx="6">
                  <c:v>0.89239641283870608</c:v>
                </c:pt>
                <c:pt idx="8">
                  <c:v>0</c:v>
                </c:pt>
                <c:pt idx="10">
                  <c:v>0</c:v>
                </c:pt>
                <c:pt idx="12">
                  <c:v>0.34176788806913494</c:v>
                </c:pt>
                <c:pt idx="14">
                  <c:v>2.0971605344362585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7C-4D36-A823-E611CDB0348F}"/>
            </c:ext>
          </c:extLst>
        </c:ser>
        <c:ser>
          <c:idx val="3"/>
          <c:order val="3"/>
          <c:tx>
            <c:strRef>
              <c:f>Ov_CC!$A$31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Ov_CC!$B$26:$Q$27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Ov_CC!$B$31:$Q$31</c:f>
              <c:numCache>
                <c:formatCode>0.00</c:formatCode>
                <c:ptCount val="16"/>
                <c:pt idx="0">
                  <c:v>0.5545002955714543</c:v>
                </c:pt>
                <c:pt idx="2">
                  <c:v>0.42618322130647873</c:v>
                </c:pt>
                <c:pt idx="4">
                  <c:v>0.23792163807996108</c:v>
                </c:pt>
                <c:pt idx="6">
                  <c:v>8.9669569017113542</c:v>
                </c:pt>
                <c:pt idx="8">
                  <c:v>0.32517769252649847</c:v>
                </c:pt>
                <c:pt idx="10">
                  <c:v>0.7968076755291974</c:v>
                </c:pt>
                <c:pt idx="12">
                  <c:v>1.3821882237474263</c:v>
                </c:pt>
                <c:pt idx="14">
                  <c:v>0.13007021292617399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7C-4D36-A823-E611CDB0348F}"/>
            </c:ext>
          </c:extLst>
        </c:ser>
        <c:ser>
          <c:idx val="4"/>
          <c:order val="4"/>
          <c:tx>
            <c:strRef>
              <c:f>Ov_CC!$A$32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f>Ov_CC!$B$26:$Q$27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Ov_CC!$B$32:$Q$32</c:f>
              <c:numCache>
                <c:formatCode>0.00</c:formatCode>
                <c:ptCount val="16"/>
                <c:pt idx="0">
                  <c:v>0.71077206375935931</c:v>
                </c:pt>
                <c:pt idx="2">
                  <c:v>0.13737023826892281</c:v>
                </c:pt>
                <c:pt idx="4">
                  <c:v>0.13737023826892281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7C-4D36-A823-E611CDB0348F}"/>
            </c:ext>
          </c:extLst>
        </c:ser>
        <c:ser>
          <c:idx val="5"/>
          <c:order val="5"/>
          <c:tx>
            <c:strRef>
              <c:f>Ov_CC!$A$33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f>Ov_CC!$B$26:$Q$27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Ov_CC!$B$33:$Q$33</c:f>
              <c:numCache>
                <c:formatCode>0.00</c:formatCode>
                <c:ptCount val="16"/>
                <c:pt idx="0">
                  <c:v>0.38416445694236173</c:v>
                </c:pt>
                <c:pt idx="2">
                  <c:v>0.16654623349356246</c:v>
                </c:pt>
                <c:pt idx="4">
                  <c:v>0.14540987271751091</c:v>
                </c:pt>
                <c:pt idx="6">
                  <c:v>0.5056403932031186</c:v>
                </c:pt>
                <c:pt idx="8">
                  <c:v>0.302957403697238</c:v>
                </c:pt>
                <c:pt idx="10">
                  <c:v>0.8037573179824864</c:v>
                </c:pt>
                <c:pt idx="12">
                  <c:v>0.11403301486432756</c:v>
                </c:pt>
                <c:pt idx="14">
                  <c:v>0.80096187867235025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7C-4D36-A823-E611CDB0348F}"/>
            </c:ext>
          </c:extLst>
        </c:ser>
        <c:ser>
          <c:idx val="6"/>
          <c:order val="6"/>
          <c:tx>
            <c:strRef>
              <c:f>Ov_CC!$A$34</c:f>
              <c:strCache>
                <c:ptCount val="1"/>
                <c:pt idx="0">
                  <c:v>Habitat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f>Ov_CC!$B$26:$Q$27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Ov_CC!$B$34:$Q$34</c:f>
              <c:numCache>
                <c:formatCode>0.00</c:formatCode>
                <c:ptCount val="16"/>
                <c:pt idx="0">
                  <c:v>0.54953704051974395</c:v>
                </c:pt>
                <c:pt idx="2">
                  <c:v>0.10144800980178914</c:v>
                </c:pt>
                <c:pt idx="4">
                  <c:v>0.11265306623273527</c:v>
                </c:pt>
                <c:pt idx="6">
                  <c:v>0.32967964339400918</c:v>
                </c:pt>
                <c:pt idx="8">
                  <c:v>0.6201995000635302</c:v>
                </c:pt>
                <c:pt idx="10">
                  <c:v>0.56555297202465427</c:v>
                </c:pt>
                <c:pt idx="12">
                  <c:v>0.83895683190188686</c:v>
                </c:pt>
                <c:pt idx="14">
                  <c:v>7.815366600930759E-3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7C-4D36-A823-E611CDB0348F}"/>
            </c:ext>
          </c:extLst>
        </c:ser>
        <c:ser>
          <c:idx val="7"/>
          <c:order val="7"/>
          <c:tx>
            <c:strRef>
              <c:f>Ov_CC!$A$35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Ov_CC!$B$26:$Q$27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Ov_CC!$B$35:$Q$35</c:f>
              <c:numCache>
                <c:formatCode>0.00</c:formatCode>
                <c:ptCount val="16"/>
                <c:pt idx="0">
                  <c:v>2.0777725563349265</c:v>
                </c:pt>
                <c:pt idx="2">
                  <c:v>3.9607810026606791</c:v>
                </c:pt>
                <c:pt idx="4">
                  <c:v>3.6939445148568431</c:v>
                </c:pt>
                <c:pt idx="6">
                  <c:v>1.7761566494256595</c:v>
                </c:pt>
                <c:pt idx="8" formatCode="0.0">
                  <c:v>10.572417302698769</c:v>
                </c:pt>
                <c:pt idx="10" formatCode="0.0">
                  <c:v>13.368544532217964</c:v>
                </c:pt>
                <c:pt idx="12" formatCode="0.0">
                  <c:v>27.016434663358023</c:v>
                </c:pt>
                <c:pt idx="14">
                  <c:v>1.6425189243461469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77C-4D36-A823-E611CDB0348F}"/>
            </c:ext>
          </c:extLst>
        </c:ser>
        <c:ser>
          <c:idx val="8"/>
          <c:order val="8"/>
          <c:tx>
            <c:strRef>
              <c:f>Ov_CC!$A$36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f>Ov_CC!$B$26:$Q$27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Ov_CC!$B$36:$Q$36</c:f>
              <c:numCache>
                <c:formatCode>0.0</c:formatCode>
                <c:ptCount val="16"/>
                <c:pt idx="1">
                  <c:v>5.4524685893754556</c:v>
                </c:pt>
                <c:pt idx="3">
                  <c:v>1.1735425501177008</c:v>
                </c:pt>
                <c:pt idx="5">
                  <c:v>1.1735425501177008</c:v>
                </c:pt>
                <c:pt idx="7">
                  <c:v>5.004879301028005</c:v>
                </c:pt>
                <c:pt idx="9">
                  <c:v>3.7434196729970788</c:v>
                </c:pt>
                <c:pt idx="11">
                  <c:v>3.1531707693535038</c:v>
                </c:pt>
                <c:pt idx="13">
                  <c:v>7.2583729421099097</c:v>
                </c:pt>
                <c:pt idx="15" formatCode="0.00">
                  <c:v>1.5239457644061389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77C-4D36-A823-E611CDB03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3414912"/>
        <c:axId val="723416880"/>
      </c:barChart>
      <c:catAx>
        <c:axId val="7234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6880"/>
        <c:crosses val="autoZero"/>
        <c:auto val="1"/>
        <c:lblAlgn val="ctr"/>
        <c:lblOffset val="100"/>
        <c:noMultiLvlLbl val="0"/>
      </c:catAx>
      <c:valAx>
        <c:axId val="72341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491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Averge</a:t>
            </a:r>
            <a:r>
              <a:rPr lang="nl-NL" baseline="0"/>
              <a:t> external + infra costs vs. average taxes and charges (€-cent/tkm)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Road, rail &amp; IWT for EU28</a:t>
            </a:r>
            <a:endParaRPr lang="nl-NL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Ov_CC!$A$48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f>Ov_CC!$B$46:$I$47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Ov_CC!$B$48:$I$48</c:f>
              <c:numCache>
                <c:formatCode>0.00</c:formatCode>
                <c:ptCount val="8"/>
                <c:pt idx="0">
                  <c:v>1.2546976709644657</c:v>
                </c:pt>
                <c:pt idx="2">
                  <c:v>6.5076809329581681E-2</c:v>
                </c:pt>
                <c:pt idx="4">
                  <c:v>6.5076809329581681E-2</c:v>
                </c:pt>
                <c:pt idx="6">
                  <c:v>5.9786676434353245E-2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AC-443F-ACE3-2546EE457B2D}"/>
            </c:ext>
          </c:extLst>
        </c:ser>
        <c:ser>
          <c:idx val="1"/>
          <c:order val="1"/>
          <c:tx>
            <c:strRef>
              <c:f>Ov_CC!$A$49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f>Ov_CC!$B$46:$I$47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Ov_CC!$B$49:$I$49</c:f>
              <c:numCache>
                <c:formatCode>0.00</c:formatCode>
                <c:ptCount val="8"/>
                <c:pt idx="0">
                  <c:v>0.760465484502161</c:v>
                </c:pt>
                <c:pt idx="2">
                  <c:v>3.8783192323029124E-3</c:v>
                </c:pt>
                <c:pt idx="4">
                  <c:v>0.67858863731843178</c:v>
                </c:pt>
                <c:pt idx="6">
                  <c:v>1.294392317455447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AC-443F-ACE3-2546EE457B2D}"/>
            </c:ext>
          </c:extLst>
        </c:ser>
        <c:ser>
          <c:idx val="2"/>
          <c:order val="2"/>
          <c:tx>
            <c:strRef>
              <c:f>Ov_CC!$A$50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f>Ov_CC!$B$46:$I$47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Ov_CC!$B$50:$I$50</c:f>
              <c:numCache>
                <c:formatCode>0.00</c:formatCode>
                <c:ptCount val="8"/>
                <c:pt idx="0">
                  <c:v>0.52531711112764035</c:v>
                </c:pt>
                <c:pt idx="2">
                  <c:v>0</c:v>
                </c:pt>
                <c:pt idx="4">
                  <c:v>0.24983677585128355</c:v>
                </c:pt>
                <c:pt idx="6">
                  <c:v>0.26534732008404421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AC-443F-ACE3-2546EE457B2D}"/>
            </c:ext>
          </c:extLst>
        </c:ser>
        <c:ser>
          <c:idx val="3"/>
          <c:order val="3"/>
          <c:tx>
            <c:strRef>
              <c:f>Ov_CC!$A$51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Ov_CC!$B$46:$I$47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Ov_CC!$B$51:$I$51</c:f>
              <c:numCache>
                <c:formatCode>0.00</c:formatCode>
                <c:ptCount val="8"/>
                <c:pt idx="0">
                  <c:v>0.42010523381924908</c:v>
                </c:pt>
                <c:pt idx="2">
                  <c:v>0.64969618320808231</c:v>
                </c:pt>
                <c:pt idx="4">
                  <c:v>0.44716897613611978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AC-443F-ACE3-2546EE457B2D}"/>
            </c:ext>
          </c:extLst>
        </c:ser>
        <c:ser>
          <c:idx val="4"/>
          <c:order val="4"/>
          <c:tx>
            <c:strRef>
              <c:f>Ov_CC!$A$52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f>Ov_CC!$B$46:$I$47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Ov_CC!$B$52:$I$52</c:f>
              <c:numCache>
                <c:formatCode>0.00</c:formatCode>
                <c:ptCount val="8"/>
                <c:pt idx="0">
                  <c:v>0.13496721946956636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7AC-443F-ACE3-2546EE457B2D}"/>
            </c:ext>
          </c:extLst>
        </c:ser>
        <c:ser>
          <c:idx val="5"/>
          <c:order val="5"/>
          <c:tx>
            <c:strRef>
              <c:f>Ov_CC!$A$53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f>Ov_CC!$B$46:$I$47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Ov_CC!$B$53:$I$53</c:f>
              <c:numCache>
                <c:formatCode>0.00</c:formatCode>
                <c:ptCount val="8"/>
                <c:pt idx="0">
                  <c:v>0.20236803165826087</c:v>
                </c:pt>
                <c:pt idx="2">
                  <c:v>0.15667039178445624</c:v>
                </c:pt>
                <c:pt idx="4">
                  <c:v>0.13621614122656855</c:v>
                </c:pt>
                <c:pt idx="6">
                  <c:v>0.13257424268917009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7AC-443F-ACE3-2546EE457B2D}"/>
            </c:ext>
          </c:extLst>
        </c:ser>
        <c:ser>
          <c:idx val="6"/>
          <c:order val="6"/>
          <c:tx>
            <c:strRef>
              <c:f>Ov_CC!$A$54</c:f>
              <c:strCache>
                <c:ptCount val="1"/>
                <c:pt idx="0">
                  <c:v>Habitat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f>Ov_CC!$B$46:$I$47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Ov_CC!$B$54:$I$54</c:f>
              <c:numCache>
                <c:formatCode>0.00</c:formatCode>
                <c:ptCount val="8"/>
                <c:pt idx="0">
                  <c:v>0.1943516819106709</c:v>
                </c:pt>
                <c:pt idx="2">
                  <c:v>0.24320049763119328</c:v>
                </c:pt>
                <c:pt idx="4">
                  <c:v>0.24575976279206263</c:v>
                </c:pt>
                <c:pt idx="6">
                  <c:v>0.19776064768468637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7AC-443F-ACE3-2546EE457B2D}"/>
            </c:ext>
          </c:extLst>
        </c:ser>
        <c:ser>
          <c:idx val="7"/>
          <c:order val="7"/>
          <c:tx>
            <c:strRef>
              <c:f>Ov_CC!$A$55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Ov_CC!$B$46:$I$47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Ov_CC!$B$55:$I$55</c:f>
              <c:numCache>
                <c:formatCode>0.00</c:formatCode>
                <c:ptCount val="8"/>
                <c:pt idx="0">
                  <c:v>2.3372493230095519</c:v>
                </c:pt>
                <c:pt idx="2">
                  <c:v>2.9524341314061502</c:v>
                </c:pt>
                <c:pt idx="4">
                  <c:v>3.1528521904263842</c:v>
                </c:pt>
                <c:pt idx="6">
                  <c:v>1.92205335646388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7AC-443F-ACE3-2546EE457B2D}"/>
            </c:ext>
          </c:extLst>
        </c:ser>
        <c:ser>
          <c:idx val="8"/>
          <c:order val="8"/>
          <c:tx>
            <c:strRef>
              <c:f>Ov_CC!$A$56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f>Ov_CC!$B$46:$I$47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Ov_CC!$B$56:$I$56</c:f>
              <c:numCache>
                <c:formatCode>0.00</c:formatCode>
                <c:ptCount val="8"/>
                <c:pt idx="1">
                  <c:v>1.5346973289615431</c:v>
                </c:pt>
                <c:pt idx="3">
                  <c:v>0.52478392728882395</c:v>
                </c:pt>
                <c:pt idx="5">
                  <c:v>1.3252013496883133</c:v>
                </c:pt>
                <c:pt idx="7">
                  <c:v>0.24791764962583271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C-443F-ACE3-2546EE457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235480"/>
        <c:axId val="724235808"/>
      </c:barChart>
      <c:catAx>
        <c:axId val="72423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808"/>
        <c:crosses val="autoZero"/>
        <c:auto val="1"/>
        <c:lblAlgn val="ctr"/>
        <c:lblOffset val="100"/>
        <c:noMultiLvlLbl val="0"/>
      </c:catAx>
      <c:valAx>
        <c:axId val="724235808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480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Total external + infra costs vs. total taxes and charges (bn €)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/>
              <a:t>Road, rail &amp; IWT for EU27; Aviation for selected 31 airports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Ov_CC!$A$69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Ov_CC!$B$67:$K$68</c15:sqref>
                  </c15:fullRef>
                </c:ext>
              </c:extLst>
              <c:f>Ov_CC!$B$67:$K$68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Ov_CC!$B$69:$K$69</c15:sqref>
                  </c15:fullRef>
                </c:ext>
              </c:extLst>
              <c:f>(Ov_CC!$B$69:$G$69,Ov_CC!$J$69:$K$69)</c:f>
              <c:numCache>
                <c:formatCode>0.00</c:formatCode>
                <c:ptCount val="8"/>
                <c:pt idx="0" formatCode="0.0">
                  <c:v>247.17055494091102</c:v>
                </c:pt>
                <c:pt idx="2" formatCode="0.0">
                  <c:v>2.2624083678338938</c:v>
                </c:pt>
                <c:pt idx="4" formatCode="0.0">
                  <c:v>8.8952675835815537E-2</c:v>
                </c:pt>
                <c:pt idx="6" formatCode="0.0">
                  <c:v>6.7199126005709528E-2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E0-4BDE-81E6-51E1EF1C70D8}"/>
            </c:ext>
          </c:extLst>
        </c:ser>
        <c:ser>
          <c:idx val="1"/>
          <c:order val="1"/>
          <c:tx>
            <c:strRef>
              <c:f>Ov_CC!$A$70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Ov_CC!$B$67:$K$68</c15:sqref>
                  </c15:fullRef>
                </c:ext>
              </c:extLst>
              <c:f>Ov_CC!$B$67:$K$68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Ov_CC!$B$70:$K$70</c15:sqref>
                  </c15:fullRef>
                </c:ext>
              </c:extLst>
              <c:f>(Ov_CC!$B$70:$G$70,Ov_CC!$J$70:$K$70)</c:f>
              <c:numCache>
                <c:formatCode>General</c:formatCode>
                <c:ptCount val="8"/>
                <c:pt idx="0" formatCode="0.0">
                  <c:v>63.842393663384946</c:v>
                </c:pt>
                <c:pt idx="2" formatCode="0.0">
                  <c:v>1.1075665017566079</c:v>
                </c:pt>
                <c:pt idx="4" formatCode="0.0">
                  <c:v>1.9273688490170227</c:v>
                </c:pt>
                <c:pt idx="6" formatCode="0.0">
                  <c:v>0.92143304066179388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E0-4BDE-81E6-51E1EF1C70D8}"/>
            </c:ext>
          </c:extLst>
        </c:ser>
        <c:ser>
          <c:idx val="2"/>
          <c:order val="2"/>
          <c:tx>
            <c:strRef>
              <c:f>Ov_CC!$A$71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Ov_CC!$B$67:$K$68</c15:sqref>
                  </c15:fullRef>
                </c:ext>
              </c:extLst>
              <c:f>Ov_CC!$B$67:$K$68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Ov_CC!$B$71:$K$71</c15:sqref>
                  </c15:fullRef>
                </c:ext>
              </c:extLst>
              <c:f>(Ov_CC!$B$71:$G$71,Ov_CC!$J$71:$K$71)</c:f>
              <c:numCache>
                <c:formatCode>General</c:formatCode>
                <c:ptCount val="8"/>
                <c:pt idx="0" formatCode="0.0">
                  <c:v>72.098583737979908</c:v>
                </c:pt>
                <c:pt idx="2" formatCode="0.0">
                  <c:v>0.3804006598473475</c:v>
                </c:pt>
                <c:pt idx="4" formatCode="0.0">
                  <c:v>0.39488037126228892</c:v>
                </c:pt>
                <c:pt idx="6" formatCode="0.0">
                  <c:v>18.530217570887348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E0-4BDE-81E6-51E1EF1C70D8}"/>
            </c:ext>
          </c:extLst>
        </c:ser>
        <c:ser>
          <c:idx val="3"/>
          <c:order val="3"/>
          <c:tx>
            <c:strRef>
              <c:f>Ov_CC!$A$72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Ov_CC!$B$67:$K$68</c15:sqref>
                  </c15:fullRef>
                </c:ext>
              </c:extLst>
              <c:f>Ov_CC!$B$67:$K$68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Ov_CC!$B$72:$K$72</c15:sqref>
                  </c15:fullRef>
                </c:ext>
              </c:extLst>
              <c:f>(Ov_CC!$B$72:$G$72,Ov_CC!$J$72:$K$72)</c:f>
              <c:numCache>
                <c:formatCode>General</c:formatCode>
                <c:ptCount val="8"/>
                <c:pt idx="0" formatCode="0.0">
                  <c:v>52.915259384275409</c:v>
                </c:pt>
                <c:pt idx="2" formatCode="0.0">
                  <c:v>5.8606224914497149</c:v>
                </c:pt>
                <c:pt idx="4" formatCode="0.0">
                  <c:v>0</c:v>
                </c:pt>
                <c:pt idx="6" formatCode="0.0">
                  <c:v>0.46902447244351192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E0-4BDE-81E6-51E1EF1C70D8}"/>
            </c:ext>
          </c:extLst>
        </c:ser>
        <c:ser>
          <c:idx val="4"/>
          <c:order val="4"/>
          <c:tx>
            <c:strRef>
              <c:f>Ov_CC!$A$73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Ov_CC!$B$67:$K$68</c15:sqref>
                  </c15:fullRef>
                </c:ext>
              </c:extLst>
              <c:f>Ov_CC!$B$67:$K$68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Ov_CC!$B$73:$K$73</c15:sqref>
                  </c15:fullRef>
                </c:ext>
              </c:extLst>
              <c:f>(Ov_CC!$B$73:$G$73,Ov_CC!$J$73:$K$73)</c:f>
              <c:numCache>
                <c:formatCode>0.0</c:formatCode>
                <c:ptCount val="8"/>
                <c:pt idx="0">
                  <c:v>38.8773742859251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E0-4BDE-81E6-51E1EF1C70D8}"/>
            </c:ext>
          </c:extLst>
        </c:ser>
        <c:ser>
          <c:idx val="5"/>
          <c:order val="5"/>
          <c:tx>
            <c:strRef>
              <c:f>Ov_CC!$A$74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Ov_CC!$B$67:$K$68</c15:sqref>
                  </c15:fullRef>
                </c:ext>
              </c:extLst>
              <c:f>Ov_CC!$B$67:$K$68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Ov_CC!$B$74:$K$74</c15:sqref>
                  </c15:fullRef>
                </c:ext>
              </c:extLst>
              <c:f>(Ov_CC!$B$74:$G$74,Ov_CC!$J$74:$K$74)</c:f>
              <c:numCache>
                <c:formatCode>0.0</c:formatCode>
                <c:ptCount val="8"/>
                <c:pt idx="0">
                  <c:v>24.163495278613276</c:v>
                </c:pt>
                <c:pt idx="2">
                  <c:v>3.3634471522839737</c:v>
                </c:pt>
                <c:pt idx="4">
                  <c:v>0.19733918408357154</c:v>
                </c:pt>
                <c:pt idx="6">
                  <c:v>7.4303044512830434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E0-4BDE-81E6-51E1EF1C70D8}"/>
            </c:ext>
          </c:extLst>
        </c:ser>
        <c:ser>
          <c:idx val="6"/>
          <c:order val="6"/>
          <c:tx>
            <c:strRef>
              <c:f>Ov_CC!$A$75</c:f>
              <c:strCache>
                <c:ptCount val="1"/>
                <c:pt idx="0">
                  <c:v>Habitat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Ov_CC!$B$67:$K$68</c15:sqref>
                  </c15:fullRef>
                </c:ext>
              </c:extLst>
              <c:f>Ov_CC!$B$67:$K$68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Ov_CC!$B$75:$K$75</c15:sqref>
                  </c15:fullRef>
                </c:ext>
              </c:extLst>
              <c:f>(Ov_CC!$B$75:$G$75,Ov_CC!$J$75:$K$75)</c:f>
              <c:numCache>
                <c:formatCode>0.0</c:formatCode>
                <c:ptCount val="8"/>
                <c:pt idx="0">
                  <c:v>32.885506747288503</c:v>
                </c:pt>
                <c:pt idx="2">
                  <c:v>3.4331516798482893</c:v>
                </c:pt>
                <c:pt idx="4">
                  <c:v>0.28514177270632662</c:v>
                </c:pt>
                <c:pt idx="6">
                  <c:v>4.9407912620308386E-2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CE0-4BDE-81E6-51E1EF1C70D8}"/>
            </c:ext>
          </c:extLst>
        </c:ser>
        <c:ser>
          <c:idx val="7"/>
          <c:order val="7"/>
          <c:tx>
            <c:strRef>
              <c:f>Ov_CC!$A$76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Ov_CC!$B$67:$K$68</c15:sqref>
                  </c15:fullRef>
                </c:ext>
              </c:extLst>
              <c:f>Ov_CC!$B$67:$K$68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Ov_CC!$B$76:$K$76</c15:sqref>
                  </c15:fullRef>
                </c:ext>
              </c:extLst>
              <c:f>(Ov_CC!$B$76:$G$76,Ov_CC!$J$76:$K$76)</c:f>
              <c:numCache>
                <c:formatCode>0.0</c:formatCode>
                <c:ptCount val="8"/>
                <c:pt idx="0">
                  <c:v>169.53357718901981</c:v>
                </c:pt>
                <c:pt idx="2">
                  <c:v>70.582325014251126</c:v>
                </c:pt>
                <c:pt idx="4">
                  <c:v>2.8635215240902698</c:v>
                </c:pt>
                <c:pt idx="6">
                  <c:v>11.187724918826639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E0-4BDE-81E6-51E1EF1C70D8}"/>
            </c:ext>
          </c:extLst>
        </c:ser>
        <c:ser>
          <c:idx val="8"/>
          <c:order val="8"/>
          <c:tx>
            <c:strRef>
              <c:f>Ov_CC!$A$77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Ov_CC!$B$67:$K$68</c15:sqref>
                  </c15:fullRef>
                </c:ext>
              </c:extLst>
              <c:f>Ov_CC!$B$67:$K$68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Ov_CC!$B$77:$K$77</c15:sqref>
                  </c15:fullRef>
                </c:ext>
              </c:extLst>
              <c:f>(Ov_CC!$B$77:$G$77,Ov_CC!$J$77:$K$77)</c:f>
              <c:numCache>
                <c:formatCode>0.0</c:formatCode>
                <c:ptCount val="8"/>
                <c:pt idx="1">
                  <c:v>307.82259956428908</c:v>
                </c:pt>
                <c:pt idx="3">
                  <c:v>17.664385111253388</c:v>
                </c:pt>
                <c:pt idx="5">
                  <c:v>0.36930000000000002</c:v>
                </c:pt>
                <c:pt idx="7">
                  <c:v>9.8410000000000011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CE0-4BDE-81E6-51E1EF1C7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9735272"/>
        <c:axId val="719736912"/>
      </c:barChart>
      <c:catAx>
        <c:axId val="71973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6912"/>
        <c:crosses val="autoZero"/>
        <c:auto val="1"/>
        <c:lblAlgn val="ctr"/>
        <c:lblOffset val="100"/>
        <c:noMultiLvlLbl val="0"/>
      </c:catAx>
      <c:valAx>
        <c:axId val="719736912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527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Total external+total</a:t>
            </a:r>
            <a:r>
              <a:rPr lang="nl-NL" baseline="0"/>
              <a:t> variable </a:t>
            </a:r>
            <a:r>
              <a:rPr lang="nl-NL"/>
              <a:t>infra costs vs. total taxes+charges (bn €)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/>
              <a:t>Road, rail &amp; IWT for EU28; Maritime</a:t>
            </a:r>
            <a:r>
              <a:rPr lang="nl-NL" b="0" baseline="0"/>
              <a:t> &amp; aviation for selected 33 airports / 34 ports</a:t>
            </a:r>
            <a:endParaRPr lang="nl-NL" b="0"/>
          </a:p>
        </c:rich>
      </c:tx>
      <c:layout>
        <c:manualLayout>
          <c:xMode val="edge"/>
          <c:yMode val="edge"/>
          <c:x val="0.10732760792831533"/>
          <c:y val="0.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Ov_CC_ex_infra!$A$8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f>Ov_CC_ex_infra!$B$6:$K$7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Ov_CC_ex_infra!$B$8:$K$8</c:f>
              <c:numCache>
                <c:formatCode>0.00</c:formatCode>
                <c:ptCount val="10"/>
                <c:pt idx="0" formatCode="0.0">
                  <c:v>279.30970843060771</c:v>
                </c:pt>
                <c:pt idx="2">
                  <c:v>2.3331699976608475</c:v>
                </c:pt>
                <c:pt idx="4" formatCode="0.0">
                  <c:v>8.9071634899126367E-2</c:v>
                </c:pt>
                <c:pt idx="6" formatCode="0.0">
                  <c:v>0.1</c:v>
                </c:pt>
                <c:pt idx="8" formatCode="0.0">
                  <c:v>7.5006487803561783E-2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3F-455B-837E-668ADF228C4F}"/>
            </c:ext>
          </c:extLst>
        </c:ser>
        <c:ser>
          <c:idx val="1"/>
          <c:order val="1"/>
          <c:tx>
            <c:strRef>
              <c:f>Ov_CC_ex_infra!$A$9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f>Ov_CC_ex_infra!$B$6:$K$7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Ov_CC_ex_infra!$B$9:$K$9</c:f>
              <c:numCache>
                <c:formatCode>General</c:formatCode>
                <c:ptCount val="10"/>
                <c:pt idx="0" formatCode="0.0">
                  <c:v>68.65006527408994</c:v>
                </c:pt>
                <c:pt idx="2" formatCode="0.00">
                  <c:v>1.2260852509840534</c:v>
                </c:pt>
                <c:pt idx="4" formatCode="0.0">
                  <c:v>1.9284169449228368</c:v>
                </c:pt>
                <c:pt idx="6" formatCode="0.0">
                  <c:v>29.06</c:v>
                </c:pt>
                <c:pt idx="8" formatCode="0.0">
                  <c:v>1.0072696609151355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3F-455B-837E-668ADF228C4F}"/>
            </c:ext>
          </c:extLst>
        </c:ser>
        <c:ser>
          <c:idx val="2"/>
          <c:order val="2"/>
          <c:tx>
            <c:strRef>
              <c:f>Ov_CC_ex_infra!$A$10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f>Ov_CC_ex_infra!$B$6:$K$7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Ov_CC_ex_infra!$B$10:$K$10</c:f>
              <c:numCache>
                <c:formatCode>General</c:formatCode>
                <c:ptCount val="10"/>
                <c:pt idx="0" formatCode="0.0">
                  <c:v>82.278595631291807</c:v>
                </c:pt>
                <c:pt idx="2" formatCode="0.00">
                  <c:v>0.46626810432873111</c:v>
                </c:pt>
                <c:pt idx="4" formatCode="0.0">
                  <c:v>0.39532084781362842</c:v>
                </c:pt>
                <c:pt idx="6" formatCode="0.0">
                  <c:v>10.57</c:v>
                </c:pt>
                <c:pt idx="8" formatCode="0.0">
                  <c:v>22.010973370663919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3F-455B-837E-668ADF228C4F}"/>
            </c:ext>
          </c:extLst>
        </c:ser>
        <c:ser>
          <c:idx val="3"/>
          <c:order val="3"/>
          <c:tx>
            <c:strRef>
              <c:f>Ov_CC_ex_infra!$A$11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Ov_CC_ex_infra!$B$6:$K$7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Ov_CC_ex_infra!$B$11:$K$11</c:f>
              <c:numCache>
                <c:formatCode>General</c:formatCode>
                <c:ptCount val="10"/>
                <c:pt idx="0" formatCode="0.0">
                  <c:v>57.139824025800223</c:v>
                </c:pt>
                <c:pt idx="2" formatCode="0.00">
                  <c:v>6.4178140857553228</c:v>
                </c:pt>
                <c:pt idx="4" formatCode="0.0">
                  <c:v>0</c:v>
                </c:pt>
                <c:pt idx="6" formatCode="0.0">
                  <c:v>0</c:v>
                </c:pt>
                <c:pt idx="8" formatCode="0.0">
                  <c:v>0.84009296901340047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3F-455B-837E-668ADF228C4F}"/>
            </c:ext>
          </c:extLst>
        </c:ser>
        <c:ser>
          <c:idx val="4"/>
          <c:order val="4"/>
          <c:tx>
            <c:strRef>
              <c:f>Ov_CC_ex_infra!$A$12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f>Ov_CC_ex_infra!$B$6:$K$7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Ov_CC_ex_infra!$B$12:$K$12</c:f>
              <c:numCache>
                <c:formatCode>General</c:formatCode>
                <c:ptCount val="10"/>
                <c:pt idx="0" formatCode="0.0">
                  <c:v>46.201760601483457</c:v>
                </c:pt>
                <c:pt idx="2" formatCode="0.0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8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3F-455B-837E-668ADF228C4F}"/>
            </c:ext>
          </c:extLst>
        </c:ser>
        <c:ser>
          <c:idx val="5"/>
          <c:order val="5"/>
          <c:tx>
            <c:strRef>
              <c:f>Ov_CC_ex_infra!$A$13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f>Ov_CC_ex_infra!$B$6:$K$7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Ov_CC_ex_infra!$B$13:$K$13</c:f>
              <c:numCache>
                <c:formatCode>General</c:formatCode>
                <c:ptCount val="10"/>
                <c:pt idx="0" formatCode="0.0">
                  <c:v>27.294673713789233</c:v>
                </c:pt>
                <c:pt idx="2" formatCode="0.00">
                  <c:v>3.7365941463447725</c:v>
                </c:pt>
                <c:pt idx="4" formatCode="0.0">
                  <c:v>0.1974907792418652</c:v>
                </c:pt>
                <c:pt idx="6" formatCode="0.0">
                  <c:v>3.9</c:v>
                </c:pt>
                <c:pt idx="8" formatCode="0.0">
                  <c:v>8.8788025718857924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3F-455B-837E-668ADF228C4F}"/>
            </c:ext>
          </c:extLst>
        </c:ser>
        <c:ser>
          <c:idx val="6"/>
          <c:order val="6"/>
          <c:tx>
            <c:strRef>
              <c:f>Ov_CC_ex_infra!$A$14</c:f>
              <c:strCache>
                <c:ptCount val="1"/>
                <c:pt idx="0">
                  <c:v>Habitat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f>Ov_CC_ex_infra!$B$6:$K$7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Ov_CC_ex_infra!$B$14:$K$14</c:f>
              <c:numCache>
                <c:formatCode>General</c:formatCode>
                <c:ptCount val="10"/>
                <c:pt idx="0" formatCode="0.0">
                  <c:v>35.073795785287651</c:v>
                </c:pt>
                <c:pt idx="2" formatCode="0.00">
                  <c:v>3.6952750629057638</c:v>
                </c:pt>
                <c:pt idx="4" formatCode="0.0">
                  <c:v>0.29252632250166971</c:v>
                </c:pt>
                <c:pt idx="6" formatCode="0.0">
                  <c:v>0</c:v>
                </c:pt>
                <c:pt idx="8" formatCode="0.0">
                  <c:v>5.618680943361256E-2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3F-455B-837E-668ADF228C4F}"/>
            </c:ext>
          </c:extLst>
        </c:ser>
        <c:ser>
          <c:idx val="7"/>
          <c:order val="7"/>
          <c:tx>
            <c:strRef>
              <c:f>Ov_CC_ex_infra!$A$15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Ov_CC_ex_infra!$B$6:$K$7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Ov_CC_ex_infra!$B$15:$K$15</c:f>
              <c:numCache>
                <c:formatCode>General</c:formatCode>
                <c:ptCount val="10"/>
                <c:pt idx="0" formatCode="0.00">
                  <c:v>30.920954840622301</c:v>
                </c:pt>
                <c:pt idx="2" formatCode="0.00">
                  <c:v>10.576603057</c:v>
                </c:pt>
                <c:pt idx="4" formatCode="0.00">
                  <c:v>0.200535004549003</c:v>
                </c:pt>
                <c:pt idx="6" formatCode="0.00">
                  <c:v>3.9954641780825889E-2</c:v>
                </c:pt>
                <c:pt idx="8" formatCode="0.00">
                  <c:v>4.6387976460754894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13F-455B-837E-668ADF228C4F}"/>
            </c:ext>
          </c:extLst>
        </c:ser>
        <c:ser>
          <c:idx val="8"/>
          <c:order val="8"/>
          <c:tx>
            <c:strRef>
              <c:f>Ov_CC_ex_infra!$A$16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f>Ov_CC_ex_infra!$B$6:$K$7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Ov_CC_ex_infra!$B$16:$K$16</c:f>
              <c:numCache>
                <c:formatCode>0.0</c:formatCode>
                <c:ptCount val="10"/>
                <c:pt idx="1">
                  <c:v>349.971</c:v>
                </c:pt>
                <c:pt idx="3">
                  <c:v>19.580304654389728</c:v>
                </c:pt>
                <c:pt idx="5">
                  <c:v>0.36930000000000002</c:v>
                </c:pt>
                <c:pt idx="7">
                  <c:v>1.8264999999999996</c:v>
                </c:pt>
                <c:pt idx="9">
                  <c:v>13.861000000000001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13F-455B-837E-668ADF228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9735272"/>
        <c:axId val="719736912"/>
      </c:barChart>
      <c:catAx>
        <c:axId val="71973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6912"/>
        <c:crosses val="autoZero"/>
        <c:auto val="1"/>
        <c:lblAlgn val="ctr"/>
        <c:lblOffset val="100"/>
        <c:noMultiLvlLbl val="0"/>
      </c:catAx>
      <c:valAx>
        <c:axId val="719736912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527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layout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Average</a:t>
            </a:r>
            <a:r>
              <a:rPr lang="nl-NL" baseline="0"/>
              <a:t> external + average variable infra costs vs. average taxes and charges (€-cent/pkm)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 &amp; rail for EU28; Aviation for selected 33 airports</a:t>
            </a:r>
            <a:endParaRPr lang="nl-NL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Ov_CC_ex_infra!$A$28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f>Ov_CC_ex_infra!$B$26:$Q$27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Ov_CC_ex_infra!$B$28:$Q$28</c:f>
              <c:numCache>
                <c:formatCode>0.00</c:formatCode>
                <c:ptCount val="16"/>
                <c:pt idx="0">
                  <c:v>4.4547695287814797</c:v>
                </c:pt>
                <c:pt idx="2">
                  <c:v>0.97909454511702376</c:v>
                </c:pt>
                <c:pt idx="4">
                  <c:v>0.97909454511702376</c:v>
                </c:pt>
                <c:pt idx="6">
                  <c:v>12.701575746826983</c:v>
                </c:pt>
                <c:pt idx="8">
                  <c:v>5.7883507141408372E-2</c:v>
                </c:pt>
                <c:pt idx="10">
                  <c:v>0.46649862063646452</c:v>
                </c:pt>
                <c:pt idx="12">
                  <c:v>0.46649862063646452</c:v>
                </c:pt>
                <c:pt idx="14">
                  <c:v>1.1613131164412985E-2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2A-4AF7-B886-3A4C3371A687}"/>
            </c:ext>
          </c:extLst>
        </c:ser>
        <c:ser>
          <c:idx val="1"/>
          <c:order val="1"/>
          <c:tx>
            <c:strRef>
              <c:f>Ov_CC_ex_infra!$A$29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f>Ov_CC_ex_infra!$B$26:$Q$27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Ov_CC_ex_infra!$B$29:$Q$29</c:f>
              <c:numCache>
                <c:formatCode>General</c:formatCode>
                <c:ptCount val="16"/>
                <c:pt idx="0" formatCode="0.00">
                  <c:v>0.70692487653795921</c:v>
                </c:pt>
                <c:pt idx="2" formatCode="0.00">
                  <c:v>0.75825804284492293</c:v>
                </c:pt>
                <c:pt idx="4" formatCode="0.00">
                  <c:v>0.73197054608469503</c:v>
                </c:pt>
                <c:pt idx="6" formatCode="0.00">
                  <c:v>1.1166008371603258</c:v>
                </c:pt>
                <c:pt idx="8" formatCode="0.00">
                  <c:v>2.2127871946544513E-3</c:v>
                </c:pt>
                <c:pt idx="10" formatCode="0.00">
                  <c:v>8.600536067216372E-3</c:v>
                </c:pt>
                <c:pt idx="12" formatCode="0.00">
                  <c:v>0.79757480158697569</c:v>
                </c:pt>
                <c:pt idx="14" formatCode="0.00">
                  <c:v>0.14485712462328132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2A-4AF7-B886-3A4C3371A687}"/>
            </c:ext>
          </c:extLst>
        </c:ser>
        <c:ser>
          <c:idx val="2"/>
          <c:order val="2"/>
          <c:tx>
            <c:strRef>
              <c:f>Ov_CC_ex_infra!$A$30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f>Ov_CC_ex_infra!$B$26:$Q$27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Ov_CC_ex_infra!$B$30:$Q$30</c:f>
              <c:numCache>
                <c:formatCode>General</c:formatCode>
                <c:ptCount val="16"/>
                <c:pt idx="0" formatCode="0.00">
                  <c:v>1.1772203867313547</c:v>
                </c:pt>
                <c:pt idx="2" formatCode="0.00">
                  <c:v>0.47187507229353287</c:v>
                </c:pt>
                <c:pt idx="4" formatCode="0.00">
                  <c:v>0.44213245671606566</c:v>
                </c:pt>
                <c:pt idx="6" formatCode="0.00">
                  <c:v>0.89239641283870608</c:v>
                </c:pt>
                <c:pt idx="8" formatCode="0.00">
                  <c:v>0</c:v>
                </c:pt>
                <c:pt idx="10" formatCode="0.00">
                  <c:v>0</c:v>
                </c:pt>
                <c:pt idx="12" formatCode="0.00">
                  <c:v>0.34176788806913494</c:v>
                </c:pt>
                <c:pt idx="14" formatCode="0.00">
                  <c:v>2.0971605344362585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2A-4AF7-B886-3A4C3371A687}"/>
            </c:ext>
          </c:extLst>
        </c:ser>
        <c:ser>
          <c:idx val="3"/>
          <c:order val="3"/>
          <c:tx>
            <c:strRef>
              <c:f>Ov_CC_ex_infra!$A$31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Ov_CC_ex_infra!$B$26:$Q$27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Ov_CC_ex_infra!$B$31:$Q$31</c:f>
              <c:numCache>
                <c:formatCode>General</c:formatCode>
                <c:ptCount val="16"/>
                <c:pt idx="0" formatCode="0.00">
                  <c:v>0.5545002955714543</c:v>
                </c:pt>
                <c:pt idx="2" formatCode="0.00">
                  <c:v>0.42618322130647873</c:v>
                </c:pt>
                <c:pt idx="4" formatCode="0.00">
                  <c:v>0.23792163807996108</c:v>
                </c:pt>
                <c:pt idx="6" formatCode="0.00">
                  <c:v>8.9669569017113542</c:v>
                </c:pt>
                <c:pt idx="8" formatCode="0.00">
                  <c:v>0.32517769252649847</c:v>
                </c:pt>
                <c:pt idx="10" formatCode="0.00">
                  <c:v>0.7968076755291974</c:v>
                </c:pt>
                <c:pt idx="12" formatCode="0.00">
                  <c:v>1.3821882237474263</c:v>
                </c:pt>
                <c:pt idx="14" formatCode="0.00">
                  <c:v>0.13007021292617399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2A-4AF7-B886-3A4C3371A687}"/>
            </c:ext>
          </c:extLst>
        </c:ser>
        <c:ser>
          <c:idx val="4"/>
          <c:order val="4"/>
          <c:tx>
            <c:strRef>
              <c:f>Ov_CC_ex_infra!$A$32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f>Ov_CC_ex_infra!$B$26:$Q$27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Ov_CC_ex_infra!$B$32:$Q$32</c:f>
              <c:numCache>
                <c:formatCode>General</c:formatCode>
                <c:ptCount val="16"/>
                <c:pt idx="0" formatCode="0.00">
                  <c:v>0.71077206375935931</c:v>
                </c:pt>
                <c:pt idx="2" formatCode="0.00">
                  <c:v>0.13737023826892281</c:v>
                </c:pt>
                <c:pt idx="4" formatCode="0.00">
                  <c:v>0.13737023826892281</c:v>
                </c:pt>
                <c:pt idx="6" formatCode="0.00">
                  <c:v>0</c:v>
                </c:pt>
                <c:pt idx="8" formatCode="0.00">
                  <c:v>0</c:v>
                </c:pt>
                <c:pt idx="10" formatCode="0.00">
                  <c:v>0</c:v>
                </c:pt>
                <c:pt idx="12" formatCode="0.00">
                  <c:v>0</c:v>
                </c:pt>
                <c:pt idx="14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2A-4AF7-B886-3A4C3371A687}"/>
            </c:ext>
          </c:extLst>
        </c:ser>
        <c:ser>
          <c:idx val="5"/>
          <c:order val="5"/>
          <c:tx>
            <c:strRef>
              <c:f>Ov_CC_ex_infra!$A$33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f>Ov_CC_ex_infra!$B$26:$Q$27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Ov_CC_ex_infra!$B$33:$Q$33</c:f>
              <c:numCache>
                <c:formatCode>General</c:formatCode>
                <c:ptCount val="16"/>
                <c:pt idx="0" formatCode="0.00">
                  <c:v>0.38416445694236173</c:v>
                </c:pt>
                <c:pt idx="2" formatCode="0.00">
                  <c:v>0.16654623349356246</c:v>
                </c:pt>
                <c:pt idx="4" formatCode="0.00">
                  <c:v>0.14540987271751091</c:v>
                </c:pt>
                <c:pt idx="6" formatCode="0.00">
                  <c:v>0.5056403932031186</c:v>
                </c:pt>
                <c:pt idx="8" formatCode="0.00">
                  <c:v>0.302957403697238</c:v>
                </c:pt>
                <c:pt idx="10" formatCode="0.00">
                  <c:v>0.8037573179824864</c:v>
                </c:pt>
                <c:pt idx="12" formatCode="0.00">
                  <c:v>0.11403301486432756</c:v>
                </c:pt>
                <c:pt idx="14" formatCode="0.00">
                  <c:v>0.80096187867235025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2A-4AF7-B886-3A4C3371A687}"/>
            </c:ext>
          </c:extLst>
        </c:ser>
        <c:ser>
          <c:idx val="6"/>
          <c:order val="6"/>
          <c:tx>
            <c:strRef>
              <c:f>Ov_CC_ex_infra!$A$34</c:f>
              <c:strCache>
                <c:ptCount val="1"/>
                <c:pt idx="0">
                  <c:v>Habitat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f>Ov_CC_ex_infra!$B$26:$Q$27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Ov_CC_ex_infra!$B$34:$Q$34</c:f>
              <c:numCache>
                <c:formatCode>General</c:formatCode>
                <c:ptCount val="16"/>
                <c:pt idx="0" formatCode="0.00">
                  <c:v>0.54953704051974395</c:v>
                </c:pt>
                <c:pt idx="2" formatCode="0.00">
                  <c:v>0.10144800980178914</c:v>
                </c:pt>
                <c:pt idx="4" formatCode="0.00">
                  <c:v>0.11265306623273527</c:v>
                </c:pt>
                <c:pt idx="6" formatCode="0.00">
                  <c:v>0.32967964339400918</c:v>
                </c:pt>
                <c:pt idx="8" formatCode="0.00">
                  <c:v>0.6201995000635302</c:v>
                </c:pt>
                <c:pt idx="10" formatCode="0.00">
                  <c:v>0.56555297202465427</c:v>
                </c:pt>
                <c:pt idx="12" formatCode="0.00">
                  <c:v>0.83895683190188686</c:v>
                </c:pt>
                <c:pt idx="14" formatCode="0.00">
                  <c:v>7.815366600930759E-3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2A-4AF7-B886-3A4C3371A687}"/>
            </c:ext>
          </c:extLst>
        </c:ser>
        <c:ser>
          <c:idx val="7"/>
          <c:order val="7"/>
          <c:tx>
            <c:strRef>
              <c:f>Ov_CC_ex_infra!$A$35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Ov_CC_ex_infra!$B$26:$Q$27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Ov_CC_ex_infra!$B$35:$Q$35</c:f>
              <c:numCache>
                <c:formatCode>0.00</c:formatCode>
                <c:ptCount val="16"/>
                <c:pt idx="0">
                  <c:v>0.13291624169412888</c:v>
                </c:pt>
                <c:pt idx="2">
                  <c:v>1.9101635576868301</c:v>
                </c:pt>
                <c:pt idx="4">
                  <c:v>1.7862839435212134</c:v>
                </c:pt>
                <c:pt idx="6">
                  <c:v>0.10651894441281881</c:v>
                </c:pt>
                <c:pt idx="8">
                  <c:v>0.76432632028352121</c:v>
                </c:pt>
                <c:pt idx="10">
                  <c:v>1.5874023980792591</c:v>
                </c:pt>
                <c:pt idx="12">
                  <c:v>3.5233415887837274</c:v>
                </c:pt>
                <c:pt idx="14">
                  <c:v>0.5420312450342285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62A-4AF7-B886-3A4C3371A687}"/>
            </c:ext>
          </c:extLst>
        </c:ser>
        <c:ser>
          <c:idx val="8"/>
          <c:order val="8"/>
          <c:tx>
            <c:strRef>
              <c:f>Ov_CC_ex_infra!$A$36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f>Ov_CC_ex_infra!$B$26:$Q$27</c:f>
              <c:multiLvlStrCache>
                <c:ptCount val="16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  <c:pt idx="10">
                    <c:v>Costs</c:v>
                  </c:pt>
                  <c:pt idx="11">
                    <c:v>Taxes &amp; charges</c:v>
                  </c:pt>
                  <c:pt idx="12">
                    <c:v>Costs</c:v>
                  </c:pt>
                  <c:pt idx="13">
                    <c:v>Taxes &amp; charges</c:v>
                  </c:pt>
                  <c:pt idx="14">
                    <c:v>Costs</c:v>
                  </c:pt>
                  <c:pt idx="15">
                    <c:v>Taxes &amp; charges</c:v>
                  </c:pt>
                </c:lvl>
                <c:lvl>
                  <c:pt idx="0">
                    <c:v>Passenger car</c:v>
                  </c:pt>
                  <c:pt idx="2">
                    <c:v>Bus</c:v>
                  </c:pt>
                  <c:pt idx="4">
                    <c:v>Coach</c:v>
                  </c:pt>
                  <c:pt idx="6">
                    <c:v>Motorcycle</c:v>
                  </c:pt>
                  <c:pt idx="8">
                    <c:v>High speed rail</c:v>
                  </c:pt>
                  <c:pt idx="10">
                    <c:v>Electric passenger train</c:v>
                  </c:pt>
                  <c:pt idx="12">
                    <c:v>Diesel passenger train</c:v>
                  </c:pt>
                  <c:pt idx="14">
                    <c:v>Aircraft</c:v>
                  </c:pt>
                </c:lvl>
              </c:multiLvlStrCache>
            </c:multiLvlStrRef>
          </c:cat>
          <c:val>
            <c:numRef>
              <c:f>Ov_CC_ex_infra!$B$36:$Q$36</c:f>
              <c:numCache>
                <c:formatCode>0.0</c:formatCode>
                <c:ptCount val="16"/>
                <c:pt idx="1">
                  <c:v>5.4524685893754556</c:v>
                </c:pt>
                <c:pt idx="3">
                  <c:v>1.1735425501177008</c:v>
                </c:pt>
                <c:pt idx="5">
                  <c:v>1.1735425501177008</c:v>
                </c:pt>
                <c:pt idx="7">
                  <c:v>5.004879301028005</c:v>
                </c:pt>
                <c:pt idx="9">
                  <c:v>3.7434196729970788</c:v>
                </c:pt>
                <c:pt idx="11">
                  <c:v>3.1531707693535038</c:v>
                </c:pt>
                <c:pt idx="13">
                  <c:v>7.2583729421099097</c:v>
                </c:pt>
                <c:pt idx="15">
                  <c:v>1.5239457644061389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2A-4AF7-B886-3A4C3371A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3414912"/>
        <c:axId val="723416880"/>
      </c:barChart>
      <c:catAx>
        <c:axId val="7234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6880"/>
        <c:crosses val="autoZero"/>
        <c:auto val="1"/>
        <c:lblAlgn val="ctr"/>
        <c:lblOffset val="100"/>
        <c:noMultiLvlLbl val="0"/>
      </c:catAx>
      <c:valAx>
        <c:axId val="72341688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341491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layout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Averge</a:t>
            </a:r>
            <a:r>
              <a:rPr lang="nl-NL" baseline="0"/>
              <a:t> external + average variable infra costs vs. average taxes and charges (€-cent/tkm)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 baseline="0"/>
              <a:t>Road, rail &amp; IWT for EU28</a:t>
            </a:r>
            <a:endParaRPr lang="nl-NL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Ov_CC_ex_infra!$A$48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f>Ov_CC_ex_infra!$B$46:$I$47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Ov_CC_ex_infra!$B$48:$I$48</c:f>
              <c:numCache>
                <c:formatCode>0.00</c:formatCode>
                <c:ptCount val="8"/>
                <c:pt idx="0">
                  <c:v>1.2546976709644657</c:v>
                </c:pt>
                <c:pt idx="2">
                  <c:v>6.5076809329581681E-2</c:v>
                </c:pt>
                <c:pt idx="4">
                  <c:v>6.5076809329581681E-2</c:v>
                </c:pt>
                <c:pt idx="6">
                  <c:v>5.9786676434353245E-2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FF-450C-9D7A-7E25E4F6F87B}"/>
            </c:ext>
          </c:extLst>
        </c:ser>
        <c:ser>
          <c:idx val="1"/>
          <c:order val="1"/>
          <c:tx>
            <c:strRef>
              <c:f>Ov_CC_ex_infra!$A$49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f>Ov_CC_ex_infra!$B$46:$I$47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Ov_CC_ex_infra!$B$49:$I$49</c:f>
              <c:numCache>
                <c:formatCode>0.00</c:formatCode>
                <c:ptCount val="8"/>
                <c:pt idx="0">
                  <c:v>0.760465484502161</c:v>
                </c:pt>
                <c:pt idx="2">
                  <c:v>3.8783192323029124E-3</c:v>
                </c:pt>
                <c:pt idx="4">
                  <c:v>0.67858863731843178</c:v>
                </c:pt>
                <c:pt idx="6">
                  <c:v>1.294392317455447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FF-450C-9D7A-7E25E4F6F87B}"/>
            </c:ext>
          </c:extLst>
        </c:ser>
        <c:ser>
          <c:idx val="2"/>
          <c:order val="2"/>
          <c:tx>
            <c:strRef>
              <c:f>Ov_CC_ex_infra!$A$50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f>Ov_CC_ex_infra!$B$46:$I$47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Ov_CC_ex_infra!$B$50:$I$50</c:f>
              <c:numCache>
                <c:formatCode>0.00</c:formatCode>
                <c:ptCount val="8"/>
                <c:pt idx="0">
                  <c:v>0.52531711112764035</c:v>
                </c:pt>
                <c:pt idx="2">
                  <c:v>0</c:v>
                </c:pt>
                <c:pt idx="4">
                  <c:v>0.24983677585128355</c:v>
                </c:pt>
                <c:pt idx="6">
                  <c:v>0.26534732008404421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FF-450C-9D7A-7E25E4F6F87B}"/>
            </c:ext>
          </c:extLst>
        </c:ser>
        <c:ser>
          <c:idx val="3"/>
          <c:order val="3"/>
          <c:tx>
            <c:strRef>
              <c:f>Ov_CC_ex_infra!$A$51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Ov_CC_ex_infra!$B$46:$I$47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Ov_CC_ex_infra!$B$51:$I$51</c:f>
              <c:numCache>
                <c:formatCode>0.00</c:formatCode>
                <c:ptCount val="8"/>
                <c:pt idx="0">
                  <c:v>0.42010523381924908</c:v>
                </c:pt>
                <c:pt idx="2">
                  <c:v>0.64969618320808231</c:v>
                </c:pt>
                <c:pt idx="4">
                  <c:v>0.44716897613611978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FF-450C-9D7A-7E25E4F6F87B}"/>
            </c:ext>
          </c:extLst>
        </c:ser>
        <c:ser>
          <c:idx val="4"/>
          <c:order val="4"/>
          <c:tx>
            <c:strRef>
              <c:f>Ov_CC_ex_infra!$A$52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f>Ov_CC_ex_infra!$B$46:$I$47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Ov_CC_ex_infra!$B$52:$I$52</c:f>
              <c:numCache>
                <c:formatCode>0.00</c:formatCode>
                <c:ptCount val="8"/>
                <c:pt idx="0">
                  <c:v>0.13496721946956636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FF-450C-9D7A-7E25E4F6F87B}"/>
            </c:ext>
          </c:extLst>
        </c:ser>
        <c:ser>
          <c:idx val="5"/>
          <c:order val="5"/>
          <c:tx>
            <c:strRef>
              <c:f>Ov_CC_ex_infra!$A$53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f>Ov_CC_ex_infra!$B$46:$I$47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Ov_CC_ex_infra!$B$53:$I$53</c:f>
              <c:numCache>
                <c:formatCode>0.00</c:formatCode>
                <c:ptCount val="8"/>
                <c:pt idx="0">
                  <c:v>0.20236803165826087</c:v>
                </c:pt>
                <c:pt idx="2">
                  <c:v>0.15667039178445624</c:v>
                </c:pt>
                <c:pt idx="4">
                  <c:v>0.13621614122656855</c:v>
                </c:pt>
                <c:pt idx="6">
                  <c:v>0.13257424268917009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FF-450C-9D7A-7E25E4F6F87B}"/>
            </c:ext>
          </c:extLst>
        </c:ser>
        <c:ser>
          <c:idx val="6"/>
          <c:order val="6"/>
          <c:tx>
            <c:strRef>
              <c:f>Ov_CC_ex_infra!$A$54</c:f>
              <c:strCache>
                <c:ptCount val="1"/>
                <c:pt idx="0">
                  <c:v>Habitat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f>Ov_CC_ex_infra!$B$46:$I$47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Ov_CC_ex_infra!$B$54:$I$54</c:f>
              <c:numCache>
                <c:formatCode>0.00</c:formatCode>
                <c:ptCount val="8"/>
                <c:pt idx="0">
                  <c:v>0.1943516819106709</c:v>
                </c:pt>
                <c:pt idx="2">
                  <c:v>0.24320049763119328</c:v>
                </c:pt>
                <c:pt idx="4">
                  <c:v>0.24575976279206263</c:v>
                </c:pt>
                <c:pt idx="6">
                  <c:v>0.19776064768468637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FF-450C-9D7A-7E25E4F6F87B}"/>
            </c:ext>
          </c:extLst>
        </c:ser>
        <c:ser>
          <c:idx val="7"/>
          <c:order val="7"/>
          <c:tx>
            <c:strRef>
              <c:f>Ov_CC_ex_infra!$A$55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Ov_CC_ex_infra!$B$46:$I$47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Ov_CC_ex_infra!$B$55:$I$55</c:f>
              <c:numCache>
                <c:formatCode>0.00</c:formatCode>
                <c:ptCount val="8"/>
                <c:pt idx="0">
                  <c:v>0.72261013627591619</c:v>
                </c:pt>
                <c:pt idx="2">
                  <c:v>0.54672802417503852</c:v>
                </c:pt>
                <c:pt idx="4">
                  <c:v>0.56479563727659443</c:v>
                </c:pt>
                <c:pt idx="6">
                  <c:v>0.13460313650143202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FF-450C-9D7A-7E25E4F6F87B}"/>
            </c:ext>
          </c:extLst>
        </c:ser>
        <c:ser>
          <c:idx val="8"/>
          <c:order val="8"/>
          <c:tx>
            <c:strRef>
              <c:f>Ov_CC_ex_infra!$A$56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f>Ov_CC_ex_infra!$B$46:$I$47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HGV</c:v>
                  </c:pt>
                  <c:pt idx="2">
                    <c:v>Electric freight train</c:v>
                  </c:pt>
                  <c:pt idx="4">
                    <c:v>Diesel freight train</c:v>
                  </c:pt>
                  <c:pt idx="6">
                    <c:v>IWT</c:v>
                  </c:pt>
                </c:lvl>
              </c:multiLvlStrCache>
            </c:multiLvlStrRef>
          </c:cat>
          <c:val>
            <c:numRef>
              <c:f>Ov_CC_ex_infra!$B$56:$I$56</c:f>
              <c:numCache>
                <c:formatCode>0.00</c:formatCode>
                <c:ptCount val="8"/>
                <c:pt idx="1">
                  <c:v>1.5346973289615431</c:v>
                </c:pt>
                <c:pt idx="3">
                  <c:v>0.52478392728882395</c:v>
                </c:pt>
                <c:pt idx="5">
                  <c:v>1.3252013496883133</c:v>
                </c:pt>
                <c:pt idx="7">
                  <c:v>0.24791764962583271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FF-450C-9D7A-7E25E4F6F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235480"/>
        <c:axId val="724235808"/>
      </c:barChart>
      <c:catAx>
        <c:axId val="72423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808"/>
        <c:crosses val="autoZero"/>
        <c:auto val="1"/>
        <c:lblAlgn val="ctr"/>
        <c:lblOffset val="100"/>
        <c:noMultiLvlLbl val="0"/>
      </c:catAx>
      <c:valAx>
        <c:axId val="72423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24235480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layout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Total external + infra costs vs. total taxes and charges (bn €)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/>
              <a:t>Road, rail &amp; IWT for EU27; Aviation for selected 31 airports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Ov_CC_ex_infra!$A$69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Ov_CC_ex_infra!$B$67:$K$68</c15:sqref>
                  </c15:fullRef>
                </c:ext>
              </c:extLst>
              <c:f>Ov_CC_ex_infra!$B$67:$K$68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Ov_CC_ex_infra!$B$69:$K$69</c15:sqref>
                  </c15:fullRef>
                </c:ext>
              </c:extLst>
              <c:f>(Ov_CC_ex_infra!$B$69:$G$69,Ov_CC_ex_infra!$J$69:$K$69)</c:f>
              <c:numCache>
                <c:formatCode>0.00</c:formatCode>
                <c:ptCount val="8"/>
                <c:pt idx="0" formatCode="0.0">
                  <c:v>247.17055494091102</c:v>
                </c:pt>
                <c:pt idx="2" formatCode="0.0">
                  <c:v>2.2624083678338938</c:v>
                </c:pt>
                <c:pt idx="4" formatCode="0.0">
                  <c:v>8.8952675835815537E-2</c:v>
                </c:pt>
                <c:pt idx="6" formatCode="0.0">
                  <c:v>6.7199126005709528E-2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16-4AD1-98D2-6890A410F55A}"/>
            </c:ext>
          </c:extLst>
        </c:ser>
        <c:ser>
          <c:idx val="1"/>
          <c:order val="1"/>
          <c:tx>
            <c:strRef>
              <c:f>Ov_CC_ex_infra!$A$70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Ov_CC_ex_infra!$B$67:$K$68</c15:sqref>
                  </c15:fullRef>
                </c:ext>
              </c:extLst>
              <c:f>Ov_CC_ex_infra!$B$67:$K$68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Ov_CC_ex_infra!$B$70:$K$70</c15:sqref>
                  </c15:fullRef>
                </c:ext>
              </c:extLst>
              <c:f>(Ov_CC_ex_infra!$B$70:$G$70,Ov_CC_ex_infra!$J$70:$K$70)</c:f>
              <c:numCache>
                <c:formatCode>General</c:formatCode>
                <c:ptCount val="8"/>
                <c:pt idx="0" formatCode="0.0">
                  <c:v>63.842393663384946</c:v>
                </c:pt>
                <c:pt idx="2" formatCode="0.0">
                  <c:v>1.1075665017566079</c:v>
                </c:pt>
                <c:pt idx="4" formatCode="0.0">
                  <c:v>1.9273688490170227</c:v>
                </c:pt>
                <c:pt idx="6" formatCode="0.0">
                  <c:v>0.92143304066179388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16-4AD1-98D2-6890A410F55A}"/>
            </c:ext>
          </c:extLst>
        </c:ser>
        <c:ser>
          <c:idx val="2"/>
          <c:order val="2"/>
          <c:tx>
            <c:strRef>
              <c:f>Ov_CC_ex_infra!$A$71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Ov_CC_ex_infra!$B$67:$K$68</c15:sqref>
                  </c15:fullRef>
                </c:ext>
              </c:extLst>
              <c:f>Ov_CC_ex_infra!$B$67:$K$68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Ov_CC_ex_infra!$B$71:$K$71</c15:sqref>
                  </c15:fullRef>
                </c:ext>
              </c:extLst>
              <c:f>(Ov_CC_ex_infra!$B$71:$G$71,Ov_CC_ex_infra!$J$71:$K$71)</c:f>
              <c:numCache>
                <c:formatCode>General</c:formatCode>
                <c:ptCount val="8"/>
                <c:pt idx="0" formatCode="0.0">
                  <c:v>72.098583737979908</c:v>
                </c:pt>
                <c:pt idx="2" formatCode="0.0">
                  <c:v>0.3804006598473475</c:v>
                </c:pt>
                <c:pt idx="4" formatCode="0.0">
                  <c:v>0.39488037126228892</c:v>
                </c:pt>
                <c:pt idx="6" formatCode="0.0">
                  <c:v>18.530217570887348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16-4AD1-98D2-6890A410F55A}"/>
            </c:ext>
          </c:extLst>
        </c:ser>
        <c:ser>
          <c:idx val="3"/>
          <c:order val="3"/>
          <c:tx>
            <c:strRef>
              <c:f>Ov_CC_ex_infra!$A$72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Ov_CC_ex_infra!$B$67:$K$68</c15:sqref>
                  </c15:fullRef>
                </c:ext>
              </c:extLst>
              <c:f>Ov_CC_ex_infra!$B$67:$K$68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Ov_CC_ex_infra!$B$72:$K$72</c15:sqref>
                  </c15:fullRef>
                </c:ext>
              </c:extLst>
              <c:f>(Ov_CC_ex_infra!$B$72:$G$72,Ov_CC_ex_infra!$J$72:$K$72)</c:f>
              <c:numCache>
                <c:formatCode>General</c:formatCode>
                <c:ptCount val="8"/>
                <c:pt idx="0" formatCode="0.0">
                  <c:v>52.915259384275409</c:v>
                </c:pt>
                <c:pt idx="2" formatCode="0.0">
                  <c:v>5.8606224914497149</c:v>
                </c:pt>
                <c:pt idx="4" formatCode="0.0">
                  <c:v>0</c:v>
                </c:pt>
                <c:pt idx="6" formatCode="0.0">
                  <c:v>0.46902447244351192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16-4AD1-98D2-6890A410F55A}"/>
            </c:ext>
          </c:extLst>
        </c:ser>
        <c:ser>
          <c:idx val="4"/>
          <c:order val="4"/>
          <c:tx>
            <c:strRef>
              <c:f>Ov_CC_ex_infra!$A$73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Ov_CC_ex_infra!$B$67:$K$68</c15:sqref>
                  </c15:fullRef>
                </c:ext>
              </c:extLst>
              <c:f>Ov_CC_ex_infra!$B$67:$K$68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Ov_CC_ex_infra!$B$73:$K$73</c15:sqref>
                  </c15:fullRef>
                </c:ext>
              </c:extLst>
              <c:f>(Ov_CC_ex_infra!$B$73:$G$73,Ov_CC_ex_infra!$J$73:$K$73)</c:f>
              <c:numCache>
                <c:formatCode>0.0</c:formatCode>
                <c:ptCount val="8"/>
                <c:pt idx="0">
                  <c:v>38.8773742859251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16-4AD1-98D2-6890A410F55A}"/>
            </c:ext>
          </c:extLst>
        </c:ser>
        <c:ser>
          <c:idx val="5"/>
          <c:order val="5"/>
          <c:tx>
            <c:strRef>
              <c:f>Ov_CC_ex_infra!$A$74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Ov_CC_ex_infra!$B$67:$K$68</c15:sqref>
                  </c15:fullRef>
                </c:ext>
              </c:extLst>
              <c:f>Ov_CC_ex_infra!$B$67:$K$68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Ov_CC_ex_infra!$B$74:$K$74</c15:sqref>
                  </c15:fullRef>
                </c:ext>
              </c:extLst>
              <c:f>(Ov_CC_ex_infra!$B$74:$G$74,Ov_CC_ex_infra!$J$74:$K$74)</c:f>
              <c:numCache>
                <c:formatCode>0.0</c:formatCode>
                <c:ptCount val="8"/>
                <c:pt idx="0">
                  <c:v>24.163495278613276</c:v>
                </c:pt>
                <c:pt idx="2">
                  <c:v>3.3634471522839737</c:v>
                </c:pt>
                <c:pt idx="4">
                  <c:v>0.19733918408357154</c:v>
                </c:pt>
                <c:pt idx="6">
                  <c:v>7.4303044512830434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16-4AD1-98D2-6890A410F55A}"/>
            </c:ext>
          </c:extLst>
        </c:ser>
        <c:ser>
          <c:idx val="6"/>
          <c:order val="6"/>
          <c:tx>
            <c:strRef>
              <c:f>Ov_CC_ex_infra!$A$75</c:f>
              <c:strCache>
                <c:ptCount val="1"/>
                <c:pt idx="0">
                  <c:v>Habitat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Ov_CC_ex_infra!$B$67:$K$68</c15:sqref>
                  </c15:fullRef>
                </c:ext>
              </c:extLst>
              <c:f>Ov_CC_ex_infra!$B$67:$K$68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Ov_CC_ex_infra!$B$75:$K$75</c15:sqref>
                  </c15:fullRef>
                </c:ext>
              </c:extLst>
              <c:f>(Ov_CC_ex_infra!$B$75:$G$75,Ov_CC_ex_infra!$J$75:$K$75)</c:f>
              <c:numCache>
                <c:formatCode>0.0</c:formatCode>
                <c:ptCount val="8"/>
                <c:pt idx="0">
                  <c:v>32.885506747288503</c:v>
                </c:pt>
                <c:pt idx="2">
                  <c:v>3.4331516798482893</c:v>
                </c:pt>
                <c:pt idx="4">
                  <c:v>0.28514177270632662</c:v>
                </c:pt>
                <c:pt idx="6">
                  <c:v>4.9407912620308386E-2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16-4AD1-98D2-6890A410F55A}"/>
            </c:ext>
          </c:extLst>
        </c:ser>
        <c:ser>
          <c:idx val="7"/>
          <c:order val="7"/>
          <c:tx>
            <c:strRef>
              <c:f>Ov_CC_ex_infra!$A$76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Ov_CC_ex_infra!$B$67:$K$68</c15:sqref>
                  </c15:fullRef>
                </c:ext>
              </c:extLst>
              <c:f>Ov_CC_ex_infra!$B$67:$K$68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Ov_CC_ex_infra!$B$76:$K$76</c15:sqref>
                  </c15:fullRef>
                </c:ext>
              </c:extLst>
              <c:f>(Ov_CC_ex_infra!$B$76:$G$76,Ov_CC_ex_infra!$J$76:$K$76)</c:f>
              <c:numCache>
                <c:formatCode>0.0</c:formatCode>
                <c:ptCount val="8"/>
                <c:pt idx="0">
                  <c:v>28.568895505551929</c:v>
                </c:pt>
                <c:pt idx="2">
                  <c:v>10.012009781360106</c:v>
                </c:pt>
                <c:pt idx="4">
                  <c:v>0.200535004549003</c:v>
                </c:pt>
                <c:pt idx="6">
                  <c:v>3.6919492232127911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A16-4AD1-98D2-6890A410F55A}"/>
            </c:ext>
          </c:extLst>
        </c:ser>
        <c:ser>
          <c:idx val="8"/>
          <c:order val="8"/>
          <c:tx>
            <c:strRef>
              <c:f>Ov_CC_ex_infra!$A$77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Ov_CC_ex_infra!$B$67:$K$68</c15:sqref>
                  </c15:fullRef>
                </c:ext>
              </c:extLst>
              <c:f>Ov_CC_ex_infra!$B$67:$K$68</c:f>
              <c:multiLvlStrCache>
                <c:ptCount val="8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Aviation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Ov_CC_ex_infra!$B$77:$K$77</c15:sqref>
                  </c15:fullRef>
                </c:ext>
              </c:extLst>
              <c:f>(Ov_CC_ex_infra!$B$77:$G$77,Ov_CC_ex_infra!$J$77:$K$77)</c:f>
              <c:numCache>
                <c:formatCode>0.0</c:formatCode>
                <c:ptCount val="8"/>
                <c:pt idx="1">
                  <c:v>307.82259956428908</c:v>
                </c:pt>
                <c:pt idx="3">
                  <c:v>17.664385111253388</c:v>
                </c:pt>
                <c:pt idx="5">
                  <c:v>0.36930000000000002</c:v>
                </c:pt>
                <c:pt idx="7">
                  <c:v>9.8410000000000011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16-4AD1-98D2-6890A410F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9735272"/>
        <c:axId val="719736912"/>
      </c:barChart>
      <c:catAx>
        <c:axId val="71973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6912"/>
        <c:crosses val="autoZero"/>
        <c:auto val="1"/>
        <c:lblAlgn val="ctr"/>
        <c:lblOffset val="100"/>
        <c:noMultiLvlLbl val="0"/>
      </c:catAx>
      <c:valAx>
        <c:axId val="71973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527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layout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r>
              <a:rPr lang="nl-NL"/>
              <a:t>Total variable external + infra costs vs. total variable taxes and charges (bn €)</a:t>
            </a:r>
          </a:p>
          <a:p>
            <a:pPr>
              <a:defRPr sz="1000" b="1">
                <a:latin typeface="Trebuchet MS"/>
                <a:ea typeface="Trebuchet MS"/>
                <a:cs typeface="Trebuchet MS"/>
              </a:defRPr>
            </a:pPr>
            <a:r>
              <a:rPr lang="nl-NL" b="0"/>
              <a:t>Road, rail &amp; IWT for EU28; Maritime</a:t>
            </a:r>
            <a:r>
              <a:rPr lang="nl-NL" b="0" baseline="0"/>
              <a:t> &amp; aviation for selected 33 airports / 34 ports</a:t>
            </a:r>
            <a:endParaRPr lang="nl-NL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Variable_ext_infra_CC!$A$8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9DD8"/>
            </a:solidFill>
            <a:ln>
              <a:noFill/>
            </a:ln>
            <a:effectLst/>
          </c:spPr>
          <c:invertIfNegative val="0"/>
          <c:cat>
            <c:multiLvlStrRef>
              <c:f>Variable_ext_infra_CC!$B$6:$K$7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Variable_ext_infra_CC!$B$8:$K$8</c:f>
              <c:numCache>
                <c:formatCode>0.00</c:formatCode>
                <c:ptCount val="10"/>
                <c:pt idx="0" formatCode="0.0">
                  <c:v>279.30970843060771</c:v>
                </c:pt>
                <c:pt idx="2">
                  <c:v>2.3331699976608475</c:v>
                </c:pt>
                <c:pt idx="4" formatCode="0.0">
                  <c:v>8.9071634899126367E-2</c:v>
                </c:pt>
                <c:pt idx="6" formatCode="0.0">
                  <c:v>0.1</c:v>
                </c:pt>
                <c:pt idx="8" formatCode="0.0">
                  <c:v>7.5006487803561783E-2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71-4467-9E79-C1BC15D5FB43}"/>
            </c:ext>
          </c:extLst>
        </c:ser>
        <c:ser>
          <c:idx val="1"/>
          <c:order val="1"/>
          <c:tx>
            <c:strRef>
              <c:f>Variable_ext_infra_CC!$A$9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8DD3FF"/>
            </a:solidFill>
            <a:ln>
              <a:noFill/>
            </a:ln>
            <a:effectLst/>
          </c:spPr>
          <c:invertIfNegative val="0"/>
          <c:cat>
            <c:multiLvlStrRef>
              <c:f>Variable_ext_infra_CC!$B$6:$K$7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Variable_ext_infra_CC!$B$9:$K$9</c:f>
              <c:numCache>
                <c:formatCode>General</c:formatCode>
                <c:ptCount val="10"/>
                <c:pt idx="0" formatCode="0.0">
                  <c:v>68.65006527408994</c:v>
                </c:pt>
                <c:pt idx="2" formatCode="0.00">
                  <c:v>1.2260852509840534</c:v>
                </c:pt>
                <c:pt idx="4" formatCode="0.0">
                  <c:v>1.9284169449228368</c:v>
                </c:pt>
                <c:pt idx="6" formatCode="0.0">
                  <c:v>29.06</c:v>
                </c:pt>
                <c:pt idx="8" formatCode="0.0">
                  <c:v>1.0072696609151355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71-4467-9E79-C1BC15D5FB43}"/>
            </c:ext>
          </c:extLst>
        </c:ser>
        <c:ser>
          <c:idx val="2"/>
          <c:order val="2"/>
          <c:tx>
            <c:strRef>
              <c:f>Variable_ext_infra_CC!$A$10</c:f>
              <c:strCache>
                <c:ptCount val="1"/>
                <c:pt idx="0">
                  <c:v>Climate change</c:v>
                </c:pt>
              </c:strCache>
            </c:strRef>
          </c:tx>
          <c:spPr>
            <a:solidFill>
              <a:srgbClr val="FFDB00"/>
            </a:solidFill>
            <a:ln>
              <a:noFill/>
            </a:ln>
            <a:effectLst/>
          </c:spPr>
          <c:invertIfNegative val="0"/>
          <c:cat>
            <c:multiLvlStrRef>
              <c:f>Variable_ext_infra_CC!$B$6:$K$7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Variable_ext_infra_CC!$B$10:$K$10</c:f>
              <c:numCache>
                <c:formatCode>General</c:formatCode>
                <c:ptCount val="10"/>
                <c:pt idx="0" formatCode="0.0">
                  <c:v>82.278595631291807</c:v>
                </c:pt>
                <c:pt idx="2" formatCode="0.00">
                  <c:v>0.46626810432873111</c:v>
                </c:pt>
                <c:pt idx="4" formatCode="0.0">
                  <c:v>0.39532084781362842</c:v>
                </c:pt>
                <c:pt idx="6" formatCode="0.0">
                  <c:v>10.57</c:v>
                </c:pt>
                <c:pt idx="8" formatCode="0.0">
                  <c:v>22.010973370663919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71-4467-9E79-C1BC15D5FB43}"/>
            </c:ext>
          </c:extLst>
        </c:ser>
        <c:ser>
          <c:idx val="3"/>
          <c:order val="3"/>
          <c:tx>
            <c:strRef>
              <c:f>Variable_ext_infra_CC!$A$11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009133"/>
            </a:solidFill>
            <a:ln>
              <a:noFill/>
            </a:ln>
            <a:effectLst/>
          </c:spPr>
          <c:invertIfNegative val="0"/>
          <c:cat>
            <c:multiLvlStrRef>
              <c:f>Variable_ext_infra_CC!$B$6:$K$7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Variable_ext_infra_CC!$B$11:$K$11</c:f>
              <c:numCache>
                <c:formatCode>General</c:formatCode>
                <c:ptCount val="10"/>
                <c:pt idx="0" formatCode="0.0">
                  <c:v>57.139824025800223</c:v>
                </c:pt>
                <c:pt idx="2" formatCode="0.00">
                  <c:v>6.4178140857553228</c:v>
                </c:pt>
                <c:pt idx="4" formatCode="0.0">
                  <c:v>0</c:v>
                </c:pt>
                <c:pt idx="6" formatCode="0.0">
                  <c:v>0</c:v>
                </c:pt>
                <c:pt idx="8" formatCode="0.0">
                  <c:v>0.84009296901340047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71-4467-9E79-C1BC15D5FB43}"/>
            </c:ext>
          </c:extLst>
        </c:ser>
        <c:ser>
          <c:idx val="4"/>
          <c:order val="4"/>
          <c:tx>
            <c:strRef>
              <c:f>Variable_ext_infra_CC!$A$12</c:f>
              <c:strCache>
                <c:ptCount val="1"/>
                <c:pt idx="0">
                  <c:v>Congestion</c:v>
                </c:pt>
              </c:strCache>
            </c:strRef>
          </c:tx>
          <c:spPr>
            <a:solidFill>
              <a:srgbClr val="70C82F"/>
            </a:solidFill>
            <a:ln>
              <a:noFill/>
            </a:ln>
            <a:effectLst/>
          </c:spPr>
          <c:invertIfNegative val="0"/>
          <c:cat>
            <c:multiLvlStrRef>
              <c:f>Variable_ext_infra_CC!$B$6:$K$7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Variable_ext_infra_CC!$B$12:$K$12</c:f>
              <c:numCache>
                <c:formatCode>General</c:formatCode>
                <c:ptCount val="10"/>
                <c:pt idx="0" formatCode="0.0">
                  <c:v>46.201760601483457</c:v>
                </c:pt>
                <c:pt idx="2" formatCode="0.0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8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71-4467-9E79-C1BC15D5FB43}"/>
            </c:ext>
          </c:extLst>
        </c:ser>
        <c:ser>
          <c:idx val="5"/>
          <c:order val="5"/>
          <c:tx>
            <c:strRef>
              <c:f>Variable_ext_infra_CC!$A$13</c:f>
              <c:strCache>
                <c:ptCount val="1"/>
                <c:pt idx="0">
                  <c:v>WTT</c:v>
                </c:pt>
              </c:strCache>
            </c:strRef>
          </c:tx>
          <c:spPr>
            <a:solidFill>
              <a:srgbClr val="344893"/>
            </a:solidFill>
            <a:ln>
              <a:noFill/>
            </a:ln>
            <a:effectLst/>
          </c:spPr>
          <c:invertIfNegative val="0"/>
          <c:cat>
            <c:multiLvlStrRef>
              <c:f>Variable_ext_infra_CC!$B$6:$K$7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Variable_ext_infra_CC!$B$13:$K$13</c:f>
              <c:numCache>
                <c:formatCode>General</c:formatCode>
                <c:ptCount val="10"/>
                <c:pt idx="0" formatCode="0.0">
                  <c:v>27.294673713789233</c:v>
                </c:pt>
                <c:pt idx="2" formatCode="0.00">
                  <c:v>3.7365941463447725</c:v>
                </c:pt>
                <c:pt idx="4" formatCode="0.0">
                  <c:v>0.1974907792418652</c:v>
                </c:pt>
                <c:pt idx="6" formatCode="0.0">
                  <c:v>3.9</c:v>
                </c:pt>
                <c:pt idx="8" formatCode="0.0">
                  <c:v>8.8788025718857924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71-4467-9E79-C1BC15D5FB43}"/>
            </c:ext>
          </c:extLst>
        </c:ser>
        <c:ser>
          <c:idx val="6"/>
          <c:order val="6"/>
          <c:tx>
            <c:strRef>
              <c:f>Variable_ext_infra_CC!$A$14</c:f>
              <c:strCache>
                <c:ptCount val="1"/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multiLvlStrRef>
              <c:f>Variable_ext_infra_CC!$B$6:$K$7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Variable_ext_infra_CC!$B$14:$K$14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6-0A71-4467-9E79-C1BC15D5FB43}"/>
            </c:ext>
          </c:extLst>
        </c:ser>
        <c:ser>
          <c:idx val="7"/>
          <c:order val="7"/>
          <c:tx>
            <c:strRef>
              <c:f>Variable_ext_infra_CC!$A$15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Variable_ext_infra_CC!$B$6:$K$7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Variable_ext_infra_CC!$B$15:$K$15</c:f>
              <c:numCache>
                <c:formatCode>General</c:formatCode>
                <c:ptCount val="10"/>
                <c:pt idx="0" formatCode="0.00">
                  <c:v>30.920954840622301</c:v>
                </c:pt>
                <c:pt idx="2" formatCode="0.00">
                  <c:v>10.576603057</c:v>
                </c:pt>
                <c:pt idx="4" formatCode="0.00">
                  <c:v>0.200535004549003</c:v>
                </c:pt>
                <c:pt idx="6" formatCode="0.00">
                  <c:v>3.9954641780825889E-2</c:v>
                </c:pt>
                <c:pt idx="8" formatCode="0.00">
                  <c:v>4.6387976460754894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A71-4467-9E79-C1BC15D5FB43}"/>
            </c:ext>
          </c:extLst>
        </c:ser>
        <c:ser>
          <c:idx val="8"/>
          <c:order val="8"/>
          <c:tx>
            <c:strRef>
              <c:f>Variable_ext_infra_CC!$A$16</c:f>
              <c:strCache>
                <c:ptCount val="1"/>
                <c:pt idx="0">
                  <c:v>Taxes and charges</c:v>
                </c:pt>
              </c:strCache>
            </c:strRef>
          </c:tx>
          <c:spPr>
            <a:solidFill>
              <a:srgbClr val="009C9E"/>
            </a:solidFill>
            <a:ln>
              <a:noFill/>
            </a:ln>
            <a:effectLst/>
          </c:spPr>
          <c:invertIfNegative val="0"/>
          <c:cat>
            <c:multiLvlStrRef>
              <c:f>Variable_ext_infra_CC!$B$6:$K$7</c:f>
              <c:multiLvlStrCache>
                <c:ptCount val="10"/>
                <c:lvl>
                  <c:pt idx="0">
                    <c:v>Costs</c:v>
                  </c:pt>
                  <c:pt idx="1">
                    <c:v>Taxes &amp; charges</c:v>
                  </c:pt>
                  <c:pt idx="2">
                    <c:v>Costs</c:v>
                  </c:pt>
                  <c:pt idx="3">
                    <c:v>Taxes &amp; charges</c:v>
                  </c:pt>
                  <c:pt idx="4">
                    <c:v>Costs</c:v>
                  </c:pt>
                  <c:pt idx="5">
                    <c:v>Taxes &amp; charges</c:v>
                  </c:pt>
                  <c:pt idx="6">
                    <c:v>Costs</c:v>
                  </c:pt>
                  <c:pt idx="7">
                    <c:v>Taxes &amp; charges</c:v>
                  </c:pt>
                  <c:pt idx="8">
                    <c:v>Costs</c:v>
                  </c:pt>
                  <c:pt idx="9">
                    <c:v>Taxes &amp; charges</c:v>
                  </c:pt>
                </c:lvl>
                <c:lvl>
                  <c:pt idx="0">
                    <c:v>Road</c:v>
                  </c:pt>
                  <c:pt idx="2">
                    <c:v>Rail</c:v>
                  </c:pt>
                  <c:pt idx="4">
                    <c:v>IWT</c:v>
                  </c:pt>
                  <c:pt idx="6">
                    <c:v>Maritime</c:v>
                  </c:pt>
                  <c:pt idx="8">
                    <c:v>Aviation</c:v>
                  </c:pt>
                </c:lvl>
              </c:multiLvlStrCache>
            </c:multiLvlStrRef>
          </c:cat>
          <c:val>
            <c:numRef>
              <c:f>Variable_ext_infra_CC!$B$16:$K$16</c:f>
              <c:numCache>
                <c:formatCode>General</c:formatCode>
                <c:ptCount val="10"/>
                <c:pt idx="1">
                  <c:v>269</c:v>
                </c:pt>
                <c:pt idx="3" formatCode="0.00">
                  <c:v>19.580304654389728</c:v>
                </c:pt>
                <c:pt idx="5" formatCode="0.00">
                  <c:v>0.36930000000000002</c:v>
                </c:pt>
                <c:pt idx="7" formatCode="0.00">
                  <c:v>1.8264999999999996</c:v>
                </c:pt>
                <c:pt idx="9" formatCode="0.00">
                  <c:v>13.861000000000001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71-4467-9E79-C1BC15D5F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9735272"/>
        <c:axId val="719736912"/>
      </c:barChart>
      <c:catAx>
        <c:axId val="71973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6912"/>
        <c:crosses val="autoZero"/>
        <c:auto val="1"/>
        <c:lblAlgn val="ctr"/>
        <c:lblOffset val="100"/>
        <c:noMultiLvlLbl val="0"/>
      </c:catAx>
      <c:valAx>
        <c:axId val="719736912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/>
                <a:ea typeface="Trebuchet MS"/>
                <a:cs typeface="Trebuchet MS"/>
              </a:defRPr>
            </a:pPr>
            <a:endParaRPr lang="nl-NL"/>
          </a:p>
        </c:txPr>
        <c:crossAx val="719735272"/>
        <c:crosses val="autoZero"/>
        <c:crossBetween val="between"/>
      </c:valAx>
      <c:spPr>
        <a:solidFill>
          <a:srgbClr val="FFFFFF"/>
        </a:solidFill>
        <a:ln>
          <a:solidFill>
            <a:srgbClr val="D9D9D9"/>
          </a:solidFill>
        </a:ln>
        <a:effectLst/>
      </c:spPr>
    </c:plotArea>
    <c:legend>
      <c:legendPos val="b"/>
      <c:legendEntry>
        <c:idx val="6"/>
        <c:delete val="1"/>
      </c:legendEntry>
      <c:layout/>
      <c:overlay val="0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009DD8"/>
      </a:solidFill>
      <a:prstDash val="solid"/>
      <a:round/>
      <a:headEnd type="none" w="med" len="med"/>
      <a:tailEnd type="none" w="med" len="med"/>
    </a:ln>
    <a:effectLst/>
  </c:spPr>
  <c:txPr>
    <a:bodyPr/>
    <a:lstStyle/>
    <a:p>
      <a:pPr>
        <a:defRPr sz="800">
          <a:latin typeface="Trebuchet MS" panose="020B0603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chart" Target="../charts/chart2.xml"/><Relationship Id="rId7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image" Target="../media/image2.png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chart" Target="../charts/chart6.xml"/><Relationship Id="rId7" Type="http://schemas.openxmlformats.org/officeDocument/2006/relationships/image" Target="../media/image7.png"/><Relationship Id="rId2" Type="http://schemas.openxmlformats.org/officeDocument/2006/relationships/image" Target="../media/image5.png"/><Relationship Id="rId1" Type="http://schemas.openxmlformats.org/officeDocument/2006/relationships/chart" Target="../charts/chart5.xml"/><Relationship Id="rId6" Type="http://schemas.openxmlformats.org/officeDocument/2006/relationships/image" Target="../media/image6.png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image" Target="../media/image5.png"/><Relationship Id="rId1" Type="http://schemas.openxmlformats.org/officeDocument/2006/relationships/chart" Target="../charts/chart9.xml"/><Relationship Id="rId5" Type="http://schemas.openxmlformats.org/officeDocument/2006/relationships/chart" Target="../charts/chart11.xml"/><Relationship Id="rId4" Type="http://schemas.openxmlformats.org/officeDocument/2006/relationships/image" Target="../media/image9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image" Target="../media/image5.png"/><Relationship Id="rId1" Type="http://schemas.openxmlformats.org/officeDocument/2006/relationships/chart" Target="../charts/chart12.xml"/><Relationship Id="rId5" Type="http://schemas.openxmlformats.org/officeDocument/2006/relationships/image" Target="../media/image11.png"/><Relationship Id="rId4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image" Target="../media/image5.png"/><Relationship Id="rId1" Type="http://schemas.openxmlformats.org/officeDocument/2006/relationships/chart" Target="../charts/chart15.xml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</xdr:row>
      <xdr:rowOff>95250</xdr:rowOff>
    </xdr:from>
    <xdr:to>
      <xdr:col>22</xdr:col>
      <xdr:colOff>357188</xdr:colOff>
      <xdr:row>20</xdr:row>
      <xdr:rowOff>66675</xdr:rowOff>
    </xdr:to>
    <xdr:grpSp>
      <xdr:nvGrpSpPr>
        <xdr:cNvPr id="2" name="Groep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pSpPr/>
      </xdr:nvGrpSpPr>
      <xdr:grpSpPr>
        <a:xfrm>
          <a:off x="9241631" y="285750"/>
          <a:ext cx="6010276" cy="3829050"/>
          <a:chOff x="8258174" y="400050"/>
          <a:chExt cx="4620820" cy="3524250"/>
        </a:xfrm>
      </xdr:grpSpPr>
      <xdr:graphicFrame macro="">
        <xdr:nvGraphicFramePr>
          <xdr:cNvPr id="3" name="Grafiek 2">
            <a:extLst>
              <a:ext uri="{FF2B5EF4-FFF2-40B4-BE49-F238E27FC236}">
                <a16:creationId xmlns:a16="http://schemas.microsoft.com/office/drawing/2014/main" id="{00000000-0008-0000-1200-000003000000}"/>
              </a:ext>
            </a:extLst>
          </xdr:cNvPr>
          <xdr:cNvGraphicFramePr/>
        </xdr:nvGraphicFramePr>
        <xdr:xfrm>
          <a:off x="8258174" y="400050"/>
          <a:ext cx="4620820" cy="35242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Afbeelding 3">
            <a:extLst>
              <a:ext uri="{FF2B5EF4-FFF2-40B4-BE49-F238E27FC236}">
                <a16:creationId xmlns:a16="http://schemas.microsoft.com/office/drawing/2014/main" id="{00000000-0008-0000-12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592733" y="3639676"/>
            <a:ext cx="241300" cy="241300"/>
          </a:xfrm>
          <a:prstGeom prst="rect">
            <a:avLst/>
          </a:prstGeom>
        </xdr:spPr>
      </xdr:pic>
    </xdr:grpSp>
    <xdr:clientData/>
  </xdr:twoCellAnchor>
  <xdr:twoCellAnchor>
    <xdr:from>
      <xdr:col>17</xdr:col>
      <xdr:colOff>371476</xdr:colOff>
      <xdr:row>21</xdr:row>
      <xdr:rowOff>123825</xdr:rowOff>
    </xdr:from>
    <xdr:to>
      <xdr:col>29</xdr:col>
      <xdr:colOff>28575</xdr:colOff>
      <xdr:row>38</xdr:row>
      <xdr:rowOff>161925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302685</xdr:colOff>
      <xdr:row>40</xdr:row>
      <xdr:rowOff>122767</xdr:rowOff>
    </xdr:from>
    <xdr:to>
      <xdr:col>28</xdr:col>
      <xdr:colOff>592667</xdr:colOff>
      <xdr:row>58</xdr:row>
      <xdr:rowOff>27517</xdr:rowOff>
    </xdr:to>
    <xdr:grpSp>
      <xdr:nvGrpSpPr>
        <xdr:cNvPr id="8" name="Groep 7">
          <a:extLst>
            <a:ext uri="{FF2B5EF4-FFF2-40B4-BE49-F238E27FC236}">
              <a16:creationId xmlns:a16="http://schemas.microsoft.com/office/drawing/2014/main" id="{00000000-0008-0000-1200-000008000000}"/>
            </a:ext>
          </a:extLst>
        </xdr:cNvPr>
        <xdr:cNvGrpSpPr/>
      </xdr:nvGrpSpPr>
      <xdr:grpSpPr>
        <a:xfrm>
          <a:off x="12161310" y="8219017"/>
          <a:ext cx="6969388" cy="3571875"/>
          <a:chOff x="6753226" y="9001125"/>
          <a:chExt cx="4499991" cy="2743200"/>
        </a:xfrm>
      </xdr:grpSpPr>
      <xdr:graphicFrame macro="">
        <xdr:nvGraphicFramePr>
          <xdr:cNvPr id="9" name="Grafiek 8">
            <a:extLst>
              <a:ext uri="{FF2B5EF4-FFF2-40B4-BE49-F238E27FC236}">
                <a16:creationId xmlns:a16="http://schemas.microsoft.com/office/drawing/2014/main" id="{00000000-0008-0000-1200-000009000000}"/>
              </a:ext>
            </a:extLst>
          </xdr:cNvPr>
          <xdr:cNvGraphicFramePr/>
        </xdr:nvGraphicFramePr>
        <xdr:xfrm>
          <a:off x="6753226" y="9001125"/>
          <a:ext cx="4499991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pic>
        <xdr:nvPicPr>
          <xdr:cNvPr id="10" name="Afbeelding 9">
            <a:extLst>
              <a:ext uri="{FF2B5EF4-FFF2-40B4-BE49-F238E27FC236}">
                <a16:creationId xmlns:a16="http://schemas.microsoft.com/office/drawing/2014/main" id="{00000000-0008-0000-12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923017" y="11426825"/>
            <a:ext cx="241300" cy="241300"/>
          </a:xfrm>
          <a:prstGeom prst="rect">
            <a:avLst/>
          </a:prstGeom>
        </xdr:spPr>
      </xdr:pic>
    </xdr:grpSp>
    <xdr:clientData/>
  </xdr:twoCellAnchor>
  <xdr:twoCellAnchor>
    <xdr:from>
      <xdr:col>13</xdr:col>
      <xdr:colOff>47623</xdr:colOff>
      <xdr:row>63</xdr:row>
      <xdr:rowOff>17992</xdr:rowOff>
    </xdr:from>
    <xdr:to>
      <xdr:col>22</xdr:col>
      <xdr:colOff>243417</xdr:colOff>
      <xdr:row>81</xdr:row>
      <xdr:rowOff>185209</xdr:rowOff>
    </xdr:to>
    <xdr:graphicFrame macro="">
      <xdr:nvGraphicFramePr>
        <xdr:cNvPr id="12" name="Chart 111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19</xdr:col>
      <xdr:colOff>559817</xdr:colOff>
      <xdr:row>80</xdr:row>
      <xdr:rowOff>58209</xdr:rowOff>
    </xdr:from>
    <xdr:to>
      <xdr:col>20</xdr:col>
      <xdr:colOff>191518</xdr:colOff>
      <xdr:row>81</xdr:row>
      <xdr:rowOff>109009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37542" y="16269759"/>
          <a:ext cx="241300" cy="241300"/>
        </a:xfrm>
        <a:prstGeom prst="rect">
          <a:avLst/>
        </a:prstGeom>
      </xdr:spPr>
    </xdr:pic>
    <xdr:clientData/>
  </xdr:twoCellAnchor>
  <xdr:twoCellAnchor editAs="oneCell">
    <xdr:from>
      <xdr:col>28</xdr:col>
      <xdr:colOff>354723</xdr:colOff>
      <xdr:row>37</xdr:row>
      <xdr:rowOff>78827</xdr:rowOff>
    </xdr:from>
    <xdr:to>
      <xdr:col>28</xdr:col>
      <xdr:colOff>597337</xdr:colOff>
      <xdr:row>38</xdr:row>
      <xdr:rowOff>129627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56620" y="7600293"/>
          <a:ext cx="242614" cy="241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419099</xdr:colOff>
      <xdr:row>1</xdr:row>
      <xdr:rowOff>114300</xdr:rowOff>
    </xdr:from>
    <xdr:to>
      <xdr:col>21</xdr:col>
      <xdr:colOff>409575</xdr:colOff>
      <xdr:row>20</xdr:row>
      <xdr:rowOff>66675</xdr:rowOff>
    </xdr:to>
    <xdr:grpSp>
      <xdr:nvGrpSpPr>
        <xdr:cNvPr id="2" name="Groep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pSpPr/>
      </xdr:nvGrpSpPr>
      <xdr:grpSpPr>
        <a:xfrm>
          <a:off x="8258174" y="304800"/>
          <a:ext cx="5476876" cy="3810000"/>
          <a:chOff x="8258174" y="400050"/>
          <a:chExt cx="4499991" cy="3524250"/>
        </a:xfrm>
      </xdr:grpSpPr>
      <xdr:graphicFrame macro="">
        <xdr:nvGraphicFramePr>
          <xdr:cNvPr id="3" name="Grafiek 2">
            <a:extLst>
              <a:ext uri="{FF2B5EF4-FFF2-40B4-BE49-F238E27FC236}">
                <a16:creationId xmlns:a16="http://schemas.microsoft.com/office/drawing/2014/main" id="{00000000-0008-0000-1400-000003000000}"/>
              </a:ext>
            </a:extLst>
          </xdr:cNvPr>
          <xdr:cNvGraphicFramePr/>
        </xdr:nvGraphicFramePr>
        <xdr:xfrm>
          <a:off x="8258174" y="400050"/>
          <a:ext cx="4499991" cy="35242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Afbeelding 3">
            <a:extLst>
              <a:ext uri="{FF2B5EF4-FFF2-40B4-BE49-F238E27FC236}">
                <a16:creationId xmlns:a16="http://schemas.microsoft.com/office/drawing/2014/main" id="{00000000-0008-0000-14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27965" y="3606800"/>
            <a:ext cx="241300" cy="241300"/>
          </a:xfrm>
          <a:prstGeom prst="rect">
            <a:avLst/>
          </a:prstGeom>
        </xdr:spPr>
      </xdr:pic>
    </xdr:grpSp>
    <xdr:clientData/>
  </xdr:twoCellAnchor>
  <xdr:twoCellAnchor>
    <xdr:from>
      <xdr:col>17</xdr:col>
      <xdr:colOff>371476</xdr:colOff>
      <xdr:row>21</xdr:row>
      <xdr:rowOff>123825</xdr:rowOff>
    </xdr:from>
    <xdr:to>
      <xdr:col>29</xdr:col>
      <xdr:colOff>28575</xdr:colOff>
      <xdr:row>38</xdr:row>
      <xdr:rowOff>161925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419101</xdr:colOff>
      <xdr:row>40</xdr:row>
      <xdr:rowOff>133350</xdr:rowOff>
    </xdr:from>
    <xdr:to>
      <xdr:col>27</xdr:col>
      <xdr:colOff>28575</xdr:colOff>
      <xdr:row>59</xdr:row>
      <xdr:rowOff>152400</xdr:rowOff>
    </xdr:to>
    <xdr:graphicFrame macro="">
      <xdr:nvGraphicFramePr>
        <xdr:cNvPr id="9" name="Grafiek 8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47623</xdr:colOff>
      <xdr:row>63</xdr:row>
      <xdr:rowOff>17992</xdr:rowOff>
    </xdr:from>
    <xdr:to>
      <xdr:col>22</xdr:col>
      <xdr:colOff>243417</xdr:colOff>
      <xdr:row>81</xdr:row>
      <xdr:rowOff>185209</xdr:rowOff>
    </xdr:to>
    <xdr:graphicFrame macro="">
      <xdr:nvGraphicFramePr>
        <xdr:cNvPr id="11" name="Chart 111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19</xdr:col>
      <xdr:colOff>559817</xdr:colOff>
      <xdr:row>80</xdr:row>
      <xdr:rowOff>58209</xdr:rowOff>
    </xdr:from>
    <xdr:to>
      <xdr:col>20</xdr:col>
      <xdr:colOff>187284</xdr:colOff>
      <xdr:row>81</xdr:row>
      <xdr:rowOff>109009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37542" y="16269759"/>
          <a:ext cx="241300" cy="241300"/>
        </a:xfrm>
        <a:prstGeom prst="rect">
          <a:avLst/>
        </a:prstGeom>
      </xdr:spPr>
    </xdr:pic>
    <xdr:clientData/>
  </xdr:twoCellAnchor>
  <xdr:twoCellAnchor editAs="oneCell">
    <xdr:from>
      <xdr:col>26</xdr:col>
      <xdr:colOff>296334</xdr:colOff>
      <xdr:row>58</xdr:row>
      <xdr:rowOff>31750</xdr:rowOff>
    </xdr:from>
    <xdr:to>
      <xdr:col>26</xdr:col>
      <xdr:colOff>537634</xdr:colOff>
      <xdr:row>59</xdr:row>
      <xdr:rowOff>82550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74584" y="11811000"/>
          <a:ext cx="241300" cy="241300"/>
        </a:xfrm>
        <a:prstGeom prst="rect">
          <a:avLst/>
        </a:prstGeom>
      </xdr:spPr>
    </xdr:pic>
    <xdr:clientData/>
  </xdr:twoCellAnchor>
  <xdr:twoCellAnchor editAs="oneCell">
    <xdr:from>
      <xdr:col>28</xdr:col>
      <xdr:colOff>356152</xdr:colOff>
      <xdr:row>37</xdr:row>
      <xdr:rowOff>82827</xdr:rowOff>
    </xdr:from>
    <xdr:to>
      <xdr:col>28</xdr:col>
      <xdr:colOff>597452</xdr:colOff>
      <xdr:row>38</xdr:row>
      <xdr:rowOff>133627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39522" y="7611718"/>
          <a:ext cx="241300" cy="241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419099</xdr:colOff>
      <xdr:row>1</xdr:row>
      <xdr:rowOff>28575</xdr:rowOff>
    </xdr:from>
    <xdr:to>
      <xdr:col>22</xdr:col>
      <xdr:colOff>333375</xdr:colOff>
      <xdr:row>20</xdr:row>
      <xdr:rowOff>66675</xdr:rowOff>
    </xdr:to>
    <xdr:grpSp>
      <xdr:nvGrpSpPr>
        <xdr:cNvPr id="11" name="Groep 10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GrpSpPr/>
      </xdr:nvGrpSpPr>
      <xdr:grpSpPr>
        <a:xfrm>
          <a:off x="8258174" y="219075"/>
          <a:ext cx="6010276" cy="3895725"/>
          <a:chOff x="8258174" y="400050"/>
          <a:chExt cx="4499991" cy="3524250"/>
        </a:xfrm>
      </xdr:grpSpPr>
      <xdr:graphicFrame macro="">
        <xdr:nvGraphicFramePr>
          <xdr:cNvPr id="12" name="Grafiek 11">
            <a:extLst>
              <a:ext uri="{FF2B5EF4-FFF2-40B4-BE49-F238E27FC236}">
                <a16:creationId xmlns:a16="http://schemas.microsoft.com/office/drawing/2014/main" id="{00000000-0008-0000-1300-00000C000000}"/>
              </a:ext>
            </a:extLst>
          </xdr:cNvPr>
          <xdr:cNvGraphicFramePr/>
        </xdr:nvGraphicFramePr>
        <xdr:xfrm>
          <a:off x="8258174" y="400050"/>
          <a:ext cx="4499991" cy="35242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13" name="Afbeelding 12">
            <a:extLst>
              <a:ext uri="{FF2B5EF4-FFF2-40B4-BE49-F238E27FC236}">
                <a16:creationId xmlns:a16="http://schemas.microsoft.com/office/drawing/2014/main" id="{00000000-0008-0000-13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506411" y="3631331"/>
            <a:ext cx="241300" cy="242620"/>
          </a:xfrm>
          <a:prstGeom prst="rect">
            <a:avLst/>
          </a:prstGeom>
        </xdr:spPr>
      </xdr:pic>
    </xdr:grpSp>
    <xdr:clientData/>
  </xdr:twoCellAnchor>
  <xdr:twoCellAnchor>
    <xdr:from>
      <xdr:col>17</xdr:col>
      <xdr:colOff>371476</xdr:colOff>
      <xdr:row>21</xdr:row>
      <xdr:rowOff>123825</xdr:rowOff>
    </xdr:from>
    <xdr:to>
      <xdr:col>29</xdr:col>
      <xdr:colOff>28575</xdr:colOff>
      <xdr:row>38</xdr:row>
      <xdr:rowOff>161925</xdr:rowOff>
    </xdr:to>
    <xdr:grpSp>
      <xdr:nvGrpSpPr>
        <xdr:cNvPr id="14" name="Groep 13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GrpSpPr/>
      </xdr:nvGrpSpPr>
      <xdr:grpSpPr>
        <a:xfrm>
          <a:off x="11258551" y="4362450"/>
          <a:ext cx="6972299" cy="3514725"/>
          <a:chOff x="6753226" y="2809875"/>
          <a:chExt cx="4499991" cy="2743200"/>
        </a:xfrm>
      </xdr:grpSpPr>
      <xdr:graphicFrame macro="">
        <xdr:nvGraphicFramePr>
          <xdr:cNvPr id="15" name="Grafiek 14">
            <a:extLst>
              <a:ext uri="{FF2B5EF4-FFF2-40B4-BE49-F238E27FC236}">
                <a16:creationId xmlns:a16="http://schemas.microsoft.com/office/drawing/2014/main" id="{00000000-0008-0000-1300-00000F000000}"/>
              </a:ext>
            </a:extLst>
          </xdr:cNvPr>
          <xdr:cNvGraphicFramePr/>
        </xdr:nvGraphicFramePr>
        <xdr:xfrm>
          <a:off x="6753226" y="2809875"/>
          <a:ext cx="4499991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pic>
        <xdr:nvPicPr>
          <xdr:cNvPr id="16" name="Afbeelding 15">
            <a:extLst>
              <a:ext uri="{FF2B5EF4-FFF2-40B4-BE49-F238E27FC236}">
                <a16:creationId xmlns:a16="http://schemas.microsoft.com/office/drawing/2014/main" id="{00000000-0008-0000-1300-000010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923017" y="5235575"/>
            <a:ext cx="241300" cy="241300"/>
          </a:xfrm>
          <a:prstGeom prst="rect">
            <a:avLst/>
          </a:prstGeom>
        </xdr:spPr>
      </xdr:pic>
    </xdr:grpSp>
    <xdr:clientData/>
  </xdr:twoCellAnchor>
  <xdr:twoCellAnchor>
    <xdr:from>
      <xdr:col>17</xdr:col>
      <xdr:colOff>419101</xdr:colOff>
      <xdr:row>40</xdr:row>
      <xdr:rowOff>133350</xdr:rowOff>
    </xdr:from>
    <xdr:to>
      <xdr:col>27</xdr:col>
      <xdr:colOff>247650</xdr:colOff>
      <xdr:row>60</xdr:row>
      <xdr:rowOff>0</xdr:rowOff>
    </xdr:to>
    <xdr:graphicFrame macro="">
      <xdr:nvGraphicFramePr>
        <xdr:cNvPr id="18" name="Grafiek 17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0.95702</cdr:x>
      <cdr:y>0.93667</cdr:y>
    </cdr:from>
    <cdr:to>
      <cdr:x>0.99689</cdr:x>
      <cdr:y>0.99825</cdr:y>
    </cdr:to>
    <cdr:pic>
      <cdr:nvPicPr>
        <cdr:cNvPr id="2" name="Afbeelding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655896" y="3670300"/>
          <a:ext cx="235602" cy="241300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419098</xdr:colOff>
      <xdr:row>2</xdr:row>
      <xdr:rowOff>19050</xdr:rowOff>
    </xdr:from>
    <xdr:to>
      <xdr:col>22</xdr:col>
      <xdr:colOff>211666</xdr:colOff>
      <xdr:row>20</xdr:row>
      <xdr:rowOff>66675</xdr:rowOff>
    </xdr:to>
    <xdr:grpSp>
      <xdr:nvGrpSpPr>
        <xdr:cNvPr id="2" name="Groep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pSpPr/>
      </xdr:nvGrpSpPr>
      <xdr:grpSpPr>
        <a:xfrm>
          <a:off x="8303681" y="400050"/>
          <a:ext cx="5930902" cy="3720042"/>
          <a:chOff x="8258173" y="400050"/>
          <a:chExt cx="5198506" cy="3524250"/>
        </a:xfrm>
      </xdr:grpSpPr>
      <xdr:graphicFrame macro="">
        <xdr:nvGraphicFramePr>
          <xdr:cNvPr id="3" name="Grafiek 2">
            <a:extLst>
              <a:ext uri="{FF2B5EF4-FFF2-40B4-BE49-F238E27FC236}">
                <a16:creationId xmlns:a16="http://schemas.microsoft.com/office/drawing/2014/main" id="{00000000-0008-0000-1500-000003000000}"/>
              </a:ext>
            </a:extLst>
          </xdr:cNvPr>
          <xdr:cNvGraphicFramePr/>
        </xdr:nvGraphicFramePr>
        <xdr:xfrm>
          <a:off x="8258173" y="400050"/>
          <a:ext cx="5198506" cy="35242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Afbeelding 3">
            <a:extLst>
              <a:ext uri="{FF2B5EF4-FFF2-40B4-BE49-F238E27FC236}">
                <a16:creationId xmlns:a16="http://schemas.microsoft.com/office/drawing/2014/main" id="{00000000-0008-0000-15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97907" y="3646905"/>
            <a:ext cx="241300" cy="241300"/>
          </a:xfrm>
          <a:prstGeom prst="rect">
            <a:avLst/>
          </a:prstGeom>
        </xdr:spPr>
      </xdr:pic>
    </xdr:grpSp>
    <xdr:clientData/>
  </xdr:twoCellAnchor>
  <xdr:twoCellAnchor>
    <xdr:from>
      <xdr:col>17</xdr:col>
      <xdr:colOff>371476</xdr:colOff>
      <xdr:row>21</xdr:row>
      <xdr:rowOff>123825</xdr:rowOff>
    </xdr:from>
    <xdr:to>
      <xdr:col>29</xdr:col>
      <xdr:colOff>28575</xdr:colOff>
      <xdr:row>38</xdr:row>
      <xdr:rowOff>161925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0000000-0008-0000-1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419101</xdr:colOff>
      <xdr:row>40</xdr:row>
      <xdr:rowOff>133350</xdr:rowOff>
    </xdr:from>
    <xdr:to>
      <xdr:col>26</xdr:col>
      <xdr:colOff>438150</xdr:colOff>
      <xdr:row>58</xdr:row>
      <xdr:rowOff>38100</xdr:rowOff>
    </xdr:to>
    <xdr:graphicFrame macro="">
      <xdr:nvGraphicFramePr>
        <xdr:cNvPr id="9" name="Grafiek 8">
          <a:extLst>
            <a:ext uri="{FF2B5EF4-FFF2-40B4-BE49-F238E27FC236}">
              <a16:creationId xmlns:a16="http://schemas.microsoft.com/office/drawing/2014/main" id="{00000000-0008-0000-15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26</xdr:col>
      <xdr:colOff>74083</xdr:colOff>
      <xdr:row>56</xdr:row>
      <xdr:rowOff>116417</xdr:rowOff>
    </xdr:from>
    <xdr:to>
      <xdr:col>26</xdr:col>
      <xdr:colOff>349379</xdr:colOff>
      <xdr:row>57</xdr:row>
      <xdr:rowOff>180623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52333" y="11514667"/>
          <a:ext cx="275296" cy="254706"/>
        </a:xfrm>
        <a:prstGeom prst="rect">
          <a:avLst/>
        </a:prstGeom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0.95057</cdr:x>
      <cdr:y>0.91642</cdr:y>
    </cdr:from>
    <cdr:to>
      <cdr:x>0.98977</cdr:x>
      <cdr:y>0.98878</cdr:y>
    </cdr:to>
    <cdr:pic>
      <cdr:nvPicPr>
        <cdr:cNvPr id="2" name="Afbeelding 1">
          <a:extLst xmlns:a="http://schemas.openxmlformats.org/drawingml/2006/main">
            <a:ext uri="{FF2B5EF4-FFF2-40B4-BE49-F238E27FC236}">
              <a16:creationId xmlns:a16="http://schemas.microsoft.com/office/drawing/2014/main" id="{00000000-0008-0000-1500-00000400000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75967" y="3225800"/>
          <a:ext cx="275296" cy="254706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419098</xdr:colOff>
      <xdr:row>2</xdr:row>
      <xdr:rowOff>9525</xdr:rowOff>
    </xdr:from>
    <xdr:to>
      <xdr:col>22</xdr:col>
      <xdr:colOff>275165</xdr:colOff>
      <xdr:row>20</xdr:row>
      <xdr:rowOff>66675</xdr:rowOff>
    </xdr:to>
    <xdr:grpSp>
      <xdr:nvGrpSpPr>
        <xdr:cNvPr id="2" name="Groep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pSpPr/>
      </xdr:nvGrpSpPr>
      <xdr:grpSpPr>
        <a:xfrm>
          <a:off x="8388348" y="390525"/>
          <a:ext cx="5994400" cy="3729567"/>
          <a:chOff x="8258174" y="400050"/>
          <a:chExt cx="4735776" cy="3524250"/>
        </a:xfrm>
      </xdr:grpSpPr>
      <xdr:graphicFrame macro="">
        <xdr:nvGraphicFramePr>
          <xdr:cNvPr id="3" name="Grafiek 2">
            <a:extLst>
              <a:ext uri="{FF2B5EF4-FFF2-40B4-BE49-F238E27FC236}">
                <a16:creationId xmlns:a16="http://schemas.microsoft.com/office/drawing/2014/main" id="{00000000-0008-0000-1600-000003000000}"/>
              </a:ext>
            </a:extLst>
          </xdr:cNvPr>
          <xdr:cNvGraphicFramePr/>
        </xdr:nvGraphicFramePr>
        <xdr:xfrm>
          <a:off x="8258174" y="400050"/>
          <a:ext cx="4735776" cy="35242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Afbeelding 3">
            <a:extLst>
              <a:ext uri="{FF2B5EF4-FFF2-40B4-BE49-F238E27FC236}">
                <a16:creationId xmlns:a16="http://schemas.microsoft.com/office/drawing/2014/main" id="{00000000-0008-0000-16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712245" y="3646803"/>
            <a:ext cx="241300" cy="241300"/>
          </a:xfrm>
          <a:prstGeom prst="rect">
            <a:avLst/>
          </a:prstGeom>
        </xdr:spPr>
      </xdr:pic>
    </xdr:grpSp>
    <xdr:clientData/>
  </xdr:twoCellAnchor>
  <xdr:twoCellAnchor>
    <xdr:from>
      <xdr:col>17</xdr:col>
      <xdr:colOff>371476</xdr:colOff>
      <xdr:row>21</xdr:row>
      <xdr:rowOff>123825</xdr:rowOff>
    </xdr:from>
    <xdr:to>
      <xdr:col>29</xdr:col>
      <xdr:colOff>28575</xdr:colOff>
      <xdr:row>38</xdr:row>
      <xdr:rowOff>161925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0000000-0008-0000-1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397935</xdr:colOff>
      <xdr:row>40</xdr:row>
      <xdr:rowOff>165100</xdr:rowOff>
    </xdr:from>
    <xdr:to>
      <xdr:col>27</xdr:col>
      <xdr:colOff>7409</xdr:colOff>
      <xdr:row>58</xdr:row>
      <xdr:rowOff>69850</xdr:rowOff>
    </xdr:to>
    <xdr:graphicFrame macro="">
      <xdr:nvGraphicFramePr>
        <xdr:cNvPr id="9" name="Grafiek 8">
          <a:extLst>
            <a:ext uri="{FF2B5EF4-FFF2-40B4-BE49-F238E27FC236}">
              <a16:creationId xmlns:a16="http://schemas.microsoft.com/office/drawing/2014/main" id="{00000000-0008-0000-16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28</xdr:col>
      <xdr:colOff>296332</xdr:colOff>
      <xdr:row>37</xdr:row>
      <xdr:rowOff>52917</xdr:rowOff>
    </xdr:from>
    <xdr:to>
      <xdr:col>28</xdr:col>
      <xdr:colOff>571628</xdr:colOff>
      <xdr:row>38</xdr:row>
      <xdr:rowOff>117123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02249" y="7588250"/>
          <a:ext cx="275296" cy="254706"/>
        </a:xfrm>
        <a:prstGeom prst="rect">
          <a:avLst/>
        </a:prstGeom>
      </xdr:spPr>
    </xdr:pic>
    <xdr:clientData/>
  </xdr:twoCellAnchor>
  <xdr:twoCellAnchor editAs="oneCell">
    <xdr:from>
      <xdr:col>26</xdr:col>
      <xdr:colOff>296334</xdr:colOff>
      <xdr:row>56</xdr:row>
      <xdr:rowOff>179917</xdr:rowOff>
    </xdr:from>
    <xdr:to>
      <xdr:col>26</xdr:col>
      <xdr:colOff>571630</xdr:colOff>
      <xdr:row>58</xdr:row>
      <xdr:rowOff>53623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74584" y="11578167"/>
          <a:ext cx="275296" cy="25470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1" displayName="Tabel1" ref="B3:E6" totalsRowShown="0" headerRowDxfId="8" dataDxfId="6" headerRowBorderDxfId="7" tableBorderDxfId="5" totalsRowBorderDxfId="4">
  <autoFilter ref="B3:E6">
    <filterColumn colId="0" hiddenButton="1"/>
    <filterColumn colId="1" hiddenButton="1"/>
    <filterColumn colId="2" hiddenButton="1"/>
    <filterColumn colId="3" hiddenButton="1"/>
  </autoFilter>
  <tableColumns count="4">
    <tableColumn id="1" name="Type of comparison" dataDxfId="3"/>
    <tableColumn id="2" name="Infrastructure costs" dataDxfId="2"/>
    <tableColumn id="3" name="External costs" dataDxfId="1"/>
    <tableColumn id="4" name="Taxes and charges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Thema CE Delft">
  <a:themeElements>
    <a:clrScheme name="Kleuren CE Delft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9DD8"/>
      </a:accent1>
      <a:accent2>
        <a:srgbClr val="8DD3FF"/>
      </a:accent2>
      <a:accent3>
        <a:srgbClr val="FFDB00"/>
      </a:accent3>
      <a:accent4>
        <a:srgbClr val="009133"/>
      </a:accent4>
      <a:accent5>
        <a:srgbClr val="70C82F"/>
      </a:accent5>
      <a:accent6>
        <a:srgbClr val="344893"/>
      </a:accent6>
      <a:hlink>
        <a:srgbClr val="009DD8"/>
      </a:hlink>
      <a:folHlink>
        <a:srgbClr val="009DD8"/>
      </a:folHlink>
    </a:clrScheme>
    <a:fontScheme name="Lettertypen CE Delf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custClrLst>
    <a:custClr name="Kleur 1">
      <a:srgbClr val="009DD8"/>
    </a:custClr>
    <a:custClr name="Kleur 2">
      <a:srgbClr val="8DD3FF"/>
    </a:custClr>
    <a:custClr name="Kleur 3">
      <a:srgbClr val="FFDB00"/>
    </a:custClr>
    <a:custClr name="Kleur 4">
      <a:srgbClr val="009133"/>
    </a:custClr>
    <a:custClr name="Kleur 5">
      <a:srgbClr val="70C82F"/>
    </a:custClr>
    <a:custClr name="Kleur 6">
      <a:srgbClr val="344893"/>
    </a:custClr>
    <a:custClr>
      <a:srgbClr val="FFFFFF"/>
    </a:custClr>
    <a:custClr>
      <a:srgbClr val="FFFFFF"/>
    </a:custClr>
    <a:custClr>
      <a:srgbClr val="FFFFFF"/>
    </a:custClr>
    <a:custClr>
      <a:srgbClr val="FFFFFF"/>
    </a:custClr>
    <a:custClr name="Rasterlijnen">
      <a:srgbClr val="D9D9D9"/>
    </a:custClr>
    <a:custClr name="Tekstvlakken">
      <a:srgbClr val="B9E4FF"/>
    </a:custClr>
    <a:custClr name="Pijlen">
      <a:srgbClr val="A6A6A6"/>
    </a:custClr>
    <a:custClr>
      <a:srgbClr val="FFFFFF"/>
    </a:custClr>
    <a:custClr>
      <a:srgbClr val="FFFFFF"/>
    </a:custClr>
    <a:custClr>
      <a:srgbClr val="FFFFFF"/>
    </a:custClr>
    <a:custClr>
      <a:srgbClr val="FFFFFF"/>
    </a:custClr>
    <a:custClr>
      <a:srgbClr val="FFFFFF"/>
    </a:custClr>
    <a:custClr>
      <a:srgbClr val="FFFFFF"/>
    </a:custClr>
    <a:custClr>
      <a:srgbClr val="FFFFFF"/>
    </a:custClr>
    <a:custClr name="Steunkleur 1">
      <a:srgbClr val="F79646"/>
    </a:custClr>
    <a:custClr name="Steunkleur 2">
      <a:srgbClr val="FF0000"/>
    </a:custClr>
    <a:custClr name="Steunkleur 3">
      <a:srgbClr val="009C9E"/>
    </a:custClr>
    <a:custClr name="Steunkleur 4">
      <a:srgbClr val="41C4B3"/>
    </a:custClr>
    <a:custClr name="Steunkleur 5">
      <a:srgbClr val="902B8F"/>
    </a:custClr>
    <a:custClr name="Steunkleur 6">
      <a:srgbClr val="B55CAA"/>
    </a:custClr>
    <a:custClr name="Steunkleur 7">
      <a:srgbClr val="F27221"/>
    </a:custClr>
    <a:custClr>
      <a:srgbClr val="FFFFFF"/>
    </a:custClr>
    <a:custClr>
      <a:srgbClr val="FFFFFF"/>
    </a:custClr>
    <a:custClr>
      <a:srgbClr val="FFFFFF"/>
    </a:custClr>
  </a:custClrLst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94"/>
  <sheetViews>
    <sheetView zoomScaleNormal="100" workbookViewId="0">
      <selection activeCell="D39" sqref="D39"/>
    </sheetView>
    <sheetView workbookViewId="1"/>
  </sheetViews>
  <sheetFormatPr defaultColWidth="9.140625" defaultRowHeight="12.75"/>
  <cols>
    <col min="1" max="1" width="4" style="101" bestFit="1" customWidth="1"/>
    <col min="2" max="2" width="19.28515625" style="5" customWidth="1"/>
    <col min="3" max="3" width="40.28515625" style="5" customWidth="1"/>
    <col min="4" max="4" width="86.85546875" style="5" bestFit="1" customWidth="1"/>
    <col min="5" max="13" width="9.140625" style="5"/>
    <col min="14" max="14" width="13.140625" style="5" customWidth="1"/>
    <col min="15" max="15" width="55" style="5" customWidth="1"/>
    <col min="16" max="16384" width="9.140625" style="5"/>
  </cols>
  <sheetData>
    <row r="1" spans="1:18" ht="18.75">
      <c r="B1" s="111"/>
      <c r="C1" s="101"/>
      <c r="D1" s="101"/>
      <c r="E1" s="101"/>
      <c r="F1" s="101"/>
      <c r="G1" s="101"/>
      <c r="H1" s="101"/>
      <c r="I1" s="101"/>
      <c r="J1" s="101"/>
      <c r="K1" s="101"/>
      <c r="O1" s="139"/>
      <c r="P1" s="119"/>
      <c r="Q1" s="119"/>
      <c r="R1" s="119"/>
    </row>
    <row r="2" spans="1:18" ht="18.75">
      <c r="B2" s="111" t="s">
        <v>327</v>
      </c>
      <c r="D2" s="116"/>
      <c r="E2" s="101"/>
      <c r="F2" s="101"/>
      <c r="G2" s="101"/>
      <c r="H2" s="101"/>
      <c r="I2" s="101"/>
      <c r="J2" s="101"/>
      <c r="K2" s="101"/>
      <c r="O2" s="119"/>
      <c r="P2" s="119"/>
      <c r="Q2" s="119"/>
      <c r="R2" s="119"/>
    </row>
    <row r="3" spans="1:18">
      <c r="A3" s="114"/>
      <c r="B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9"/>
      <c r="Q3" s="119"/>
      <c r="R3" s="119"/>
    </row>
    <row r="4" spans="1:18" ht="15">
      <c r="A4" s="114"/>
      <c r="B4" s="130" t="s">
        <v>335</v>
      </c>
      <c r="C4" s="213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35"/>
      <c r="P4" s="119"/>
      <c r="Q4" s="119"/>
      <c r="R4" s="119"/>
    </row>
    <row r="5" spans="1:18">
      <c r="A5" s="114"/>
      <c r="B5" s="159" t="s">
        <v>336</v>
      </c>
      <c r="C5" s="213" t="s">
        <v>362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35"/>
      <c r="P5" s="119"/>
      <c r="Q5" s="119"/>
      <c r="R5" s="119"/>
    </row>
    <row r="6" spans="1:18" s="101" customFormat="1">
      <c r="A6" s="114"/>
      <c r="B6" s="159" t="s">
        <v>160</v>
      </c>
      <c r="C6" s="213" t="s">
        <v>363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35"/>
      <c r="P6" s="119"/>
      <c r="Q6" s="119"/>
      <c r="R6" s="119"/>
    </row>
    <row r="7" spans="1:18" s="101" customFormat="1">
      <c r="A7" s="114"/>
      <c r="B7" s="114"/>
      <c r="C7" s="213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35"/>
      <c r="P7" s="119"/>
      <c r="Q7" s="119"/>
      <c r="R7" s="119"/>
    </row>
    <row r="8" spans="1:18" s="101" customFormat="1" ht="15">
      <c r="A8" s="114"/>
      <c r="B8" s="130" t="s">
        <v>337</v>
      </c>
      <c r="C8" s="213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35"/>
      <c r="P8" s="119"/>
      <c r="Q8" s="119"/>
      <c r="R8" s="119"/>
    </row>
    <row r="9" spans="1:18" s="101" customFormat="1">
      <c r="A9" s="114"/>
      <c r="B9" s="159" t="s">
        <v>338</v>
      </c>
      <c r="C9" s="213" t="s">
        <v>353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35"/>
      <c r="P9" s="119"/>
      <c r="Q9" s="119"/>
      <c r="R9" s="119"/>
    </row>
    <row r="10" spans="1:18" s="101" customFormat="1">
      <c r="A10" s="114"/>
      <c r="B10" s="159" t="s">
        <v>339</v>
      </c>
      <c r="C10" s="213" t="s">
        <v>356</v>
      </c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35"/>
      <c r="P10" s="119"/>
      <c r="Q10" s="119"/>
      <c r="R10" s="119"/>
    </row>
    <row r="11" spans="1:18" s="101" customFormat="1">
      <c r="A11" s="114"/>
      <c r="B11" s="159" t="s">
        <v>340</v>
      </c>
      <c r="C11" s="213" t="s">
        <v>357</v>
      </c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35"/>
      <c r="P11" s="119"/>
      <c r="Q11" s="119"/>
      <c r="R11" s="119"/>
    </row>
    <row r="12" spans="1:18" s="101" customFormat="1">
      <c r="A12" s="114"/>
      <c r="B12" s="159" t="s">
        <v>341</v>
      </c>
      <c r="C12" s="213" t="s">
        <v>354</v>
      </c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35"/>
      <c r="P12" s="119"/>
      <c r="Q12" s="119"/>
      <c r="R12" s="119"/>
    </row>
    <row r="13" spans="1:18" s="101" customFormat="1">
      <c r="A13" s="114"/>
      <c r="B13" s="159" t="s">
        <v>342</v>
      </c>
      <c r="C13" s="213" t="s">
        <v>358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35"/>
      <c r="P13" s="119"/>
      <c r="Q13" s="119"/>
      <c r="R13" s="119"/>
    </row>
    <row r="14" spans="1:18" s="101" customFormat="1">
      <c r="A14" s="114"/>
      <c r="B14" s="159" t="s">
        <v>343</v>
      </c>
      <c r="C14" s="213" t="s">
        <v>359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35"/>
      <c r="P14" s="119"/>
      <c r="Q14" s="119"/>
      <c r="R14" s="119"/>
    </row>
    <row r="15" spans="1:18" s="101" customFormat="1">
      <c r="A15" s="114"/>
      <c r="B15" s="159" t="s">
        <v>344</v>
      </c>
      <c r="C15" s="213" t="s">
        <v>355</v>
      </c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35"/>
      <c r="P15" s="119"/>
      <c r="Q15" s="119"/>
      <c r="R15" s="119"/>
    </row>
    <row r="16" spans="1:18" s="101" customFormat="1">
      <c r="A16" s="114"/>
      <c r="B16" s="159" t="s">
        <v>345</v>
      </c>
      <c r="C16" s="213" t="s">
        <v>360</v>
      </c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35"/>
      <c r="P16" s="119"/>
      <c r="Q16" s="119"/>
      <c r="R16" s="119"/>
    </row>
    <row r="17" spans="1:18" ht="14.25">
      <c r="A17" s="114"/>
      <c r="B17" s="159" t="s">
        <v>346</v>
      </c>
      <c r="C17" s="213" t="s">
        <v>361</v>
      </c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36"/>
      <c r="P17" s="119"/>
      <c r="Q17" s="119"/>
      <c r="R17" s="119"/>
    </row>
    <row r="18" spans="1:18" ht="14.25">
      <c r="A18" s="114"/>
      <c r="B18" s="159" t="s">
        <v>347</v>
      </c>
      <c r="C18" s="213" t="s">
        <v>385</v>
      </c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36"/>
    </row>
    <row r="19" spans="1:18">
      <c r="B19" s="159" t="s">
        <v>348</v>
      </c>
      <c r="C19" s="213" t="s">
        <v>386</v>
      </c>
      <c r="D19" s="101"/>
      <c r="E19" s="101"/>
      <c r="O19" s="135"/>
    </row>
    <row r="20" spans="1:18">
      <c r="B20" s="159" t="s">
        <v>349</v>
      </c>
      <c r="C20" s="213" t="s">
        <v>387</v>
      </c>
      <c r="D20" s="101"/>
      <c r="E20" s="101"/>
      <c r="O20" s="135"/>
    </row>
    <row r="21" spans="1:18" s="101" customFormat="1">
      <c r="B21" s="159" t="s">
        <v>350</v>
      </c>
      <c r="C21" s="213" t="s">
        <v>388</v>
      </c>
      <c r="O21" s="135"/>
    </row>
    <row r="22" spans="1:18" s="101" customFormat="1">
      <c r="B22" s="159" t="s">
        <v>351</v>
      </c>
      <c r="C22" s="213" t="s">
        <v>389</v>
      </c>
      <c r="O22" s="135"/>
    </row>
    <row r="23" spans="1:18">
      <c r="B23" s="159" t="s">
        <v>352</v>
      </c>
      <c r="C23" s="213" t="s">
        <v>390</v>
      </c>
      <c r="D23" s="101"/>
      <c r="E23" s="101"/>
      <c r="F23" s="101"/>
      <c r="G23" s="101"/>
      <c r="H23" s="101"/>
      <c r="I23" s="101"/>
      <c r="J23" s="101"/>
      <c r="K23" s="101"/>
    </row>
    <row r="24" spans="1:18">
      <c r="B24" s="101"/>
      <c r="C24" s="101"/>
      <c r="D24" s="101"/>
      <c r="E24" s="101"/>
      <c r="F24" s="101"/>
      <c r="G24" s="101"/>
      <c r="H24" s="101"/>
      <c r="I24" s="101"/>
      <c r="J24" s="101"/>
      <c r="K24" s="101"/>
    </row>
    <row r="25" spans="1:18" ht="15">
      <c r="B25" s="130" t="s">
        <v>266</v>
      </c>
      <c r="C25" s="101"/>
      <c r="D25" s="101"/>
      <c r="E25" s="101"/>
      <c r="F25" s="101"/>
      <c r="G25" s="101"/>
      <c r="H25" s="101"/>
      <c r="I25" s="101"/>
      <c r="J25" s="84"/>
      <c r="K25" s="101"/>
      <c r="N25" s="152"/>
    </row>
    <row r="26" spans="1:18">
      <c r="B26" s="144" t="s">
        <v>324</v>
      </c>
      <c r="C26" s="101" t="s">
        <v>323</v>
      </c>
      <c r="D26" s="144" t="s">
        <v>332</v>
      </c>
      <c r="E26" s="101"/>
      <c r="F26" s="101"/>
      <c r="G26" s="101"/>
      <c r="H26" s="101"/>
      <c r="I26" s="101"/>
      <c r="J26" s="101"/>
      <c r="K26" s="101"/>
    </row>
    <row r="27" spans="1:18">
      <c r="B27" s="144" t="s">
        <v>392</v>
      </c>
      <c r="C27" s="144" t="s">
        <v>393</v>
      </c>
      <c r="D27" s="144" t="s">
        <v>394</v>
      </c>
      <c r="E27" s="101"/>
      <c r="F27" s="101"/>
      <c r="G27" s="101"/>
      <c r="H27" s="101"/>
      <c r="I27" s="101"/>
      <c r="J27" s="101"/>
      <c r="K27" s="101"/>
    </row>
    <row r="28" spans="1:18">
      <c r="B28" s="144" t="s">
        <v>391</v>
      </c>
      <c r="C28" s="144" t="s">
        <v>328</v>
      </c>
      <c r="D28" s="144" t="s">
        <v>329</v>
      </c>
      <c r="E28" s="101"/>
      <c r="F28" s="101"/>
      <c r="G28" s="101"/>
      <c r="H28" s="101"/>
      <c r="I28" s="101"/>
      <c r="J28" s="101"/>
      <c r="K28" s="101"/>
    </row>
    <row r="29" spans="1:18">
      <c r="B29" s="144" t="s">
        <v>325</v>
      </c>
      <c r="C29" s="101" t="s">
        <v>330</v>
      </c>
      <c r="D29" s="144" t="s">
        <v>333</v>
      </c>
      <c r="E29" s="101"/>
      <c r="F29" s="101"/>
      <c r="G29" s="101"/>
      <c r="H29" s="101"/>
      <c r="I29" s="101"/>
      <c r="J29" s="101"/>
      <c r="K29" s="101"/>
    </row>
    <row r="30" spans="1:18">
      <c r="B30" s="144" t="s">
        <v>326</v>
      </c>
      <c r="C30" s="101" t="s">
        <v>331</v>
      </c>
      <c r="D30" s="144" t="s">
        <v>334</v>
      </c>
      <c r="E30" s="101"/>
      <c r="F30" s="101"/>
      <c r="G30" s="101"/>
      <c r="H30" s="101"/>
      <c r="I30" s="101"/>
      <c r="J30" s="101"/>
      <c r="K30" s="101"/>
    </row>
    <row r="31" spans="1:18">
      <c r="B31" s="101"/>
      <c r="C31" s="49"/>
      <c r="D31" s="101"/>
      <c r="E31" s="101"/>
      <c r="F31" s="101"/>
      <c r="G31" s="101"/>
      <c r="H31" s="101"/>
      <c r="I31" s="101"/>
      <c r="J31" s="101"/>
      <c r="K31" s="101"/>
    </row>
    <row r="32" spans="1:18">
      <c r="B32" s="101"/>
      <c r="C32" s="101"/>
      <c r="D32" s="101"/>
      <c r="E32" s="101"/>
      <c r="F32" s="101"/>
      <c r="G32" s="101"/>
      <c r="H32" s="101"/>
      <c r="I32" s="101"/>
      <c r="J32" s="101"/>
      <c r="K32" s="101"/>
    </row>
    <row r="33" spans="2:15">
      <c r="B33" s="101"/>
      <c r="C33" s="101"/>
      <c r="D33" s="101"/>
      <c r="E33" s="101"/>
      <c r="F33" s="101"/>
      <c r="G33" s="101"/>
      <c r="H33" s="101"/>
      <c r="I33" s="101"/>
      <c r="J33" s="101"/>
      <c r="K33" s="101"/>
    </row>
    <row r="34" spans="2:15">
      <c r="E34" s="101"/>
      <c r="F34" s="101"/>
      <c r="G34" s="101"/>
      <c r="H34" s="101"/>
      <c r="I34" s="101"/>
      <c r="J34" s="101"/>
      <c r="K34" s="101"/>
    </row>
    <row r="35" spans="2:15">
      <c r="B35" s="101"/>
      <c r="C35" s="101"/>
      <c r="D35" s="101"/>
      <c r="E35" s="101"/>
      <c r="F35" s="101"/>
      <c r="G35" s="101"/>
      <c r="H35" s="101"/>
      <c r="I35" s="101"/>
      <c r="J35" s="101"/>
      <c r="K35" s="101"/>
    </row>
    <row r="36" spans="2:15" ht="18.75">
      <c r="B36" s="111"/>
      <c r="C36" s="101"/>
      <c r="D36" s="101"/>
      <c r="E36" s="101"/>
      <c r="F36" s="101"/>
      <c r="G36" s="101"/>
      <c r="H36" s="101"/>
      <c r="I36" s="101"/>
      <c r="J36" s="101"/>
      <c r="K36" s="101"/>
    </row>
    <row r="37" spans="2:15" ht="15.75">
      <c r="B37" s="87"/>
      <c r="C37" s="87"/>
      <c r="D37" s="86"/>
      <c r="E37" s="86"/>
      <c r="F37" s="86"/>
      <c r="G37" s="86"/>
      <c r="H37" s="101"/>
      <c r="I37" s="101"/>
      <c r="J37" s="101"/>
      <c r="K37" s="101"/>
      <c r="O37" s="122"/>
    </row>
    <row r="38" spans="2:15" ht="15.75">
      <c r="B38" s="85"/>
      <c r="C38" s="118"/>
      <c r="D38" s="101"/>
      <c r="E38" s="101"/>
      <c r="F38" s="101"/>
      <c r="G38" s="101"/>
      <c r="H38" s="101"/>
      <c r="I38" s="101"/>
      <c r="J38" s="101"/>
      <c r="K38" s="101"/>
      <c r="O38" s="122"/>
    </row>
    <row r="39" spans="2:15" ht="14.25">
      <c r="B39" s="88"/>
      <c r="C39" s="101"/>
      <c r="D39" s="101"/>
      <c r="E39" s="101"/>
      <c r="F39" s="101"/>
      <c r="G39" s="101"/>
      <c r="H39" s="101"/>
      <c r="I39" s="101"/>
      <c r="J39" s="101"/>
      <c r="K39" s="101"/>
      <c r="O39" s="122"/>
    </row>
    <row r="40" spans="2:15" ht="14.25">
      <c r="B40" s="88"/>
      <c r="C40" s="101"/>
      <c r="D40" s="101"/>
      <c r="E40" s="101"/>
      <c r="F40" s="101"/>
      <c r="G40" s="101"/>
      <c r="H40" s="101"/>
      <c r="I40" s="101"/>
      <c r="J40" s="101"/>
      <c r="K40" s="101"/>
      <c r="O40" s="122"/>
    </row>
    <row r="41" spans="2:15" ht="14.25">
      <c r="B41" s="88"/>
      <c r="C41" s="101"/>
      <c r="D41" s="101"/>
      <c r="E41" s="101"/>
      <c r="F41" s="101"/>
      <c r="G41" s="101"/>
      <c r="H41" s="101"/>
      <c r="I41" s="101"/>
      <c r="J41" s="101"/>
      <c r="K41" s="101"/>
      <c r="O41" s="122"/>
    </row>
    <row r="42" spans="2:15" ht="14.25">
      <c r="B42" s="88"/>
      <c r="C42" s="101"/>
      <c r="D42" s="101"/>
      <c r="E42" s="101"/>
      <c r="F42" s="101"/>
      <c r="G42" s="101"/>
      <c r="H42" s="101"/>
      <c r="I42" s="101"/>
      <c r="J42" s="101"/>
      <c r="K42" s="101"/>
      <c r="O42" s="122"/>
    </row>
    <row r="43" spans="2:15" ht="14.25">
      <c r="B43" s="88"/>
      <c r="C43" s="101"/>
      <c r="D43" s="101"/>
      <c r="E43" s="101"/>
      <c r="F43" s="101"/>
      <c r="G43" s="101"/>
      <c r="H43" s="101"/>
      <c r="I43" s="101"/>
      <c r="J43" s="101"/>
      <c r="K43" s="101"/>
      <c r="O43" s="122"/>
    </row>
    <row r="44" spans="2:15" s="114" customFormat="1" ht="14.25">
      <c r="B44" s="123"/>
      <c r="O44" s="124"/>
    </row>
    <row r="45" spans="2:15" s="114" customFormat="1" ht="14.25">
      <c r="B45" s="123"/>
      <c r="O45" s="124"/>
    </row>
    <row r="46" spans="2:15" s="114" customFormat="1" ht="14.25">
      <c r="B46" s="123"/>
      <c r="O46" s="124"/>
    </row>
    <row r="47" spans="2:15" s="114" customFormat="1" ht="14.25">
      <c r="B47" s="123"/>
      <c r="O47" s="124"/>
    </row>
    <row r="48" spans="2:15" s="114" customFormat="1" ht="14.25">
      <c r="B48" s="123"/>
      <c r="O48" s="124"/>
    </row>
    <row r="49" spans="2:15" s="114" customFormat="1" ht="14.25">
      <c r="B49" s="123"/>
      <c r="O49" s="124"/>
    </row>
    <row r="50" spans="2:15" s="114" customFormat="1" ht="14.25">
      <c r="B50" s="123"/>
      <c r="O50" s="124"/>
    </row>
    <row r="51" spans="2:15" s="114" customFormat="1" ht="14.25">
      <c r="B51" s="123"/>
      <c r="O51" s="124"/>
    </row>
    <row r="52" spans="2:15" s="114" customFormat="1" ht="14.25">
      <c r="B52" s="123"/>
      <c r="O52" s="124"/>
    </row>
    <row r="53" spans="2:15" s="114" customFormat="1" ht="14.25">
      <c r="B53" s="123"/>
      <c r="O53" s="124"/>
    </row>
    <row r="54" spans="2:15" s="114" customFormat="1" ht="14.25">
      <c r="B54" s="123"/>
      <c r="O54" s="124"/>
    </row>
    <row r="55" spans="2:15" s="114" customFormat="1" ht="14.25">
      <c r="B55" s="123"/>
      <c r="O55" s="124"/>
    </row>
    <row r="56" spans="2:15" s="114" customFormat="1" ht="14.25">
      <c r="B56" s="123"/>
      <c r="O56" s="124"/>
    </row>
    <row r="57" spans="2:15" s="114" customFormat="1" ht="15.75">
      <c r="C57" s="125"/>
      <c r="O57" s="124"/>
    </row>
    <row r="58" spans="2:15" s="114" customFormat="1" ht="15.75">
      <c r="B58" s="126"/>
      <c r="C58" s="127"/>
      <c r="O58" s="124"/>
    </row>
    <row r="59" spans="2:15" s="114" customFormat="1" ht="14.25">
      <c r="B59" s="123"/>
      <c r="O59" s="124"/>
    </row>
    <row r="60" spans="2:15" s="114" customFormat="1" ht="14.25">
      <c r="B60" s="123"/>
      <c r="O60" s="124"/>
    </row>
    <row r="61" spans="2:15" s="114" customFormat="1" ht="14.25">
      <c r="B61" s="123"/>
      <c r="O61" s="124"/>
    </row>
    <row r="62" spans="2:15" s="114" customFormat="1" ht="14.25">
      <c r="B62" s="123"/>
      <c r="O62" s="124"/>
    </row>
    <row r="63" spans="2:15" s="114" customFormat="1" ht="14.25">
      <c r="B63" s="123"/>
      <c r="O63" s="122"/>
    </row>
    <row r="64" spans="2:15" s="114" customFormat="1" ht="14.25">
      <c r="B64" s="123"/>
      <c r="O64" s="124"/>
    </row>
    <row r="65" spans="2:15" s="114" customFormat="1" ht="14.25">
      <c r="B65" s="123"/>
      <c r="O65" s="124"/>
    </row>
    <row r="66" spans="2:15" s="114" customFormat="1" ht="14.25">
      <c r="B66" s="123"/>
      <c r="O66" s="124"/>
    </row>
    <row r="67" spans="2:15" s="114" customFormat="1" ht="14.25">
      <c r="B67" s="123"/>
      <c r="O67" s="124"/>
    </row>
    <row r="68" spans="2:15" s="114" customFormat="1" ht="14.25">
      <c r="B68" s="123"/>
      <c r="O68" s="124"/>
    </row>
    <row r="69" spans="2:15" s="114" customFormat="1" ht="14.25">
      <c r="B69" s="123"/>
      <c r="O69" s="124"/>
    </row>
    <row r="70" spans="2:15" s="114" customFormat="1" ht="14.25">
      <c r="B70" s="123"/>
      <c r="O70" s="124"/>
    </row>
    <row r="71" spans="2:15" s="114" customFormat="1" ht="14.25">
      <c r="B71" s="123"/>
      <c r="O71" s="124"/>
    </row>
    <row r="72" spans="2:15" s="114" customFormat="1" ht="14.25">
      <c r="B72" s="123"/>
      <c r="O72" s="124"/>
    </row>
    <row r="73" spans="2:15" s="114" customFormat="1" ht="14.25">
      <c r="B73" s="123"/>
      <c r="O73" s="124"/>
    </row>
    <row r="74" spans="2:15" s="114" customFormat="1" ht="14.25">
      <c r="B74" s="123"/>
      <c r="O74" s="124"/>
    </row>
    <row r="75" spans="2:15" s="114" customFormat="1" ht="14.25">
      <c r="B75" s="123"/>
      <c r="O75" s="124"/>
    </row>
    <row r="76" spans="2:15" s="114" customFormat="1" ht="14.25">
      <c r="B76" s="123"/>
      <c r="O76" s="124"/>
    </row>
    <row r="77" spans="2:15" s="114" customFormat="1" ht="15.75">
      <c r="C77" s="165"/>
      <c r="O77" s="124"/>
    </row>
    <row r="78" spans="2:15" s="114" customFormat="1" ht="15.75">
      <c r="B78" s="123"/>
      <c r="C78" s="127"/>
      <c r="O78" s="124"/>
    </row>
    <row r="79" spans="2:15" s="114" customFormat="1" ht="14.25">
      <c r="B79" s="123"/>
      <c r="O79" s="124"/>
    </row>
    <row r="80" spans="2:15" s="114" customFormat="1" ht="14.25">
      <c r="B80" s="123"/>
      <c r="O80" s="124"/>
    </row>
    <row r="81" spans="2:15" s="114" customFormat="1" ht="14.25">
      <c r="B81" s="123"/>
      <c r="O81" s="124"/>
    </row>
    <row r="82" spans="2:15" s="114" customFormat="1" ht="14.25">
      <c r="B82" s="123"/>
      <c r="O82" s="124"/>
    </row>
    <row r="83" spans="2:15" s="114" customFormat="1" ht="14.25">
      <c r="B83" s="123"/>
      <c r="O83" s="122"/>
    </row>
    <row r="84" spans="2:15" s="114" customFormat="1" ht="14.25">
      <c r="B84" s="123"/>
      <c r="O84" s="124"/>
    </row>
    <row r="85" spans="2:15" s="114" customFormat="1" ht="14.25">
      <c r="B85" s="123"/>
      <c r="O85" s="124"/>
    </row>
    <row r="86" spans="2:15" s="114" customFormat="1" ht="14.25">
      <c r="B86" s="123"/>
      <c r="O86" s="124"/>
    </row>
    <row r="87" spans="2:15" s="114" customFormat="1" ht="14.25">
      <c r="B87" s="123"/>
      <c r="O87" s="124"/>
    </row>
    <row r="88" spans="2:15" s="114" customFormat="1" ht="14.25">
      <c r="B88" s="123"/>
      <c r="O88" s="124"/>
    </row>
    <row r="89" spans="2:15" s="114" customFormat="1" ht="14.25">
      <c r="B89" s="123"/>
      <c r="O89" s="124"/>
    </row>
    <row r="90" spans="2:15" s="114" customFormat="1" ht="14.25">
      <c r="B90" s="123"/>
      <c r="O90" s="124"/>
    </row>
    <row r="91" spans="2:15" s="114" customFormat="1" ht="14.25">
      <c r="B91" s="123"/>
      <c r="O91" s="124"/>
    </row>
    <row r="92" spans="2:15" s="114" customFormat="1" ht="14.25">
      <c r="B92" s="123"/>
      <c r="O92" s="124"/>
    </row>
    <row r="93" spans="2:15" s="114" customFormat="1" ht="14.25">
      <c r="B93" s="123"/>
      <c r="O93" s="124"/>
    </row>
    <row r="94" spans="2:15" s="114" customFormat="1" ht="14.25">
      <c r="B94" s="123"/>
      <c r="O94" s="124"/>
    </row>
    <row r="95" spans="2:15" s="114" customFormat="1" ht="14.25">
      <c r="B95" s="123"/>
      <c r="O95" s="124"/>
    </row>
    <row r="96" spans="2:15" s="114" customFormat="1" ht="14.25">
      <c r="B96" s="123"/>
      <c r="O96" s="124"/>
    </row>
    <row r="97" spans="2:15" s="114" customFormat="1" ht="15.75">
      <c r="C97" s="128"/>
      <c r="O97" s="124"/>
    </row>
    <row r="98" spans="2:15" s="114" customFormat="1" ht="15.75">
      <c r="B98" s="123"/>
      <c r="C98" s="127"/>
      <c r="O98" s="124"/>
    </row>
    <row r="99" spans="2:15" s="114" customFormat="1" ht="14.25">
      <c r="B99" s="123"/>
      <c r="O99" s="124"/>
    </row>
    <row r="100" spans="2:15" s="114" customFormat="1" ht="14.25">
      <c r="B100" s="123"/>
      <c r="O100" s="124"/>
    </row>
    <row r="101" spans="2:15" s="114" customFormat="1" ht="14.25">
      <c r="B101" s="123"/>
      <c r="O101" s="124"/>
    </row>
    <row r="102" spans="2:15" s="114" customFormat="1" ht="14.25">
      <c r="B102" s="123"/>
      <c r="O102" s="124"/>
    </row>
    <row r="103" spans="2:15" s="114" customFormat="1" ht="14.25">
      <c r="B103" s="123"/>
      <c r="O103" s="122"/>
    </row>
    <row r="104" spans="2:15" s="114" customFormat="1" ht="14.25">
      <c r="B104" s="123"/>
      <c r="O104" s="124"/>
    </row>
    <row r="105" spans="2:15" s="114" customFormat="1" ht="14.25">
      <c r="B105" s="123"/>
      <c r="O105" s="124"/>
    </row>
    <row r="106" spans="2:15" s="114" customFormat="1" ht="14.25">
      <c r="B106" s="123"/>
      <c r="O106" s="124"/>
    </row>
    <row r="107" spans="2:15" s="114" customFormat="1" ht="14.25">
      <c r="B107" s="123"/>
      <c r="O107" s="124"/>
    </row>
    <row r="108" spans="2:15" s="114" customFormat="1" ht="14.25">
      <c r="B108" s="123"/>
      <c r="O108" s="124"/>
    </row>
    <row r="109" spans="2:15" s="114" customFormat="1" ht="14.25">
      <c r="B109" s="123"/>
      <c r="O109" s="124"/>
    </row>
    <row r="110" spans="2:15" s="114" customFormat="1" ht="14.25">
      <c r="B110" s="123"/>
      <c r="O110" s="124"/>
    </row>
    <row r="111" spans="2:15" s="114" customFormat="1" ht="14.25">
      <c r="B111" s="123"/>
      <c r="O111" s="124"/>
    </row>
    <row r="112" spans="2:15" s="114" customFormat="1" ht="14.25">
      <c r="B112" s="123"/>
      <c r="O112" s="124"/>
    </row>
    <row r="113" spans="2:15" s="114" customFormat="1" ht="14.25">
      <c r="B113" s="123"/>
      <c r="O113" s="124"/>
    </row>
    <row r="114" spans="2:15" s="114" customFormat="1" ht="14.25">
      <c r="B114" s="123"/>
      <c r="O114" s="124"/>
    </row>
    <row r="115" spans="2:15" s="114" customFormat="1" ht="14.25">
      <c r="B115" s="123"/>
      <c r="O115" s="124"/>
    </row>
    <row r="116" spans="2:15" s="114" customFormat="1" ht="14.25">
      <c r="B116" s="123"/>
      <c r="O116" s="124"/>
    </row>
    <row r="117" spans="2:15" s="114" customFormat="1" ht="15.75">
      <c r="C117" s="129"/>
      <c r="O117" s="124"/>
    </row>
    <row r="118" spans="2:15" s="114" customFormat="1" ht="15.75">
      <c r="B118" s="123"/>
      <c r="C118" s="127"/>
      <c r="O118" s="124"/>
    </row>
    <row r="119" spans="2:15" s="114" customFormat="1" ht="14.25">
      <c r="B119" s="123"/>
      <c r="O119" s="124"/>
    </row>
    <row r="120" spans="2:15" s="114" customFormat="1" ht="14.25">
      <c r="B120" s="123"/>
      <c r="O120" s="124"/>
    </row>
    <row r="121" spans="2:15" s="114" customFormat="1" ht="14.25">
      <c r="B121" s="123"/>
      <c r="O121" s="124"/>
    </row>
    <row r="122" spans="2:15" s="114" customFormat="1" ht="14.25">
      <c r="B122" s="123"/>
      <c r="O122" s="124"/>
    </row>
    <row r="123" spans="2:15" s="114" customFormat="1" ht="14.25">
      <c r="B123" s="123"/>
      <c r="O123" s="124"/>
    </row>
    <row r="124" spans="2:15" s="114" customFormat="1" ht="14.25">
      <c r="B124" s="123"/>
      <c r="O124" s="124"/>
    </row>
    <row r="125" spans="2:15" s="114" customFormat="1" ht="14.25">
      <c r="B125" s="123"/>
      <c r="O125" s="124"/>
    </row>
    <row r="126" spans="2:15" s="114" customFormat="1" ht="14.25">
      <c r="B126" s="123"/>
      <c r="O126" s="124"/>
    </row>
    <row r="127" spans="2:15" s="114" customFormat="1" ht="14.25">
      <c r="B127" s="123"/>
      <c r="O127" s="124"/>
    </row>
    <row r="128" spans="2:15" s="114" customFormat="1" ht="14.25">
      <c r="B128" s="123"/>
      <c r="O128" s="124"/>
    </row>
    <row r="129" spans="2:15" s="114" customFormat="1" ht="14.25">
      <c r="B129" s="123"/>
      <c r="O129" s="124"/>
    </row>
    <row r="130" spans="2:15" s="114" customFormat="1" ht="14.25">
      <c r="B130" s="123"/>
      <c r="O130" s="124"/>
    </row>
    <row r="131" spans="2:15" s="114" customFormat="1" ht="14.25">
      <c r="B131" s="123"/>
      <c r="O131" s="124"/>
    </row>
    <row r="132" spans="2:15" s="114" customFormat="1" ht="14.25">
      <c r="B132" s="123"/>
      <c r="O132" s="124"/>
    </row>
    <row r="133" spans="2:15" s="114" customFormat="1" ht="14.25">
      <c r="B133" s="123"/>
      <c r="O133" s="124"/>
    </row>
    <row r="134" spans="2:15" s="114" customFormat="1" ht="14.25">
      <c r="B134" s="123"/>
      <c r="O134" s="124"/>
    </row>
    <row r="135" spans="2:15" s="114" customFormat="1" ht="14.25">
      <c r="B135" s="123"/>
      <c r="O135" s="124"/>
    </row>
    <row r="136" spans="2:15" s="114" customFormat="1" ht="14.25">
      <c r="O136" s="124"/>
    </row>
    <row r="137" spans="2:15" s="114" customFormat="1" ht="15.75">
      <c r="C137" s="129"/>
      <c r="O137" s="124"/>
    </row>
    <row r="138" spans="2:15" s="114" customFormat="1" ht="15.75">
      <c r="B138" s="123"/>
      <c r="C138" s="127"/>
      <c r="O138" s="124"/>
    </row>
    <row r="139" spans="2:15" s="114" customFormat="1" ht="14.25">
      <c r="B139" s="123"/>
      <c r="O139" s="124"/>
    </row>
    <row r="140" spans="2:15" s="114" customFormat="1" ht="14.25">
      <c r="B140" s="123"/>
      <c r="O140" s="124"/>
    </row>
    <row r="141" spans="2:15" s="114" customFormat="1" ht="14.25">
      <c r="B141" s="123"/>
      <c r="O141" s="124"/>
    </row>
    <row r="142" spans="2:15" s="114" customFormat="1" ht="14.25">
      <c r="B142" s="123"/>
      <c r="O142" s="124"/>
    </row>
    <row r="143" spans="2:15" s="114" customFormat="1" ht="14.25">
      <c r="B143" s="123"/>
      <c r="O143" s="124"/>
    </row>
    <row r="144" spans="2:15" s="114" customFormat="1" ht="14.25">
      <c r="O144" s="124"/>
    </row>
    <row r="145" spans="2:16" s="114" customFormat="1" ht="14.25">
      <c r="B145" s="123"/>
      <c r="O145" s="124"/>
    </row>
    <row r="146" spans="2:16" s="114" customFormat="1" ht="14.25">
      <c r="B146" s="123"/>
      <c r="O146" s="124"/>
    </row>
    <row r="147" spans="2:16" s="114" customFormat="1" ht="14.25">
      <c r="B147" s="123"/>
      <c r="O147" s="124"/>
    </row>
    <row r="148" spans="2:16" s="114" customFormat="1" ht="14.25">
      <c r="B148" s="123"/>
      <c r="O148" s="124"/>
    </row>
    <row r="149" spans="2:16" s="114" customFormat="1" ht="14.25">
      <c r="B149" s="123"/>
      <c r="O149" s="124"/>
    </row>
    <row r="150" spans="2:16" s="114" customFormat="1" ht="14.25">
      <c r="B150" s="123"/>
      <c r="O150" s="124"/>
    </row>
    <row r="151" spans="2:16" s="114" customFormat="1" ht="14.25">
      <c r="B151" s="123"/>
      <c r="O151" s="124"/>
    </row>
    <row r="152" spans="2:16" s="114" customFormat="1" ht="14.25">
      <c r="B152" s="123"/>
      <c r="O152" s="124"/>
    </row>
    <row r="153" spans="2:16" s="114" customFormat="1" ht="14.25">
      <c r="B153" s="123"/>
      <c r="O153" s="124"/>
    </row>
    <row r="154" spans="2:16" s="114" customFormat="1" ht="14.25">
      <c r="B154" s="123"/>
      <c r="O154" s="124"/>
    </row>
    <row r="155" spans="2:16" s="114" customFormat="1" ht="14.25">
      <c r="B155" s="123"/>
      <c r="O155" s="124"/>
    </row>
    <row r="156" spans="2:16" s="114" customFormat="1"/>
    <row r="157" spans="2:16" s="114" customFormat="1"/>
    <row r="158" spans="2:16" s="114" customFormat="1" ht="15">
      <c r="C158" s="130"/>
    </row>
    <row r="159" spans="2:16" s="114" customFormat="1" ht="14.25">
      <c r="B159" s="123"/>
      <c r="E159" s="342"/>
      <c r="F159" s="342"/>
      <c r="G159" s="342"/>
      <c r="H159" s="342"/>
      <c r="I159" s="342"/>
      <c r="J159" s="342"/>
      <c r="K159" s="131"/>
      <c r="L159" s="131"/>
      <c r="M159" s="131"/>
      <c r="N159" s="131"/>
      <c r="O159" s="124"/>
      <c r="P159" s="131"/>
    </row>
    <row r="160" spans="2:16" s="114" customFormat="1" ht="14.25">
      <c r="B160" s="123"/>
      <c r="E160" s="342"/>
      <c r="F160" s="342"/>
      <c r="G160" s="342"/>
      <c r="H160" s="342"/>
      <c r="I160" s="342"/>
      <c r="J160" s="342"/>
      <c r="K160" s="131"/>
      <c r="L160" s="131"/>
      <c r="M160" s="131"/>
      <c r="N160" s="131"/>
      <c r="O160" s="124"/>
      <c r="P160" s="131"/>
    </row>
    <row r="161" spans="2:16" s="114" customFormat="1" ht="14.25">
      <c r="B161" s="123"/>
      <c r="E161" s="342"/>
      <c r="F161" s="342"/>
      <c r="G161" s="342"/>
      <c r="H161" s="342"/>
      <c r="I161" s="342"/>
      <c r="J161" s="342"/>
      <c r="K161" s="131"/>
      <c r="L161" s="131"/>
      <c r="M161" s="131"/>
      <c r="N161" s="131"/>
      <c r="O161" s="124"/>
      <c r="P161" s="131"/>
    </row>
    <row r="162" spans="2:16" s="114" customFormat="1" ht="14.25">
      <c r="B162" s="123"/>
      <c r="E162" s="342"/>
      <c r="F162" s="342"/>
      <c r="G162" s="342"/>
      <c r="H162" s="342"/>
      <c r="I162" s="342"/>
      <c r="J162" s="342"/>
      <c r="K162" s="131"/>
      <c r="L162" s="131"/>
      <c r="M162" s="131"/>
      <c r="N162" s="131"/>
      <c r="O162" s="124"/>
      <c r="P162" s="131"/>
    </row>
    <row r="163" spans="2:16" s="114" customFormat="1" ht="14.25">
      <c r="B163" s="123"/>
      <c r="E163" s="342"/>
      <c r="F163" s="342"/>
      <c r="G163" s="342"/>
      <c r="H163" s="342"/>
      <c r="I163" s="342"/>
      <c r="J163" s="342"/>
      <c r="K163" s="131"/>
      <c r="L163" s="131"/>
      <c r="M163" s="131"/>
      <c r="N163" s="131"/>
      <c r="O163" s="124"/>
      <c r="P163" s="131"/>
    </row>
    <row r="164" spans="2:16" s="114" customFormat="1">
      <c r="E164" s="342"/>
      <c r="F164" s="342"/>
      <c r="G164" s="342"/>
      <c r="H164" s="342"/>
      <c r="I164" s="342"/>
      <c r="J164" s="342"/>
      <c r="K164" s="131"/>
      <c r="L164" s="131"/>
      <c r="M164" s="131"/>
      <c r="N164" s="131"/>
      <c r="O164" s="131"/>
      <c r="P164" s="131"/>
    </row>
    <row r="165" spans="2:16" s="114" customFormat="1" ht="15">
      <c r="C165" s="130"/>
    </row>
    <row r="166" spans="2:16" s="114" customFormat="1" ht="14.25">
      <c r="B166" s="123"/>
      <c r="E166" s="342"/>
      <c r="F166" s="342"/>
      <c r="G166" s="342"/>
      <c r="H166" s="342"/>
      <c r="I166" s="342"/>
      <c r="J166" s="342"/>
      <c r="K166" s="131"/>
      <c r="L166" s="131"/>
      <c r="M166" s="131"/>
      <c r="N166" s="131"/>
      <c r="O166" s="124"/>
      <c r="P166" s="131"/>
    </row>
    <row r="167" spans="2:16" s="114" customFormat="1" ht="14.25">
      <c r="B167" s="123"/>
      <c r="E167" s="342"/>
      <c r="F167" s="342"/>
      <c r="G167" s="342"/>
      <c r="H167" s="342"/>
      <c r="I167" s="342"/>
      <c r="J167" s="342"/>
      <c r="K167" s="131"/>
      <c r="L167" s="131"/>
      <c r="M167" s="131"/>
      <c r="N167" s="131"/>
      <c r="O167" s="124"/>
      <c r="P167" s="131"/>
    </row>
    <row r="168" spans="2:16" s="114" customFormat="1" ht="14.25">
      <c r="B168" s="123"/>
      <c r="E168" s="342"/>
      <c r="F168" s="342"/>
      <c r="G168" s="342"/>
      <c r="H168" s="342"/>
      <c r="I168" s="342"/>
      <c r="J168" s="342"/>
      <c r="K168" s="131"/>
      <c r="L168" s="131"/>
      <c r="M168" s="131"/>
      <c r="N168" s="131"/>
      <c r="O168" s="124"/>
      <c r="P168" s="131"/>
    </row>
    <row r="169" spans="2:16" s="114" customFormat="1" ht="14.25">
      <c r="B169" s="123"/>
      <c r="E169" s="342"/>
      <c r="F169" s="342"/>
      <c r="G169" s="342"/>
      <c r="H169" s="342"/>
      <c r="I169" s="342"/>
      <c r="J169" s="342"/>
      <c r="K169" s="131"/>
      <c r="L169" s="131"/>
      <c r="M169" s="131"/>
      <c r="N169" s="131"/>
      <c r="O169" s="124"/>
      <c r="P169" s="131"/>
    </row>
    <row r="170" spans="2:16" s="114" customFormat="1" ht="14.25">
      <c r="B170" s="123"/>
      <c r="E170" s="342"/>
      <c r="F170" s="342"/>
      <c r="G170" s="342"/>
      <c r="H170" s="342"/>
      <c r="I170" s="342"/>
      <c r="J170" s="342"/>
      <c r="K170" s="131"/>
      <c r="L170" s="131"/>
      <c r="M170" s="131"/>
      <c r="N170" s="131"/>
      <c r="O170" s="124"/>
      <c r="P170" s="131"/>
    </row>
    <row r="171" spans="2:16" s="114" customFormat="1"/>
    <row r="172" spans="2:16" s="114" customFormat="1"/>
    <row r="173" spans="2:16" s="114" customFormat="1" ht="15">
      <c r="C173" s="130"/>
    </row>
    <row r="174" spans="2:16" s="114" customFormat="1" ht="14.25">
      <c r="C174" s="17"/>
      <c r="D174" s="342"/>
      <c r="E174" s="342"/>
      <c r="F174" s="342"/>
      <c r="G174" s="342"/>
      <c r="H174" s="342"/>
      <c r="I174" s="131"/>
      <c r="J174" s="131"/>
      <c r="K174" s="131"/>
      <c r="L174" s="131"/>
      <c r="M174" s="131"/>
      <c r="O174" s="124"/>
    </row>
    <row r="175" spans="2:16" s="114" customFormat="1" ht="14.25">
      <c r="C175" s="17"/>
      <c r="D175" s="342"/>
      <c r="E175" s="342"/>
      <c r="F175" s="342"/>
      <c r="G175" s="342"/>
      <c r="H175" s="342"/>
      <c r="I175" s="131"/>
      <c r="J175" s="131"/>
      <c r="K175" s="131"/>
      <c r="L175" s="131"/>
      <c r="M175" s="131"/>
      <c r="O175" s="124"/>
    </row>
    <row r="176" spans="2:16" s="114" customFormat="1" ht="14.25">
      <c r="C176" s="17"/>
      <c r="D176" s="342"/>
      <c r="E176" s="342"/>
      <c r="F176" s="342"/>
      <c r="G176" s="342"/>
      <c r="H176" s="342"/>
      <c r="I176" s="131"/>
      <c r="J176" s="131"/>
      <c r="K176" s="131"/>
      <c r="L176" s="131"/>
      <c r="M176" s="131"/>
      <c r="O176" s="124"/>
    </row>
    <row r="177" spans="3:15" s="114" customFormat="1" ht="14.25">
      <c r="C177" s="17"/>
      <c r="D177" s="342"/>
      <c r="E177" s="342"/>
      <c r="F177" s="342"/>
      <c r="G177" s="342"/>
      <c r="H177" s="342"/>
      <c r="I177" s="131"/>
      <c r="J177" s="131"/>
      <c r="K177" s="131"/>
      <c r="L177" s="131"/>
      <c r="M177" s="131"/>
      <c r="O177" s="124"/>
    </row>
    <row r="178" spans="3:15" s="114" customFormat="1" ht="14.25">
      <c r="C178" s="17"/>
      <c r="D178" s="342"/>
      <c r="E178" s="342"/>
      <c r="F178" s="342"/>
      <c r="G178" s="342"/>
      <c r="H178" s="342"/>
      <c r="I178" s="131"/>
      <c r="J178" s="131"/>
      <c r="K178" s="131"/>
      <c r="L178" s="131"/>
      <c r="M178" s="131"/>
      <c r="O178" s="124"/>
    </row>
    <row r="179" spans="3:15" s="114" customFormat="1"/>
    <row r="180" spans="3:15" s="114" customFormat="1"/>
    <row r="181" spans="3:15" s="114" customFormat="1"/>
    <row r="182" spans="3:15" s="114" customFormat="1"/>
    <row r="183" spans="3:15" s="114" customFormat="1"/>
    <row r="184" spans="3:15" s="114" customFormat="1"/>
    <row r="187" spans="3:15">
      <c r="C187" s="101"/>
      <c r="D187" s="101"/>
      <c r="E187" s="101"/>
    </row>
    <row r="188" spans="3:15">
      <c r="C188" s="101"/>
      <c r="D188" s="101"/>
      <c r="E188" s="101"/>
    </row>
    <row r="189" spans="3:15">
      <c r="C189" s="101"/>
      <c r="D189" s="101"/>
      <c r="E189" s="101"/>
    </row>
    <row r="190" spans="3:15">
      <c r="C190" s="101"/>
      <c r="D190" s="101"/>
      <c r="E190" s="101"/>
    </row>
    <row r="191" spans="3:15">
      <c r="C191" s="101"/>
      <c r="D191" s="101"/>
      <c r="E191" s="101"/>
    </row>
    <row r="192" spans="3:15">
      <c r="C192" s="101"/>
      <c r="D192" s="101"/>
      <c r="E192" s="101"/>
    </row>
    <row r="193" spans="3:5">
      <c r="C193" s="101"/>
      <c r="D193" s="101"/>
      <c r="E193" s="101"/>
    </row>
    <row r="194" spans="3:5">
      <c r="C194" s="101"/>
      <c r="D194" s="101"/>
      <c r="E194" s="101"/>
    </row>
  </sheetData>
  <mergeCells count="16">
    <mergeCell ref="D174:H174"/>
    <mergeCell ref="D175:H175"/>
    <mergeCell ref="D176:H176"/>
    <mergeCell ref="D177:H177"/>
    <mergeCell ref="D178:H178"/>
    <mergeCell ref="E166:J166"/>
    <mergeCell ref="E167:J167"/>
    <mergeCell ref="E168:J168"/>
    <mergeCell ref="E169:J169"/>
    <mergeCell ref="E170:J170"/>
    <mergeCell ref="E164:J164"/>
    <mergeCell ref="E159:J159"/>
    <mergeCell ref="E160:J160"/>
    <mergeCell ref="E161:J161"/>
    <mergeCell ref="E162:J162"/>
    <mergeCell ref="E163:J163"/>
  </mergeCells>
  <pageMargins left="0.7" right="0.7" top="0.75" bottom="0.75" header="0.3" footer="0.3"/>
  <pageSetup paperSize="9" scale="2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P192"/>
  <sheetViews>
    <sheetView zoomScale="60" zoomScaleNormal="60" workbookViewId="0">
      <selection activeCell="A30" sqref="A30"/>
    </sheetView>
    <sheetView workbookViewId="1"/>
  </sheetViews>
  <sheetFormatPr defaultColWidth="8.85546875" defaultRowHeight="12.75"/>
  <cols>
    <col min="1" max="1" width="11.140625" style="144" customWidth="1"/>
    <col min="2" max="2" width="17.42578125" style="144" customWidth="1"/>
    <col min="3" max="4" width="9" style="144" bestFit="1" customWidth="1"/>
    <col min="5" max="6" width="9" style="144" customWidth="1"/>
    <col min="7" max="7" width="10" style="144" customWidth="1"/>
    <col min="8" max="8" width="9" style="144" customWidth="1"/>
    <col min="9" max="9" width="10" style="144" customWidth="1"/>
    <col min="10" max="10" width="9.42578125" style="144" customWidth="1"/>
    <col min="11" max="13" width="9" style="144" customWidth="1"/>
    <col min="14" max="14" width="10" style="144" customWidth="1"/>
    <col min="15" max="15" width="9" style="144" customWidth="1"/>
    <col min="16" max="16" width="10" style="144" customWidth="1"/>
    <col min="17" max="17" width="9" style="144" customWidth="1"/>
    <col min="18" max="19" width="10" style="144" customWidth="1"/>
    <col min="20" max="20" width="9" style="144" customWidth="1"/>
    <col min="21" max="21" width="10" style="144" customWidth="1"/>
    <col min="22" max="23" width="9" style="144" customWidth="1"/>
    <col min="24" max="24" width="10" style="144" customWidth="1"/>
    <col min="25" max="26" width="9" style="144" customWidth="1"/>
    <col min="27" max="29" width="10" style="144" customWidth="1"/>
    <col min="30" max="30" width="9" style="144" bestFit="1" customWidth="1"/>
    <col min="31" max="31" width="10" style="144" bestFit="1" customWidth="1"/>
    <col min="32" max="32" width="9" style="144" bestFit="1" customWidth="1"/>
    <col min="33" max="37" width="10" style="144" bestFit="1" customWidth="1"/>
    <col min="38" max="16384" width="8.85546875" style="144"/>
  </cols>
  <sheetData>
    <row r="1" spans="1:39" ht="18.75">
      <c r="A1" s="111" t="s">
        <v>57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</row>
    <row r="3" spans="1:39" ht="15">
      <c r="A3" s="112" t="s">
        <v>212</v>
      </c>
      <c r="B3" s="10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08"/>
    </row>
    <row r="4" spans="1:39">
      <c r="A4" s="141" t="s">
        <v>41</v>
      </c>
      <c r="B4" s="141" t="s">
        <v>42</v>
      </c>
      <c r="C4" s="141" t="s">
        <v>0</v>
      </c>
      <c r="D4" s="141" t="s">
        <v>1</v>
      </c>
      <c r="E4" s="141" t="s">
        <v>2</v>
      </c>
      <c r="F4" s="141" t="s">
        <v>3</v>
      </c>
      <c r="G4" s="141" t="s">
        <v>4</v>
      </c>
      <c r="H4" s="141" t="s">
        <v>5</v>
      </c>
      <c r="I4" s="141" t="s">
        <v>6</v>
      </c>
      <c r="J4" s="141" t="s">
        <v>7</v>
      </c>
      <c r="K4" s="141" t="s">
        <v>8</v>
      </c>
      <c r="L4" s="141" t="s">
        <v>9</v>
      </c>
      <c r="M4" s="141" t="s">
        <v>10</v>
      </c>
      <c r="N4" s="141" t="s">
        <v>11</v>
      </c>
      <c r="O4" s="141" t="s">
        <v>12</v>
      </c>
      <c r="P4" s="141" t="s">
        <v>13</v>
      </c>
      <c r="Q4" s="141" t="s">
        <v>14</v>
      </c>
      <c r="R4" s="141" t="s">
        <v>15</v>
      </c>
      <c r="S4" s="141" t="s">
        <v>16</v>
      </c>
      <c r="T4" s="141" t="s">
        <v>17</v>
      </c>
      <c r="U4" s="141" t="s">
        <v>18</v>
      </c>
      <c r="V4" s="141" t="s">
        <v>19</v>
      </c>
      <c r="W4" s="141" t="s">
        <v>20</v>
      </c>
      <c r="X4" s="141" t="s">
        <v>21</v>
      </c>
      <c r="Y4" s="141" t="s">
        <v>22</v>
      </c>
      <c r="Z4" s="141" t="s">
        <v>23</v>
      </c>
      <c r="AA4" s="141" t="s">
        <v>24</v>
      </c>
      <c r="AB4" s="141" t="s">
        <v>25</v>
      </c>
      <c r="AC4" s="141" t="s">
        <v>26</v>
      </c>
      <c r="AD4" s="141" t="s">
        <v>27</v>
      </c>
      <c r="AE4" s="141" t="s">
        <v>28</v>
      </c>
      <c r="AF4" s="141" t="s">
        <v>29</v>
      </c>
      <c r="AG4" s="141" t="s">
        <v>30</v>
      </c>
      <c r="AH4" s="141" t="s">
        <v>31</v>
      </c>
      <c r="AI4" s="141" t="s">
        <v>32</v>
      </c>
      <c r="AJ4" s="141" t="s">
        <v>33</v>
      </c>
      <c r="AK4" s="141" t="s">
        <v>34</v>
      </c>
      <c r="AL4" s="141" t="s">
        <v>35</v>
      </c>
      <c r="AM4" s="141" t="s">
        <v>375</v>
      </c>
    </row>
    <row r="5" spans="1:39">
      <c r="A5" s="160" t="s">
        <v>70</v>
      </c>
      <c r="B5" s="102" t="s">
        <v>72</v>
      </c>
      <c r="C5" s="143">
        <f>(C67+C76+C85+C94+C103+C112+C121)*1000</f>
        <v>44.482303221454522</v>
      </c>
      <c r="D5" s="143">
        <f t="shared" ref="D5:AM5" si="0">(D67+D76+D85+D94+D103+D112+D121)*1000</f>
        <v>183.16425555371882</v>
      </c>
      <c r="E5" s="143">
        <f t="shared" si="0"/>
        <v>47.162864020549158</v>
      </c>
      <c r="F5" s="143">
        <f t="shared" si="0"/>
        <v>15.204433165626565</v>
      </c>
      <c r="G5" s="143">
        <f t="shared" si="0"/>
        <v>0</v>
      </c>
      <c r="H5" s="143">
        <f t="shared" si="0"/>
        <v>3.8695830993738323</v>
      </c>
      <c r="I5" s="143">
        <f t="shared" si="0"/>
        <v>0</v>
      </c>
      <c r="J5" s="143">
        <f t="shared" si="0"/>
        <v>14.236143623406264</v>
      </c>
      <c r="K5" s="143">
        <f t="shared" si="0"/>
        <v>73.364325713212978</v>
      </c>
      <c r="L5" s="143">
        <f t="shared" si="0"/>
        <v>180.78915331138782</v>
      </c>
      <c r="M5" s="143">
        <f t="shared" si="0"/>
        <v>1227.9366876185404</v>
      </c>
      <c r="N5" s="143">
        <f t="shared" si="0"/>
        <v>0</v>
      </c>
      <c r="O5" s="143">
        <f t="shared" si="0"/>
        <v>36.606951128453169</v>
      </c>
      <c r="P5" s="143">
        <f t="shared" si="0"/>
        <v>0</v>
      </c>
      <c r="Q5" s="143">
        <f t="shared" si="0"/>
        <v>9.4424929684535162</v>
      </c>
      <c r="R5" s="143">
        <f t="shared" si="0"/>
        <v>0</v>
      </c>
      <c r="S5" s="143">
        <f t="shared" si="0"/>
        <v>0</v>
      </c>
      <c r="T5" s="143">
        <f t="shared" si="0"/>
        <v>8.7902207588149359</v>
      </c>
      <c r="U5" s="143">
        <f t="shared" si="0"/>
        <v>0</v>
      </c>
      <c r="V5" s="143">
        <f t="shared" si="0"/>
        <v>848.1917356994868</v>
      </c>
      <c r="W5" s="143">
        <f t="shared" si="0"/>
        <v>17.670122068768393</v>
      </c>
      <c r="X5" s="143">
        <f t="shared" si="0"/>
        <v>0</v>
      </c>
      <c r="Y5" s="143">
        <f t="shared" si="0"/>
        <v>170.7409109151771</v>
      </c>
      <c r="Z5" s="143">
        <f t="shared" si="0"/>
        <v>12.030670038600721</v>
      </c>
      <c r="AA5" s="143">
        <f t="shared" si="0"/>
        <v>0</v>
      </c>
      <c r="AB5" s="143">
        <f t="shared" si="0"/>
        <v>0</v>
      </c>
      <c r="AC5" s="143">
        <f t="shared" si="0"/>
        <v>0</v>
      </c>
      <c r="AD5" s="143">
        <f t="shared" si="0"/>
        <v>9.1436764741012233</v>
      </c>
      <c r="AE5" s="143">
        <f t="shared" si="0"/>
        <v>0</v>
      </c>
      <c r="AF5" s="143">
        <f t="shared" si="0"/>
        <v>0.81789664699740672</v>
      </c>
      <c r="AG5" s="143">
        <f t="shared" si="0"/>
        <v>0</v>
      </c>
      <c r="AH5" s="143">
        <f t="shared" si="0"/>
        <v>0</v>
      </c>
      <c r="AI5" s="143">
        <f t="shared" si="0"/>
        <v>0</v>
      </c>
      <c r="AJ5" s="143">
        <f t="shared" si="0"/>
        <v>382.86074113014075</v>
      </c>
      <c r="AK5" s="143">
        <f t="shared" si="0"/>
        <v>0</v>
      </c>
      <c r="AL5" s="143">
        <f t="shared" si="0"/>
        <v>2902.8265293791269</v>
      </c>
      <c r="AM5" s="143">
        <f t="shared" si="0"/>
        <v>2893.6828529050254</v>
      </c>
    </row>
    <row r="6" spans="1:39">
      <c r="A6" s="159"/>
      <c r="B6" s="103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</row>
    <row r="7" spans="1:39">
      <c r="A7" s="159"/>
      <c r="B7" s="103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</row>
    <row r="8" spans="1:39">
      <c r="A8" s="159"/>
      <c r="B8" s="103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</row>
    <row r="9" spans="1:39">
      <c r="A9" s="159"/>
      <c r="B9" s="103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</row>
    <row r="10" spans="1:39">
      <c r="A10" s="159"/>
      <c r="B10" s="103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</row>
    <row r="11" spans="1:39">
      <c r="A11" s="159"/>
      <c r="B11" s="103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</row>
    <row r="13" spans="1:39" ht="15">
      <c r="A13" s="112" t="s">
        <v>63</v>
      </c>
      <c r="B13" s="10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08"/>
    </row>
    <row r="14" spans="1:39">
      <c r="A14" s="141" t="s">
        <v>41</v>
      </c>
      <c r="B14" s="141" t="s">
        <v>42</v>
      </c>
      <c r="C14" s="141" t="s">
        <v>0</v>
      </c>
      <c r="D14" s="141" t="s">
        <v>1</v>
      </c>
      <c r="E14" s="141" t="s">
        <v>2</v>
      </c>
      <c r="F14" s="141" t="s">
        <v>3</v>
      </c>
      <c r="G14" s="141" t="s">
        <v>4</v>
      </c>
      <c r="H14" s="141" t="s">
        <v>5</v>
      </c>
      <c r="I14" s="141" t="s">
        <v>6</v>
      </c>
      <c r="J14" s="141" t="s">
        <v>7</v>
      </c>
      <c r="K14" s="141" t="s">
        <v>8</v>
      </c>
      <c r="L14" s="141" t="s">
        <v>9</v>
      </c>
      <c r="M14" s="141" t="s">
        <v>10</v>
      </c>
      <c r="N14" s="141" t="s">
        <v>11</v>
      </c>
      <c r="O14" s="141" t="s">
        <v>12</v>
      </c>
      <c r="P14" s="141" t="s">
        <v>13</v>
      </c>
      <c r="Q14" s="141" t="s">
        <v>14</v>
      </c>
      <c r="R14" s="141" t="s">
        <v>15</v>
      </c>
      <c r="S14" s="141" t="s">
        <v>16</v>
      </c>
      <c r="T14" s="141" t="s">
        <v>17</v>
      </c>
      <c r="U14" s="141" t="s">
        <v>18</v>
      </c>
      <c r="V14" s="141" t="s">
        <v>19</v>
      </c>
      <c r="W14" s="141" t="s">
        <v>20</v>
      </c>
      <c r="X14" s="141" t="s">
        <v>21</v>
      </c>
      <c r="Y14" s="141" t="s">
        <v>22</v>
      </c>
      <c r="Z14" s="141" t="s">
        <v>23</v>
      </c>
      <c r="AA14" s="141" t="s">
        <v>24</v>
      </c>
      <c r="AB14" s="141" t="s">
        <v>25</v>
      </c>
      <c r="AC14" s="141" t="s">
        <v>26</v>
      </c>
      <c r="AD14" s="141" t="s">
        <v>27</v>
      </c>
      <c r="AE14" s="141" t="s">
        <v>28</v>
      </c>
      <c r="AF14" s="141" t="s">
        <v>29</v>
      </c>
      <c r="AG14" s="141" t="s">
        <v>30</v>
      </c>
      <c r="AH14" s="141" t="s">
        <v>31</v>
      </c>
      <c r="AI14" s="141" t="s">
        <v>32</v>
      </c>
      <c r="AJ14" s="141" t="s">
        <v>33</v>
      </c>
      <c r="AK14" s="141" t="s">
        <v>34</v>
      </c>
      <c r="AL14" s="141" t="s">
        <v>35</v>
      </c>
    </row>
    <row r="15" spans="1:39">
      <c r="A15" s="160" t="s">
        <v>43</v>
      </c>
      <c r="B15" s="102" t="s">
        <v>221</v>
      </c>
      <c r="C15" s="142">
        <v>24.630289712876255</v>
      </c>
      <c r="D15" s="142">
        <v>17.56802758044493</v>
      </c>
      <c r="E15" s="142">
        <v>8.4294663128774197</v>
      </c>
      <c r="F15" s="142">
        <v>17.297421121304396</v>
      </c>
      <c r="G15" s="142"/>
      <c r="H15" s="142">
        <v>117.26009392041915</v>
      </c>
      <c r="I15" s="142"/>
      <c r="J15" s="142">
        <v>7.4406853642021824</v>
      </c>
      <c r="K15" s="142">
        <v>564.34096702471527</v>
      </c>
      <c r="L15" s="142">
        <v>21.229351022943618</v>
      </c>
      <c r="M15" s="142">
        <v>22.198981969059755</v>
      </c>
      <c r="N15" s="142"/>
      <c r="O15" s="142">
        <v>20.069600399371254</v>
      </c>
      <c r="P15" s="142"/>
      <c r="Q15" s="142">
        <v>152.29827368473411</v>
      </c>
      <c r="R15" s="142"/>
      <c r="S15" s="142"/>
      <c r="T15" s="142">
        <v>37.405194718361429</v>
      </c>
      <c r="U15" s="142"/>
      <c r="V15" s="142">
        <v>17.475877937560249</v>
      </c>
      <c r="W15" s="142">
        <v>200.79684169054991</v>
      </c>
      <c r="X15" s="142"/>
      <c r="Y15" s="142">
        <v>12.966351071930216</v>
      </c>
      <c r="Z15" s="142">
        <v>16.235722049393686</v>
      </c>
      <c r="AA15" s="142"/>
      <c r="AB15" s="142"/>
      <c r="AC15" s="142"/>
      <c r="AD15" s="142">
        <v>55.082388398200138</v>
      </c>
      <c r="AE15" s="142"/>
      <c r="AF15" s="142">
        <v>18.588560159031971</v>
      </c>
      <c r="AG15" s="142"/>
      <c r="AH15" s="142"/>
      <c r="AI15" s="142"/>
      <c r="AJ15" s="142">
        <v>0</v>
      </c>
      <c r="AK15" s="142"/>
      <c r="AL15" s="142">
        <v>19.476144111122291</v>
      </c>
    </row>
    <row r="16" spans="1:39">
      <c r="A16" s="159"/>
      <c r="B16" s="103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</row>
    <row r="17" spans="1:38">
      <c r="A17" s="49" t="s">
        <v>259</v>
      </c>
      <c r="B17" s="103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</row>
    <row r="18" spans="1:38">
      <c r="A18" s="141" t="s">
        <v>41</v>
      </c>
      <c r="B18" s="141" t="s">
        <v>42</v>
      </c>
      <c r="C18" s="141" t="s">
        <v>0</v>
      </c>
      <c r="D18" s="141" t="s">
        <v>1</v>
      </c>
      <c r="E18" s="141" t="s">
        <v>2</v>
      </c>
      <c r="F18" s="141" t="s">
        <v>3</v>
      </c>
      <c r="G18" s="141" t="s">
        <v>4</v>
      </c>
      <c r="H18" s="141" t="s">
        <v>5</v>
      </c>
      <c r="I18" s="141" t="s">
        <v>6</v>
      </c>
      <c r="J18" s="141" t="s">
        <v>7</v>
      </c>
      <c r="K18" s="141" t="s">
        <v>8</v>
      </c>
      <c r="L18" s="141" t="s">
        <v>9</v>
      </c>
      <c r="M18" s="141" t="s">
        <v>10</v>
      </c>
      <c r="N18" s="141" t="s">
        <v>11</v>
      </c>
      <c r="O18" s="141" t="s">
        <v>12</v>
      </c>
      <c r="P18" s="141" t="s">
        <v>13</v>
      </c>
      <c r="Q18" s="141" t="s">
        <v>14</v>
      </c>
      <c r="R18" s="141" t="s">
        <v>15</v>
      </c>
      <c r="S18" s="141" t="s">
        <v>16</v>
      </c>
      <c r="T18" s="141" t="s">
        <v>17</v>
      </c>
      <c r="U18" s="141" t="s">
        <v>18</v>
      </c>
      <c r="V18" s="141" t="s">
        <v>19</v>
      </c>
      <c r="W18" s="141" t="s">
        <v>20</v>
      </c>
      <c r="X18" s="141" t="s">
        <v>21</v>
      </c>
      <c r="Y18" s="141" t="s">
        <v>22</v>
      </c>
      <c r="Z18" s="141" t="s">
        <v>23</v>
      </c>
      <c r="AA18" s="141" t="s">
        <v>24</v>
      </c>
      <c r="AB18" s="141" t="s">
        <v>25</v>
      </c>
      <c r="AC18" s="141" t="s">
        <v>26</v>
      </c>
      <c r="AD18" s="141" t="s">
        <v>27</v>
      </c>
      <c r="AE18" s="141" t="s">
        <v>28</v>
      </c>
      <c r="AF18" s="141" t="s">
        <v>29</v>
      </c>
      <c r="AG18" s="141" t="s">
        <v>30</v>
      </c>
      <c r="AH18" s="141" t="s">
        <v>31</v>
      </c>
      <c r="AI18" s="141" t="s">
        <v>32</v>
      </c>
      <c r="AJ18" s="141" t="s">
        <v>33</v>
      </c>
      <c r="AK18" s="141" t="s">
        <v>34</v>
      </c>
      <c r="AL18" s="141" t="s">
        <v>35</v>
      </c>
    </row>
    <row r="19" spans="1:38">
      <c r="A19" s="160" t="s">
        <v>43</v>
      </c>
      <c r="B19" s="102" t="s">
        <v>221</v>
      </c>
      <c r="C19" s="142">
        <f>C15+Infra_costs_IWT!C15</f>
        <v>46.346336174499264</v>
      </c>
      <c r="D19" s="329">
        <f>D15+Infra_costs_IWT!D15</f>
        <v>52.36544573629223</v>
      </c>
      <c r="E19" s="329">
        <f>E15+Infra_costs_IWT!E15</f>
        <v>8.8550194240281392</v>
      </c>
      <c r="F19" s="329">
        <f>F15+Infra_costs_IWT!F15</f>
        <v>23.060833847294184</v>
      </c>
      <c r="G19" s="329">
        <f>G15+Infra_costs_IWT!G15</f>
        <v>0</v>
      </c>
      <c r="H19" s="329">
        <f>H15+Infra_costs_IWT!H15</f>
        <v>1258.046003380349</v>
      </c>
      <c r="I19" s="329">
        <f>I15+Infra_costs_IWT!I15</f>
        <v>0</v>
      </c>
      <c r="J19" s="329">
        <f>J15+Infra_costs_IWT!J15</f>
        <v>7.4406853642021824</v>
      </c>
      <c r="K19" s="329">
        <f>K15+Infra_costs_IWT!K15</f>
        <v>610.3940192612024</v>
      </c>
      <c r="L19" s="329">
        <f>L15+Infra_costs_IWT!L15</f>
        <v>49.111049919573851</v>
      </c>
      <c r="M19" s="329">
        <f>M15+Infra_costs_IWT!M15</f>
        <v>42.69534871737828</v>
      </c>
      <c r="N19" s="329">
        <f>N15+Infra_costs_IWT!N15</f>
        <v>0</v>
      </c>
      <c r="O19" s="329">
        <f>O15+Infra_costs_IWT!O15</f>
        <v>35.694665353986352</v>
      </c>
      <c r="P19" s="329">
        <f>P15+Infra_costs_IWT!P15</f>
        <v>0</v>
      </c>
      <c r="Q19" s="329">
        <f>Q15+Infra_costs_IWT!Q15</f>
        <v>1840.0974735683417</v>
      </c>
      <c r="R19" s="329">
        <f>R15+Infra_costs_IWT!R15</f>
        <v>0</v>
      </c>
      <c r="S19" s="329">
        <f>S15+Infra_costs_IWT!S15</f>
        <v>0</v>
      </c>
      <c r="T19" s="329">
        <f>T15+Infra_costs_IWT!T15</f>
        <v>41.400444753378892</v>
      </c>
      <c r="U19" s="329">
        <f>U15+Infra_costs_IWT!U15</f>
        <v>0</v>
      </c>
      <c r="V19" s="329">
        <f>V15+Infra_costs_IWT!V15</f>
        <v>34.505713184443167</v>
      </c>
      <c r="W19" s="329">
        <f>W15+Infra_costs_IWT!W15</f>
        <v>614.42854425109749</v>
      </c>
      <c r="X19" s="329">
        <f>X15+Infra_costs_IWT!X15</f>
        <v>0</v>
      </c>
      <c r="Y19" s="329">
        <f>Y15+Infra_costs_IWT!Y15</f>
        <v>15.886402657801352</v>
      </c>
      <c r="Z19" s="329">
        <f>Z15+Infra_costs_IWT!Z15</f>
        <v>17.804908642559973</v>
      </c>
      <c r="AA19" s="329">
        <f>AA15+Infra_costs_IWT!AA15</f>
        <v>0</v>
      </c>
      <c r="AB19" s="329">
        <f>AB15+Infra_costs_IWT!AB15</f>
        <v>0</v>
      </c>
      <c r="AC19" s="329">
        <f>AC15+Infra_costs_IWT!AC15</f>
        <v>0</v>
      </c>
      <c r="AD19" s="329">
        <f>AD15+Infra_costs_IWT!AD15</f>
        <v>55.082388398200138</v>
      </c>
      <c r="AE19" s="329">
        <f>AE15+Infra_costs_IWT!AE15</f>
        <v>0</v>
      </c>
      <c r="AF19" s="329">
        <f>AF15+Infra_costs_IWT!AF15</f>
        <v>19.002419898718717</v>
      </c>
      <c r="AG19" s="329">
        <f>AG15+Infra_costs_IWT!AG15</f>
        <v>0</v>
      </c>
      <c r="AH19" s="329">
        <f>AH15+Infra_costs_IWT!AH15</f>
        <v>0</v>
      </c>
      <c r="AI19" s="329">
        <f>AI15+Infra_costs_IWT!AI15</f>
        <v>0</v>
      </c>
      <c r="AJ19" s="329">
        <f>AJ15+Infra_costs_IWT!AJ15</f>
        <v>0</v>
      </c>
      <c r="AK19" s="329">
        <f>AK15+Infra_costs_IWT!AK15</f>
        <v>0</v>
      </c>
      <c r="AL19" s="329">
        <f>AL15+Infra_costs_IWT!AL15</f>
        <v>38.696677675761094</v>
      </c>
    </row>
    <row r="20" spans="1:38">
      <c r="A20" s="159"/>
      <c r="B20" s="103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</row>
    <row r="22" spans="1:38" ht="15">
      <c r="A22" s="112" t="s">
        <v>220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</row>
    <row r="23" spans="1:38">
      <c r="A23" s="141" t="s">
        <v>41</v>
      </c>
      <c r="B23" s="141" t="s">
        <v>42</v>
      </c>
      <c r="C23" s="141" t="s">
        <v>0</v>
      </c>
      <c r="D23" s="141" t="s">
        <v>1</v>
      </c>
      <c r="E23" s="141" t="s">
        <v>2</v>
      </c>
      <c r="F23" s="141" t="s">
        <v>3</v>
      </c>
      <c r="G23" s="141" t="s">
        <v>4</v>
      </c>
      <c r="H23" s="141" t="s">
        <v>5</v>
      </c>
      <c r="I23" s="141" t="s">
        <v>6</v>
      </c>
      <c r="J23" s="141" t="s">
        <v>7</v>
      </c>
      <c r="K23" s="141" t="s">
        <v>8</v>
      </c>
      <c r="L23" s="141" t="s">
        <v>9</v>
      </c>
      <c r="M23" s="141" t="s">
        <v>10</v>
      </c>
      <c r="N23" s="141" t="s">
        <v>11</v>
      </c>
      <c r="O23" s="141" t="s">
        <v>12</v>
      </c>
      <c r="P23" s="141" t="s">
        <v>13</v>
      </c>
      <c r="Q23" s="141" t="s">
        <v>14</v>
      </c>
      <c r="R23" s="141" t="s">
        <v>15</v>
      </c>
      <c r="S23" s="141" t="s">
        <v>16</v>
      </c>
      <c r="T23" s="141" t="s">
        <v>17</v>
      </c>
      <c r="U23" s="141" t="s">
        <v>18</v>
      </c>
      <c r="V23" s="141" t="s">
        <v>19</v>
      </c>
      <c r="W23" s="141" t="s">
        <v>20</v>
      </c>
      <c r="X23" s="141" t="s">
        <v>21</v>
      </c>
      <c r="Y23" s="141" t="s">
        <v>22</v>
      </c>
      <c r="Z23" s="141" t="s">
        <v>23</v>
      </c>
      <c r="AA23" s="141" t="s">
        <v>24</v>
      </c>
      <c r="AB23" s="141" t="s">
        <v>25</v>
      </c>
      <c r="AC23" s="141" t="s">
        <v>26</v>
      </c>
      <c r="AD23" s="141" t="s">
        <v>27</v>
      </c>
      <c r="AE23" s="141" t="s">
        <v>28</v>
      </c>
      <c r="AF23" s="141" t="s">
        <v>29</v>
      </c>
      <c r="AG23" s="141" t="s">
        <v>30</v>
      </c>
      <c r="AH23" s="141" t="s">
        <v>31</v>
      </c>
      <c r="AI23" s="141" t="s">
        <v>32</v>
      </c>
      <c r="AJ23" s="141" t="s">
        <v>33</v>
      </c>
      <c r="AK23" s="141" t="s">
        <v>34</v>
      </c>
      <c r="AL23" s="141" t="s">
        <v>35</v>
      </c>
    </row>
    <row r="24" spans="1:38">
      <c r="A24" s="160" t="s">
        <v>43</v>
      </c>
      <c r="B24" s="102" t="s">
        <v>221</v>
      </c>
      <c r="C24" s="149">
        <v>23.253350936063633</v>
      </c>
      <c r="D24" s="149">
        <v>16.598727390167181</v>
      </c>
      <c r="E24" s="149">
        <v>8.1140982248401432</v>
      </c>
      <c r="F24" s="149">
        <v>12.685489667993892</v>
      </c>
      <c r="G24" s="149"/>
      <c r="H24" s="149">
        <v>15.904401609261331</v>
      </c>
      <c r="I24" s="149"/>
      <c r="J24" s="149">
        <v>5.9275975271508701</v>
      </c>
      <c r="K24" s="149">
        <v>8.7896900281213348</v>
      </c>
      <c r="L24" s="149">
        <v>16.760977534332465</v>
      </c>
      <c r="M24" s="149">
        <v>21.011659594051736</v>
      </c>
      <c r="N24" s="149"/>
      <c r="O24" s="149">
        <v>16.050401307713919</v>
      </c>
      <c r="P24" s="149"/>
      <c r="Q24" s="149">
        <v>18.704456773863633</v>
      </c>
      <c r="R24" s="149"/>
      <c r="S24" s="149"/>
      <c r="T24" s="149">
        <v>36.302553940810071</v>
      </c>
      <c r="U24" s="149"/>
      <c r="V24" s="149">
        <v>16.532955203694215</v>
      </c>
      <c r="W24" s="149">
        <v>11.336750743739442</v>
      </c>
      <c r="X24" s="149"/>
      <c r="Y24" s="149">
        <v>12.5059247040857</v>
      </c>
      <c r="Z24" s="149">
        <v>15.091936279412156</v>
      </c>
      <c r="AA24" s="149"/>
      <c r="AB24" s="149"/>
      <c r="AC24" s="149"/>
      <c r="AD24" s="149">
        <v>10.597148667217741</v>
      </c>
      <c r="AE24" s="149"/>
      <c r="AF24" s="149">
        <v>17.34635731237482</v>
      </c>
      <c r="AG24" s="149"/>
      <c r="AH24" s="149"/>
      <c r="AI24" s="149"/>
      <c r="AJ24" s="149">
        <v>0</v>
      </c>
      <c r="AK24" s="149"/>
      <c r="AL24" s="149">
        <v>17.498537634275429</v>
      </c>
    </row>
    <row r="26" spans="1:38" ht="15">
      <c r="A26" s="112" t="s">
        <v>261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</row>
    <row r="27" spans="1:38">
      <c r="A27" s="141" t="s">
        <v>41</v>
      </c>
      <c r="B27" s="141" t="s">
        <v>42</v>
      </c>
      <c r="C27" s="141" t="s">
        <v>0</v>
      </c>
      <c r="D27" s="141" t="s">
        <v>1</v>
      </c>
      <c r="E27" s="141" t="s">
        <v>2</v>
      </c>
      <c r="F27" s="141" t="s">
        <v>3</v>
      </c>
      <c r="G27" s="141" t="s">
        <v>4</v>
      </c>
      <c r="H27" s="141" t="s">
        <v>5</v>
      </c>
      <c r="I27" s="141" t="s">
        <v>6</v>
      </c>
      <c r="J27" s="141" t="s">
        <v>7</v>
      </c>
      <c r="K27" s="141" t="s">
        <v>8</v>
      </c>
      <c r="L27" s="141" t="s">
        <v>9</v>
      </c>
      <c r="M27" s="141" t="s">
        <v>10</v>
      </c>
      <c r="N27" s="141" t="s">
        <v>11</v>
      </c>
      <c r="O27" s="141" t="s">
        <v>12</v>
      </c>
      <c r="P27" s="141" t="s">
        <v>13</v>
      </c>
      <c r="Q27" s="141" t="s">
        <v>14</v>
      </c>
      <c r="R27" s="141" t="s">
        <v>15</v>
      </c>
      <c r="S27" s="141" t="s">
        <v>16</v>
      </c>
      <c r="T27" s="141" t="s">
        <v>17</v>
      </c>
      <c r="U27" s="141" t="s">
        <v>18</v>
      </c>
      <c r="V27" s="141" t="s">
        <v>19</v>
      </c>
      <c r="W27" s="141" t="s">
        <v>20</v>
      </c>
      <c r="X27" s="141" t="s">
        <v>21</v>
      </c>
      <c r="Y27" s="141" t="s">
        <v>22</v>
      </c>
      <c r="Z27" s="141" t="s">
        <v>23</v>
      </c>
      <c r="AA27" s="141" t="s">
        <v>24</v>
      </c>
      <c r="AB27" s="141" t="s">
        <v>25</v>
      </c>
      <c r="AC27" s="141" t="s">
        <v>26</v>
      </c>
      <c r="AD27" s="141" t="s">
        <v>27</v>
      </c>
      <c r="AE27" s="141" t="s">
        <v>28</v>
      </c>
      <c r="AF27" s="141" t="s">
        <v>29</v>
      </c>
      <c r="AG27" s="141" t="s">
        <v>30</v>
      </c>
      <c r="AH27" s="141" t="s">
        <v>31</v>
      </c>
      <c r="AI27" s="141" t="s">
        <v>32</v>
      </c>
      <c r="AJ27" s="141" t="s">
        <v>33</v>
      </c>
      <c r="AK27" s="141" t="s">
        <v>34</v>
      </c>
      <c r="AL27" s="141" t="s">
        <v>35</v>
      </c>
    </row>
    <row r="28" spans="1:38">
      <c r="A28" s="160" t="s">
        <v>43</v>
      </c>
      <c r="B28" s="102" t="s">
        <v>221</v>
      </c>
      <c r="C28" s="149">
        <f>C24+Infra_costs_IWT!C24</f>
        <v>24.509649682070567</v>
      </c>
      <c r="D28" s="327">
        <f>D24+Infra_costs_IWT!D24</f>
        <v>19.398928675344163</v>
      </c>
      <c r="E28" s="327">
        <f>E24+Infra_costs_IWT!E24</f>
        <v>8.194608463681968</v>
      </c>
      <c r="F28" s="327">
        <f>F24+Infra_costs_IWT!F24</f>
        <v>12.737622129612287</v>
      </c>
      <c r="G28" s="327">
        <f>G24+Infra_costs_IWT!G24</f>
        <v>0</v>
      </c>
      <c r="H28" s="327">
        <f>H24+Infra_costs_IWT!H24</f>
        <v>16.48295373253432</v>
      </c>
      <c r="I28" s="327">
        <f>I24+Infra_costs_IWT!I24</f>
        <v>0</v>
      </c>
      <c r="J28" s="327">
        <f>J24+Infra_costs_IWT!J24</f>
        <v>5.9275975271508701</v>
      </c>
      <c r="K28" s="327">
        <f>K24+Infra_costs_IWT!K24</f>
        <v>8.794781154758315</v>
      </c>
      <c r="L28" s="327">
        <f>L24+Infra_costs_IWT!L24</f>
        <v>17.405885687569047</v>
      </c>
      <c r="M28" s="327">
        <f>M24+Infra_costs_IWT!M24</f>
        <v>22.827625355069372</v>
      </c>
      <c r="N28" s="327">
        <f>N24+Infra_costs_IWT!N24</f>
        <v>0</v>
      </c>
      <c r="O28" s="327">
        <f>O24+Infra_costs_IWT!O24</f>
        <v>16.210219130189156</v>
      </c>
      <c r="P28" s="327">
        <f>P24+Infra_costs_IWT!P24</f>
        <v>0</v>
      </c>
      <c r="Q28" s="327">
        <f>Q24+Infra_costs_IWT!Q24</f>
        <v>19.342367338486259</v>
      </c>
      <c r="R28" s="327">
        <f>R24+Infra_costs_IWT!R24</f>
        <v>0</v>
      </c>
      <c r="S28" s="327">
        <f>S24+Infra_costs_IWT!S24</f>
        <v>0</v>
      </c>
      <c r="T28" s="327">
        <f>T24+Infra_costs_IWT!T24</f>
        <v>36.547314809435093</v>
      </c>
      <c r="U28" s="327">
        <f>U24+Infra_costs_IWT!U24</f>
        <v>0</v>
      </c>
      <c r="V28" s="327">
        <f>V24+Infra_costs_IWT!V24</f>
        <v>17.750869374977771</v>
      </c>
      <c r="W28" s="327">
        <f>W24+Infra_costs_IWT!W24</f>
        <v>11.374210082774139</v>
      </c>
      <c r="X28" s="327">
        <f>X24+Infra_costs_IWT!X24</f>
        <v>0</v>
      </c>
      <c r="Y28" s="327">
        <f>Y24+Infra_costs_IWT!Y24</f>
        <v>12.738234607695542</v>
      </c>
      <c r="Z28" s="327">
        <f>Z24+Infra_costs_IWT!Z24</f>
        <v>15.159687883621991</v>
      </c>
      <c r="AA28" s="327">
        <f>AA24+Infra_costs_IWT!AA24</f>
        <v>0</v>
      </c>
      <c r="AB28" s="327">
        <f>AB24+Infra_costs_IWT!AB24</f>
        <v>0</v>
      </c>
      <c r="AC28" s="327">
        <f>AC24+Infra_costs_IWT!AC24</f>
        <v>0</v>
      </c>
      <c r="AD28" s="327">
        <f>AD24+Infra_costs_IWT!AD24</f>
        <v>10.597148667217741</v>
      </c>
      <c r="AE28" s="327">
        <f>AE24+Infra_costs_IWT!AE24</f>
        <v>0</v>
      </c>
      <c r="AF28" s="327">
        <f>AF24+Infra_costs_IWT!AF24</f>
        <v>17.396370935700432</v>
      </c>
      <c r="AG28" s="327">
        <f>AG24+Infra_costs_IWT!AG24</f>
        <v>0</v>
      </c>
      <c r="AH28" s="327">
        <f>AH24+Infra_costs_IWT!AH24</f>
        <v>0</v>
      </c>
      <c r="AI28" s="327">
        <f>AI24+Infra_costs_IWT!AI24</f>
        <v>0</v>
      </c>
      <c r="AJ28" s="327">
        <f>AJ24+Infra_costs_IWT!AJ24</f>
        <v>0</v>
      </c>
      <c r="AK28" s="327">
        <f>AK24+Infra_costs_IWT!AK24</f>
        <v>0</v>
      </c>
      <c r="AL28" s="327">
        <f>AL24+Infra_costs_IWT!AL24</f>
        <v>18.844568999289748</v>
      </c>
    </row>
    <row r="30" spans="1:38">
      <c r="A30" s="49" t="s">
        <v>396</v>
      </c>
      <c r="B30" s="103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</row>
    <row r="31" spans="1:38">
      <c r="A31" s="141" t="s">
        <v>41</v>
      </c>
      <c r="B31" s="141" t="s">
        <v>42</v>
      </c>
      <c r="C31" s="141" t="s">
        <v>0</v>
      </c>
      <c r="D31" s="141" t="s">
        <v>1</v>
      </c>
      <c r="E31" s="141" t="s">
        <v>2</v>
      </c>
      <c r="F31" s="141" t="s">
        <v>3</v>
      </c>
      <c r="G31" s="141" t="s">
        <v>4</v>
      </c>
      <c r="H31" s="141" t="s">
        <v>5</v>
      </c>
      <c r="I31" s="141" t="s">
        <v>6</v>
      </c>
      <c r="J31" s="141" t="s">
        <v>7</v>
      </c>
      <c r="K31" s="141" t="s">
        <v>8</v>
      </c>
      <c r="L31" s="141" t="s">
        <v>9</v>
      </c>
      <c r="M31" s="141" t="s">
        <v>10</v>
      </c>
      <c r="N31" s="141" t="s">
        <v>11</v>
      </c>
      <c r="O31" s="141" t="s">
        <v>12</v>
      </c>
      <c r="P31" s="141" t="s">
        <v>13</v>
      </c>
      <c r="Q31" s="141" t="s">
        <v>14</v>
      </c>
      <c r="R31" s="141" t="s">
        <v>15</v>
      </c>
      <c r="S31" s="141" t="s">
        <v>16</v>
      </c>
      <c r="T31" s="141" t="s">
        <v>17</v>
      </c>
      <c r="U31" s="141" t="s">
        <v>18</v>
      </c>
      <c r="V31" s="141" t="s">
        <v>19</v>
      </c>
      <c r="W31" s="141" t="s">
        <v>20</v>
      </c>
      <c r="X31" s="141" t="s">
        <v>21</v>
      </c>
      <c r="Y31" s="141" t="s">
        <v>22</v>
      </c>
      <c r="Z31" s="141" t="s">
        <v>23</v>
      </c>
      <c r="AA31" s="141" t="s">
        <v>24</v>
      </c>
      <c r="AB31" s="141" t="s">
        <v>25</v>
      </c>
      <c r="AC31" s="141" t="s">
        <v>26</v>
      </c>
      <c r="AD31" s="141" t="s">
        <v>27</v>
      </c>
      <c r="AE31" s="141" t="s">
        <v>28</v>
      </c>
      <c r="AF31" s="141" t="s">
        <v>29</v>
      </c>
      <c r="AG31" s="141" t="s">
        <v>30</v>
      </c>
      <c r="AH31" s="141" t="s">
        <v>31</v>
      </c>
      <c r="AI31" s="141" t="s">
        <v>32</v>
      </c>
      <c r="AJ31" s="141" t="s">
        <v>33</v>
      </c>
      <c r="AK31" s="141" t="s">
        <v>34</v>
      </c>
      <c r="AL31" s="141" t="s">
        <v>35</v>
      </c>
    </row>
    <row r="32" spans="1:38">
      <c r="A32" s="160" t="s">
        <v>43</v>
      </c>
      <c r="B32" s="102" t="s">
        <v>221</v>
      </c>
      <c r="C32" s="142">
        <f>C15+Infra_costs_IWT!C24</f>
        <v>25.886588458883189</v>
      </c>
      <c r="D32" s="329">
        <f>D15+Infra_costs_IWT!D24</f>
        <v>20.368228865621912</v>
      </c>
      <c r="E32" s="329">
        <f>E15+Infra_costs_IWT!E24</f>
        <v>8.5099765517192445</v>
      </c>
      <c r="F32" s="329">
        <f>F15+Infra_costs_IWT!F24</f>
        <v>17.349553582922791</v>
      </c>
      <c r="G32" s="329">
        <f>G15+Infra_costs_IWT!G24</f>
        <v>0</v>
      </c>
      <c r="H32" s="329">
        <f>H15+Infra_costs_IWT!H24</f>
        <v>117.83864604369214</v>
      </c>
      <c r="I32" s="329">
        <f>I15+Infra_costs_IWT!I24</f>
        <v>0</v>
      </c>
      <c r="J32" s="329">
        <f>J15+Infra_costs_IWT!J24</f>
        <v>7.4406853642021824</v>
      </c>
      <c r="K32" s="329">
        <f>K15+Infra_costs_IWT!K24</f>
        <v>564.34605815135228</v>
      </c>
      <c r="L32" s="329">
        <f>L15+Infra_costs_IWT!L24</f>
        <v>21.8742591761802</v>
      </c>
      <c r="M32" s="329">
        <f>M15+Infra_costs_IWT!M24</f>
        <v>24.014947730077392</v>
      </c>
      <c r="N32" s="329">
        <f>N15+Infra_costs_IWT!N24</f>
        <v>0</v>
      </c>
      <c r="O32" s="329">
        <f>O15+Infra_costs_IWT!O24</f>
        <v>20.22941822184649</v>
      </c>
      <c r="P32" s="329">
        <f>P15+Infra_costs_IWT!P24</f>
        <v>0</v>
      </c>
      <c r="Q32" s="329">
        <f>Q15+Infra_costs_IWT!Q24</f>
        <v>152.93618424935673</v>
      </c>
      <c r="R32" s="329">
        <f>R15+Infra_costs_IWT!R24</f>
        <v>0</v>
      </c>
      <c r="S32" s="329">
        <f>S15+Infra_costs_IWT!S24</f>
        <v>0</v>
      </c>
      <c r="T32" s="329">
        <f>T15+Infra_costs_IWT!T24</f>
        <v>37.649955586986451</v>
      </c>
      <c r="U32" s="329">
        <f>U15+Infra_costs_IWT!U24</f>
        <v>0</v>
      </c>
      <c r="V32" s="329">
        <f>V15+Infra_costs_IWT!V24</f>
        <v>18.693792108843805</v>
      </c>
      <c r="W32" s="329">
        <f>W15+Infra_costs_IWT!W24</f>
        <v>200.83430102958459</v>
      </c>
      <c r="X32" s="329">
        <f>X15+Infra_costs_IWT!X24</f>
        <v>0</v>
      </c>
      <c r="Y32" s="329">
        <f>Y15+Infra_costs_IWT!Y24</f>
        <v>13.198660975540058</v>
      </c>
      <c r="Z32" s="329">
        <f>Z15+Infra_costs_IWT!Z24</f>
        <v>16.303473653603522</v>
      </c>
      <c r="AA32" s="329">
        <f>AA15+Infra_costs_IWT!AA24</f>
        <v>0</v>
      </c>
      <c r="AB32" s="329">
        <f>AB15+Infra_costs_IWT!AB24</f>
        <v>0</v>
      </c>
      <c r="AC32" s="329">
        <f>AC15+Infra_costs_IWT!AC24</f>
        <v>0</v>
      </c>
      <c r="AD32" s="329">
        <f>AD15+Infra_costs_IWT!AD24</f>
        <v>55.082388398200138</v>
      </c>
      <c r="AE32" s="329">
        <f>AE15+Infra_costs_IWT!AE24</f>
        <v>0</v>
      </c>
      <c r="AF32" s="329">
        <f>AF15+Infra_costs_IWT!AF24</f>
        <v>18.638573782357582</v>
      </c>
      <c r="AG32" s="329">
        <f>AG15+Infra_costs_IWT!AG24</f>
        <v>0</v>
      </c>
      <c r="AH32" s="329">
        <f>AH15+Infra_costs_IWT!AH24</f>
        <v>0</v>
      </c>
      <c r="AI32" s="329">
        <f>AI15+Infra_costs_IWT!AI24</f>
        <v>0</v>
      </c>
      <c r="AJ32" s="329">
        <f>AJ15+Infra_costs_IWT!AJ24</f>
        <v>0</v>
      </c>
      <c r="AK32" s="329">
        <f>AK15+Infra_costs_IWT!AK24</f>
        <v>0</v>
      </c>
      <c r="AL32" s="329">
        <f>AL15+Infra_costs_IWT!AL24</f>
        <v>20.822175476136611</v>
      </c>
    </row>
    <row r="61" spans="1:38" s="229" customFormat="1" ht="13.5" thickBot="1"/>
    <row r="62" spans="1:38" ht="15.75" thickTop="1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/>
    </row>
    <row r="63" spans="1:38" ht="18.75">
      <c r="A63" s="111" t="s">
        <v>188</v>
      </c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</row>
    <row r="65" spans="1:42" ht="15">
      <c r="A65" s="112" t="s">
        <v>180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</row>
    <row r="66" spans="1:42">
      <c r="A66" s="141" t="s">
        <v>41</v>
      </c>
      <c r="B66" s="141" t="s">
        <v>42</v>
      </c>
      <c r="C66" s="141" t="s">
        <v>0</v>
      </c>
      <c r="D66" s="141" t="s">
        <v>1</v>
      </c>
      <c r="E66" s="141" t="s">
        <v>2</v>
      </c>
      <c r="F66" s="141" t="s">
        <v>3</v>
      </c>
      <c r="G66" s="141" t="s">
        <v>4</v>
      </c>
      <c r="H66" s="141" t="s">
        <v>5</v>
      </c>
      <c r="I66" s="141" t="s">
        <v>6</v>
      </c>
      <c r="J66" s="141" t="s">
        <v>7</v>
      </c>
      <c r="K66" s="141" t="s">
        <v>8</v>
      </c>
      <c r="L66" s="141" t="s">
        <v>9</v>
      </c>
      <c r="M66" s="141" t="s">
        <v>10</v>
      </c>
      <c r="N66" s="141" t="s">
        <v>11</v>
      </c>
      <c r="O66" s="141" t="s">
        <v>12</v>
      </c>
      <c r="P66" s="141" t="s">
        <v>13</v>
      </c>
      <c r="Q66" s="141" t="s">
        <v>14</v>
      </c>
      <c r="R66" s="141" t="s">
        <v>15</v>
      </c>
      <c r="S66" s="141" t="s">
        <v>16</v>
      </c>
      <c r="T66" s="141" t="s">
        <v>17</v>
      </c>
      <c r="U66" s="141" t="s">
        <v>18</v>
      </c>
      <c r="V66" s="141" t="s">
        <v>19</v>
      </c>
      <c r="W66" s="141" t="s">
        <v>20</v>
      </c>
      <c r="X66" s="141" t="s">
        <v>21</v>
      </c>
      <c r="Y66" s="141" t="s">
        <v>22</v>
      </c>
      <c r="Z66" s="141" t="s">
        <v>23</v>
      </c>
      <c r="AA66" s="141" t="s">
        <v>24</v>
      </c>
      <c r="AB66" s="141" t="s">
        <v>25</v>
      </c>
      <c r="AC66" s="141" t="s">
        <v>26</v>
      </c>
      <c r="AD66" s="141" t="s">
        <v>27</v>
      </c>
      <c r="AE66" s="141" t="s">
        <v>28</v>
      </c>
      <c r="AF66" s="141" t="s">
        <v>29</v>
      </c>
      <c r="AG66" s="141" t="s">
        <v>30</v>
      </c>
      <c r="AH66" s="141" t="s">
        <v>31</v>
      </c>
      <c r="AI66" s="141" t="s">
        <v>32</v>
      </c>
      <c r="AJ66" s="141" t="s">
        <v>33</v>
      </c>
      <c r="AK66" s="141" t="s">
        <v>34</v>
      </c>
      <c r="AL66" s="141" t="s">
        <v>35</v>
      </c>
      <c r="AM66" s="141" t="s">
        <v>375</v>
      </c>
    </row>
    <row r="67" spans="1:42">
      <c r="A67" s="160" t="s">
        <v>179</v>
      </c>
      <c r="B67" s="102" t="s">
        <v>221</v>
      </c>
      <c r="C67" s="221">
        <v>1.9115299186216398E-3</v>
      </c>
      <c r="D67" s="221">
        <v>5.8976118995850138E-3</v>
      </c>
      <c r="E67" s="221">
        <v>1.5132027383692047E-3</v>
      </c>
      <c r="F67" s="221">
        <v>6.8016205008271488E-4</v>
      </c>
      <c r="G67" s="221"/>
      <c r="H67" s="221">
        <v>3.4962663806132507E-5</v>
      </c>
      <c r="I67" s="221"/>
      <c r="J67" s="235">
        <v>3.347326841014481E-3</v>
      </c>
      <c r="K67" s="235">
        <v>3.7925986098322808E-4</v>
      </c>
      <c r="L67" s="235">
        <v>5.4007967908590113E-3</v>
      </c>
      <c r="M67" s="235">
        <v>3.7531428921144208E-2</v>
      </c>
      <c r="N67" s="235"/>
      <c r="O67" s="235">
        <v>9.5151666623841385E-4</v>
      </c>
      <c r="P67" s="235"/>
      <c r="Q67" s="235">
        <v>2.1978684809259233E-4</v>
      </c>
      <c r="R67" s="235"/>
      <c r="S67" s="235"/>
      <c r="T67" s="235">
        <v>4.0563592778205149E-4</v>
      </c>
      <c r="U67" s="235"/>
      <c r="V67" s="235">
        <v>2.4055152846528014E-2</v>
      </c>
      <c r="W67" s="235">
        <v>1.0151450194820021E-4</v>
      </c>
      <c r="X67" s="235"/>
      <c r="Y67" s="235">
        <v>6.1928775451476643E-3</v>
      </c>
      <c r="Z67" s="235">
        <v>3.2990981561294727E-4</v>
      </c>
      <c r="AA67" s="235"/>
      <c r="AB67" s="235"/>
      <c r="AC67" s="235"/>
      <c r="AD67" s="235">
        <v>1.1895906331083566E-4</v>
      </c>
      <c r="AE67" s="235"/>
      <c r="AF67" s="235">
        <v>4.4626901546069023E-5</v>
      </c>
      <c r="AG67" s="235"/>
      <c r="AH67" s="235"/>
      <c r="AI67" s="235"/>
      <c r="AJ67" s="235">
        <v>7.5914890025620477E-2</v>
      </c>
      <c r="AK67" s="235"/>
      <c r="AL67" s="235">
        <v>8.9071634899126367E-2</v>
      </c>
      <c r="AM67" s="235">
        <v>8.8952675835815523E-2</v>
      </c>
      <c r="AN67" s="279"/>
      <c r="AO67" s="279"/>
      <c r="AP67" s="279"/>
    </row>
    <row r="68" spans="1:42" s="159" customFormat="1">
      <c r="B68" s="103"/>
      <c r="C68" s="230"/>
      <c r="D68" s="230"/>
      <c r="E68" s="230"/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30"/>
      <c r="Y68" s="230"/>
      <c r="Z68" s="230"/>
      <c r="AA68" s="230"/>
      <c r="AB68" s="230"/>
      <c r="AC68" s="230"/>
      <c r="AD68" s="230"/>
      <c r="AE68" s="230"/>
      <c r="AF68" s="230"/>
      <c r="AG68" s="230"/>
      <c r="AH68" s="230"/>
      <c r="AI68" s="230"/>
      <c r="AJ68" s="230"/>
      <c r="AK68" s="230"/>
      <c r="AL68" s="230"/>
      <c r="AM68" s="230"/>
    </row>
    <row r="69" spans="1:42" s="159" customFormat="1">
      <c r="B69" s="103"/>
      <c r="C69" s="230"/>
      <c r="D69" s="230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30"/>
      <c r="Z69" s="230"/>
      <c r="AA69" s="230"/>
      <c r="AB69" s="230"/>
      <c r="AC69" s="230"/>
      <c r="AD69" s="230"/>
      <c r="AE69" s="230"/>
      <c r="AF69" s="230"/>
      <c r="AG69" s="230"/>
      <c r="AH69" s="230"/>
      <c r="AI69" s="230"/>
      <c r="AJ69" s="230"/>
      <c r="AK69" s="230"/>
      <c r="AL69" s="230"/>
      <c r="AM69" s="230"/>
    </row>
    <row r="70" spans="1:42" s="159" customFormat="1">
      <c r="B70" s="103"/>
      <c r="C70" s="230"/>
      <c r="D70" s="230"/>
      <c r="E70" s="230"/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30"/>
      <c r="Z70" s="230"/>
      <c r="AA70" s="230"/>
      <c r="AB70" s="230"/>
      <c r="AC70" s="230"/>
      <c r="AD70" s="230"/>
      <c r="AE70" s="230"/>
      <c r="AF70" s="230"/>
      <c r="AG70" s="230"/>
      <c r="AH70" s="230"/>
      <c r="AI70" s="230"/>
      <c r="AJ70" s="230"/>
      <c r="AK70" s="230"/>
      <c r="AL70" s="230"/>
      <c r="AM70" s="230"/>
    </row>
    <row r="71" spans="1:42" s="159" customFormat="1">
      <c r="B71" s="115"/>
      <c r="C71" s="230"/>
      <c r="D71" s="230"/>
      <c r="E71" s="230"/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30"/>
      <c r="Z71" s="230"/>
      <c r="AA71" s="230"/>
      <c r="AB71" s="230"/>
      <c r="AC71" s="230"/>
      <c r="AD71" s="230"/>
      <c r="AE71" s="230"/>
      <c r="AF71" s="230"/>
      <c r="AG71" s="230"/>
      <c r="AH71" s="230"/>
      <c r="AI71" s="230"/>
      <c r="AJ71" s="230"/>
      <c r="AK71" s="230"/>
      <c r="AL71" s="230"/>
      <c r="AM71" s="230"/>
    </row>
    <row r="72" spans="1:42">
      <c r="A72" s="159"/>
      <c r="B72" s="103"/>
      <c r="C72" s="230"/>
      <c r="D72" s="230"/>
      <c r="E72" s="230"/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30"/>
      <c r="Y72" s="230"/>
      <c r="Z72" s="230"/>
      <c r="AA72" s="230"/>
      <c r="AB72" s="230"/>
      <c r="AC72" s="230"/>
      <c r="AD72" s="230"/>
      <c r="AE72" s="230"/>
      <c r="AF72" s="230"/>
      <c r="AG72" s="230"/>
      <c r="AH72" s="230"/>
      <c r="AI72" s="230"/>
      <c r="AJ72" s="230"/>
      <c r="AK72" s="230"/>
      <c r="AL72" s="230"/>
      <c r="AM72" s="230"/>
    </row>
    <row r="73" spans="1:42" ht="15">
      <c r="A73" s="118"/>
      <c r="B73" s="118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10"/>
      <c r="N73" s="110"/>
      <c r="O73" s="110"/>
      <c r="P73" s="109"/>
      <c r="Q73" s="109"/>
      <c r="R73" s="109"/>
      <c r="S73" s="109"/>
      <c r="T73" s="109"/>
      <c r="U73" s="109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</row>
    <row r="74" spans="1:42" ht="15">
      <c r="A74" s="112" t="s">
        <v>183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</row>
    <row r="75" spans="1:42">
      <c r="A75" s="141" t="s">
        <v>41</v>
      </c>
      <c r="B75" s="141" t="s">
        <v>42</v>
      </c>
      <c r="C75" s="141" t="s">
        <v>0</v>
      </c>
      <c r="D75" s="141" t="s">
        <v>1</v>
      </c>
      <c r="E75" s="141" t="s">
        <v>2</v>
      </c>
      <c r="F75" s="141" t="s">
        <v>3</v>
      </c>
      <c r="G75" s="141" t="s">
        <v>4</v>
      </c>
      <c r="H75" s="141" t="s">
        <v>5</v>
      </c>
      <c r="I75" s="141" t="s">
        <v>6</v>
      </c>
      <c r="J75" s="141" t="s">
        <v>7</v>
      </c>
      <c r="K75" s="141" t="s">
        <v>8</v>
      </c>
      <c r="L75" s="141" t="s">
        <v>9</v>
      </c>
      <c r="M75" s="141" t="s">
        <v>10</v>
      </c>
      <c r="N75" s="141" t="s">
        <v>11</v>
      </c>
      <c r="O75" s="141" t="s">
        <v>12</v>
      </c>
      <c r="P75" s="141" t="s">
        <v>13</v>
      </c>
      <c r="Q75" s="141" t="s">
        <v>14</v>
      </c>
      <c r="R75" s="141" t="s">
        <v>15</v>
      </c>
      <c r="S75" s="141" t="s">
        <v>16</v>
      </c>
      <c r="T75" s="141" t="s">
        <v>17</v>
      </c>
      <c r="U75" s="141" t="s">
        <v>18</v>
      </c>
      <c r="V75" s="141" t="s">
        <v>19</v>
      </c>
      <c r="W75" s="141" t="s">
        <v>20</v>
      </c>
      <c r="X75" s="141" t="s">
        <v>21</v>
      </c>
      <c r="Y75" s="141" t="s">
        <v>22</v>
      </c>
      <c r="Z75" s="141" t="s">
        <v>23</v>
      </c>
      <c r="AA75" s="141" t="s">
        <v>24</v>
      </c>
      <c r="AB75" s="141" t="s">
        <v>25</v>
      </c>
      <c r="AC75" s="141" t="s">
        <v>26</v>
      </c>
      <c r="AD75" s="141" t="s">
        <v>27</v>
      </c>
      <c r="AE75" s="141" t="s">
        <v>28</v>
      </c>
      <c r="AF75" s="141" t="s">
        <v>29</v>
      </c>
      <c r="AG75" s="141" t="s">
        <v>30</v>
      </c>
      <c r="AH75" s="141" t="s">
        <v>31</v>
      </c>
      <c r="AI75" s="141" t="s">
        <v>32</v>
      </c>
      <c r="AJ75" s="141" t="s">
        <v>33</v>
      </c>
      <c r="AK75" s="141" t="s">
        <v>34</v>
      </c>
      <c r="AL75" s="141" t="s">
        <v>35</v>
      </c>
      <c r="AM75" s="141" t="s">
        <v>375</v>
      </c>
    </row>
    <row r="76" spans="1:42">
      <c r="A76" s="160" t="s">
        <v>179</v>
      </c>
      <c r="B76" s="102" t="s">
        <v>221</v>
      </c>
      <c r="C76" s="221">
        <v>3.2588418714655946E-2</v>
      </c>
      <c r="D76" s="221">
        <v>0.12536603056509024</v>
      </c>
      <c r="E76" s="221">
        <v>2.4841200132846183E-2</v>
      </c>
      <c r="F76" s="221">
        <v>7.2217822096993893E-3</v>
      </c>
      <c r="G76" s="221"/>
      <c r="H76" s="221">
        <v>3.6325816691399807E-4</v>
      </c>
      <c r="I76" s="221"/>
      <c r="J76" s="221">
        <v>3.7994842098669967E-3</v>
      </c>
      <c r="K76" s="221">
        <v>3.2839568706160996E-4</v>
      </c>
      <c r="L76" s="221">
        <v>0.10356490568893202</v>
      </c>
      <c r="M76" s="221">
        <v>0.89585940560017918</v>
      </c>
      <c r="N76" s="221"/>
      <c r="O76" s="221">
        <v>2.1331744697222689E-2</v>
      </c>
      <c r="P76" s="221"/>
      <c r="Q76" s="221">
        <v>7.0231075476889955E-4</v>
      </c>
      <c r="R76" s="221"/>
      <c r="S76" s="221"/>
      <c r="T76" s="221">
        <v>6.9753878860565359E-3</v>
      </c>
      <c r="U76" s="221"/>
      <c r="V76" s="221">
        <v>0.5844294017448366</v>
      </c>
      <c r="W76" s="221">
        <v>5.8268274398835698E-4</v>
      </c>
      <c r="X76" s="221"/>
      <c r="Y76" s="221">
        <v>0.11136220428696263</v>
      </c>
      <c r="Z76" s="221">
        <v>8.0522359279412009E-3</v>
      </c>
      <c r="AA76" s="221"/>
      <c r="AB76" s="221"/>
      <c r="AC76" s="221"/>
      <c r="AD76" s="221">
        <v>1.0480959058141402E-3</v>
      </c>
      <c r="AE76" s="221"/>
      <c r="AF76" s="221">
        <v>5.4573310048596445E-4</v>
      </c>
      <c r="AG76" s="221"/>
      <c r="AH76" s="221"/>
      <c r="AI76" s="221"/>
      <c r="AJ76" s="221">
        <v>0.2939705805336667</v>
      </c>
      <c r="AK76" s="221"/>
      <c r="AL76" s="221">
        <v>1.9284169449228368</v>
      </c>
      <c r="AM76" s="221">
        <v>1.9273688490170227</v>
      </c>
    </row>
    <row r="77" spans="1:42" s="159" customFormat="1">
      <c r="B77" s="103"/>
      <c r="C77" s="230"/>
      <c r="D77" s="230"/>
      <c r="E77" s="230"/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30"/>
      <c r="Y77" s="230"/>
      <c r="Z77" s="230"/>
      <c r="AA77" s="230"/>
      <c r="AB77" s="230"/>
      <c r="AC77" s="230"/>
      <c r="AD77" s="230"/>
      <c r="AE77" s="230"/>
      <c r="AF77" s="230"/>
      <c r="AG77" s="230"/>
      <c r="AH77" s="230"/>
      <c r="AI77" s="230"/>
      <c r="AJ77" s="230"/>
      <c r="AK77" s="230"/>
      <c r="AL77" s="230"/>
      <c r="AM77" s="230"/>
    </row>
    <row r="78" spans="1:42" s="159" customFormat="1">
      <c r="B78" s="103"/>
      <c r="C78" s="230"/>
      <c r="D78" s="230"/>
      <c r="E78" s="230"/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  <c r="AA78" s="230"/>
      <c r="AB78" s="230"/>
      <c r="AC78" s="230"/>
      <c r="AD78" s="230"/>
      <c r="AE78" s="230"/>
      <c r="AF78" s="230"/>
      <c r="AG78" s="230"/>
      <c r="AH78" s="230"/>
      <c r="AI78" s="230"/>
      <c r="AJ78" s="230"/>
      <c r="AK78" s="230"/>
      <c r="AL78" s="230"/>
      <c r="AM78" s="230"/>
    </row>
    <row r="79" spans="1:42" s="159" customFormat="1">
      <c r="B79" s="103"/>
      <c r="C79" s="230"/>
      <c r="D79" s="230"/>
      <c r="E79" s="230"/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30"/>
      <c r="Z79" s="230"/>
      <c r="AA79" s="230"/>
      <c r="AB79" s="230"/>
      <c r="AC79" s="230"/>
      <c r="AD79" s="230"/>
      <c r="AE79" s="230"/>
      <c r="AF79" s="230"/>
      <c r="AG79" s="230"/>
      <c r="AH79" s="230"/>
      <c r="AI79" s="230"/>
      <c r="AJ79" s="230"/>
      <c r="AK79" s="230"/>
      <c r="AL79" s="230"/>
      <c r="AM79" s="230"/>
    </row>
    <row r="80" spans="1:42" s="159" customFormat="1">
      <c r="B80" s="115"/>
      <c r="C80" s="230"/>
      <c r="D80" s="230"/>
      <c r="E80" s="230"/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30"/>
      <c r="Z80" s="230"/>
      <c r="AA80" s="230"/>
      <c r="AB80" s="230"/>
      <c r="AC80" s="230"/>
      <c r="AD80" s="230"/>
      <c r="AE80" s="230"/>
      <c r="AF80" s="230"/>
      <c r="AG80" s="230"/>
      <c r="AH80" s="230"/>
      <c r="AI80" s="230"/>
      <c r="AJ80" s="230"/>
      <c r="AK80" s="230"/>
      <c r="AL80" s="230"/>
      <c r="AM80" s="230"/>
    </row>
    <row r="81" spans="1:39">
      <c r="A81" s="159"/>
      <c r="B81" s="159"/>
      <c r="C81" s="230"/>
      <c r="D81" s="230"/>
      <c r="E81" s="230"/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30"/>
      <c r="Z81" s="230"/>
      <c r="AA81" s="230"/>
      <c r="AB81" s="230"/>
      <c r="AC81" s="230"/>
      <c r="AD81" s="230"/>
      <c r="AE81" s="230"/>
      <c r="AF81" s="230"/>
      <c r="AG81" s="230"/>
      <c r="AH81" s="230"/>
      <c r="AI81" s="230"/>
      <c r="AJ81" s="230"/>
      <c r="AK81" s="230"/>
      <c r="AL81" s="231"/>
      <c r="AM81" s="231"/>
    </row>
    <row r="82" spans="1:39" ht="15">
      <c r="A82" s="118"/>
      <c r="B82" s="118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10"/>
      <c r="N82" s="110"/>
      <c r="O82" s="110"/>
      <c r="P82" s="109"/>
      <c r="Q82" s="109"/>
      <c r="R82" s="109"/>
      <c r="S82" s="109"/>
      <c r="T82" s="109"/>
      <c r="U82" s="109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</row>
    <row r="83" spans="1:39" ht="15">
      <c r="A83" s="112" t="s">
        <v>184</v>
      </c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</row>
    <row r="84" spans="1:39">
      <c r="A84" s="141" t="s">
        <v>41</v>
      </c>
      <c r="B84" s="141" t="s">
        <v>42</v>
      </c>
      <c r="C84" s="141" t="s">
        <v>0</v>
      </c>
      <c r="D84" s="141" t="s">
        <v>1</v>
      </c>
      <c r="E84" s="141" t="s">
        <v>2</v>
      </c>
      <c r="F84" s="141" t="s">
        <v>3</v>
      </c>
      <c r="G84" s="141" t="s">
        <v>4</v>
      </c>
      <c r="H84" s="141" t="s">
        <v>5</v>
      </c>
      <c r="I84" s="141" t="s">
        <v>6</v>
      </c>
      <c r="J84" s="141" t="s">
        <v>7</v>
      </c>
      <c r="K84" s="141" t="s">
        <v>8</v>
      </c>
      <c r="L84" s="141" t="s">
        <v>9</v>
      </c>
      <c r="M84" s="141" t="s">
        <v>10</v>
      </c>
      <c r="N84" s="141" t="s">
        <v>11</v>
      </c>
      <c r="O84" s="141" t="s">
        <v>12</v>
      </c>
      <c r="P84" s="141" t="s">
        <v>13</v>
      </c>
      <c r="Q84" s="141" t="s">
        <v>14</v>
      </c>
      <c r="R84" s="141" t="s">
        <v>15</v>
      </c>
      <c r="S84" s="141" t="s">
        <v>16</v>
      </c>
      <c r="T84" s="141" t="s">
        <v>17</v>
      </c>
      <c r="U84" s="141" t="s">
        <v>18</v>
      </c>
      <c r="V84" s="141" t="s">
        <v>19</v>
      </c>
      <c r="W84" s="141" t="s">
        <v>20</v>
      </c>
      <c r="X84" s="141" t="s">
        <v>21</v>
      </c>
      <c r="Y84" s="141" t="s">
        <v>22</v>
      </c>
      <c r="Z84" s="141" t="s">
        <v>23</v>
      </c>
      <c r="AA84" s="141" t="s">
        <v>24</v>
      </c>
      <c r="AB84" s="141" t="s">
        <v>25</v>
      </c>
      <c r="AC84" s="141" t="s">
        <v>26</v>
      </c>
      <c r="AD84" s="141" t="s">
        <v>27</v>
      </c>
      <c r="AE84" s="141" t="s">
        <v>28</v>
      </c>
      <c r="AF84" s="141" t="s">
        <v>29</v>
      </c>
      <c r="AG84" s="141" t="s">
        <v>30</v>
      </c>
      <c r="AH84" s="141" t="s">
        <v>31</v>
      </c>
      <c r="AI84" s="141" t="s">
        <v>32</v>
      </c>
      <c r="AJ84" s="141" t="s">
        <v>33</v>
      </c>
      <c r="AK84" s="141" t="s">
        <v>34</v>
      </c>
      <c r="AL84" s="141" t="s">
        <v>35</v>
      </c>
      <c r="AM84" s="141" t="s">
        <v>375</v>
      </c>
    </row>
    <row r="85" spans="1:39">
      <c r="A85" s="160" t="s">
        <v>179</v>
      </c>
      <c r="B85" s="102" t="s">
        <v>221</v>
      </c>
      <c r="C85" s="221">
        <v>4.7921726007178382E-3</v>
      </c>
      <c r="D85" s="221">
        <v>2.7665111591962454E-2</v>
      </c>
      <c r="E85" s="221">
        <v>1.4846182558702273E-2</v>
      </c>
      <c r="F85" s="221">
        <v>2.3324029435387488E-3</v>
      </c>
      <c r="G85" s="221"/>
      <c r="H85" s="221">
        <v>8.7564615627734599E-5</v>
      </c>
      <c r="I85" s="221"/>
      <c r="J85" s="221">
        <v>3.8831346988472326E-3</v>
      </c>
      <c r="K85" s="221">
        <v>3.4495151610925746E-4</v>
      </c>
      <c r="L85" s="221">
        <v>2.2596977778357209E-2</v>
      </c>
      <c r="M85" s="221">
        <v>0.14677687010448906</v>
      </c>
      <c r="N85" s="221"/>
      <c r="O85" s="221">
        <v>4.8399351183329668E-3</v>
      </c>
      <c r="P85" s="221"/>
      <c r="Q85" s="221">
        <v>1.6451533845210741E-4</v>
      </c>
      <c r="R85" s="221"/>
      <c r="S85" s="221"/>
      <c r="T85" s="221">
        <v>6.2356620219750384E-4</v>
      </c>
      <c r="U85" s="221"/>
      <c r="V85" s="221">
        <v>0.12878632180279087</v>
      </c>
      <c r="W85" s="221">
        <v>2.3350564167395885E-4</v>
      </c>
      <c r="X85" s="221"/>
      <c r="Y85" s="221">
        <v>3.4940935108666943E-2</v>
      </c>
      <c r="Z85" s="221">
        <v>1.9662236418227677E-3</v>
      </c>
      <c r="AA85" s="221"/>
      <c r="AB85" s="221"/>
      <c r="AC85" s="221"/>
      <c r="AD85" s="221">
        <v>4.4047655133951352E-4</v>
      </c>
      <c r="AE85" s="221"/>
      <c r="AF85" s="221">
        <v>1.1675282083697942E-4</v>
      </c>
      <c r="AG85" s="221"/>
      <c r="AH85" s="221"/>
      <c r="AI85" s="221"/>
      <c r="AJ85" s="221">
        <v>2.4124401976277658E-6</v>
      </c>
      <c r="AK85" s="221"/>
      <c r="AL85" s="221">
        <v>0.39532084781362842</v>
      </c>
      <c r="AM85" s="221">
        <v>0.39488037126228892</v>
      </c>
    </row>
    <row r="86" spans="1:39" s="159" customFormat="1">
      <c r="B86" s="103"/>
      <c r="C86" s="230"/>
      <c r="D86" s="230"/>
      <c r="E86" s="230"/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30"/>
      <c r="Y86" s="230"/>
      <c r="Z86" s="230"/>
      <c r="AA86" s="230"/>
      <c r="AB86" s="230"/>
      <c r="AC86" s="230"/>
      <c r="AD86" s="230"/>
      <c r="AE86" s="230"/>
      <c r="AF86" s="230"/>
      <c r="AG86" s="230"/>
      <c r="AH86" s="230"/>
      <c r="AI86" s="230"/>
      <c r="AJ86" s="230"/>
      <c r="AK86" s="230"/>
      <c r="AL86" s="230"/>
      <c r="AM86" s="230"/>
    </row>
    <row r="87" spans="1:39" s="159" customFormat="1">
      <c r="B87" s="103"/>
      <c r="C87" s="230"/>
      <c r="D87" s="230"/>
      <c r="E87" s="230"/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30"/>
      <c r="Z87" s="230"/>
      <c r="AA87" s="230"/>
      <c r="AB87" s="230"/>
      <c r="AC87" s="230"/>
      <c r="AD87" s="230"/>
      <c r="AE87" s="230"/>
      <c r="AF87" s="230"/>
      <c r="AG87" s="230"/>
      <c r="AH87" s="230"/>
      <c r="AI87" s="230"/>
      <c r="AJ87" s="230"/>
      <c r="AK87" s="230"/>
      <c r="AL87" s="230"/>
      <c r="AM87" s="230"/>
    </row>
    <row r="88" spans="1:39" s="159" customFormat="1">
      <c r="B88" s="103"/>
      <c r="C88" s="230"/>
      <c r="D88" s="230"/>
      <c r="E88" s="230"/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30"/>
      <c r="Z88" s="230"/>
      <c r="AA88" s="230"/>
      <c r="AB88" s="230"/>
      <c r="AC88" s="230"/>
      <c r="AD88" s="230"/>
      <c r="AE88" s="230"/>
      <c r="AF88" s="230"/>
      <c r="AG88" s="230"/>
      <c r="AH88" s="230"/>
      <c r="AI88" s="230"/>
      <c r="AJ88" s="230"/>
      <c r="AK88" s="230"/>
      <c r="AL88" s="230"/>
      <c r="AM88" s="230"/>
    </row>
    <row r="89" spans="1:39" s="159" customFormat="1">
      <c r="B89" s="115"/>
      <c r="C89" s="230"/>
      <c r="D89" s="230"/>
      <c r="E89" s="230"/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30"/>
      <c r="Z89" s="230"/>
      <c r="AA89" s="230"/>
      <c r="AB89" s="230"/>
      <c r="AC89" s="230"/>
      <c r="AD89" s="230"/>
      <c r="AE89" s="230"/>
      <c r="AF89" s="230"/>
      <c r="AG89" s="230"/>
      <c r="AH89" s="230"/>
      <c r="AI89" s="230"/>
      <c r="AJ89" s="230"/>
      <c r="AK89" s="230"/>
      <c r="AL89" s="230"/>
      <c r="AM89" s="230"/>
    </row>
    <row r="90" spans="1:39">
      <c r="A90" s="159"/>
      <c r="B90" s="159"/>
      <c r="C90" s="230"/>
      <c r="D90" s="230"/>
      <c r="E90" s="230"/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30"/>
      <c r="Z90" s="230"/>
      <c r="AA90" s="230"/>
      <c r="AB90" s="230"/>
      <c r="AC90" s="230"/>
      <c r="AD90" s="230"/>
      <c r="AE90" s="230"/>
      <c r="AF90" s="230"/>
      <c r="AG90" s="230"/>
      <c r="AH90" s="230"/>
      <c r="AI90" s="230"/>
      <c r="AJ90" s="230"/>
      <c r="AK90" s="230"/>
      <c r="AL90" s="231"/>
      <c r="AM90" s="231"/>
    </row>
    <row r="91" spans="1:39" ht="15">
      <c r="A91" s="118"/>
      <c r="B91" s="118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10"/>
      <c r="N91" s="110"/>
      <c r="O91" s="110"/>
      <c r="P91" s="109"/>
      <c r="Q91" s="109"/>
      <c r="R91" s="109"/>
      <c r="S91" s="109"/>
      <c r="T91" s="109"/>
      <c r="U91" s="109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</row>
    <row r="92" spans="1:39" ht="15">
      <c r="A92" s="112" t="s">
        <v>185</v>
      </c>
      <c r="B92" s="118"/>
      <c r="C92" s="119" t="s">
        <v>218</v>
      </c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</row>
    <row r="93" spans="1:39">
      <c r="A93" s="141" t="s">
        <v>41</v>
      </c>
      <c r="B93" s="141" t="s">
        <v>42</v>
      </c>
      <c r="C93" s="141" t="s">
        <v>0</v>
      </c>
      <c r="D93" s="141" t="s">
        <v>1</v>
      </c>
      <c r="E93" s="141" t="s">
        <v>2</v>
      </c>
      <c r="F93" s="141" t="s">
        <v>3</v>
      </c>
      <c r="G93" s="141" t="s">
        <v>4</v>
      </c>
      <c r="H93" s="141" t="s">
        <v>5</v>
      </c>
      <c r="I93" s="141" t="s">
        <v>6</v>
      </c>
      <c r="J93" s="141" t="s">
        <v>7</v>
      </c>
      <c r="K93" s="141" t="s">
        <v>8</v>
      </c>
      <c r="L93" s="141" t="s">
        <v>9</v>
      </c>
      <c r="M93" s="141" t="s">
        <v>10</v>
      </c>
      <c r="N93" s="141" t="s">
        <v>11</v>
      </c>
      <c r="O93" s="141" t="s">
        <v>12</v>
      </c>
      <c r="P93" s="141" t="s">
        <v>13</v>
      </c>
      <c r="Q93" s="141" t="s">
        <v>14</v>
      </c>
      <c r="R93" s="141" t="s">
        <v>15</v>
      </c>
      <c r="S93" s="141" t="s">
        <v>16</v>
      </c>
      <c r="T93" s="141" t="s">
        <v>17</v>
      </c>
      <c r="U93" s="141" t="s">
        <v>18</v>
      </c>
      <c r="V93" s="141" t="s">
        <v>19</v>
      </c>
      <c r="W93" s="141" t="s">
        <v>20</v>
      </c>
      <c r="X93" s="141" t="s">
        <v>21</v>
      </c>
      <c r="Y93" s="141" t="s">
        <v>22</v>
      </c>
      <c r="Z93" s="141" t="s">
        <v>23</v>
      </c>
      <c r="AA93" s="141" t="s">
        <v>24</v>
      </c>
      <c r="AB93" s="141" t="s">
        <v>25</v>
      </c>
      <c r="AC93" s="141" t="s">
        <v>26</v>
      </c>
      <c r="AD93" s="141" t="s">
        <v>27</v>
      </c>
      <c r="AE93" s="141" t="s">
        <v>28</v>
      </c>
      <c r="AF93" s="141" t="s">
        <v>29</v>
      </c>
      <c r="AG93" s="141" t="s">
        <v>30</v>
      </c>
      <c r="AH93" s="141" t="s">
        <v>31</v>
      </c>
      <c r="AI93" s="141" t="s">
        <v>32</v>
      </c>
      <c r="AJ93" s="141" t="s">
        <v>33</v>
      </c>
      <c r="AK93" s="141" t="s">
        <v>34</v>
      </c>
      <c r="AL93" s="141" t="s">
        <v>35</v>
      </c>
      <c r="AM93" s="141" t="s">
        <v>375</v>
      </c>
    </row>
    <row r="94" spans="1:39">
      <c r="A94" s="160" t="s">
        <v>179</v>
      </c>
      <c r="B94" s="102" t="s">
        <v>221</v>
      </c>
      <c r="C94" s="221"/>
      <c r="D94" s="221"/>
      <c r="E94" s="221"/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21"/>
      <c r="Z94" s="221"/>
      <c r="AA94" s="221"/>
      <c r="AB94" s="221"/>
      <c r="AC94" s="221"/>
      <c r="AD94" s="221"/>
      <c r="AE94" s="221"/>
      <c r="AF94" s="221"/>
      <c r="AG94" s="221"/>
      <c r="AH94" s="221"/>
      <c r="AI94" s="221"/>
      <c r="AJ94" s="221"/>
      <c r="AK94" s="221"/>
      <c r="AL94" s="221"/>
      <c r="AM94" s="221"/>
    </row>
    <row r="95" spans="1:39" s="159" customFormat="1">
      <c r="B95" s="103"/>
      <c r="C95" s="230"/>
      <c r="D95" s="230"/>
      <c r="E95" s="230"/>
      <c r="F95" s="230"/>
      <c r="G95" s="230"/>
      <c r="H95" s="230"/>
      <c r="I95" s="230"/>
      <c r="J95" s="230"/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30"/>
      <c r="AH95" s="230"/>
      <c r="AI95" s="230"/>
      <c r="AJ95" s="230"/>
      <c r="AK95" s="230"/>
      <c r="AL95" s="230"/>
      <c r="AM95" s="230"/>
    </row>
    <row r="96" spans="1:39" s="159" customFormat="1">
      <c r="B96" s="103"/>
      <c r="C96" s="230"/>
      <c r="D96" s="230"/>
      <c r="E96" s="230"/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30"/>
      <c r="Z96" s="230"/>
      <c r="AA96" s="230"/>
      <c r="AB96" s="230"/>
      <c r="AC96" s="230"/>
      <c r="AD96" s="230"/>
      <c r="AE96" s="230"/>
      <c r="AF96" s="230"/>
      <c r="AG96" s="230"/>
      <c r="AH96" s="230"/>
      <c r="AI96" s="230"/>
      <c r="AJ96" s="230"/>
      <c r="AK96" s="230"/>
      <c r="AL96" s="230"/>
      <c r="AM96" s="230"/>
    </row>
    <row r="97" spans="1:39" s="159" customFormat="1">
      <c r="B97" s="103"/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30"/>
      <c r="Z97" s="230"/>
      <c r="AA97" s="230"/>
      <c r="AB97" s="230"/>
      <c r="AC97" s="230"/>
      <c r="AD97" s="230"/>
      <c r="AE97" s="230"/>
      <c r="AF97" s="230"/>
      <c r="AG97" s="230"/>
      <c r="AH97" s="230"/>
      <c r="AI97" s="230"/>
      <c r="AJ97" s="230"/>
      <c r="AK97" s="230"/>
      <c r="AL97" s="230"/>
      <c r="AM97" s="230"/>
    </row>
    <row r="98" spans="1:39" s="159" customFormat="1">
      <c r="B98" s="115"/>
      <c r="C98" s="230"/>
      <c r="D98" s="230"/>
      <c r="E98" s="230"/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30"/>
      <c r="AH98" s="230"/>
      <c r="AI98" s="230"/>
      <c r="AJ98" s="230"/>
      <c r="AK98" s="230"/>
      <c r="AL98" s="230"/>
      <c r="AM98" s="230"/>
    </row>
    <row r="99" spans="1:39">
      <c r="A99" s="159"/>
      <c r="B99" s="159"/>
      <c r="C99" s="230"/>
      <c r="D99" s="230"/>
      <c r="E99" s="230"/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30"/>
      <c r="Y99" s="230"/>
      <c r="Z99" s="230"/>
      <c r="AA99" s="230"/>
      <c r="AB99" s="230"/>
      <c r="AC99" s="230"/>
      <c r="AD99" s="230"/>
      <c r="AE99" s="230"/>
      <c r="AF99" s="230"/>
      <c r="AG99" s="230"/>
      <c r="AH99" s="230"/>
      <c r="AI99" s="230"/>
      <c r="AJ99" s="230"/>
      <c r="AK99" s="230"/>
      <c r="AL99" s="231"/>
      <c r="AM99" s="231"/>
    </row>
    <row r="100" spans="1:39" ht="15">
      <c r="A100" s="118"/>
      <c r="B100" s="118"/>
      <c r="C100" s="109"/>
      <c r="D100" s="109"/>
      <c r="E100" s="109"/>
      <c r="F100" s="109"/>
      <c r="G100" s="109"/>
      <c r="H100" s="109"/>
      <c r="I100" s="109"/>
      <c r="J100" s="109"/>
      <c r="K100" s="109"/>
      <c r="L100" s="109"/>
      <c r="M100" s="110"/>
      <c r="N100" s="110"/>
      <c r="O100" s="110"/>
      <c r="P100" s="109"/>
      <c r="Q100" s="109"/>
      <c r="R100" s="109"/>
      <c r="S100" s="109"/>
      <c r="T100" s="109"/>
      <c r="U100" s="109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8"/>
      <c r="AH100" s="118"/>
      <c r="AI100" s="118"/>
      <c r="AJ100" s="118"/>
      <c r="AK100" s="118"/>
      <c r="AL100" s="118"/>
      <c r="AM100" s="118"/>
    </row>
    <row r="101" spans="1:39" ht="15">
      <c r="A101" s="112" t="s">
        <v>186</v>
      </c>
      <c r="B101" s="118"/>
      <c r="C101" s="119" t="s">
        <v>218</v>
      </c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8"/>
      <c r="AH101" s="118"/>
      <c r="AI101" s="118"/>
      <c r="AJ101" s="118"/>
      <c r="AK101" s="118"/>
      <c r="AL101" s="118"/>
      <c r="AM101" s="118"/>
    </row>
    <row r="102" spans="1:39">
      <c r="A102" s="141" t="s">
        <v>41</v>
      </c>
      <c r="B102" s="141" t="s">
        <v>42</v>
      </c>
      <c r="C102" s="141" t="s">
        <v>0</v>
      </c>
      <c r="D102" s="141" t="s">
        <v>1</v>
      </c>
      <c r="E102" s="141" t="s">
        <v>2</v>
      </c>
      <c r="F102" s="141" t="s">
        <v>3</v>
      </c>
      <c r="G102" s="141" t="s">
        <v>4</v>
      </c>
      <c r="H102" s="141" t="s">
        <v>5</v>
      </c>
      <c r="I102" s="141" t="s">
        <v>6</v>
      </c>
      <c r="J102" s="141" t="s">
        <v>7</v>
      </c>
      <c r="K102" s="141" t="s">
        <v>8</v>
      </c>
      <c r="L102" s="141" t="s">
        <v>9</v>
      </c>
      <c r="M102" s="141" t="s">
        <v>10</v>
      </c>
      <c r="N102" s="141" t="s">
        <v>11</v>
      </c>
      <c r="O102" s="141" t="s">
        <v>12</v>
      </c>
      <c r="P102" s="141" t="s">
        <v>13</v>
      </c>
      <c r="Q102" s="141" t="s">
        <v>14</v>
      </c>
      <c r="R102" s="141" t="s">
        <v>15</v>
      </c>
      <c r="S102" s="141" t="s">
        <v>16</v>
      </c>
      <c r="T102" s="141" t="s">
        <v>17</v>
      </c>
      <c r="U102" s="141" t="s">
        <v>18</v>
      </c>
      <c r="V102" s="141" t="s">
        <v>19</v>
      </c>
      <c r="W102" s="141" t="s">
        <v>20</v>
      </c>
      <c r="X102" s="141" t="s">
        <v>21</v>
      </c>
      <c r="Y102" s="141" t="s">
        <v>22</v>
      </c>
      <c r="Z102" s="141" t="s">
        <v>23</v>
      </c>
      <c r="AA102" s="141" t="s">
        <v>24</v>
      </c>
      <c r="AB102" s="141" t="s">
        <v>25</v>
      </c>
      <c r="AC102" s="141" t="s">
        <v>26</v>
      </c>
      <c r="AD102" s="141" t="s">
        <v>27</v>
      </c>
      <c r="AE102" s="141" t="s">
        <v>28</v>
      </c>
      <c r="AF102" s="141" t="s">
        <v>29</v>
      </c>
      <c r="AG102" s="141" t="s">
        <v>30</v>
      </c>
      <c r="AH102" s="141" t="s">
        <v>31</v>
      </c>
      <c r="AI102" s="141" t="s">
        <v>32</v>
      </c>
      <c r="AJ102" s="141" t="s">
        <v>33</v>
      </c>
      <c r="AK102" s="141" t="s">
        <v>34</v>
      </c>
      <c r="AL102" s="141" t="s">
        <v>35</v>
      </c>
      <c r="AM102" s="141" t="s">
        <v>375</v>
      </c>
    </row>
    <row r="103" spans="1:39">
      <c r="A103" s="160" t="s">
        <v>179</v>
      </c>
      <c r="B103" s="102" t="s">
        <v>221</v>
      </c>
      <c r="C103" s="221"/>
      <c r="D103" s="221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1"/>
      <c r="AH103" s="221"/>
      <c r="AI103" s="221"/>
      <c r="AJ103" s="221"/>
      <c r="AK103" s="221"/>
      <c r="AL103" s="221"/>
      <c r="AM103" s="221"/>
    </row>
    <row r="104" spans="1:39" s="159" customFormat="1">
      <c r="B104" s="103"/>
      <c r="C104" s="230"/>
      <c r="D104" s="230"/>
      <c r="E104" s="230"/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30"/>
      <c r="Z104" s="230"/>
      <c r="AA104" s="230"/>
      <c r="AB104" s="230"/>
      <c r="AC104" s="230"/>
      <c r="AD104" s="230"/>
      <c r="AE104" s="230"/>
      <c r="AF104" s="230"/>
      <c r="AG104" s="230"/>
      <c r="AH104" s="230"/>
      <c r="AI104" s="230"/>
      <c r="AJ104" s="230"/>
      <c r="AK104" s="230"/>
      <c r="AL104" s="230"/>
      <c r="AM104" s="230"/>
    </row>
    <row r="105" spans="1:39" s="159" customFormat="1">
      <c r="B105" s="103"/>
      <c r="C105" s="230"/>
      <c r="D105" s="230"/>
      <c r="E105" s="230"/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30"/>
      <c r="Z105" s="230"/>
      <c r="AA105" s="230"/>
      <c r="AB105" s="230"/>
      <c r="AC105" s="230"/>
      <c r="AD105" s="230"/>
      <c r="AE105" s="230"/>
      <c r="AF105" s="231"/>
      <c r="AG105" s="230"/>
      <c r="AH105" s="230"/>
      <c r="AI105" s="230"/>
      <c r="AJ105" s="230"/>
      <c r="AK105" s="230"/>
      <c r="AL105" s="230"/>
      <c r="AM105" s="230"/>
    </row>
    <row r="106" spans="1:39" s="159" customFormat="1">
      <c r="B106" s="103"/>
      <c r="C106" s="230"/>
      <c r="D106" s="230"/>
      <c r="E106" s="230"/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30"/>
      <c r="Z106" s="230"/>
      <c r="AA106" s="230"/>
      <c r="AB106" s="230"/>
      <c r="AC106" s="230"/>
      <c r="AD106" s="230"/>
      <c r="AE106" s="230"/>
      <c r="AF106" s="230"/>
      <c r="AG106" s="230"/>
      <c r="AH106" s="230"/>
      <c r="AI106" s="230"/>
      <c r="AJ106" s="230"/>
      <c r="AK106" s="230"/>
      <c r="AL106" s="230"/>
      <c r="AM106" s="230"/>
    </row>
    <row r="107" spans="1:39" s="159" customFormat="1">
      <c r="B107" s="115"/>
      <c r="C107" s="230"/>
      <c r="D107" s="230"/>
      <c r="E107" s="230"/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30"/>
      <c r="Z107" s="230"/>
      <c r="AA107" s="230"/>
      <c r="AB107" s="230"/>
      <c r="AC107" s="230"/>
      <c r="AD107" s="230"/>
      <c r="AE107" s="230"/>
      <c r="AF107" s="230"/>
      <c r="AG107" s="230"/>
      <c r="AH107" s="230"/>
      <c r="AI107" s="230"/>
      <c r="AJ107" s="230"/>
      <c r="AK107" s="230"/>
      <c r="AL107" s="230"/>
      <c r="AM107" s="230"/>
    </row>
    <row r="108" spans="1:39">
      <c r="A108" s="159"/>
      <c r="B108" s="159"/>
      <c r="C108" s="230"/>
      <c r="D108" s="230"/>
      <c r="E108" s="230"/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30"/>
      <c r="Z108" s="230"/>
      <c r="AA108" s="230"/>
      <c r="AB108" s="230"/>
      <c r="AC108" s="230"/>
      <c r="AD108" s="230"/>
      <c r="AE108" s="230"/>
      <c r="AF108" s="230"/>
      <c r="AG108" s="230"/>
      <c r="AH108" s="230"/>
      <c r="AI108" s="230"/>
      <c r="AJ108" s="230"/>
      <c r="AK108" s="230"/>
      <c r="AL108" s="231"/>
      <c r="AM108" s="231"/>
    </row>
    <row r="109" spans="1:39" ht="15">
      <c r="A109" s="118"/>
      <c r="B109" s="118"/>
      <c r="C109" s="109"/>
      <c r="D109" s="109"/>
      <c r="E109" s="109"/>
      <c r="F109" s="109"/>
      <c r="G109" s="109"/>
      <c r="H109" s="109"/>
      <c r="I109" s="109"/>
      <c r="J109" s="109"/>
      <c r="K109" s="109"/>
      <c r="L109" s="109"/>
      <c r="M109" s="110"/>
      <c r="N109" s="110"/>
      <c r="O109" s="110"/>
      <c r="P109" s="109"/>
      <c r="Q109" s="109"/>
      <c r="R109" s="109"/>
      <c r="S109" s="109"/>
      <c r="T109" s="109"/>
      <c r="U109" s="109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</row>
    <row r="110" spans="1:39" ht="15">
      <c r="A110" s="112" t="s">
        <v>187</v>
      </c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8"/>
      <c r="AH110" s="118"/>
      <c r="AI110" s="118"/>
      <c r="AJ110" s="118"/>
      <c r="AK110" s="118"/>
      <c r="AL110" s="118"/>
      <c r="AM110" s="118"/>
    </row>
    <row r="111" spans="1:39">
      <c r="A111" s="141" t="s">
        <v>41</v>
      </c>
      <c r="B111" s="141" t="s">
        <v>42</v>
      </c>
      <c r="C111" s="141" t="s">
        <v>0</v>
      </c>
      <c r="D111" s="141" t="s">
        <v>1</v>
      </c>
      <c r="E111" s="141" t="s">
        <v>2</v>
      </c>
      <c r="F111" s="141" t="s">
        <v>3</v>
      </c>
      <c r="G111" s="141" t="s">
        <v>4</v>
      </c>
      <c r="H111" s="141" t="s">
        <v>5</v>
      </c>
      <c r="I111" s="141" t="s">
        <v>6</v>
      </c>
      <c r="J111" s="141" t="s">
        <v>7</v>
      </c>
      <c r="K111" s="141" t="s">
        <v>8</v>
      </c>
      <c r="L111" s="141" t="s">
        <v>9</v>
      </c>
      <c r="M111" s="141" t="s">
        <v>10</v>
      </c>
      <c r="N111" s="141" t="s">
        <v>11</v>
      </c>
      <c r="O111" s="141" t="s">
        <v>12</v>
      </c>
      <c r="P111" s="141" t="s">
        <v>13</v>
      </c>
      <c r="Q111" s="141" t="s">
        <v>14</v>
      </c>
      <c r="R111" s="141" t="s">
        <v>15</v>
      </c>
      <c r="S111" s="141" t="s">
        <v>16</v>
      </c>
      <c r="T111" s="141" t="s">
        <v>17</v>
      </c>
      <c r="U111" s="141" t="s">
        <v>18</v>
      </c>
      <c r="V111" s="141" t="s">
        <v>19</v>
      </c>
      <c r="W111" s="141" t="s">
        <v>20</v>
      </c>
      <c r="X111" s="141" t="s">
        <v>21</v>
      </c>
      <c r="Y111" s="141" t="s">
        <v>22</v>
      </c>
      <c r="Z111" s="141" t="s">
        <v>23</v>
      </c>
      <c r="AA111" s="141" t="s">
        <v>24</v>
      </c>
      <c r="AB111" s="141" t="s">
        <v>25</v>
      </c>
      <c r="AC111" s="141" t="s">
        <v>26</v>
      </c>
      <c r="AD111" s="141" t="s">
        <v>27</v>
      </c>
      <c r="AE111" s="141" t="s">
        <v>28</v>
      </c>
      <c r="AF111" s="141" t="s">
        <v>29</v>
      </c>
      <c r="AG111" s="141" t="s">
        <v>30</v>
      </c>
      <c r="AH111" s="141" t="s">
        <v>31</v>
      </c>
      <c r="AI111" s="141" t="s">
        <v>32</v>
      </c>
      <c r="AJ111" s="141" t="s">
        <v>33</v>
      </c>
      <c r="AK111" s="141" t="s">
        <v>34</v>
      </c>
      <c r="AL111" s="141" t="s">
        <v>35</v>
      </c>
      <c r="AM111" s="141" t="s">
        <v>375</v>
      </c>
    </row>
    <row r="112" spans="1:39">
      <c r="A112" s="160" t="s">
        <v>179</v>
      </c>
      <c r="B112" s="102" t="s">
        <v>221</v>
      </c>
      <c r="C112" s="221">
        <v>2.703430556535501E-3</v>
      </c>
      <c r="D112" s="221">
        <v>1.4129577713245307E-2</v>
      </c>
      <c r="E112" s="221">
        <v>4.1977941380629364E-3</v>
      </c>
      <c r="F112" s="221">
        <v>9.1619821484577682E-4</v>
      </c>
      <c r="G112" s="221"/>
      <c r="H112" s="221">
        <v>3.9059806757758769E-5</v>
      </c>
      <c r="I112" s="221"/>
      <c r="J112" s="221">
        <v>9.9192117376715582E-4</v>
      </c>
      <c r="K112" s="221">
        <v>9.0052639501678389E-5</v>
      </c>
      <c r="L112" s="221">
        <v>1.1173804424227027E-2</v>
      </c>
      <c r="M112" s="221">
        <v>8.2092245819159332E-2</v>
      </c>
      <c r="N112" s="221"/>
      <c r="O112" s="221">
        <v>2.1527355034761213E-3</v>
      </c>
      <c r="P112" s="221"/>
      <c r="Q112" s="221">
        <v>7.3063378665945823E-5</v>
      </c>
      <c r="R112" s="221"/>
      <c r="S112" s="221"/>
      <c r="T112" s="221">
        <v>5.265101600542756E-4</v>
      </c>
      <c r="U112" s="221"/>
      <c r="V112" s="221">
        <v>6.515610441714341E-2</v>
      </c>
      <c r="W112" s="221">
        <v>7.9931177838554773E-5</v>
      </c>
      <c r="X112" s="221"/>
      <c r="Y112" s="221">
        <v>1.2181999562623259E-2</v>
      </c>
      <c r="Z112" s="221">
        <v>8.3475539766749178E-4</v>
      </c>
      <c r="AA112" s="221"/>
      <c r="AB112" s="221"/>
      <c r="AC112" s="221"/>
      <c r="AD112" s="221">
        <v>1.5159515829365556E-4</v>
      </c>
      <c r="AE112" s="221"/>
      <c r="AF112" s="221">
        <v>5.6126898875479194E-5</v>
      </c>
      <c r="AG112" s="221"/>
      <c r="AH112" s="221"/>
      <c r="AI112" s="221"/>
      <c r="AJ112" s="221">
        <v>8.0414673254258862E-7</v>
      </c>
      <c r="AK112" s="221"/>
      <c r="AL112" s="221">
        <v>0.1974907792418652</v>
      </c>
      <c r="AM112" s="221">
        <v>0.19733918408357154</v>
      </c>
    </row>
    <row r="113" spans="1:39" s="159" customFormat="1">
      <c r="B113" s="103"/>
      <c r="C113" s="230"/>
      <c r="D113" s="230"/>
      <c r="E113" s="230"/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30"/>
      <c r="Z113" s="230"/>
      <c r="AA113" s="230"/>
      <c r="AB113" s="230"/>
      <c r="AC113" s="230"/>
      <c r="AD113" s="230"/>
      <c r="AE113" s="230"/>
      <c r="AF113" s="230"/>
      <c r="AG113" s="230"/>
      <c r="AH113" s="230"/>
      <c r="AI113" s="230"/>
      <c r="AJ113" s="230"/>
      <c r="AK113" s="230"/>
      <c r="AL113" s="230"/>
      <c r="AM113" s="230"/>
    </row>
    <row r="114" spans="1:39" s="159" customFormat="1">
      <c r="B114" s="103"/>
      <c r="C114" s="230"/>
      <c r="D114" s="230"/>
      <c r="E114" s="230"/>
      <c r="F114" s="230"/>
      <c r="G114" s="230"/>
      <c r="H114" s="230"/>
      <c r="I114" s="230"/>
      <c r="J114" s="230"/>
      <c r="K114" s="230"/>
      <c r="L114" s="230"/>
      <c r="M114" s="230"/>
      <c r="N114" s="230"/>
      <c r="O114" s="230"/>
      <c r="P114" s="230"/>
      <c r="Q114" s="230"/>
      <c r="R114" s="230"/>
      <c r="S114" s="230"/>
      <c r="T114" s="230"/>
      <c r="U114" s="230"/>
      <c r="V114" s="230"/>
      <c r="W114" s="230"/>
      <c r="X114" s="230"/>
      <c r="Y114" s="230"/>
      <c r="Z114" s="230"/>
      <c r="AA114" s="230"/>
      <c r="AB114" s="230"/>
      <c r="AC114" s="230"/>
      <c r="AD114" s="230"/>
      <c r="AE114" s="230"/>
      <c r="AF114" s="230"/>
      <c r="AG114" s="230"/>
      <c r="AH114" s="230"/>
      <c r="AI114" s="230"/>
      <c r="AJ114" s="230"/>
      <c r="AK114" s="230"/>
      <c r="AL114" s="230"/>
      <c r="AM114" s="230"/>
    </row>
    <row r="115" spans="1:39" s="159" customFormat="1">
      <c r="B115" s="103"/>
      <c r="C115" s="230"/>
      <c r="D115" s="230"/>
      <c r="E115" s="230"/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  <c r="T115" s="230"/>
      <c r="U115" s="230"/>
      <c r="V115" s="230"/>
      <c r="W115" s="230"/>
      <c r="X115" s="230"/>
      <c r="Y115" s="230"/>
      <c r="Z115" s="230"/>
      <c r="AA115" s="230"/>
      <c r="AB115" s="230"/>
      <c r="AC115" s="230"/>
      <c r="AD115" s="230"/>
      <c r="AE115" s="230"/>
      <c r="AF115" s="230"/>
      <c r="AG115" s="230"/>
      <c r="AH115" s="230"/>
      <c r="AI115" s="230"/>
      <c r="AJ115" s="230"/>
      <c r="AK115" s="230"/>
      <c r="AL115" s="230"/>
      <c r="AM115" s="230"/>
    </row>
    <row r="116" spans="1:39" s="159" customFormat="1">
      <c r="B116" s="115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230"/>
      <c r="AL116" s="230"/>
      <c r="AM116" s="230"/>
    </row>
    <row r="117" spans="1:39">
      <c r="A117" s="159"/>
      <c r="B117" s="159"/>
      <c r="C117" s="230"/>
      <c r="D117" s="230"/>
      <c r="E117" s="230"/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  <c r="T117" s="230"/>
      <c r="U117" s="230"/>
      <c r="V117" s="230"/>
      <c r="W117" s="230"/>
      <c r="X117" s="230"/>
      <c r="Y117" s="230"/>
      <c r="Z117" s="230"/>
      <c r="AA117" s="230"/>
      <c r="AB117" s="230"/>
      <c r="AC117" s="230"/>
      <c r="AD117" s="230"/>
      <c r="AE117" s="230"/>
      <c r="AF117" s="230"/>
      <c r="AG117" s="230"/>
      <c r="AH117" s="230"/>
      <c r="AI117" s="230"/>
      <c r="AJ117" s="230"/>
      <c r="AK117" s="230"/>
      <c r="AL117" s="231"/>
      <c r="AM117" s="231"/>
    </row>
    <row r="118" spans="1:39" ht="15">
      <c r="A118" s="118"/>
      <c r="B118" s="118"/>
      <c r="C118" s="109"/>
      <c r="D118" s="109"/>
      <c r="E118" s="109"/>
      <c r="F118" s="109"/>
      <c r="G118" s="109"/>
      <c r="H118" s="109"/>
      <c r="I118" s="109"/>
      <c r="J118" s="109"/>
      <c r="K118" s="109"/>
      <c r="L118" s="109"/>
      <c r="M118" s="110"/>
      <c r="N118" s="110"/>
      <c r="O118" s="110"/>
      <c r="P118" s="109"/>
      <c r="Q118" s="109"/>
      <c r="R118" s="109"/>
      <c r="S118" s="109"/>
      <c r="T118" s="109"/>
      <c r="U118" s="109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  <c r="AF118" s="118"/>
      <c r="AG118" s="118"/>
      <c r="AH118" s="118"/>
      <c r="AI118" s="118"/>
      <c r="AJ118" s="118"/>
      <c r="AK118" s="118"/>
      <c r="AL118" s="118"/>
      <c r="AM118" s="118"/>
    </row>
    <row r="119" spans="1:39" ht="15">
      <c r="A119" s="112" t="s">
        <v>189</v>
      </c>
      <c r="B119" s="118"/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  <c r="AF119" s="118"/>
      <c r="AG119" s="118"/>
      <c r="AH119" s="118"/>
      <c r="AI119" s="118"/>
      <c r="AJ119" s="118"/>
      <c r="AK119" s="118"/>
      <c r="AL119" s="118"/>
      <c r="AM119" s="118"/>
    </row>
    <row r="120" spans="1:39">
      <c r="A120" s="141" t="s">
        <v>41</v>
      </c>
      <c r="B120" s="141" t="s">
        <v>42</v>
      </c>
      <c r="C120" s="141" t="s">
        <v>0</v>
      </c>
      <c r="D120" s="141" t="s">
        <v>1</v>
      </c>
      <c r="E120" s="141" t="s">
        <v>2</v>
      </c>
      <c r="F120" s="141" t="s">
        <v>3</v>
      </c>
      <c r="G120" s="141" t="s">
        <v>4</v>
      </c>
      <c r="H120" s="141" t="s">
        <v>5</v>
      </c>
      <c r="I120" s="141" t="s">
        <v>6</v>
      </c>
      <c r="J120" s="141" t="s">
        <v>7</v>
      </c>
      <c r="K120" s="141" t="s">
        <v>8</v>
      </c>
      <c r="L120" s="141" t="s">
        <v>9</v>
      </c>
      <c r="M120" s="141" t="s">
        <v>10</v>
      </c>
      <c r="N120" s="141" t="s">
        <v>11</v>
      </c>
      <c r="O120" s="141" t="s">
        <v>12</v>
      </c>
      <c r="P120" s="141" t="s">
        <v>13</v>
      </c>
      <c r="Q120" s="141" t="s">
        <v>14</v>
      </c>
      <c r="R120" s="141" t="s">
        <v>15</v>
      </c>
      <c r="S120" s="141" t="s">
        <v>16</v>
      </c>
      <c r="T120" s="141" t="s">
        <v>17</v>
      </c>
      <c r="U120" s="141" t="s">
        <v>18</v>
      </c>
      <c r="V120" s="141" t="s">
        <v>19</v>
      </c>
      <c r="W120" s="141" t="s">
        <v>20</v>
      </c>
      <c r="X120" s="141" t="s">
        <v>21</v>
      </c>
      <c r="Y120" s="141" t="s">
        <v>22</v>
      </c>
      <c r="Z120" s="141" t="s">
        <v>23</v>
      </c>
      <c r="AA120" s="141" t="s">
        <v>24</v>
      </c>
      <c r="AB120" s="141" t="s">
        <v>25</v>
      </c>
      <c r="AC120" s="141" t="s">
        <v>26</v>
      </c>
      <c r="AD120" s="141" t="s">
        <v>27</v>
      </c>
      <c r="AE120" s="141" t="s">
        <v>28</v>
      </c>
      <c r="AF120" s="141" t="s">
        <v>29</v>
      </c>
      <c r="AG120" s="141" t="s">
        <v>30</v>
      </c>
      <c r="AH120" s="141" t="s">
        <v>31</v>
      </c>
      <c r="AI120" s="141" t="s">
        <v>32</v>
      </c>
      <c r="AJ120" s="141" t="s">
        <v>33</v>
      </c>
      <c r="AK120" s="141" t="s">
        <v>34</v>
      </c>
      <c r="AL120" s="141" t="s">
        <v>35</v>
      </c>
      <c r="AM120" s="141" t="s">
        <v>375</v>
      </c>
    </row>
    <row r="121" spans="1:39">
      <c r="A121" s="160" t="s">
        <v>179</v>
      </c>
      <c r="B121" s="102" t="s">
        <v>221</v>
      </c>
      <c r="C121" s="221">
        <v>2.4867514309235969E-3</v>
      </c>
      <c r="D121" s="221">
        <v>1.0105923783835824E-2</v>
      </c>
      <c r="E121" s="221">
        <v>1.7644844525685651E-3</v>
      </c>
      <c r="F121" s="221">
        <v>4.0538877474599333E-3</v>
      </c>
      <c r="G121" s="221"/>
      <c r="H121" s="221">
        <v>3.3447378462682083E-3</v>
      </c>
      <c r="I121" s="221"/>
      <c r="J121" s="221">
        <v>2.214276699910399E-3</v>
      </c>
      <c r="K121" s="221">
        <v>7.2221666009557206E-2</v>
      </c>
      <c r="L121" s="221">
        <v>3.8052668629012555E-2</v>
      </c>
      <c r="M121" s="221">
        <v>6.5676737173568631E-2</v>
      </c>
      <c r="N121" s="221"/>
      <c r="O121" s="221">
        <v>7.3310191431829753E-3</v>
      </c>
      <c r="P121" s="221"/>
      <c r="Q121" s="221">
        <v>8.2828166484739708E-3</v>
      </c>
      <c r="R121" s="221"/>
      <c r="S121" s="221"/>
      <c r="T121" s="221">
        <v>2.5912058272456831E-4</v>
      </c>
      <c r="U121" s="221"/>
      <c r="V121" s="221">
        <v>4.5764754888187924E-2</v>
      </c>
      <c r="W121" s="221">
        <v>1.6672488003319323E-2</v>
      </c>
      <c r="X121" s="221"/>
      <c r="Y121" s="221">
        <v>6.0628944117765956E-3</v>
      </c>
      <c r="Z121" s="221">
        <v>8.475452555563132E-4</v>
      </c>
      <c r="AA121" s="221"/>
      <c r="AB121" s="221"/>
      <c r="AC121" s="221"/>
      <c r="AD121" s="221">
        <v>7.3845497953430785E-3</v>
      </c>
      <c r="AE121" s="221"/>
      <c r="AF121" s="221">
        <v>5.4656925252914589E-5</v>
      </c>
      <c r="AG121" s="221"/>
      <c r="AH121" s="221"/>
      <c r="AI121" s="221"/>
      <c r="AJ121" s="221">
        <v>1.2972053983923443E-2</v>
      </c>
      <c r="AK121" s="221"/>
      <c r="AL121" s="221">
        <v>0.29252632250166971</v>
      </c>
      <c r="AM121" s="221">
        <v>0.28514177270632662</v>
      </c>
    </row>
    <row r="122" spans="1:39" s="159" customFormat="1">
      <c r="B122" s="103"/>
      <c r="C122" s="230"/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30"/>
      <c r="Z122" s="230"/>
      <c r="AA122" s="230"/>
      <c r="AB122" s="230"/>
      <c r="AC122" s="230"/>
      <c r="AD122" s="230"/>
      <c r="AE122" s="230"/>
      <c r="AF122" s="230"/>
      <c r="AG122" s="230"/>
      <c r="AH122" s="230"/>
      <c r="AI122" s="230"/>
      <c r="AJ122" s="230"/>
      <c r="AK122" s="230"/>
      <c r="AL122" s="230"/>
      <c r="AM122" s="230"/>
    </row>
    <row r="123" spans="1:39" s="159" customFormat="1" ht="15">
      <c r="B123" s="103"/>
      <c r="C123" s="237"/>
      <c r="D123" s="237"/>
      <c r="E123" s="237"/>
      <c r="F123" s="237"/>
      <c r="G123" s="238"/>
      <c r="H123" s="237"/>
      <c r="I123" s="238"/>
      <c r="J123" s="237"/>
      <c r="K123" s="237"/>
      <c r="L123" s="237"/>
      <c r="M123" s="237"/>
      <c r="N123" s="238"/>
      <c r="O123" s="237"/>
      <c r="P123" s="238"/>
      <c r="Q123" s="237"/>
      <c r="R123" s="238"/>
      <c r="S123" s="238"/>
      <c r="T123" s="237"/>
      <c r="U123" s="238"/>
      <c r="V123" s="237"/>
      <c r="W123" s="237"/>
      <c r="X123" s="238"/>
      <c r="Y123" s="237"/>
      <c r="Z123" s="237"/>
      <c r="AA123" s="238"/>
      <c r="AB123" s="238"/>
      <c r="AC123" s="238"/>
      <c r="AD123" s="237"/>
      <c r="AE123" s="238"/>
      <c r="AF123" s="237"/>
      <c r="AG123" s="237"/>
      <c r="AH123" s="237"/>
      <c r="AI123" s="237"/>
      <c r="AJ123" s="237"/>
      <c r="AK123" s="237"/>
      <c r="AL123" s="230"/>
      <c r="AM123" s="230"/>
    </row>
    <row r="124" spans="1:39" s="159" customFormat="1">
      <c r="B124" s="103"/>
      <c r="C124" s="230"/>
      <c r="D124" s="230"/>
      <c r="E124" s="230"/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30"/>
      <c r="Y124" s="230"/>
      <c r="Z124" s="230"/>
      <c r="AA124" s="230"/>
      <c r="AB124" s="230"/>
      <c r="AC124" s="230"/>
      <c r="AD124" s="230"/>
      <c r="AE124" s="230"/>
      <c r="AF124" s="230"/>
      <c r="AG124" s="230"/>
      <c r="AH124" s="230"/>
      <c r="AI124" s="230"/>
      <c r="AJ124" s="230"/>
      <c r="AK124" s="230"/>
      <c r="AL124" s="230"/>
      <c r="AM124" s="230"/>
    </row>
    <row r="125" spans="1:39" s="159" customFormat="1">
      <c r="B125" s="115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  <c r="M125" s="239"/>
      <c r="N125" s="239"/>
      <c r="O125" s="239"/>
      <c r="P125" s="239"/>
      <c r="Q125" s="239"/>
      <c r="R125" s="239"/>
      <c r="S125" s="239"/>
      <c r="T125" s="239"/>
      <c r="U125" s="239"/>
      <c r="V125" s="239"/>
      <c r="W125" s="239"/>
      <c r="X125" s="239"/>
      <c r="Y125" s="239"/>
      <c r="Z125" s="239"/>
      <c r="AA125" s="239"/>
      <c r="AB125" s="239"/>
      <c r="AC125" s="239"/>
      <c r="AD125" s="239"/>
      <c r="AE125" s="239"/>
      <c r="AF125" s="239"/>
      <c r="AG125" s="239"/>
      <c r="AH125" s="239"/>
      <c r="AI125" s="239"/>
      <c r="AJ125" s="239"/>
      <c r="AK125" s="239"/>
      <c r="AL125" s="239"/>
      <c r="AM125" s="239"/>
    </row>
    <row r="126" spans="1:39">
      <c r="A126" s="159"/>
      <c r="B126" s="115"/>
      <c r="C126" s="230"/>
      <c r="D126" s="230"/>
      <c r="E126" s="230"/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30"/>
      <c r="Z126" s="230"/>
      <c r="AA126" s="230"/>
      <c r="AB126" s="230"/>
      <c r="AC126" s="230"/>
      <c r="AD126" s="230"/>
      <c r="AE126" s="230"/>
      <c r="AF126" s="230"/>
      <c r="AG126" s="230"/>
      <c r="AH126" s="230"/>
      <c r="AI126" s="230"/>
      <c r="AJ126" s="230"/>
      <c r="AK126" s="230"/>
      <c r="AL126" s="230"/>
      <c r="AM126" s="230"/>
    </row>
    <row r="129" spans="1:40" ht="18.75">
      <c r="A129" s="111" t="s">
        <v>191</v>
      </c>
      <c r="B129" s="118"/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  <c r="AJ129" s="118"/>
      <c r="AK129" s="118"/>
      <c r="AL129" s="118"/>
    </row>
    <row r="131" spans="1:40" ht="15">
      <c r="A131" s="112" t="s">
        <v>50</v>
      </c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8"/>
      <c r="V131" s="118"/>
      <c r="W131" s="118"/>
      <c r="X131" s="118"/>
      <c r="Y131" s="118"/>
      <c r="Z131" s="118"/>
      <c r="AA131" s="118"/>
      <c r="AB131" s="118"/>
      <c r="AC131" s="118"/>
      <c r="AD131" s="118"/>
      <c r="AE131" s="118"/>
      <c r="AF131" s="118"/>
      <c r="AG131" s="118"/>
      <c r="AH131" s="118"/>
      <c r="AI131" s="118"/>
      <c r="AJ131" s="118"/>
      <c r="AK131" s="118"/>
      <c r="AL131" s="118"/>
    </row>
    <row r="132" spans="1:40">
      <c r="A132" s="141" t="s">
        <v>41</v>
      </c>
      <c r="B132" s="141" t="s">
        <v>42</v>
      </c>
      <c r="C132" s="141" t="s">
        <v>0</v>
      </c>
      <c r="D132" s="141" t="s">
        <v>1</v>
      </c>
      <c r="E132" s="141" t="s">
        <v>2</v>
      </c>
      <c r="F132" s="141" t="s">
        <v>3</v>
      </c>
      <c r="G132" s="141" t="s">
        <v>4</v>
      </c>
      <c r="H132" s="141" t="s">
        <v>5</v>
      </c>
      <c r="I132" s="141" t="s">
        <v>6</v>
      </c>
      <c r="J132" s="141" t="s">
        <v>7</v>
      </c>
      <c r="K132" s="141" t="s">
        <v>8</v>
      </c>
      <c r="L132" s="141" t="s">
        <v>9</v>
      </c>
      <c r="M132" s="141" t="s">
        <v>10</v>
      </c>
      <c r="N132" s="141" t="s">
        <v>11</v>
      </c>
      <c r="O132" s="141" t="s">
        <v>12</v>
      </c>
      <c r="P132" s="141" t="s">
        <v>13</v>
      </c>
      <c r="Q132" s="141" t="s">
        <v>14</v>
      </c>
      <c r="R132" s="141" t="s">
        <v>15</v>
      </c>
      <c r="S132" s="141" t="s">
        <v>16</v>
      </c>
      <c r="T132" s="141" t="s">
        <v>17</v>
      </c>
      <c r="U132" s="141" t="s">
        <v>18</v>
      </c>
      <c r="V132" s="141" t="s">
        <v>19</v>
      </c>
      <c r="W132" s="141" t="s">
        <v>20</v>
      </c>
      <c r="X132" s="141" t="s">
        <v>21</v>
      </c>
      <c r="Y132" s="141" t="s">
        <v>22</v>
      </c>
      <c r="Z132" s="141" t="s">
        <v>23</v>
      </c>
      <c r="AA132" s="141" t="s">
        <v>24</v>
      </c>
      <c r="AB132" s="141" t="s">
        <v>25</v>
      </c>
      <c r="AC132" s="141" t="s">
        <v>26</v>
      </c>
      <c r="AD132" s="141" t="s">
        <v>27</v>
      </c>
      <c r="AE132" s="141" t="s">
        <v>28</v>
      </c>
      <c r="AF132" s="141" t="s">
        <v>29</v>
      </c>
      <c r="AG132" s="141" t="s">
        <v>30</v>
      </c>
      <c r="AH132" s="141" t="s">
        <v>31</v>
      </c>
      <c r="AI132" s="141" t="s">
        <v>32</v>
      </c>
      <c r="AJ132" s="141" t="s">
        <v>33</v>
      </c>
      <c r="AK132" s="141" t="s">
        <v>34</v>
      </c>
      <c r="AL132" s="141" t="s">
        <v>35</v>
      </c>
    </row>
    <row r="133" spans="1:40">
      <c r="A133" s="160" t="s">
        <v>43</v>
      </c>
      <c r="B133" s="102" t="s">
        <v>221</v>
      </c>
      <c r="C133" s="142">
        <v>1.0584329560474195</v>
      </c>
      <c r="D133" s="142">
        <v>0.56566390749904227</v>
      </c>
      <c r="E133" s="142">
        <v>0.27045625350656022</v>
      </c>
      <c r="F133" s="142">
        <v>0.77379072819421491</v>
      </c>
      <c r="G133" s="142"/>
      <c r="H133" s="142">
        <v>1.0594746607918943</v>
      </c>
      <c r="I133" s="142"/>
      <c r="J133" s="145">
        <v>2.2873381316704235</v>
      </c>
      <c r="K133" s="145">
        <v>2.9173835460248307</v>
      </c>
      <c r="L133" s="145">
        <v>0.63419408065512117</v>
      </c>
      <c r="M133" s="145">
        <v>0.67850364134763097</v>
      </c>
      <c r="N133" s="145"/>
      <c r="O133" s="145">
        <v>0.52166483894649873</v>
      </c>
      <c r="P133" s="145"/>
      <c r="Q133" s="145">
        <v>3.5449491627837473</v>
      </c>
      <c r="R133" s="145"/>
      <c r="S133" s="145"/>
      <c r="T133" s="145">
        <v>1.7261103309874533</v>
      </c>
      <c r="U133" s="145"/>
      <c r="V133" s="145">
        <v>0.4956248654893996</v>
      </c>
      <c r="W133" s="145">
        <v>1.1535738857750024</v>
      </c>
      <c r="X133" s="145"/>
      <c r="Y133" s="145">
        <v>0.47029750494742284</v>
      </c>
      <c r="Z133" s="145">
        <v>0.44522242322934857</v>
      </c>
      <c r="AA133" s="145"/>
      <c r="AB133" s="145"/>
      <c r="AC133" s="145"/>
      <c r="AD133" s="145">
        <v>0.716620863318287</v>
      </c>
      <c r="AE133" s="145"/>
      <c r="AF133" s="145">
        <v>1.0142477624106596</v>
      </c>
      <c r="AG133" s="145"/>
      <c r="AH133" s="145"/>
      <c r="AI133" s="145"/>
      <c r="AJ133" s="145"/>
      <c r="AK133" s="145"/>
      <c r="AL133" s="145">
        <v>0.59786676434353248</v>
      </c>
      <c r="AM133" s="279"/>
      <c r="AN133" s="279"/>
    </row>
    <row r="134" spans="1:40" s="159" customFormat="1">
      <c r="B134" s="103"/>
      <c r="C134" s="147"/>
      <c r="D134" s="147"/>
      <c r="E134" s="147"/>
      <c r="F134" s="147"/>
      <c r="G134" s="147"/>
      <c r="H134" s="147"/>
      <c r="I134" s="147"/>
      <c r="J134" s="331"/>
      <c r="K134" s="331"/>
      <c r="L134" s="331"/>
      <c r="M134" s="331"/>
      <c r="N134" s="331"/>
      <c r="O134" s="331"/>
      <c r="P134" s="331"/>
      <c r="Q134" s="331"/>
      <c r="R134" s="331"/>
      <c r="S134" s="331"/>
      <c r="T134" s="331"/>
      <c r="U134" s="331"/>
      <c r="V134" s="331"/>
      <c r="W134" s="331"/>
      <c r="X134" s="331"/>
      <c r="Y134" s="331"/>
      <c r="Z134" s="331"/>
      <c r="AA134" s="331"/>
      <c r="AB134" s="331"/>
      <c r="AC134" s="331"/>
      <c r="AD134" s="331"/>
      <c r="AE134" s="331"/>
      <c r="AF134" s="331"/>
      <c r="AG134" s="331"/>
      <c r="AH134" s="331"/>
      <c r="AI134" s="331"/>
      <c r="AJ134" s="331"/>
      <c r="AK134" s="331"/>
      <c r="AL134" s="331"/>
      <c r="AM134" s="332"/>
      <c r="AN134" s="332"/>
    </row>
    <row r="135" spans="1:40" s="159" customFormat="1">
      <c r="B135" s="103"/>
      <c r="C135" s="147"/>
      <c r="D135" s="147"/>
      <c r="E135" s="147"/>
      <c r="F135" s="147"/>
      <c r="G135" s="147"/>
      <c r="H135" s="147"/>
      <c r="I135" s="147"/>
      <c r="J135" s="147"/>
      <c r="K135" s="147"/>
      <c r="L135" s="147"/>
      <c r="M135" s="147"/>
      <c r="N135" s="147"/>
      <c r="O135" s="147"/>
      <c r="P135" s="147"/>
      <c r="Q135" s="147"/>
      <c r="R135" s="147"/>
      <c r="S135" s="147"/>
      <c r="T135" s="147"/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/>
      <c r="AF135" s="147"/>
      <c r="AG135" s="147"/>
      <c r="AH135" s="147"/>
      <c r="AI135" s="147"/>
      <c r="AJ135" s="147"/>
      <c r="AK135" s="147"/>
      <c r="AL135" s="147"/>
    </row>
    <row r="136" spans="1:40" s="159" customFormat="1">
      <c r="B136" s="103"/>
      <c r="C136" s="147"/>
      <c r="D136" s="147"/>
      <c r="E136" s="147"/>
      <c r="F136" s="147"/>
      <c r="G136" s="147"/>
      <c r="H136" s="147"/>
      <c r="I136" s="147"/>
      <c r="J136" s="147"/>
      <c r="K136" s="147"/>
      <c r="L136" s="147"/>
      <c r="M136" s="147"/>
      <c r="N136" s="147"/>
      <c r="O136" s="147"/>
      <c r="P136" s="147"/>
      <c r="Q136" s="147"/>
      <c r="R136" s="147"/>
      <c r="S136" s="147"/>
      <c r="T136" s="147"/>
      <c r="U136" s="147"/>
      <c r="V136" s="147"/>
      <c r="W136" s="147"/>
      <c r="X136" s="147"/>
      <c r="Y136" s="147"/>
      <c r="Z136" s="147"/>
      <c r="AA136" s="147"/>
      <c r="AB136" s="147"/>
      <c r="AC136" s="147"/>
      <c r="AD136" s="147"/>
      <c r="AE136" s="147"/>
      <c r="AF136" s="147"/>
      <c r="AG136" s="147"/>
      <c r="AH136" s="147"/>
      <c r="AI136" s="147"/>
      <c r="AJ136" s="147"/>
      <c r="AK136" s="147"/>
      <c r="AL136" s="147"/>
    </row>
    <row r="137" spans="1:40" s="159" customFormat="1">
      <c r="B137" s="115"/>
      <c r="C137" s="147"/>
      <c r="D137" s="147"/>
      <c r="E137" s="147"/>
      <c r="F137" s="147"/>
      <c r="G137" s="147"/>
      <c r="H137" s="147"/>
      <c r="I137" s="147"/>
      <c r="J137" s="147"/>
      <c r="K137" s="147"/>
      <c r="L137" s="147"/>
      <c r="M137" s="147"/>
      <c r="N137" s="147"/>
      <c r="O137" s="147"/>
      <c r="P137" s="147"/>
      <c r="Q137" s="147"/>
      <c r="R137" s="147"/>
      <c r="S137" s="147"/>
      <c r="T137" s="147"/>
      <c r="U137" s="147"/>
      <c r="V137" s="147"/>
      <c r="W137" s="147"/>
      <c r="X137" s="147"/>
      <c r="Y137" s="147"/>
      <c r="Z137" s="147"/>
      <c r="AA137" s="147"/>
      <c r="AB137" s="147"/>
      <c r="AC137" s="147"/>
      <c r="AD137" s="147"/>
      <c r="AE137" s="147"/>
      <c r="AF137" s="147"/>
      <c r="AG137" s="147"/>
      <c r="AH137" s="147"/>
      <c r="AI137" s="147"/>
      <c r="AJ137" s="147"/>
      <c r="AK137" s="147"/>
      <c r="AL137" s="147"/>
    </row>
    <row r="138" spans="1:40">
      <c r="A138" s="159"/>
      <c r="B138" s="115"/>
      <c r="C138" s="147"/>
      <c r="D138" s="147"/>
      <c r="E138" s="147"/>
      <c r="F138" s="147"/>
      <c r="G138" s="147"/>
      <c r="H138" s="147"/>
      <c r="I138" s="147"/>
      <c r="J138" s="147"/>
      <c r="K138" s="147"/>
      <c r="L138" s="147"/>
      <c r="M138" s="147"/>
      <c r="N138" s="147"/>
      <c r="O138" s="147"/>
      <c r="P138" s="147"/>
      <c r="Q138" s="147"/>
      <c r="R138" s="147"/>
      <c r="S138" s="147"/>
      <c r="T138" s="147"/>
      <c r="U138" s="147"/>
      <c r="V138" s="147"/>
      <c r="W138" s="147"/>
      <c r="X138" s="147"/>
      <c r="Y138" s="147"/>
      <c r="Z138" s="147"/>
      <c r="AA138" s="147"/>
      <c r="AB138" s="147"/>
      <c r="AC138" s="147"/>
      <c r="AD138" s="147"/>
      <c r="AE138" s="147"/>
      <c r="AF138" s="147"/>
      <c r="AG138" s="147"/>
      <c r="AH138" s="147"/>
      <c r="AI138" s="147"/>
      <c r="AJ138" s="147"/>
      <c r="AK138" s="147"/>
      <c r="AL138" s="147"/>
    </row>
    <row r="139" spans="1:40" ht="15">
      <c r="A139" s="118"/>
      <c r="B139" s="118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223"/>
      <c r="W139" s="223"/>
      <c r="X139" s="223"/>
      <c r="Y139" s="223"/>
      <c r="Z139" s="223"/>
      <c r="AA139" s="223"/>
      <c r="AB139" s="223"/>
      <c r="AC139" s="223"/>
      <c r="AD139" s="223"/>
      <c r="AE139" s="223"/>
      <c r="AF139" s="223"/>
      <c r="AG139" s="223"/>
      <c r="AH139" s="223"/>
      <c r="AI139" s="223"/>
      <c r="AJ139" s="223"/>
      <c r="AK139" s="223"/>
      <c r="AL139" s="223"/>
    </row>
    <row r="140" spans="1:40" ht="15">
      <c r="A140" s="112" t="s">
        <v>51</v>
      </c>
      <c r="B140" s="118"/>
      <c r="C140" s="223"/>
      <c r="D140" s="223"/>
      <c r="E140" s="223"/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23"/>
      <c r="Z140" s="223"/>
      <c r="AA140" s="223"/>
      <c r="AB140" s="223"/>
      <c r="AC140" s="223"/>
      <c r="AD140" s="223"/>
      <c r="AE140" s="223"/>
      <c r="AF140" s="223"/>
      <c r="AG140" s="223"/>
      <c r="AH140" s="223"/>
      <c r="AI140" s="223"/>
      <c r="AJ140" s="223"/>
      <c r="AK140" s="223"/>
      <c r="AL140" s="223"/>
    </row>
    <row r="141" spans="1:40">
      <c r="A141" s="141" t="s">
        <v>41</v>
      </c>
      <c r="B141" s="141" t="s">
        <v>42</v>
      </c>
      <c r="C141" s="232" t="s">
        <v>0</v>
      </c>
      <c r="D141" s="232" t="s">
        <v>1</v>
      </c>
      <c r="E141" s="232" t="s">
        <v>2</v>
      </c>
      <c r="F141" s="232" t="s">
        <v>3</v>
      </c>
      <c r="G141" s="232" t="s">
        <v>4</v>
      </c>
      <c r="H141" s="232" t="s">
        <v>5</v>
      </c>
      <c r="I141" s="232" t="s">
        <v>6</v>
      </c>
      <c r="J141" s="232" t="s">
        <v>7</v>
      </c>
      <c r="K141" s="232" t="s">
        <v>8</v>
      </c>
      <c r="L141" s="232" t="s">
        <v>9</v>
      </c>
      <c r="M141" s="232" t="s">
        <v>10</v>
      </c>
      <c r="N141" s="232" t="s">
        <v>11</v>
      </c>
      <c r="O141" s="232" t="s">
        <v>12</v>
      </c>
      <c r="P141" s="232" t="s">
        <v>13</v>
      </c>
      <c r="Q141" s="232" t="s">
        <v>14</v>
      </c>
      <c r="R141" s="232" t="s">
        <v>15</v>
      </c>
      <c r="S141" s="232" t="s">
        <v>16</v>
      </c>
      <c r="T141" s="232" t="s">
        <v>17</v>
      </c>
      <c r="U141" s="232" t="s">
        <v>18</v>
      </c>
      <c r="V141" s="232" t="s">
        <v>19</v>
      </c>
      <c r="W141" s="232" t="s">
        <v>20</v>
      </c>
      <c r="X141" s="232" t="s">
        <v>21</v>
      </c>
      <c r="Y141" s="232" t="s">
        <v>22</v>
      </c>
      <c r="Z141" s="232" t="s">
        <v>23</v>
      </c>
      <c r="AA141" s="232" t="s">
        <v>24</v>
      </c>
      <c r="AB141" s="232" t="s">
        <v>25</v>
      </c>
      <c r="AC141" s="232" t="s">
        <v>26</v>
      </c>
      <c r="AD141" s="232" t="s">
        <v>27</v>
      </c>
      <c r="AE141" s="232" t="s">
        <v>28</v>
      </c>
      <c r="AF141" s="232" t="s">
        <v>29</v>
      </c>
      <c r="AG141" s="232" t="s">
        <v>30</v>
      </c>
      <c r="AH141" s="232" t="s">
        <v>31</v>
      </c>
      <c r="AI141" s="232" t="s">
        <v>32</v>
      </c>
      <c r="AJ141" s="232" t="s">
        <v>33</v>
      </c>
      <c r="AK141" s="232" t="s">
        <v>34</v>
      </c>
      <c r="AL141" s="232" t="s">
        <v>35</v>
      </c>
    </row>
    <row r="142" spans="1:40">
      <c r="A142" s="160" t="s">
        <v>43</v>
      </c>
      <c r="B142" s="102" t="s">
        <v>221</v>
      </c>
      <c r="C142" s="142">
        <v>18.044528634914698</v>
      </c>
      <c r="D142" s="142">
        <v>12.024365103116271</v>
      </c>
      <c r="E142" s="142">
        <v>4.4398927851378351</v>
      </c>
      <c r="F142" s="142">
        <v>8.2159069507387823</v>
      </c>
      <c r="G142" s="142"/>
      <c r="H142" s="142">
        <v>11.007823239818125</v>
      </c>
      <c r="I142" s="142"/>
      <c r="J142" s="142">
        <v>2.5963120802611979</v>
      </c>
      <c r="K142" s="142">
        <v>2.5261206697046918</v>
      </c>
      <c r="L142" s="142">
        <v>12.161214853092064</v>
      </c>
      <c r="M142" s="142">
        <v>16.195596232489905</v>
      </c>
      <c r="N142" s="142"/>
      <c r="O142" s="142">
        <v>11.69503546996858</v>
      </c>
      <c r="P142" s="142"/>
      <c r="Q142" s="142">
        <v>11.327592818853219</v>
      </c>
      <c r="R142" s="142"/>
      <c r="S142" s="142"/>
      <c r="T142" s="142">
        <v>29.68250164279377</v>
      </c>
      <c r="U142" s="142"/>
      <c r="V142" s="142">
        <v>12.041401086738158</v>
      </c>
      <c r="W142" s="142">
        <v>6.6213948180495121</v>
      </c>
      <c r="X142" s="142"/>
      <c r="Y142" s="142">
        <v>8.4570325248300904</v>
      </c>
      <c r="Z142" s="142">
        <v>10.866715152417276</v>
      </c>
      <c r="AA142" s="142"/>
      <c r="AB142" s="142"/>
      <c r="AC142" s="142"/>
      <c r="AD142" s="142">
        <v>6.3138307579165076</v>
      </c>
      <c r="AE142" s="142"/>
      <c r="AF142" s="142">
        <v>12.403025011044646</v>
      </c>
      <c r="AG142" s="142"/>
      <c r="AH142" s="142"/>
      <c r="AI142" s="142"/>
      <c r="AJ142" s="142"/>
      <c r="AK142" s="142">
        <v>0</v>
      </c>
      <c r="AL142" s="142">
        <v>12.94392317455447</v>
      </c>
    </row>
    <row r="143" spans="1:40" s="159" customFormat="1">
      <c r="B143" s="103"/>
      <c r="C143" s="147"/>
      <c r="D143" s="147"/>
      <c r="E143" s="147"/>
      <c r="F143" s="147"/>
      <c r="G143" s="147"/>
      <c r="H143" s="147"/>
      <c r="I143" s="147"/>
      <c r="J143" s="147"/>
      <c r="K143" s="147"/>
      <c r="L143" s="147"/>
      <c r="M143" s="147"/>
      <c r="N143" s="147"/>
      <c r="O143" s="147"/>
      <c r="P143" s="147"/>
      <c r="Q143" s="147"/>
      <c r="R143" s="147"/>
      <c r="S143" s="147"/>
      <c r="T143" s="147"/>
      <c r="U143" s="147"/>
      <c r="V143" s="147"/>
      <c r="W143" s="147"/>
      <c r="X143" s="147"/>
      <c r="Y143" s="147"/>
      <c r="Z143" s="147"/>
      <c r="AA143" s="147"/>
      <c r="AB143" s="147"/>
      <c r="AC143" s="147"/>
      <c r="AD143" s="147"/>
      <c r="AE143" s="147"/>
      <c r="AF143" s="147"/>
      <c r="AG143" s="147"/>
      <c r="AH143" s="147"/>
      <c r="AI143" s="147"/>
      <c r="AJ143" s="147"/>
      <c r="AK143" s="147"/>
      <c r="AL143" s="147"/>
    </row>
    <row r="144" spans="1:40" s="159" customFormat="1">
      <c r="B144" s="103"/>
      <c r="C144" s="147"/>
      <c r="D144" s="147"/>
      <c r="E144" s="147"/>
      <c r="F144" s="147"/>
      <c r="G144" s="147"/>
      <c r="H144" s="147"/>
      <c r="I144" s="147"/>
      <c r="J144" s="147"/>
      <c r="K144" s="147"/>
      <c r="L144" s="147"/>
      <c r="M144" s="147"/>
      <c r="N144" s="147"/>
      <c r="O144" s="147"/>
      <c r="P144" s="147"/>
      <c r="Q144" s="147"/>
      <c r="R144" s="147"/>
      <c r="S144" s="147"/>
      <c r="T144" s="147"/>
      <c r="U144" s="147"/>
      <c r="V144" s="147"/>
      <c r="W144" s="147"/>
      <c r="X144" s="147"/>
      <c r="Y144" s="147"/>
      <c r="Z144" s="147"/>
      <c r="AA144" s="147"/>
      <c r="AB144" s="147"/>
      <c r="AC144" s="147"/>
      <c r="AD144" s="147"/>
      <c r="AE144" s="147"/>
      <c r="AF144" s="147"/>
      <c r="AG144" s="147"/>
      <c r="AH144" s="147"/>
      <c r="AI144" s="147"/>
      <c r="AJ144" s="147"/>
      <c r="AK144" s="147"/>
      <c r="AL144" s="147"/>
    </row>
    <row r="145" spans="1:38" s="159" customFormat="1">
      <c r="B145" s="103"/>
      <c r="C145" s="147"/>
      <c r="D145" s="147"/>
      <c r="E145" s="147"/>
      <c r="F145" s="147"/>
      <c r="G145" s="147"/>
      <c r="H145" s="147"/>
      <c r="I145" s="147"/>
      <c r="J145" s="147"/>
      <c r="K145" s="147"/>
      <c r="L145" s="147"/>
      <c r="M145" s="147"/>
      <c r="N145" s="147"/>
      <c r="O145" s="147"/>
      <c r="P145" s="147"/>
      <c r="Q145" s="147"/>
      <c r="R145" s="147"/>
      <c r="S145" s="147"/>
      <c r="T145" s="147"/>
      <c r="U145" s="147"/>
      <c r="V145" s="147"/>
      <c r="W145" s="147"/>
      <c r="X145" s="147"/>
      <c r="Y145" s="147"/>
      <c r="Z145" s="147"/>
      <c r="AA145" s="147"/>
      <c r="AB145" s="147"/>
      <c r="AC145" s="147"/>
      <c r="AD145" s="147"/>
      <c r="AE145" s="147"/>
      <c r="AF145" s="147"/>
      <c r="AG145" s="147"/>
      <c r="AH145" s="147"/>
      <c r="AI145" s="147"/>
      <c r="AJ145" s="147"/>
      <c r="AK145" s="147"/>
      <c r="AL145" s="147"/>
    </row>
    <row r="146" spans="1:38" s="159" customFormat="1">
      <c r="B146" s="115"/>
      <c r="C146" s="147"/>
      <c r="D146" s="147"/>
      <c r="E146" s="147"/>
      <c r="F146" s="147"/>
      <c r="G146" s="147"/>
      <c r="H146" s="147"/>
      <c r="I146" s="147"/>
      <c r="J146" s="147"/>
      <c r="K146" s="147"/>
      <c r="L146" s="147"/>
      <c r="M146" s="147"/>
      <c r="N146" s="147"/>
      <c r="O146" s="147"/>
      <c r="P146" s="147"/>
      <c r="Q146" s="147"/>
      <c r="R146" s="147"/>
      <c r="S146" s="147"/>
      <c r="T146" s="147"/>
      <c r="U146" s="147"/>
      <c r="V146" s="147"/>
      <c r="W146" s="147"/>
      <c r="X146" s="147"/>
      <c r="Y146" s="147"/>
      <c r="Z146" s="147"/>
      <c r="AA146" s="147"/>
      <c r="AB146" s="147"/>
      <c r="AC146" s="147"/>
      <c r="AD146" s="147"/>
      <c r="AE146" s="147"/>
      <c r="AF146" s="147"/>
      <c r="AG146" s="147"/>
      <c r="AH146" s="147"/>
      <c r="AI146" s="147"/>
      <c r="AJ146" s="147"/>
      <c r="AK146" s="147"/>
      <c r="AL146" s="147"/>
    </row>
    <row r="147" spans="1:38">
      <c r="A147" s="159"/>
      <c r="B147" s="159"/>
      <c r="C147" s="147"/>
      <c r="D147" s="147"/>
      <c r="E147" s="147"/>
      <c r="F147" s="147"/>
      <c r="G147" s="147"/>
      <c r="H147" s="147"/>
      <c r="I147" s="147"/>
      <c r="J147" s="147"/>
      <c r="K147" s="147"/>
      <c r="L147" s="147"/>
      <c r="M147" s="147"/>
      <c r="N147" s="147"/>
      <c r="O147" s="147"/>
      <c r="P147" s="147"/>
      <c r="Q147" s="147"/>
      <c r="R147" s="147"/>
      <c r="S147" s="147"/>
      <c r="T147" s="147"/>
      <c r="U147" s="147"/>
      <c r="V147" s="147"/>
      <c r="W147" s="147"/>
      <c r="X147" s="147"/>
      <c r="Y147" s="147"/>
      <c r="Z147" s="147"/>
      <c r="AA147" s="147"/>
      <c r="AB147" s="147"/>
      <c r="AC147" s="147"/>
      <c r="AD147" s="147"/>
      <c r="AE147" s="147"/>
      <c r="AF147" s="147"/>
      <c r="AG147" s="147"/>
      <c r="AH147" s="147"/>
      <c r="AI147" s="147"/>
      <c r="AJ147" s="147"/>
      <c r="AK147" s="147"/>
      <c r="AL147" s="216"/>
    </row>
    <row r="148" spans="1:38" ht="15">
      <c r="A148" s="118"/>
      <c r="B148" s="118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223"/>
      <c r="W148" s="223"/>
      <c r="X148" s="223"/>
      <c r="Y148" s="223"/>
      <c r="Z148" s="223"/>
      <c r="AA148" s="223"/>
      <c r="AB148" s="223"/>
      <c r="AC148" s="223"/>
      <c r="AD148" s="223"/>
      <c r="AE148" s="223"/>
      <c r="AF148" s="223"/>
      <c r="AG148" s="223"/>
      <c r="AH148" s="223"/>
      <c r="AI148" s="223"/>
      <c r="AJ148" s="223"/>
      <c r="AK148" s="223"/>
      <c r="AL148" s="223"/>
    </row>
    <row r="149" spans="1:38" ht="15">
      <c r="A149" s="112" t="s">
        <v>213</v>
      </c>
      <c r="B149" s="118"/>
      <c r="C149" s="223"/>
      <c r="D149" s="223"/>
      <c r="E149" s="223"/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23"/>
      <c r="Z149" s="223"/>
      <c r="AA149" s="223"/>
      <c r="AB149" s="223"/>
      <c r="AC149" s="223"/>
      <c r="AD149" s="223"/>
      <c r="AE149" s="223"/>
      <c r="AF149" s="223"/>
      <c r="AG149" s="223"/>
      <c r="AH149" s="223"/>
      <c r="AI149" s="223"/>
      <c r="AJ149" s="223"/>
      <c r="AK149" s="223"/>
      <c r="AL149" s="223"/>
    </row>
    <row r="150" spans="1:38">
      <c r="A150" s="141" t="s">
        <v>41</v>
      </c>
      <c r="B150" s="141" t="s">
        <v>42</v>
      </c>
      <c r="C150" s="232" t="s">
        <v>0</v>
      </c>
      <c r="D150" s="232" t="s">
        <v>1</v>
      </c>
      <c r="E150" s="232" t="s">
        <v>2</v>
      </c>
      <c r="F150" s="232" t="s">
        <v>3</v>
      </c>
      <c r="G150" s="232" t="s">
        <v>4</v>
      </c>
      <c r="H150" s="232" t="s">
        <v>5</v>
      </c>
      <c r="I150" s="232" t="s">
        <v>6</v>
      </c>
      <c r="J150" s="232" t="s">
        <v>7</v>
      </c>
      <c r="K150" s="232" t="s">
        <v>8</v>
      </c>
      <c r="L150" s="232" t="s">
        <v>9</v>
      </c>
      <c r="M150" s="232" t="s">
        <v>10</v>
      </c>
      <c r="N150" s="232" t="s">
        <v>11</v>
      </c>
      <c r="O150" s="232" t="s">
        <v>12</v>
      </c>
      <c r="P150" s="232" t="s">
        <v>13</v>
      </c>
      <c r="Q150" s="232" t="s">
        <v>14</v>
      </c>
      <c r="R150" s="232" t="s">
        <v>15</v>
      </c>
      <c r="S150" s="232" t="s">
        <v>16</v>
      </c>
      <c r="T150" s="232" t="s">
        <v>17</v>
      </c>
      <c r="U150" s="232" t="s">
        <v>18</v>
      </c>
      <c r="V150" s="232" t="s">
        <v>19</v>
      </c>
      <c r="W150" s="232" t="s">
        <v>20</v>
      </c>
      <c r="X150" s="232" t="s">
        <v>21</v>
      </c>
      <c r="Y150" s="232" t="s">
        <v>22</v>
      </c>
      <c r="Z150" s="232" t="s">
        <v>23</v>
      </c>
      <c r="AA150" s="232" t="s">
        <v>24</v>
      </c>
      <c r="AB150" s="232" t="s">
        <v>25</v>
      </c>
      <c r="AC150" s="232" t="s">
        <v>26</v>
      </c>
      <c r="AD150" s="232" t="s">
        <v>27</v>
      </c>
      <c r="AE150" s="232" t="s">
        <v>28</v>
      </c>
      <c r="AF150" s="232" t="s">
        <v>29</v>
      </c>
      <c r="AG150" s="232" t="s">
        <v>30</v>
      </c>
      <c r="AH150" s="232" t="s">
        <v>31</v>
      </c>
      <c r="AI150" s="232" t="s">
        <v>32</v>
      </c>
      <c r="AJ150" s="232" t="s">
        <v>33</v>
      </c>
      <c r="AK150" s="232" t="s">
        <v>34</v>
      </c>
      <c r="AL150" s="232" t="s">
        <v>35</v>
      </c>
    </row>
    <row r="151" spans="1:38">
      <c r="A151" s="160" t="s">
        <v>43</v>
      </c>
      <c r="B151" s="102" t="s">
        <v>221</v>
      </c>
      <c r="C151" s="142">
        <v>2.653473200840442</v>
      </c>
      <c r="D151" s="142">
        <v>2.653473200840442</v>
      </c>
      <c r="E151" s="142">
        <v>2.653473200840442</v>
      </c>
      <c r="F151" s="142">
        <v>2.653473200840442</v>
      </c>
      <c r="G151" s="142"/>
      <c r="H151" s="142">
        <v>2.653473200840442</v>
      </c>
      <c r="I151" s="142"/>
      <c r="J151" s="142">
        <v>2.653473200840442</v>
      </c>
      <c r="K151" s="142">
        <v>2.653473200840442</v>
      </c>
      <c r="L151" s="142">
        <v>2.653473200840442</v>
      </c>
      <c r="M151" s="142">
        <v>2.653473200840442</v>
      </c>
      <c r="N151" s="142"/>
      <c r="O151" s="142">
        <v>2.653473200840442</v>
      </c>
      <c r="P151" s="142"/>
      <c r="Q151" s="142">
        <v>2.653473200840442</v>
      </c>
      <c r="R151" s="142"/>
      <c r="S151" s="142"/>
      <c r="T151" s="142">
        <v>2.653473200840442</v>
      </c>
      <c r="U151" s="142"/>
      <c r="V151" s="142">
        <v>2.653473200840442</v>
      </c>
      <c r="W151" s="142">
        <v>2.6534732008404416</v>
      </c>
      <c r="X151" s="142"/>
      <c r="Y151" s="142">
        <v>2.653473200840442</v>
      </c>
      <c r="Z151" s="142">
        <v>2.653473200840442</v>
      </c>
      <c r="AA151" s="142"/>
      <c r="AB151" s="142"/>
      <c r="AC151" s="142"/>
      <c r="AD151" s="142">
        <v>2.6534732008404429</v>
      </c>
      <c r="AE151" s="142"/>
      <c r="AF151" s="142">
        <v>2.6534732008404416</v>
      </c>
      <c r="AG151" s="142"/>
      <c r="AH151" s="142"/>
      <c r="AI151" s="142"/>
      <c r="AJ151" s="142"/>
      <c r="AK151" s="142">
        <v>0</v>
      </c>
      <c r="AL151" s="221">
        <v>2.653473200840442</v>
      </c>
    </row>
    <row r="152" spans="1:38" s="159" customFormat="1">
      <c r="B152" s="103"/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  <c r="Z152" s="147"/>
      <c r="AA152" s="147"/>
      <c r="AB152" s="147"/>
      <c r="AC152" s="147"/>
      <c r="AD152" s="147"/>
      <c r="AE152" s="147"/>
      <c r="AF152" s="147"/>
      <c r="AG152" s="147"/>
      <c r="AH152" s="147"/>
      <c r="AI152" s="147"/>
      <c r="AJ152" s="147"/>
      <c r="AK152" s="147"/>
      <c r="AL152" s="147"/>
    </row>
    <row r="153" spans="1:38" s="159" customFormat="1">
      <c r="B153" s="103"/>
      <c r="C153" s="147"/>
      <c r="D153" s="147"/>
      <c r="E153" s="147"/>
      <c r="F153" s="147"/>
      <c r="G153" s="147"/>
      <c r="H153" s="147"/>
      <c r="I153" s="147"/>
      <c r="J153" s="147"/>
      <c r="K153" s="147"/>
      <c r="L153" s="147"/>
      <c r="M153" s="147"/>
      <c r="N153" s="147"/>
      <c r="O153" s="147"/>
      <c r="P153" s="147"/>
      <c r="Q153" s="147"/>
      <c r="R153" s="147"/>
      <c r="S153" s="147"/>
      <c r="T153" s="147"/>
      <c r="U153" s="147"/>
      <c r="V153" s="147"/>
      <c r="W153" s="147"/>
      <c r="X153" s="147"/>
      <c r="Y153" s="147"/>
      <c r="Z153" s="147"/>
      <c r="AA153" s="147"/>
      <c r="AB153" s="147"/>
      <c r="AC153" s="147"/>
      <c r="AD153" s="147"/>
      <c r="AE153" s="147"/>
      <c r="AF153" s="147"/>
      <c r="AG153" s="147"/>
      <c r="AH153" s="147"/>
      <c r="AI153" s="147"/>
      <c r="AJ153" s="147"/>
      <c r="AK153" s="147"/>
      <c r="AL153" s="147"/>
    </row>
    <row r="154" spans="1:38" s="159" customFormat="1">
      <c r="B154" s="103"/>
      <c r="C154" s="147"/>
      <c r="D154" s="147"/>
      <c r="E154" s="147"/>
      <c r="F154" s="147"/>
      <c r="G154" s="147"/>
      <c r="H154" s="147"/>
      <c r="I154" s="147"/>
      <c r="J154" s="147"/>
      <c r="K154" s="147"/>
      <c r="L154" s="147"/>
      <c r="M154" s="147"/>
      <c r="N154" s="147"/>
      <c r="O154" s="147"/>
      <c r="P154" s="147"/>
      <c r="Q154" s="147"/>
      <c r="R154" s="147"/>
      <c r="S154" s="147"/>
      <c r="T154" s="147"/>
      <c r="U154" s="147"/>
      <c r="V154" s="147"/>
      <c r="W154" s="147"/>
      <c r="X154" s="147"/>
      <c r="Y154" s="147"/>
      <c r="Z154" s="147"/>
      <c r="AA154" s="147"/>
      <c r="AB154" s="147"/>
      <c r="AC154" s="147"/>
      <c r="AD154" s="147"/>
      <c r="AE154" s="147"/>
      <c r="AF154" s="147"/>
      <c r="AG154" s="147"/>
      <c r="AH154" s="147"/>
      <c r="AI154" s="147"/>
      <c r="AJ154" s="147"/>
      <c r="AK154" s="147"/>
      <c r="AL154" s="147"/>
    </row>
    <row r="155" spans="1:38" s="159" customFormat="1">
      <c r="B155" s="115"/>
      <c r="C155" s="147"/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7"/>
      <c r="O155" s="147"/>
      <c r="P155" s="147"/>
      <c r="Q155" s="147"/>
      <c r="R155" s="147"/>
      <c r="S155" s="147"/>
      <c r="T155" s="147"/>
      <c r="U155" s="147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147"/>
      <c r="AF155" s="147"/>
      <c r="AG155" s="147"/>
      <c r="AH155" s="147"/>
      <c r="AI155" s="147"/>
      <c r="AJ155" s="147"/>
      <c r="AK155" s="147"/>
      <c r="AL155" s="147"/>
    </row>
    <row r="156" spans="1:38">
      <c r="A156" s="159"/>
      <c r="B156" s="159"/>
      <c r="C156" s="147"/>
      <c r="D156" s="147"/>
      <c r="E156" s="147"/>
      <c r="F156" s="147"/>
      <c r="G156" s="147"/>
      <c r="H156" s="147"/>
      <c r="I156" s="147"/>
      <c r="J156" s="147"/>
      <c r="K156" s="147"/>
      <c r="L156" s="147"/>
      <c r="M156" s="147"/>
      <c r="N156" s="147"/>
      <c r="O156" s="147"/>
      <c r="P156" s="147"/>
      <c r="Q156" s="147"/>
      <c r="R156" s="147"/>
      <c r="S156" s="147"/>
      <c r="T156" s="147"/>
      <c r="U156" s="147"/>
      <c r="V156" s="147"/>
      <c r="W156" s="147"/>
      <c r="X156" s="147"/>
      <c r="Y156" s="147"/>
      <c r="Z156" s="147"/>
      <c r="AA156" s="147"/>
      <c r="AB156" s="147"/>
      <c r="AC156" s="147"/>
      <c r="AD156" s="147"/>
      <c r="AE156" s="147"/>
      <c r="AF156" s="147"/>
      <c r="AG156" s="147"/>
      <c r="AH156" s="147"/>
      <c r="AI156" s="147"/>
      <c r="AJ156" s="147"/>
      <c r="AK156" s="147"/>
      <c r="AL156" s="216"/>
    </row>
    <row r="157" spans="1:38" ht="15">
      <c r="A157" s="118"/>
      <c r="B157" s="118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223"/>
      <c r="W157" s="223"/>
      <c r="X157" s="223"/>
      <c r="Y157" s="223"/>
      <c r="Z157" s="223"/>
      <c r="AA157" s="223"/>
      <c r="AB157" s="223"/>
      <c r="AC157" s="223"/>
      <c r="AD157" s="223"/>
      <c r="AE157" s="223"/>
      <c r="AF157" s="223"/>
      <c r="AG157" s="223"/>
      <c r="AH157" s="223"/>
      <c r="AI157" s="223"/>
      <c r="AJ157" s="223"/>
      <c r="AK157" s="223"/>
      <c r="AL157" s="223"/>
    </row>
    <row r="158" spans="1:38" ht="15">
      <c r="A158" s="112" t="s">
        <v>52</v>
      </c>
      <c r="B158" s="118"/>
      <c r="C158" s="120" t="s">
        <v>218</v>
      </c>
      <c r="D158" s="223"/>
      <c r="E158" s="223"/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23"/>
      <c r="Z158" s="223"/>
      <c r="AA158" s="223"/>
      <c r="AB158" s="223"/>
      <c r="AC158" s="223"/>
      <c r="AD158" s="223"/>
      <c r="AE158" s="223"/>
      <c r="AF158" s="223"/>
      <c r="AG158" s="223"/>
      <c r="AH158" s="223"/>
      <c r="AI158" s="223"/>
      <c r="AJ158" s="223"/>
      <c r="AK158" s="223"/>
      <c r="AL158" s="223"/>
    </row>
    <row r="159" spans="1:38">
      <c r="A159" s="141" t="s">
        <v>41</v>
      </c>
      <c r="B159" s="141" t="s">
        <v>42</v>
      </c>
      <c r="C159" s="232" t="s">
        <v>0</v>
      </c>
      <c r="D159" s="232" t="s">
        <v>1</v>
      </c>
      <c r="E159" s="232" t="s">
        <v>2</v>
      </c>
      <c r="F159" s="232" t="s">
        <v>3</v>
      </c>
      <c r="G159" s="232" t="s">
        <v>4</v>
      </c>
      <c r="H159" s="232" t="s">
        <v>5</v>
      </c>
      <c r="I159" s="232" t="s">
        <v>6</v>
      </c>
      <c r="J159" s="232" t="s">
        <v>7</v>
      </c>
      <c r="K159" s="232" t="s">
        <v>8</v>
      </c>
      <c r="L159" s="232" t="s">
        <v>9</v>
      </c>
      <c r="M159" s="232" t="s">
        <v>10</v>
      </c>
      <c r="N159" s="232" t="s">
        <v>11</v>
      </c>
      <c r="O159" s="232" t="s">
        <v>12</v>
      </c>
      <c r="P159" s="232" t="s">
        <v>13</v>
      </c>
      <c r="Q159" s="232" t="s">
        <v>14</v>
      </c>
      <c r="R159" s="232" t="s">
        <v>15</v>
      </c>
      <c r="S159" s="232" t="s">
        <v>16</v>
      </c>
      <c r="T159" s="232" t="s">
        <v>17</v>
      </c>
      <c r="U159" s="232" t="s">
        <v>18</v>
      </c>
      <c r="V159" s="232" t="s">
        <v>19</v>
      </c>
      <c r="W159" s="232" t="s">
        <v>20</v>
      </c>
      <c r="X159" s="232" t="s">
        <v>21</v>
      </c>
      <c r="Y159" s="232" t="s">
        <v>22</v>
      </c>
      <c r="Z159" s="232" t="s">
        <v>23</v>
      </c>
      <c r="AA159" s="232" t="s">
        <v>24</v>
      </c>
      <c r="AB159" s="232" t="s">
        <v>25</v>
      </c>
      <c r="AC159" s="232" t="s">
        <v>26</v>
      </c>
      <c r="AD159" s="232" t="s">
        <v>27</v>
      </c>
      <c r="AE159" s="232" t="s">
        <v>28</v>
      </c>
      <c r="AF159" s="232" t="s">
        <v>29</v>
      </c>
      <c r="AG159" s="232" t="s">
        <v>30</v>
      </c>
      <c r="AH159" s="232" t="s">
        <v>31</v>
      </c>
      <c r="AI159" s="232" t="s">
        <v>32</v>
      </c>
      <c r="AJ159" s="232" t="s">
        <v>33</v>
      </c>
      <c r="AK159" s="232" t="s">
        <v>34</v>
      </c>
      <c r="AL159" s="232" t="s">
        <v>35</v>
      </c>
    </row>
    <row r="160" spans="1:38">
      <c r="A160" s="160" t="s">
        <v>43</v>
      </c>
      <c r="B160" s="102" t="s">
        <v>221</v>
      </c>
      <c r="C160" s="142"/>
      <c r="D160" s="142"/>
      <c r="E160" s="142"/>
      <c r="F160" s="142"/>
      <c r="G160" s="142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142"/>
      <c r="Z160" s="142"/>
      <c r="AA160" s="142"/>
      <c r="AB160" s="142"/>
      <c r="AC160" s="142"/>
      <c r="AD160" s="142"/>
      <c r="AE160" s="142"/>
      <c r="AF160" s="142"/>
      <c r="AG160" s="142"/>
      <c r="AH160" s="142"/>
      <c r="AI160" s="142"/>
      <c r="AJ160" s="142"/>
      <c r="AK160" s="142"/>
      <c r="AL160" s="221"/>
    </row>
    <row r="161" spans="1:38" s="159" customFormat="1">
      <c r="B161" s="103"/>
      <c r="C161" s="147"/>
      <c r="D161" s="147"/>
      <c r="E161" s="147"/>
      <c r="F161" s="147"/>
      <c r="G161" s="14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147"/>
      <c r="W161" s="147"/>
      <c r="X161" s="147"/>
      <c r="Y161" s="147"/>
      <c r="Z161" s="147"/>
      <c r="AA161" s="147"/>
      <c r="AB161" s="147"/>
      <c r="AC161" s="147"/>
      <c r="AD161" s="147"/>
      <c r="AE161" s="147"/>
      <c r="AF161" s="147"/>
      <c r="AG161" s="147"/>
      <c r="AH161" s="147"/>
      <c r="AI161" s="147"/>
      <c r="AJ161" s="147"/>
      <c r="AK161" s="147"/>
      <c r="AL161" s="147"/>
    </row>
    <row r="162" spans="1:38" s="159" customFormat="1">
      <c r="B162" s="103"/>
      <c r="C162" s="147"/>
      <c r="D162" s="147"/>
      <c r="E162" s="147"/>
      <c r="F162" s="147"/>
      <c r="G162" s="147"/>
      <c r="H162" s="147"/>
      <c r="I162" s="147"/>
      <c r="J162" s="147"/>
      <c r="K162" s="147"/>
      <c r="L162" s="147"/>
      <c r="M162" s="147"/>
      <c r="N162" s="147"/>
      <c r="O162" s="147"/>
      <c r="P162" s="147"/>
      <c r="Q162" s="147"/>
      <c r="R162" s="147"/>
      <c r="S162" s="147"/>
      <c r="T162" s="147"/>
      <c r="U162" s="147"/>
      <c r="V162" s="147"/>
      <c r="W162" s="147"/>
      <c r="X162" s="147"/>
      <c r="Y162" s="147"/>
      <c r="Z162" s="147"/>
      <c r="AA162" s="147"/>
      <c r="AB162" s="147"/>
      <c r="AC162" s="147"/>
      <c r="AD162" s="147"/>
      <c r="AE162" s="147"/>
      <c r="AF162" s="147"/>
      <c r="AG162" s="147"/>
      <c r="AH162" s="147"/>
      <c r="AI162" s="147"/>
      <c r="AJ162" s="147"/>
      <c r="AK162" s="147"/>
      <c r="AL162" s="147"/>
    </row>
    <row r="163" spans="1:38" s="159" customFormat="1">
      <c r="B163" s="103"/>
      <c r="C163" s="147"/>
      <c r="D163" s="147"/>
      <c r="E163" s="147"/>
      <c r="F163" s="147"/>
      <c r="G163" s="147"/>
      <c r="H163" s="147"/>
      <c r="I163" s="147"/>
      <c r="J163" s="147"/>
      <c r="K163" s="147"/>
      <c r="L163" s="147"/>
      <c r="M163" s="147"/>
      <c r="N163" s="147"/>
      <c r="O163" s="147"/>
      <c r="P163" s="147"/>
      <c r="Q163" s="147"/>
      <c r="R163" s="147"/>
      <c r="S163" s="147"/>
      <c r="T163" s="147"/>
      <c r="U163" s="147"/>
      <c r="V163" s="147"/>
      <c r="W163" s="147"/>
      <c r="X163" s="147"/>
      <c r="Y163" s="147"/>
      <c r="Z163" s="147"/>
      <c r="AA163" s="147"/>
      <c r="AB163" s="147"/>
      <c r="AC163" s="147"/>
      <c r="AD163" s="147"/>
      <c r="AE163" s="147"/>
      <c r="AF163" s="147"/>
      <c r="AG163" s="147"/>
      <c r="AH163" s="147"/>
      <c r="AI163" s="147"/>
      <c r="AJ163" s="147"/>
      <c r="AK163" s="147"/>
      <c r="AL163" s="147"/>
    </row>
    <row r="164" spans="1:38" s="159" customFormat="1">
      <c r="B164" s="115"/>
      <c r="C164" s="147"/>
      <c r="D164" s="147"/>
      <c r="E164" s="147"/>
      <c r="F164" s="147"/>
      <c r="G164" s="147"/>
      <c r="H164" s="147"/>
      <c r="I164" s="147"/>
      <c r="J164" s="147"/>
      <c r="K164" s="147"/>
      <c r="L164" s="147"/>
      <c r="M164" s="147"/>
      <c r="N164" s="147"/>
      <c r="O164" s="147"/>
      <c r="P164" s="147"/>
      <c r="Q164" s="147"/>
      <c r="R164" s="147"/>
      <c r="S164" s="147"/>
      <c r="T164" s="147"/>
      <c r="U164" s="147"/>
      <c r="V164" s="147"/>
      <c r="W164" s="147"/>
      <c r="X164" s="147"/>
      <c r="Y164" s="147"/>
      <c r="Z164" s="147"/>
      <c r="AA164" s="147"/>
      <c r="AB164" s="147"/>
      <c r="AC164" s="147"/>
      <c r="AD164" s="147"/>
      <c r="AE164" s="147"/>
      <c r="AF164" s="147"/>
      <c r="AG164" s="147"/>
      <c r="AH164" s="147"/>
      <c r="AI164" s="147"/>
      <c r="AJ164" s="147"/>
      <c r="AK164" s="147"/>
      <c r="AL164" s="147"/>
    </row>
    <row r="165" spans="1:38">
      <c r="A165" s="159"/>
      <c r="B165" s="159"/>
      <c r="C165" s="147"/>
      <c r="D165" s="147"/>
      <c r="E165" s="147"/>
      <c r="F165" s="147"/>
      <c r="G165" s="147"/>
      <c r="H165" s="147"/>
      <c r="I165" s="147"/>
      <c r="J165" s="147"/>
      <c r="K165" s="147"/>
      <c r="L165" s="147"/>
      <c r="M165" s="147"/>
      <c r="N165" s="147"/>
      <c r="O165" s="147"/>
      <c r="P165" s="147"/>
      <c r="Q165" s="147"/>
      <c r="R165" s="147"/>
      <c r="S165" s="147"/>
      <c r="T165" s="147"/>
      <c r="U165" s="147"/>
      <c r="V165" s="147"/>
      <c r="W165" s="147"/>
      <c r="X165" s="147"/>
      <c r="Y165" s="147"/>
      <c r="Z165" s="147"/>
      <c r="AA165" s="147"/>
      <c r="AB165" s="147"/>
      <c r="AC165" s="147"/>
      <c r="AD165" s="147"/>
      <c r="AE165" s="147"/>
      <c r="AF165" s="147"/>
      <c r="AG165" s="147"/>
      <c r="AH165" s="147"/>
      <c r="AI165" s="147"/>
      <c r="AJ165" s="147"/>
      <c r="AK165" s="147"/>
      <c r="AL165" s="216"/>
    </row>
    <row r="166" spans="1:38" ht="15">
      <c r="A166" s="108"/>
      <c r="B166" s="118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223"/>
      <c r="W166" s="223"/>
      <c r="X166" s="223"/>
      <c r="Y166" s="223"/>
      <c r="Z166" s="223"/>
      <c r="AA166" s="223"/>
      <c r="AB166" s="223"/>
      <c r="AC166" s="223"/>
      <c r="AD166" s="223"/>
      <c r="AE166" s="223"/>
      <c r="AF166" s="223"/>
      <c r="AG166" s="223"/>
      <c r="AH166" s="223"/>
      <c r="AI166" s="223"/>
      <c r="AJ166" s="223"/>
      <c r="AK166" s="223"/>
      <c r="AL166" s="223"/>
    </row>
    <row r="167" spans="1:38" ht="15">
      <c r="A167" s="112" t="s">
        <v>53</v>
      </c>
      <c r="B167" s="118"/>
      <c r="C167" s="120" t="s">
        <v>218</v>
      </c>
      <c r="D167" s="223"/>
      <c r="E167" s="223"/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23"/>
      <c r="Z167" s="223"/>
      <c r="AA167" s="223"/>
      <c r="AB167" s="223"/>
      <c r="AC167" s="223"/>
      <c r="AD167" s="223"/>
      <c r="AE167" s="223"/>
      <c r="AF167" s="223"/>
      <c r="AG167" s="223"/>
      <c r="AH167" s="223"/>
      <c r="AI167" s="223"/>
      <c r="AJ167" s="223"/>
      <c r="AK167" s="223"/>
      <c r="AL167" s="223"/>
    </row>
    <row r="168" spans="1:38">
      <c r="A168" s="141" t="s">
        <v>41</v>
      </c>
      <c r="B168" s="141" t="s">
        <v>42</v>
      </c>
      <c r="C168" s="232" t="s">
        <v>0</v>
      </c>
      <c r="D168" s="232" t="s">
        <v>1</v>
      </c>
      <c r="E168" s="232" t="s">
        <v>2</v>
      </c>
      <c r="F168" s="232" t="s">
        <v>3</v>
      </c>
      <c r="G168" s="232" t="s">
        <v>4</v>
      </c>
      <c r="H168" s="232" t="s">
        <v>5</v>
      </c>
      <c r="I168" s="232" t="s">
        <v>6</v>
      </c>
      <c r="J168" s="232" t="s">
        <v>7</v>
      </c>
      <c r="K168" s="232" t="s">
        <v>8</v>
      </c>
      <c r="L168" s="232" t="s">
        <v>9</v>
      </c>
      <c r="M168" s="232" t="s">
        <v>10</v>
      </c>
      <c r="N168" s="232" t="s">
        <v>11</v>
      </c>
      <c r="O168" s="232" t="s">
        <v>12</v>
      </c>
      <c r="P168" s="232" t="s">
        <v>13</v>
      </c>
      <c r="Q168" s="232" t="s">
        <v>14</v>
      </c>
      <c r="R168" s="232" t="s">
        <v>15</v>
      </c>
      <c r="S168" s="232" t="s">
        <v>16</v>
      </c>
      <c r="T168" s="232" t="s">
        <v>17</v>
      </c>
      <c r="U168" s="232" t="s">
        <v>18</v>
      </c>
      <c r="V168" s="232" t="s">
        <v>19</v>
      </c>
      <c r="W168" s="232" t="s">
        <v>20</v>
      </c>
      <c r="X168" s="232" t="s">
        <v>21</v>
      </c>
      <c r="Y168" s="232" t="s">
        <v>22</v>
      </c>
      <c r="Z168" s="232" t="s">
        <v>23</v>
      </c>
      <c r="AA168" s="232" t="s">
        <v>24</v>
      </c>
      <c r="AB168" s="232" t="s">
        <v>25</v>
      </c>
      <c r="AC168" s="232" t="s">
        <v>26</v>
      </c>
      <c r="AD168" s="232" t="s">
        <v>27</v>
      </c>
      <c r="AE168" s="232" t="s">
        <v>28</v>
      </c>
      <c r="AF168" s="232" t="s">
        <v>29</v>
      </c>
      <c r="AG168" s="232" t="s">
        <v>30</v>
      </c>
      <c r="AH168" s="232" t="s">
        <v>31</v>
      </c>
      <c r="AI168" s="232" t="s">
        <v>32</v>
      </c>
      <c r="AJ168" s="232" t="s">
        <v>33</v>
      </c>
      <c r="AK168" s="232" t="s">
        <v>34</v>
      </c>
      <c r="AL168" s="232" t="s">
        <v>35</v>
      </c>
    </row>
    <row r="169" spans="1:38">
      <c r="A169" s="160" t="s">
        <v>43</v>
      </c>
      <c r="B169" s="102" t="s">
        <v>221</v>
      </c>
      <c r="C169" s="142"/>
      <c r="D169" s="142"/>
      <c r="E169" s="142"/>
      <c r="F169" s="142"/>
      <c r="G169" s="142"/>
      <c r="H169" s="142"/>
      <c r="I169" s="142"/>
      <c r="J169" s="142"/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  <c r="V169" s="142"/>
      <c r="W169" s="142"/>
      <c r="X169" s="142"/>
      <c r="Y169" s="142"/>
      <c r="Z169" s="142"/>
      <c r="AA169" s="142"/>
      <c r="AB169" s="142"/>
      <c r="AC169" s="142"/>
      <c r="AD169" s="142"/>
      <c r="AE169" s="142"/>
      <c r="AF169" s="142"/>
      <c r="AG169" s="142"/>
      <c r="AH169" s="142"/>
      <c r="AI169" s="142"/>
      <c r="AJ169" s="142"/>
      <c r="AK169" s="142"/>
      <c r="AL169" s="221"/>
    </row>
    <row r="170" spans="1:38" s="159" customFormat="1">
      <c r="B170" s="103"/>
      <c r="C170" s="147"/>
      <c r="D170" s="147"/>
      <c r="E170" s="147"/>
      <c r="F170" s="147"/>
      <c r="G170" s="147"/>
      <c r="H170" s="147"/>
      <c r="I170" s="147"/>
      <c r="J170" s="147"/>
      <c r="K170" s="147"/>
      <c r="L170" s="147"/>
      <c r="M170" s="147"/>
      <c r="N170" s="147"/>
      <c r="O170" s="147"/>
      <c r="P170" s="147"/>
      <c r="Q170" s="147"/>
      <c r="R170" s="147"/>
      <c r="S170" s="147"/>
      <c r="T170" s="147"/>
      <c r="U170" s="147"/>
      <c r="V170" s="147"/>
      <c r="W170" s="147"/>
      <c r="X170" s="147"/>
      <c r="Y170" s="147"/>
      <c r="Z170" s="147"/>
      <c r="AA170" s="147"/>
      <c r="AB170" s="147"/>
      <c r="AC170" s="147"/>
      <c r="AD170" s="147"/>
      <c r="AE170" s="147"/>
      <c r="AF170" s="147"/>
      <c r="AG170" s="147"/>
      <c r="AH170" s="147"/>
      <c r="AI170" s="147"/>
      <c r="AJ170" s="147"/>
      <c r="AK170" s="147"/>
      <c r="AL170" s="147"/>
    </row>
    <row r="171" spans="1:38" s="159" customFormat="1">
      <c r="B171" s="103"/>
      <c r="C171" s="147"/>
      <c r="D171" s="147"/>
      <c r="E171" s="147"/>
      <c r="F171" s="147"/>
      <c r="G171" s="147"/>
      <c r="H171" s="147"/>
      <c r="I171" s="147"/>
      <c r="J171" s="147"/>
      <c r="K171" s="147"/>
      <c r="L171" s="147"/>
      <c r="M171" s="147"/>
      <c r="N171" s="147"/>
      <c r="O171" s="147"/>
      <c r="P171" s="147"/>
      <c r="Q171" s="147"/>
      <c r="R171" s="147"/>
      <c r="S171" s="147"/>
      <c r="T171" s="147"/>
      <c r="U171" s="147"/>
      <c r="V171" s="147"/>
      <c r="W171" s="147"/>
      <c r="X171" s="147"/>
      <c r="Y171" s="147"/>
      <c r="Z171" s="147"/>
      <c r="AA171" s="147"/>
      <c r="AB171" s="147"/>
      <c r="AC171" s="147"/>
      <c r="AD171" s="147"/>
      <c r="AE171" s="147"/>
      <c r="AF171" s="216"/>
      <c r="AG171" s="147"/>
      <c r="AH171" s="147"/>
      <c r="AI171" s="147"/>
      <c r="AJ171" s="147"/>
      <c r="AK171" s="147"/>
      <c r="AL171" s="147"/>
    </row>
    <row r="172" spans="1:38" s="159" customFormat="1">
      <c r="B172" s="103"/>
      <c r="C172" s="147"/>
      <c r="D172" s="147"/>
      <c r="E172" s="147"/>
      <c r="F172" s="147"/>
      <c r="G172" s="147"/>
      <c r="H172" s="147"/>
      <c r="I172" s="147"/>
      <c r="J172" s="147"/>
      <c r="K172" s="147"/>
      <c r="L172" s="147"/>
      <c r="M172" s="147"/>
      <c r="N172" s="147"/>
      <c r="O172" s="147"/>
      <c r="P172" s="147"/>
      <c r="Q172" s="147"/>
      <c r="R172" s="147"/>
      <c r="S172" s="147"/>
      <c r="T172" s="147"/>
      <c r="U172" s="147"/>
      <c r="V172" s="147"/>
      <c r="W172" s="147"/>
      <c r="X172" s="147"/>
      <c r="Y172" s="147"/>
      <c r="Z172" s="147"/>
      <c r="AA172" s="147"/>
      <c r="AB172" s="147"/>
      <c r="AC172" s="147"/>
      <c r="AD172" s="147"/>
      <c r="AE172" s="147"/>
      <c r="AF172" s="147"/>
      <c r="AG172" s="147"/>
      <c r="AH172" s="147"/>
      <c r="AI172" s="147"/>
      <c r="AJ172" s="147"/>
      <c r="AK172" s="147"/>
      <c r="AL172" s="147"/>
    </row>
    <row r="173" spans="1:38" s="159" customFormat="1">
      <c r="B173" s="115"/>
      <c r="C173" s="147"/>
      <c r="D173" s="147"/>
      <c r="E173" s="147"/>
      <c r="F173" s="147"/>
      <c r="G173" s="147"/>
      <c r="H173" s="147"/>
      <c r="I173" s="147"/>
      <c r="J173" s="147"/>
      <c r="K173" s="147"/>
      <c r="L173" s="147"/>
      <c r="M173" s="147"/>
      <c r="N173" s="147"/>
      <c r="O173" s="147"/>
      <c r="P173" s="147"/>
      <c r="Q173" s="147"/>
      <c r="R173" s="147"/>
      <c r="S173" s="147"/>
      <c r="T173" s="147"/>
      <c r="U173" s="147"/>
      <c r="V173" s="147"/>
      <c r="W173" s="147"/>
      <c r="X173" s="147"/>
      <c r="Y173" s="147"/>
      <c r="Z173" s="147"/>
      <c r="AA173" s="147"/>
      <c r="AB173" s="147"/>
      <c r="AC173" s="147"/>
      <c r="AD173" s="147"/>
      <c r="AE173" s="147"/>
      <c r="AF173" s="147"/>
      <c r="AG173" s="147"/>
      <c r="AH173" s="147"/>
      <c r="AI173" s="147"/>
      <c r="AJ173" s="147"/>
      <c r="AK173" s="147"/>
      <c r="AL173" s="147"/>
    </row>
    <row r="174" spans="1:38">
      <c r="A174" s="159"/>
      <c r="B174" s="159"/>
      <c r="C174" s="147"/>
      <c r="D174" s="147"/>
      <c r="E174" s="147"/>
      <c r="F174" s="147"/>
      <c r="G174" s="147"/>
      <c r="H174" s="147"/>
      <c r="I174" s="147"/>
      <c r="J174" s="147"/>
      <c r="K174" s="147"/>
      <c r="L174" s="147"/>
      <c r="M174" s="147"/>
      <c r="N174" s="147"/>
      <c r="O174" s="147"/>
      <c r="P174" s="147"/>
      <c r="Q174" s="147"/>
      <c r="R174" s="147"/>
      <c r="S174" s="147"/>
      <c r="T174" s="147"/>
      <c r="U174" s="147"/>
      <c r="V174" s="147"/>
      <c r="W174" s="147"/>
      <c r="X174" s="147"/>
      <c r="Y174" s="147"/>
      <c r="Z174" s="147"/>
      <c r="AA174" s="147"/>
      <c r="AB174" s="147"/>
      <c r="AC174" s="147"/>
      <c r="AD174" s="147"/>
      <c r="AE174" s="147"/>
      <c r="AF174" s="147"/>
      <c r="AG174" s="147"/>
      <c r="AH174" s="147"/>
      <c r="AI174" s="147"/>
      <c r="AJ174" s="147"/>
      <c r="AK174" s="147"/>
      <c r="AL174" s="216"/>
    </row>
    <row r="175" spans="1:38" ht="15">
      <c r="A175" s="108"/>
      <c r="B175" s="118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223"/>
      <c r="W175" s="223"/>
      <c r="X175" s="223"/>
      <c r="Y175" s="223"/>
      <c r="Z175" s="223"/>
      <c r="AA175" s="223"/>
      <c r="AB175" s="223"/>
      <c r="AC175" s="223"/>
      <c r="AD175" s="223"/>
      <c r="AE175" s="223"/>
      <c r="AF175" s="223"/>
      <c r="AG175" s="223"/>
      <c r="AH175" s="223"/>
      <c r="AI175" s="223"/>
      <c r="AJ175" s="223"/>
      <c r="AK175" s="223"/>
      <c r="AL175" s="223"/>
    </row>
    <row r="176" spans="1:38" ht="15">
      <c r="A176" s="112" t="s">
        <v>54</v>
      </c>
      <c r="B176" s="108"/>
      <c r="C176" s="223"/>
      <c r="D176" s="223"/>
      <c r="E176" s="223"/>
      <c r="F176" s="223"/>
      <c r="G176" s="223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23"/>
      <c r="Z176" s="223"/>
      <c r="AA176" s="223"/>
      <c r="AB176" s="223"/>
      <c r="AC176" s="223"/>
      <c r="AD176" s="223"/>
      <c r="AE176" s="223"/>
      <c r="AF176" s="223"/>
      <c r="AG176" s="223"/>
      <c r="AH176" s="223"/>
      <c r="AI176" s="223"/>
      <c r="AJ176" s="223"/>
      <c r="AK176" s="223"/>
      <c r="AL176" s="223"/>
    </row>
    <row r="177" spans="1:38">
      <c r="A177" s="141" t="s">
        <v>41</v>
      </c>
      <c r="B177" s="141" t="s">
        <v>42</v>
      </c>
      <c r="C177" s="232" t="s">
        <v>0</v>
      </c>
      <c r="D177" s="232" t="s">
        <v>1</v>
      </c>
      <c r="E177" s="232" t="s">
        <v>2</v>
      </c>
      <c r="F177" s="232" t="s">
        <v>3</v>
      </c>
      <c r="G177" s="232" t="s">
        <v>4</v>
      </c>
      <c r="H177" s="232" t="s">
        <v>5</v>
      </c>
      <c r="I177" s="232" t="s">
        <v>6</v>
      </c>
      <c r="J177" s="232" t="s">
        <v>7</v>
      </c>
      <c r="K177" s="232" t="s">
        <v>8</v>
      </c>
      <c r="L177" s="232" t="s">
        <v>9</v>
      </c>
      <c r="M177" s="232" t="s">
        <v>10</v>
      </c>
      <c r="N177" s="232" t="s">
        <v>11</v>
      </c>
      <c r="O177" s="232" t="s">
        <v>12</v>
      </c>
      <c r="P177" s="232" t="s">
        <v>13</v>
      </c>
      <c r="Q177" s="232" t="s">
        <v>14</v>
      </c>
      <c r="R177" s="232" t="s">
        <v>15</v>
      </c>
      <c r="S177" s="232" t="s">
        <v>16</v>
      </c>
      <c r="T177" s="232" t="s">
        <v>17</v>
      </c>
      <c r="U177" s="232" t="s">
        <v>18</v>
      </c>
      <c r="V177" s="232" t="s">
        <v>19</v>
      </c>
      <c r="W177" s="232" t="s">
        <v>20</v>
      </c>
      <c r="X177" s="232" t="s">
        <v>21</v>
      </c>
      <c r="Y177" s="232" t="s">
        <v>22</v>
      </c>
      <c r="Z177" s="232" t="s">
        <v>23</v>
      </c>
      <c r="AA177" s="232" t="s">
        <v>24</v>
      </c>
      <c r="AB177" s="232" t="s">
        <v>25</v>
      </c>
      <c r="AC177" s="232" t="s">
        <v>26</v>
      </c>
      <c r="AD177" s="232" t="s">
        <v>27</v>
      </c>
      <c r="AE177" s="232" t="s">
        <v>28</v>
      </c>
      <c r="AF177" s="232" t="s">
        <v>29</v>
      </c>
      <c r="AG177" s="232" t="s">
        <v>30</v>
      </c>
      <c r="AH177" s="232" t="s">
        <v>31</v>
      </c>
      <c r="AI177" s="232" t="s">
        <v>32</v>
      </c>
      <c r="AJ177" s="232" t="s">
        <v>33</v>
      </c>
      <c r="AK177" s="232" t="s">
        <v>34</v>
      </c>
      <c r="AL177" s="232" t="s">
        <v>35</v>
      </c>
    </row>
    <row r="178" spans="1:38">
      <c r="A178" s="160" t="s">
        <v>43</v>
      </c>
      <c r="B178" s="102" t="s">
        <v>221</v>
      </c>
      <c r="C178" s="142">
        <v>1.4969161442610746</v>
      </c>
      <c r="D178" s="142">
        <v>1.3552251787114242</v>
      </c>
      <c r="E178" s="142">
        <v>0.75027598535530593</v>
      </c>
      <c r="F178" s="142">
        <v>1.0423187882204514</v>
      </c>
      <c r="G178" s="142"/>
      <c r="H178" s="142">
        <v>1.183630507810872</v>
      </c>
      <c r="I178" s="142"/>
      <c r="J178" s="142">
        <v>0.67781224604923018</v>
      </c>
      <c r="K178" s="142">
        <v>0.6927126115513722</v>
      </c>
      <c r="L178" s="142">
        <v>1.3120953997448366</v>
      </c>
      <c r="M178" s="142">
        <v>1.4840865193737565</v>
      </c>
      <c r="N178" s="142"/>
      <c r="O178" s="142">
        <v>1.1802277979583997</v>
      </c>
      <c r="P178" s="142"/>
      <c r="Q178" s="142">
        <v>1.1784415913862232</v>
      </c>
      <c r="R178" s="142"/>
      <c r="S178" s="142"/>
      <c r="T178" s="142">
        <v>2.2404687661884068</v>
      </c>
      <c r="U178" s="142"/>
      <c r="V178" s="142">
        <v>1.3424560506262164</v>
      </c>
      <c r="W178" s="142">
        <v>0.90830883907448623</v>
      </c>
      <c r="X178" s="142"/>
      <c r="Y178" s="142">
        <v>0.92512147346774465</v>
      </c>
      <c r="Z178" s="142">
        <v>1.12652550292509</v>
      </c>
      <c r="AA178" s="142"/>
      <c r="AB178" s="142"/>
      <c r="AC178" s="142"/>
      <c r="AD178" s="142">
        <v>0.91322384514250343</v>
      </c>
      <c r="AE178" s="142"/>
      <c r="AF178" s="142">
        <v>1.2756113380790726</v>
      </c>
      <c r="AG178" s="142"/>
      <c r="AH178" s="142"/>
      <c r="AI178" s="142"/>
      <c r="AJ178" s="142"/>
      <c r="AK178" s="142"/>
      <c r="AL178" s="142">
        <v>1.3257424268917009</v>
      </c>
    </row>
    <row r="179" spans="1:38" s="159" customFormat="1">
      <c r="B179" s="103"/>
      <c r="C179" s="147"/>
      <c r="D179" s="147"/>
      <c r="E179" s="147"/>
      <c r="F179" s="147"/>
      <c r="G179" s="147"/>
      <c r="H179" s="147"/>
      <c r="I179" s="147"/>
      <c r="J179" s="147"/>
      <c r="K179" s="147"/>
      <c r="L179" s="147"/>
      <c r="M179" s="147"/>
      <c r="N179" s="147"/>
      <c r="O179" s="147"/>
      <c r="P179" s="147"/>
      <c r="Q179" s="147"/>
      <c r="R179" s="147"/>
      <c r="S179" s="147"/>
      <c r="T179" s="147"/>
      <c r="U179" s="147"/>
      <c r="V179" s="147"/>
      <c r="W179" s="147"/>
      <c r="X179" s="147"/>
      <c r="Y179" s="147"/>
      <c r="Z179" s="147"/>
      <c r="AA179" s="147"/>
      <c r="AB179" s="147"/>
      <c r="AC179" s="147"/>
      <c r="AD179" s="147"/>
      <c r="AE179" s="147"/>
      <c r="AF179" s="147"/>
      <c r="AG179" s="147"/>
      <c r="AH179" s="147"/>
      <c r="AI179" s="147"/>
      <c r="AJ179" s="147"/>
      <c r="AK179" s="147"/>
      <c r="AL179" s="147"/>
    </row>
    <row r="180" spans="1:38" s="159" customFormat="1">
      <c r="B180" s="103"/>
      <c r="C180" s="147"/>
      <c r="D180" s="147"/>
      <c r="E180" s="147"/>
      <c r="F180" s="147"/>
      <c r="G180" s="147"/>
      <c r="H180" s="147"/>
      <c r="I180" s="147"/>
      <c r="J180" s="147"/>
      <c r="K180" s="147"/>
      <c r="L180" s="147"/>
      <c r="M180" s="147"/>
      <c r="N180" s="147"/>
      <c r="O180" s="147"/>
      <c r="P180" s="147"/>
      <c r="Q180" s="147"/>
      <c r="R180" s="147"/>
      <c r="S180" s="147"/>
      <c r="T180" s="147"/>
      <c r="U180" s="147"/>
      <c r="V180" s="147"/>
      <c r="W180" s="147"/>
      <c r="X180" s="147"/>
      <c r="Y180" s="147"/>
      <c r="Z180" s="147"/>
      <c r="AA180" s="147"/>
      <c r="AB180" s="147"/>
      <c r="AC180" s="147"/>
      <c r="AD180" s="147"/>
      <c r="AE180" s="147"/>
      <c r="AF180" s="147"/>
      <c r="AG180" s="147"/>
      <c r="AH180" s="147"/>
      <c r="AI180" s="147"/>
      <c r="AJ180" s="147"/>
      <c r="AK180" s="147"/>
      <c r="AL180" s="147"/>
    </row>
    <row r="181" spans="1:38" s="159" customFormat="1">
      <c r="B181" s="103"/>
      <c r="C181" s="147"/>
      <c r="D181" s="147"/>
      <c r="E181" s="147"/>
      <c r="F181" s="147"/>
      <c r="G181" s="147"/>
      <c r="H181" s="147"/>
      <c r="I181" s="147"/>
      <c r="J181" s="147"/>
      <c r="K181" s="147"/>
      <c r="L181" s="147"/>
      <c r="M181" s="147"/>
      <c r="N181" s="147"/>
      <c r="O181" s="147"/>
      <c r="P181" s="147"/>
      <c r="Q181" s="147"/>
      <c r="R181" s="147"/>
      <c r="S181" s="147"/>
      <c r="T181" s="147"/>
      <c r="U181" s="147"/>
      <c r="V181" s="147"/>
      <c r="W181" s="147"/>
      <c r="X181" s="147"/>
      <c r="Y181" s="147"/>
      <c r="Z181" s="147"/>
      <c r="AA181" s="147"/>
      <c r="AB181" s="147"/>
      <c r="AC181" s="147"/>
      <c r="AD181" s="147"/>
      <c r="AE181" s="147"/>
      <c r="AF181" s="147"/>
      <c r="AG181" s="147"/>
      <c r="AH181" s="147"/>
      <c r="AI181" s="147"/>
      <c r="AJ181" s="147"/>
      <c r="AK181" s="147"/>
      <c r="AL181" s="147"/>
    </row>
    <row r="182" spans="1:38" s="159" customFormat="1">
      <c r="B182" s="115"/>
      <c r="C182" s="147"/>
      <c r="D182" s="147"/>
      <c r="E182" s="147"/>
      <c r="F182" s="147"/>
      <c r="G182" s="147"/>
      <c r="H182" s="147"/>
      <c r="I182" s="147"/>
      <c r="J182" s="147"/>
      <c r="K182" s="147"/>
      <c r="L182" s="147"/>
      <c r="M182" s="147"/>
      <c r="N182" s="147"/>
      <c r="O182" s="147"/>
      <c r="P182" s="147"/>
      <c r="Q182" s="147"/>
      <c r="R182" s="147"/>
      <c r="S182" s="147"/>
      <c r="T182" s="147"/>
      <c r="U182" s="147"/>
      <c r="V182" s="147"/>
      <c r="W182" s="147"/>
      <c r="X182" s="147"/>
      <c r="Y182" s="147"/>
      <c r="Z182" s="147"/>
      <c r="AA182" s="147"/>
      <c r="AB182" s="147"/>
      <c r="AC182" s="147"/>
      <c r="AD182" s="147"/>
      <c r="AE182" s="147"/>
      <c r="AF182" s="147"/>
      <c r="AG182" s="147"/>
      <c r="AH182" s="147"/>
      <c r="AI182" s="147"/>
      <c r="AJ182" s="147"/>
      <c r="AK182" s="147"/>
      <c r="AL182" s="147"/>
    </row>
    <row r="183" spans="1:38">
      <c r="A183" s="159"/>
      <c r="B183" s="159"/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  <c r="M183" s="147"/>
      <c r="N183" s="147"/>
      <c r="O183" s="147"/>
      <c r="P183" s="147"/>
      <c r="Q183" s="147"/>
      <c r="R183" s="147"/>
      <c r="S183" s="147"/>
      <c r="T183" s="147"/>
      <c r="U183" s="147"/>
      <c r="V183" s="147"/>
      <c r="W183" s="147"/>
      <c r="X183" s="147"/>
      <c r="Y183" s="147"/>
      <c r="Z183" s="147"/>
      <c r="AA183" s="147"/>
      <c r="AB183" s="147"/>
      <c r="AC183" s="147"/>
      <c r="AD183" s="147"/>
      <c r="AE183" s="147"/>
      <c r="AF183" s="147"/>
      <c r="AG183" s="147"/>
      <c r="AH183" s="147"/>
      <c r="AI183" s="147"/>
      <c r="AJ183" s="147"/>
      <c r="AK183" s="147"/>
      <c r="AL183" s="216"/>
    </row>
    <row r="184" spans="1:38" ht="15">
      <c r="A184" s="108"/>
      <c r="B184" s="118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223"/>
      <c r="W184" s="223"/>
      <c r="X184" s="223"/>
      <c r="Y184" s="223"/>
      <c r="Z184" s="223"/>
      <c r="AA184" s="223"/>
      <c r="AB184" s="223"/>
      <c r="AC184" s="223"/>
      <c r="AD184" s="223"/>
      <c r="AE184" s="223"/>
      <c r="AF184" s="223"/>
      <c r="AG184" s="223"/>
      <c r="AH184" s="223"/>
      <c r="AI184" s="223"/>
      <c r="AJ184" s="223"/>
      <c r="AK184" s="223"/>
      <c r="AL184" s="223"/>
    </row>
    <row r="185" spans="1:38" ht="15">
      <c r="A185" s="112" t="s">
        <v>214</v>
      </c>
      <c r="B185" s="108"/>
      <c r="C185" s="223"/>
      <c r="D185" s="223"/>
      <c r="E185" s="223"/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23"/>
      <c r="Z185" s="223"/>
      <c r="AA185" s="223"/>
      <c r="AB185" s="223"/>
      <c r="AC185" s="223"/>
      <c r="AD185" s="223"/>
      <c r="AE185" s="223"/>
      <c r="AF185" s="223"/>
      <c r="AG185" s="223"/>
      <c r="AH185" s="223"/>
      <c r="AI185" s="223"/>
      <c r="AJ185" s="223"/>
      <c r="AK185" s="223"/>
      <c r="AL185" s="223"/>
    </row>
    <row r="186" spans="1:38">
      <c r="A186" s="141" t="s">
        <v>41</v>
      </c>
      <c r="B186" s="141" t="s">
        <v>42</v>
      </c>
      <c r="C186" s="232" t="s">
        <v>0</v>
      </c>
      <c r="D186" s="232" t="s">
        <v>1</v>
      </c>
      <c r="E186" s="232" t="s">
        <v>2</v>
      </c>
      <c r="F186" s="232" t="s">
        <v>3</v>
      </c>
      <c r="G186" s="232" t="s">
        <v>4</v>
      </c>
      <c r="H186" s="232" t="s">
        <v>5</v>
      </c>
      <c r="I186" s="232" t="s">
        <v>6</v>
      </c>
      <c r="J186" s="232" t="s">
        <v>7</v>
      </c>
      <c r="K186" s="232" t="s">
        <v>8</v>
      </c>
      <c r="L186" s="232" t="s">
        <v>9</v>
      </c>
      <c r="M186" s="232" t="s">
        <v>10</v>
      </c>
      <c r="N186" s="232" t="s">
        <v>11</v>
      </c>
      <c r="O186" s="232" t="s">
        <v>12</v>
      </c>
      <c r="P186" s="232" t="s">
        <v>13</v>
      </c>
      <c r="Q186" s="232" t="s">
        <v>14</v>
      </c>
      <c r="R186" s="232" t="s">
        <v>15</v>
      </c>
      <c r="S186" s="232" t="s">
        <v>16</v>
      </c>
      <c r="T186" s="232" t="s">
        <v>17</v>
      </c>
      <c r="U186" s="232" t="s">
        <v>18</v>
      </c>
      <c r="V186" s="232" t="s">
        <v>19</v>
      </c>
      <c r="W186" s="232" t="s">
        <v>20</v>
      </c>
      <c r="X186" s="232" t="s">
        <v>21</v>
      </c>
      <c r="Y186" s="232" t="s">
        <v>22</v>
      </c>
      <c r="Z186" s="232" t="s">
        <v>23</v>
      </c>
      <c r="AA186" s="232" t="s">
        <v>24</v>
      </c>
      <c r="AB186" s="232" t="s">
        <v>25</v>
      </c>
      <c r="AC186" s="232" t="s">
        <v>26</v>
      </c>
      <c r="AD186" s="232" t="s">
        <v>27</v>
      </c>
      <c r="AE186" s="232" t="s">
        <v>28</v>
      </c>
      <c r="AF186" s="232" t="s">
        <v>29</v>
      </c>
      <c r="AG186" s="232" t="s">
        <v>30</v>
      </c>
      <c r="AH186" s="232" t="s">
        <v>31</v>
      </c>
      <c r="AI186" s="232" t="s">
        <v>32</v>
      </c>
      <c r="AJ186" s="232" t="s">
        <v>33</v>
      </c>
      <c r="AK186" s="232" t="s">
        <v>34</v>
      </c>
      <c r="AL186" s="232" t="s">
        <v>35</v>
      </c>
    </row>
    <row r="187" spans="1:38">
      <c r="A187" s="160" t="s">
        <v>43</v>
      </c>
      <c r="B187" s="102" t="s">
        <v>221</v>
      </c>
      <c r="C187" s="142">
        <v>1.3769387768126227</v>
      </c>
      <c r="D187" s="142">
        <v>0.96930019027775027</v>
      </c>
      <c r="E187" s="142">
        <v>0.31536808803727701</v>
      </c>
      <c r="F187" s="142">
        <v>4.6119314533105049</v>
      </c>
      <c r="G187" s="142"/>
      <c r="H187" s="142">
        <v>101.35569231115782</v>
      </c>
      <c r="I187" s="142"/>
      <c r="J187" s="142">
        <v>1.5130878370513121</v>
      </c>
      <c r="K187" s="142">
        <v>555.55127699659397</v>
      </c>
      <c r="L187" s="142">
        <v>4.4683734886111512</v>
      </c>
      <c r="M187" s="142">
        <v>1.18732237500802</v>
      </c>
      <c r="N187" s="142"/>
      <c r="O187" s="142">
        <v>4.0191990916573328</v>
      </c>
      <c r="P187" s="142"/>
      <c r="Q187" s="142">
        <v>133.59381691087049</v>
      </c>
      <c r="R187" s="142"/>
      <c r="S187" s="142"/>
      <c r="T187" s="142">
        <v>1.1026407775513545</v>
      </c>
      <c r="U187" s="142"/>
      <c r="V187" s="142">
        <v>0.94292273386603331</v>
      </c>
      <c r="W187" s="142">
        <v>189.46009094681048</v>
      </c>
      <c r="X187" s="142"/>
      <c r="Y187" s="142">
        <v>0.46042636784451663</v>
      </c>
      <c r="Z187" s="142">
        <v>1.1437857699815293</v>
      </c>
      <c r="AA187" s="142"/>
      <c r="AB187" s="142"/>
      <c r="AC187" s="142"/>
      <c r="AD187" s="142">
        <v>44.4852397309824</v>
      </c>
      <c r="AE187" s="142"/>
      <c r="AF187" s="142">
        <v>1.2422028466571498</v>
      </c>
      <c r="AG187" s="142"/>
      <c r="AH187" s="142"/>
      <c r="AI187" s="142"/>
      <c r="AJ187" s="142"/>
      <c r="AK187" s="142"/>
      <c r="AL187" s="142">
        <v>1.9776064768468637</v>
      </c>
    </row>
    <row r="188" spans="1:38" s="159" customFormat="1">
      <c r="B188" s="103"/>
      <c r="C188" s="147"/>
      <c r="D188" s="147"/>
      <c r="E188" s="147"/>
      <c r="F188" s="147"/>
      <c r="G188" s="147"/>
      <c r="H188" s="147"/>
      <c r="I188" s="147"/>
      <c r="J188" s="147"/>
      <c r="K188" s="147"/>
      <c r="L188" s="147"/>
      <c r="M188" s="147"/>
      <c r="N188" s="147"/>
      <c r="O188" s="147"/>
      <c r="P188" s="147"/>
      <c r="Q188" s="147"/>
      <c r="R188" s="147"/>
      <c r="S188" s="147"/>
      <c r="T188" s="147"/>
      <c r="U188" s="147"/>
      <c r="V188" s="147"/>
      <c r="W188" s="147"/>
      <c r="X188" s="147"/>
      <c r="Y188" s="147"/>
      <c r="Z188" s="147"/>
      <c r="AA188" s="147"/>
      <c r="AB188" s="147"/>
      <c r="AC188" s="147"/>
      <c r="AD188" s="147"/>
      <c r="AE188" s="147"/>
      <c r="AF188" s="147"/>
      <c r="AG188" s="147"/>
      <c r="AH188" s="147"/>
      <c r="AI188" s="147"/>
      <c r="AJ188" s="147"/>
      <c r="AK188" s="147"/>
      <c r="AL188" s="147"/>
    </row>
    <row r="189" spans="1:38" s="159" customFormat="1">
      <c r="B189" s="103"/>
      <c r="C189" s="147"/>
      <c r="D189" s="147"/>
      <c r="E189" s="147"/>
      <c r="F189" s="147"/>
      <c r="G189" s="147"/>
      <c r="H189" s="147"/>
      <c r="I189" s="147"/>
      <c r="J189" s="147"/>
      <c r="K189" s="147"/>
      <c r="L189" s="147"/>
      <c r="M189" s="147"/>
      <c r="N189" s="147"/>
      <c r="O189" s="147"/>
      <c r="P189" s="147"/>
      <c r="Q189" s="147"/>
      <c r="R189" s="147"/>
      <c r="S189" s="147"/>
      <c r="T189" s="147"/>
      <c r="U189" s="147"/>
      <c r="V189" s="147"/>
      <c r="W189" s="147"/>
      <c r="X189" s="147"/>
      <c r="Y189" s="147"/>
      <c r="Z189" s="147"/>
      <c r="AA189" s="147"/>
      <c r="AB189" s="147"/>
      <c r="AC189" s="147"/>
      <c r="AD189" s="147"/>
      <c r="AE189" s="147"/>
      <c r="AF189" s="147"/>
      <c r="AG189" s="147"/>
      <c r="AH189" s="147"/>
      <c r="AI189" s="147"/>
      <c r="AJ189" s="147"/>
      <c r="AK189" s="147"/>
      <c r="AL189" s="147"/>
    </row>
    <row r="190" spans="1:38" s="159" customFormat="1">
      <c r="B190" s="103"/>
      <c r="C190" s="147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7"/>
      <c r="P190" s="147"/>
      <c r="Q190" s="147"/>
      <c r="R190" s="147"/>
      <c r="S190" s="147"/>
      <c r="T190" s="147"/>
      <c r="U190" s="147"/>
      <c r="V190" s="147"/>
      <c r="W190" s="147"/>
      <c r="X190" s="147"/>
      <c r="Y190" s="147"/>
      <c r="Z190" s="147"/>
      <c r="AA190" s="147"/>
      <c r="AB190" s="147"/>
      <c r="AC190" s="147"/>
      <c r="AD190" s="147"/>
      <c r="AE190" s="147"/>
      <c r="AF190" s="147"/>
      <c r="AG190" s="147"/>
      <c r="AH190" s="147"/>
      <c r="AI190" s="147"/>
      <c r="AJ190" s="147"/>
      <c r="AK190" s="147"/>
      <c r="AL190" s="147"/>
    </row>
    <row r="191" spans="1:38" s="159" customFormat="1">
      <c r="B191" s="115"/>
      <c r="C191" s="147"/>
      <c r="D191" s="147"/>
      <c r="E191" s="147"/>
      <c r="F191" s="147"/>
      <c r="G191" s="147"/>
      <c r="H191" s="147"/>
      <c r="I191" s="147"/>
      <c r="J191" s="147"/>
      <c r="K191" s="147"/>
      <c r="L191" s="147"/>
      <c r="M191" s="147"/>
      <c r="N191" s="147"/>
      <c r="O191" s="147"/>
      <c r="P191" s="147"/>
      <c r="Q191" s="147"/>
      <c r="R191" s="147"/>
      <c r="S191" s="147"/>
      <c r="T191" s="147"/>
      <c r="U191" s="147"/>
      <c r="V191" s="147"/>
      <c r="W191" s="147"/>
      <c r="X191" s="147"/>
      <c r="Y191" s="147"/>
      <c r="Z191" s="147"/>
      <c r="AA191" s="147"/>
      <c r="AB191" s="147"/>
      <c r="AC191" s="147"/>
      <c r="AD191" s="147"/>
      <c r="AE191" s="147"/>
      <c r="AF191" s="147"/>
      <c r="AG191" s="147"/>
      <c r="AH191" s="147"/>
      <c r="AI191" s="147"/>
      <c r="AJ191" s="147"/>
      <c r="AK191" s="147"/>
      <c r="AL191" s="147"/>
    </row>
    <row r="192" spans="1:38" s="159" customFormat="1"/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M59"/>
  <sheetViews>
    <sheetView zoomScale="60" zoomScaleNormal="60" workbookViewId="0">
      <selection activeCell="AR12" sqref="AR12"/>
    </sheetView>
    <sheetView workbookViewId="1"/>
  </sheetViews>
  <sheetFormatPr defaultColWidth="8.85546875" defaultRowHeight="12.75"/>
  <cols>
    <col min="1" max="1" width="11.140625" style="144" customWidth="1"/>
    <col min="2" max="2" width="17.42578125" style="144" customWidth="1"/>
    <col min="3" max="16384" width="8.85546875" style="144"/>
  </cols>
  <sheetData>
    <row r="1" spans="1:39" ht="18.75">
      <c r="A1" s="111" t="s">
        <v>57</v>
      </c>
    </row>
    <row r="3" spans="1:39">
      <c r="A3" s="112" t="s">
        <v>237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39">
      <c r="A4" s="141" t="s">
        <v>41</v>
      </c>
      <c r="B4" s="141" t="s">
        <v>42</v>
      </c>
      <c r="C4" s="141" t="s">
        <v>0</v>
      </c>
      <c r="D4" s="141" t="s">
        <v>1</v>
      </c>
      <c r="E4" s="141" t="s">
        <v>2</v>
      </c>
      <c r="F4" s="141" t="s">
        <v>3</v>
      </c>
      <c r="G4" s="141" t="s">
        <v>4</v>
      </c>
      <c r="H4" s="141" t="s">
        <v>5</v>
      </c>
      <c r="I4" s="141" t="s">
        <v>6</v>
      </c>
      <c r="J4" s="141" t="s">
        <v>7</v>
      </c>
      <c r="K4" s="141" t="s">
        <v>8</v>
      </c>
      <c r="L4" s="141" t="s">
        <v>9</v>
      </c>
      <c r="M4" s="141" t="s">
        <v>10</v>
      </c>
      <c r="N4" s="141" t="s">
        <v>11</v>
      </c>
      <c r="O4" s="141" t="s">
        <v>12</v>
      </c>
      <c r="P4" s="141" t="s">
        <v>13</v>
      </c>
      <c r="Q4" s="141" t="s">
        <v>14</v>
      </c>
      <c r="R4" s="141" t="s">
        <v>15</v>
      </c>
      <c r="S4" s="141" t="s">
        <v>16</v>
      </c>
      <c r="T4" s="141" t="s">
        <v>17</v>
      </c>
      <c r="U4" s="141" t="s">
        <v>18</v>
      </c>
      <c r="V4" s="141" t="s">
        <v>19</v>
      </c>
      <c r="W4" s="141" t="s">
        <v>20</v>
      </c>
      <c r="X4" s="141" t="s">
        <v>21</v>
      </c>
      <c r="Y4" s="141" t="s">
        <v>22</v>
      </c>
      <c r="Z4" s="141" t="s">
        <v>23</v>
      </c>
      <c r="AA4" s="141" t="s">
        <v>24</v>
      </c>
      <c r="AB4" s="141" t="s">
        <v>25</v>
      </c>
      <c r="AC4" s="141" t="s">
        <v>26</v>
      </c>
      <c r="AD4" s="141" t="s">
        <v>27</v>
      </c>
      <c r="AE4" s="141" t="s">
        <v>28</v>
      </c>
      <c r="AF4" s="141" t="s">
        <v>29</v>
      </c>
      <c r="AG4" s="141" t="s">
        <v>30</v>
      </c>
      <c r="AH4" s="141" t="s">
        <v>31</v>
      </c>
      <c r="AI4" s="141" t="s">
        <v>32</v>
      </c>
      <c r="AJ4" s="141" t="s">
        <v>33</v>
      </c>
      <c r="AK4" s="141" t="s">
        <v>34</v>
      </c>
      <c r="AL4" s="141" t="s">
        <v>35</v>
      </c>
      <c r="AM4" s="141" t="s">
        <v>375</v>
      </c>
    </row>
    <row r="5" spans="1:39">
      <c r="A5" s="160" t="s">
        <v>70</v>
      </c>
      <c r="B5" s="10" t="s">
        <v>72</v>
      </c>
      <c r="C5" s="143">
        <v>3.1</v>
      </c>
      <c r="D5" s="143">
        <v>22.2</v>
      </c>
      <c r="E5" s="143">
        <v>34.799999999999997</v>
      </c>
      <c r="F5" s="143">
        <v>0.3</v>
      </c>
      <c r="G5" s="143"/>
      <c r="H5" s="143">
        <v>5.2</v>
      </c>
      <c r="I5" s="143"/>
      <c r="J5" s="143"/>
      <c r="K5" s="143">
        <v>0.7</v>
      </c>
      <c r="L5" s="143">
        <v>5.6</v>
      </c>
      <c r="M5" s="143">
        <v>179.7</v>
      </c>
      <c r="N5" s="143"/>
      <c r="O5" s="143">
        <v>4.0999999999999996</v>
      </c>
      <c r="P5" s="143"/>
      <c r="Q5" s="143">
        <v>0.3</v>
      </c>
      <c r="R5" s="143"/>
      <c r="S5" s="143"/>
      <c r="T5" s="143">
        <v>0.4</v>
      </c>
      <c r="U5" s="143"/>
      <c r="V5" s="143">
        <v>27.9</v>
      </c>
      <c r="W5" s="143">
        <v>36.4</v>
      </c>
      <c r="X5" s="143"/>
      <c r="Y5" s="143">
        <v>46.1</v>
      </c>
      <c r="Z5" s="143">
        <v>2.8</v>
      </c>
      <c r="AA5" s="143"/>
      <c r="AB5" s="143"/>
      <c r="AC5" s="143"/>
      <c r="AD5" s="143"/>
      <c r="AE5" s="143"/>
      <c r="AF5" s="143">
        <v>2.2999999999999998</v>
      </c>
      <c r="AG5" s="143"/>
      <c r="AH5" s="143"/>
      <c r="AI5" s="143"/>
      <c r="AJ5" s="143"/>
      <c r="AK5" s="240"/>
      <c r="AL5" s="78">
        <v>369.3</v>
      </c>
      <c r="AM5" s="78">
        <f>AL5-AD5</f>
        <v>369.3</v>
      </c>
    </row>
    <row r="6" spans="1:39">
      <c r="A6" s="159"/>
      <c r="B6" s="1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</row>
    <row r="7" spans="1:39">
      <c r="A7" s="159"/>
      <c r="B7" s="1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</row>
    <row r="8" spans="1:39">
      <c r="A8" s="159"/>
      <c r="B8" s="1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</row>
    <row r="9" spans="1:39">
      <c r="A9" s="159"/>
      <c r="B9" s="1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</row>
    <row r="10" spans="1:39">
      <c r="A10" s="159"/>
      <c r="B10" s="1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</row>
    <row r="11" spans="1:39">
      <c r="A11" s="159"/>
      <c r="B11" s="1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</row>
    <row r="13" spans="1:39">
      <c r="A13" s="112" t="s">
        <v>238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</row>
    <row r="14" spans="1:39">
      <c r="A14" s="141" t="s">
        <v>41</v>
      </c>
      <c r="B14" s="141" t="s">
        <v>42</v>
      </c>
      <c r="C14" s="141" t="s">
        <v>0</v>
      </c>
      <c r="D14" s="141" t="s">
        <v>1</v>
      </c>
      <c r="E14" s="141" t="s">
        <v>2</v>
      </c>
      <c r="F14" s="141" t="s">
        <v>3</v>
      </c>
      <c r="G14" s="141" t="s">
        <v>4</v>
      </c>
      <c r="H14" s="141" t="s">
        <v>5</v>
      </c>
      <c r="I14" s="141" t="s">
        <v>6</v>
      </c>
      <c r="J14" s="141" t="s">
        <v>7</v>
      </c>
      <c r="K14" s="141" t="s">
        <v>8</v>
      </c>
      <c r="L14" s="141" t="s">
        <v>9</v>
      </c>
      <c r="M14" s="141" t="s">
        <v>10</v>
      </c>
      <c r="N14" s="141" t="s">
        <v>11</v>
      </c>
      <c r="O14" s="141" t="s">
        <v>12</v>
      </c>
      <c r="P14" s="141" t="s">
        <v>13</v>
      </c>
      <c r="Q14" s="141" t="s">
        <v>14</v>
      </c>
      <c r="R14" s="141" t="s">
        <v>15</v>
      </c>
      <c r="S14" s="141" t="s">
        <v>16</v>
      </c>
      <c r="T14" s="141" t="s">
        <v>17</v>
      </c>
      <c r="U14" s="141" t="s">
        <v>18</v>
      </c>
      <c r="V14" s="141" t="s">
        <v>19</v>
      </c>
      <c r="W14" s="141" t="s">
        <v>20</v>
      </c>
      <c r="X14" s="141" t="s">
        <v>21</v>
      </c>
      <c r="Y14" s="141" t="s">
        <v>22</v>
      </c>
      <c r="Z14" s="141" t="s">
        <v>23</v>
      </c>
      <c r="AA14" s="141" t="s">
        <v>24</v>
      </c>
      <c r="AB14" s="141" t="s">
        <v>25</v>
      </c>
      <c r="AC14" s="141" t="s">
        <v>26</v>
      </c>
      <c r="AD14" s="141" t="s">
        <v>27</v>
      </c>
      <c r="AE14" s="141" t="s">
        <v>28</v>
      </c>
      <c r="AF14" s="141" t="s">
        <v>29</v>
      </c>
      <c r="AG14" s="141" t="s">
        <v>30</v>
      </c>
      <c r="AH14" s="141" t="s">
        <v>31</v>
      </c>
      <c r="AI14" s="141" t="s">
        <v>32</v>
      </c>
      <c r="AJ14" s="141" t="s">
        <v>33</v>
      </c>
      <c r="AK14" s="141" t="s">
        <v>34</v>
      </c>
      <c r="AL14" s="141" t="s">
        <v>35</v>
      </c>
    </row>
    <row r="15" spans="1:39">
      <c r="A15" s="160" t="s">
        <v>43</v>
      </c>
      <c r="B15" s="10" t="s">
        <v>221</v>
      </c>
      <c r="C15" s="142">
        <v>1.6873566396405275</v>
      </c>
      <c r="D15" s="142">
        <v>2.124974294352159</v>
      </c>
      <c r="E15" s="142">
        <v>6.2110699693580838</v>
      </c>
      <c r="F15" s="142">
        <v>0.3507782797166013</v>
      </c>
      <c r="G15" s="142"/>
      <c r="H15" s="142">
        <v>157.46629648341215</v>
      </c>
      <c r="I15" s="142"/>
      <c r="J15" s="142"/>
      <c r="K15" s="142">
        <v>5.5644536792539041</v>
      </c>
      <c r="L15" s="142">
        <v>0.65343795972710017</v>
      </c>
      <c r="M15" s="142">
        <v>3.2479253804213579</v>
      </c>
      <c r="N15" s="142"/>
      <c r="O15" s="142">
        <v>2.2171701950534679</v>
      </c>
      <c r="P15" s="142"/>
      <c r="Q15" s="142">
        <v>5.0527451454542289</v>
      </c>
      <c r="R15" s="142"/>
      <c r="S15" s="142"/>
      <c r="T15" s="142">
        <v>1.632459233445162</v>
      </c>
      <c r="U15" s="142"/>
      <c r="V15" s="142">
        <v>0.57451029430301204</v>
      </c>
      <c r="W15" s="142">
        <v>413.7120647846362</v>
      </c>
      <c r="X15" s="142"/>
      <c r="Y15" s="142">
        <v>3.5006893511990147</v>
      </c>
      <c r="Z15" s="142">
        <v>3.8057158041141768</v>
      </c>
      <c r="AA15" s="142"/>
      <c r="AB15" s="142"/>
      <c r="AC15" s="142"/>
      <c r="AD15" s="142"/>
      <c r="AE15" s="142"/>
      <c r="AF15" s="142">
        <v>53.264012149654327</v>
      </c>
      <c r="AG15" s="142"/>
      <c r="AH15" s="142"/>
      <c r="AI15" s="142"/>
      <c r="AJ15" s="142"/>
      <c r="AK15" s="142"/>
      <c r="AL15" s="142">
        <v>2.4791764962583271</v>
      </c>
    </row>
    <row r="16" spans="1:39">
      <c r="A16" s="159"/>
      <c r="B16" s="1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</row>
    <row r="17" spans="1:38">
      <c r="A17" s="159"/>
      <c r="B17" s="1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</row>
    <row r="18" spans="1:38">
      <c r="A18" s="159"/>
      <c r="B18" s="1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</row>
    <row r="19" spans="1:38">
      <c r="A19" s="159"/>
      <c r="B19" s="1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</row>
    <row r="20" spans="1:38">
      <c r="A20" s="159"/>
      <c r="B20" s="1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</row>
    <row r="22" spans="1:38">
      <c r="A22" s="112" t="s">
        <v>239</v>
      </c>
      <c r="D22" s="119"/>
    </row>
    <row r="23" spans="1:38">
      <c r="A23" s="141" t="s">
        <v>41</v>
      </c>
      <c r="B23" s="141" t="s">
        <v>42</v>
      </c>
      <c r="C23" s="141" t="s">
        <v>0</v>
      </c>
      <c r="D23" s="141" t="s">
        <v>1</v>
      </c>
      <c r="E23" s="141" t="s">
        <v>2</v>
      </c>
      <c r="F23" s="141" t="s">
        <v>3</v>
      </c>
      <c r="G23" s="141" t="s">
        <v>4</v>
      </c>
      <c r="H23" s="141" t="s">
        <v>5</v>
      </c>
      <c r="I23" s="141" t="s">
        <v>6</v>
      </c>
      <c r="J23" s="141" t="s">
        <v>7</v>
      </c>
      <c r="K23" s="141" t="s">
        <v>8</v>
      </c>
      <c r="L23" s="141" t="s">
        <v>9</v>
      </c>
      <c r="M23" s="141" t="s">
        <v>10</v>
      </c>
      <c r="N23" s="141" t="s">
        <v>11</v>
      </c>
      <c r="O23" s="141" t="s">
        <v>12</v>
      </c>
      <c r="P23" s="141" t="s">
        <v>13</v>
      </c>
      <c r="Q23" s="141" t="s">
        <v>14</v>
      </c>
      <c r="R23" s="141" t="s">
        <v>15</v>
      </c>
      <c r="S23" s="141" t="s">
        <v>16</v>
      </c>
      <c r="T23" s="141" t="s">
        <v>17</v>
      </c>
      <c r="U23" s="141" t="s">
        <v>18</v>
      </c>
      <c r="V23" s="141" t="s">
        <v>19</v>
      </c>
      <c r="W23" s="141" t="s">
        <v>20</v>
      </c>
      <c r="X23" s="141" t="s">
        <v>21</v>
      </c>
      <c r="Y23" s="141" t="s">
        <v>22</v>
      </c>
      <c r="Z23" s="141" t="s">
        <v>23</v>
      </c>
      <c r="AA23" s="141" t="s">
        <v>24</v>
      </c>
      <c r="AB23" s="141" t="s">
        <v>25</v>
      </c>
      <c r="AC23" s="141" t="s">
        <v>26</v>
      </c>
      <c r="AD23" s="141" t="s">
        <v>27</v>
      </c>
      <c r="AE23" s="141" t="s">
        <v>28</v>
      </c>
      <c r="AF23" s="141" t="s">
        <v>29</v>
      </c>
      <c r="AG23" s="141" t="s">
        <v>30</v>
      </c>
      <c r="AH23" s="141" t="s">
        <v>31</v>
      </c>
      <c r="AI23" s="141" t="s">
        <v>32</v>
      </c>
      <c r="AJ23" s="141" t="s">
        <v>33</v>
      </c>
      <c r="AK23" s="141" t="s">
        <v>34</v>
      </c>
      <c r="AL23" s="141" t="s">
        <v>35</v>
      </c>
    </row>
    <row r="24" spans="1:38">
      <c r="A24" s="160" t="s">
        <v>43</v>
      </c>
      <c r="B24" s="10" t="s">
        <v>221</v>
      </c>
      <c r="C24" s="149">
        <v>1.6873566396405275</v>
      </c>
      <c r="D24" s="149">
        <v>2.124974294352159</v>
      </c>
      <c r="E24" s="149">
        <v>6.2110699693580838</v>
      </c>
      <c r="F24" s="149">
        <v>0.3507782797166013</v>
      </c>
      <c r="G24" s="149"/>
      <c r="H24" s="149">
        <v>157.46629648341215</v>
      </c>
      <c r="I24" s="149"/>
      <c r="J24" s="149"/>
      <c r="K24" s="149">
        <v>5.5644536792539041</v>
      </c>
      <c r="L24" s="149">
        <v>0.65343795972710017</v>
      </c>
      <c r="M24" s="149">
        <v>3.2479253804213579</v>
      </c>
      <c r="N24" s="149"/>
      <c r="O24" s="149">
        <v>2.2171701950534679</v>
      </c>
      <c r="P24" s="149"/>
      <c r="Q24" s="149">
        <v>5.0527451454542289</v>
      </c>
      <c r="R24" s="149"/>
      <c r="S24" s="149"/>
      <c r="T24" s="149">
        <v>1.632459233445162</v>
      </c>
      <c r="U24" s="149"/>
      <c r="V24" s="149">
        <v>0.57451029430301204</v>
      </c>
      <c r="W24" s="149">
        <v>413.7120647846362</v>
      </c>
      <c r="X24" s="149"/>
      <c r="Y24" s="149">
        <v>3.5006893511990147</v>
      </c>
      <c r="Z24" s="149">
        <v>3.8057158041141768</v>
      </c>
      <c r="AA24" s="149"/>
      <c r="AB24" s="149"/>
      <c r="AC24" s="149"/>
      <c r="AD24" s="149"/>
      <c r="AE24" s="149"/>
      <c r="AF24" s="149">
        <v>53.264012149654327</v>
      </c>
      <c r="AG24" s="149"/>
      <c r="AH24" s="149"/>
      <c r="AI24" s="149"/>
      <c r="AJ24" s="149"/>
      <c r="AK24" s="149"/>
      <c r="AL24" s="149">
        <v>2.4791764962583271</v>
      </c>
    </row>
    <row r="31" spans="1:38">
      <c r="A31" s="112" t="s">
        <v>240</v>
      </c>
      <c r="D31" s="119"/>
    </row>
    <row r="32" spans="1:38">
      <c r="A32" s="141" t="s">
        <v>41</v>
      </c>
      <c r="B32" s="141" t="s">
        <v>42</v>
      </c>
      <c r="C32" s="141" t="s">
        <v>0</v>
      </c>
      <c r="D32" s="141" t="s">
        <v>1</v>
      </c>
      <c r="E32" s="141" t="s">
        <v>2</v>
      </c>
      <c r="F32" s="141" t="s">
        <v>3</v>
      </c>
      <c r="G32" s="141" t="s">
        <v>4</v>
      </c>
      <c r="H32" s="141" t="s">
        <v>5</v>
      </c>
      <c r="I32" s="141" t="s">
        <v>6</v>
      </c>
      <c r="J32" s="141" t="s">
        <v>7</v>
      </c>
      <c r="K32" s="141" t="s">
        <v>8</v>
      </c>
      <c r="L32" s="141" t="s">
        <v>9</v>
      </c>
      <c r="M32" s="141" t="s">
        <v>10</v>
      </c>
      <c r="N32" s="141" t="s">
        <v>11</v>
      </c>
      <c r="O32" s="141" t="s">
        <v>12</v>
      </c>
      <c r="P32" s="141" t="s">
        <v>13</v>
      </c>
      <c r="Q32" s="141" t="s">
        <v>14</v>
      </c>
      <c r="R32" s="141" t="s">
        <v>15</v>
      </c>
      <c r="S32" s="141" t="s">
        <v>16</v>
      </c>
      <c r="T32" s="141" t="s">
        <v>17</v>
      </c>
      <c r="U32" s="141" t="s">
        <v>18</v>
      </c>
      <c r="V32" s="141" t="s">
        <v>19</v>
      </c>
      <c r="W32" s="141" t="s">
        <v>20</v>
      </c>
      <c r="X32" s="141" t="s">
        <v>21</v>
      </c>
      <c r="Y32" s="141" t="s">
        <v>22</v>
      </c>
      <c r="Z32" s="141" t="s">
        <v>23</v>
      </c>
      <c r="AA32" s="141" t="s">
        <v>24</v>
      </c>
      <c r="AB32" s="141" t="s">
        <v>25</v>
      </c>
      <c r="AC32" s="141" t="s">
        <v>26</v>
      </c>
      <c r="AD32" s="141" t="s">
        <v>27</v>
      </c>
      <c r="AE32" s="141" t="s">
        <v>28</v>
      </c>
      <c r="AF32" s="141" t="s">
        <v>29</v>
      </c>
      <c r="AG32" s="141" t="s">
        <v>30</v>
      </c>
      <c r="AH32" s="141" t="s">
        <v>31</v>
      </c>
      <c r="AI32" s="141" t="s">
        <v>32</v>
      </c>
      <c r="AJ32" s="141" t="s">
        <v>33</v>
      </c>
      <c r="AK32" s="141" t="s">
        <v>34</v>
      </c>
      <c r="AL32" s="141" t="s">
        <v>35</v>
      </c>
    </row>
    <row r="33" spans="1:38">
      <c r="A33" s="160" t="s">
        <v>43</v>
      </c>
      <c r="B33" s="10" t="s">
        <v>221</v>
      </c>
      <c r="C33" s="149">
        <v>1.6873566396405275</v>
      </c>
      <c r="D33" s="149">
        <v>1.9722509776030759</v>
      </c>
      <c r="E33" s="149">
        <v>5.4878943957772268</v>
      </c>
      <c r="F33" s="149">
        <v>0.3507782797166013</v>
      </c>
      <c r="G33" s="149"/>
      <c r="H33" s="149">
        <v>157.46629648341215</v>
      </c>
      <c r="I33" s="149"/>
      <c r="J33" s="149"/>
      <c r="K33" s="149">
        <v>5.5644536792539041</v>
      </c>
      <c r="L33" s="149">
        <v>0.65154519750937778</v>
      </c>
      <c r="M33" s="149">
        <v>3.1798515399998299</v>
      </c>
      <c r="N33" s="149"/>
      <c r="O33" s="149">
        <v>0.90202405795074225</v>
      </c>
      <c r="P33" s="149"/>
      <c r="Q33" s="149">
        <v>0</v>
      </c>
      <c r="R33" s="149"/>
      <c r="S33" s="149"/>
      <c r="T33" s="149">
        <v>1.5926433817592094</v>
      </c>
      <c r="U33" s="149"/>
      <c r="V33" s="149">
        <v>0.51116263871891754</v>
      </c>
      <c r="W33" s="149">
        <v>413.7120647846362</v>
      </c>
      <c r="X33" s="149"/>
      <c r="Y33" s="149">
        <v>3.5006893511990147</v>
      </c>
      <c r="Z33" s="149">
        <v>2.8549426450252371</v>
      </c>
      <c r="AA33" s="149"/>
      <c r="AB33" s="149"/>
      <c r="AC33" s="149"/>
      <c r="AD33" s="149"/>
      <c r="AE33" s="149"/>
      <c r="AF33" s="149">
        <v>49.973100643840446</v>
      </c>
      <c r="AG33" s="149"/>
      <c r="AH33" s="149"/>
      <c r="AI33" s="149"/>
      <c r="AJ33" s="149"/>
      <c r="AK33" s="149"/>
      <c r="AL33" s="149">
        <v>2.3723139605403838</v>
      </c>
    </row>
    <row r="39" spans="1:38">
      <c r="E39" s="105"/>
      <c r="F39" s="107"/>
      <c r="G39" s="77"/>
      <c r="H39" s="76"/>
      <c r="I39" s="159"/>
    </row>
    <row r="40" spans="1:38">
      <c r="E40" s="105"/>
      <c r="F40" s="107"/>
      <c r="G40" s="77"/>
      <c r="H40" s="76"/>
      <c r="I40" s="159"/>
    </row>
    <row r="41" spans="1:38">
      <c r="E41" s="105"/>
      <c r="F41" s="107"/>
      <c r="G41" s="77"/>
      <c r="H41" s="76"/>
      <c r="I41" s="159"/>
    </row>
    <row r="42" spans="1:38">
      <c r="E42" s="105"/>
      <c r="F42" s="107"/>
      <c r="G42" s="77"/>
      <c r="H42" s="76"/>
      <c r="I42" s="159"/>
    </row>
    <row r="43" spans="1:38">
      <c r="E43" s="105"/>
      <c r="F43" s="107"/>
      <c r="G43" s="77"/>
      <c r="H43" s="76"/>
      <c r="I43" s="159"/>
    </row>
    <row r="44" spans="1:38">
      <c r="E44" s="105"/>
      <c r="F44" s="107"/>
      <c r="G44" s="77"/>
      <c r="H44" s="76"/>
      <c r="I44" s="159"/>
    </row>
    <row r="45" spans="1:38">
      <c r="E45" s="105"/>
      <c r="F45" s="107"/>
      <c r="G45" s="77"/>
      <c r="H45" s="76"/>
      <c r="I45" s="159"/>
    </row>
    <row r="46" spans="1:38">
      <c r="E46" s="105"/>
      <c r="F46" s="107"/>
      <c r="G46" s="77"/>
      <c r="H46" s="76"/>
      <c r="I46" s="159"/>
    </row>
    <row r="47" spans="1:38">
      <c r="E47" s="105"/>
      <c r="F47" s="107"/>
      <c r="G47" s="77"/>
      <c r="H47" s="76"/>
      <c r="I47" s="159"/>
    </row>
    <row r="48" spans="1:38">
      <c r="E48" s="105"/>
      <c r="F48" s="107"/>
      <c r="G48" s="77"/>
      <c r="H48" s="76"/>
      <c r="I48" s="159"/>
    </row>
    <row r="49" spans="5:9">
      <c r="E49" s="105"/>
      <c r="F49" s="107"/>
      <c r="G49" s="77"/>
      <c r="H49" s="76"/>
      <c r="I49" s="159"/>
    </row>
    <row r="50" spans="5:9">
      <c r="E50" s="105"/>
      <c r="F50" s="107"/>
      <c r="G50" s="77"/>
      <c r="H50" s="76"/>
      <c r="I50" s="159"/>
    </row>
    <row r="51" spans="5:9">
      <c r="E51" s="105"/>
      <c r="F51" s="107"/>
      <c r="G51" s="77"/>
      <c r="H51" s="76"/>
      <c r="I51" s="159"/>
    </row>
    <row r="52" spans="5:9">
      <c r="E52" s="105"/>
      <c r="F52" s="107"/>
      <c r="G52" s="77"/>
      <c r="H52" s="76"/>
      <c r="I52" s="159"/>
    </row>
    <row r="53" spans="5:9">
      <c r="E53" s="105"/>
      <c r="F53" s="107"/>
      <c r="G53" s="77"/>
      <c r="H53" s="76"/>
      <c r="I53" s="159"/>
    </row>
    <row r="54" spans="5:9">
      <c r="E54" s="105"/>
      <c r="F54" s="107"/>
      <c r="G54" s="77"/>
      <c r="H54" s="76"/>
      <c r="I54" s="159"/>
    </row>
    <row r="55" spans="5:9">
      <c r="E55" s="105"/>
      <c r="F55" s="107"/>
      <c r="G55" s="77"/>
      <c r="H55" s="76"/>
      <c r="I55" s="159"/>
    </row>
    <row r="56" spans="5:9">
      <c r="E56" s="105"/>
      <c r="F56" s="107"/>
      <c r="G56" s="77"/>
      <c r="H56" s="76"/>
      <c r="I56" s="159"/>
    </row>
    <row r="57" spans="5:9">
      <c r="E57" s="105"/>
      <c r="F57" s="107"/>
      <c r="G57" s="77"/>
      <c r="H57" s="76"/>
      <c r="I57" s="159"/>
    </row>
    <row r="58" spans="5:9">
      <c r="E58" s="159"/>
      <c r="F58" s="159"/>
      <c r="G58" s="159"/>
      <c r="H58" s="159"/>
      <c r="I58" s="159"/>
    </row>
    <row r="59" spans="5:9">
      <c r="E59" s="159"/>
      <c r="F59" s="159"/>
      <c r="G59" s="159"/>
      <c r="H59" s="159"/>
      <c r="I59" s="159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Q29"/>
  <sheetViews>
    <sheetView zoomScale="60" zoomScaleNormal="60" workbookViewId="0"/>
    <sheetView workbookViewId="1"/>
  </sheetViews>
  <sheetFormatPr defaultColWidth="9.140625" defaultRowHeight="12.75"/>
  <cols>
    <col min="1" max="1" width="11.140625" style="5" customWidth="1"/>
    <col min="2" max="2" width="25.5703125" style="5" customWidth="1"/>
    <col min="3" max="3" width="12.7109375" style="5" customWidth="1"/>
    <col min="4" max="4" width="10.28515625" style="5" customWidth="1"/>
    <col min="5" max="5" width="12.42578125" style="5" customWidth="1"/>
    <col min="6" max="6" width="12.85546875" style="5" customWidth="1"/>
    <col min="7" max="8" width="16.85546875" style="5" customWidth="1"/>
    <col min="9" max="9" width="11.140625" style="5" customWidth="1"/>
    <col min="10" max="10" width="13.42578125" style="5" customWidth="1"/>
    <col min="11" max="11" width="10.140625" style="5" customWidth="1"/>
    <col min="12" max="12" width="12.85546875" style="5" customWidth="1"/>
    <col min="13" max="13" width="12.140625" style="5" customWidth="1"/>
    <col min="14" max="14" width="13.85546875" style="5" customWidth="1"/>
    <col min="15" max="15" width="10.140625" style="5" customWidth="1"/>
    <col min="16" max="16" width="11.28515625" style="5" customWidth="1"/>
    <col min="17" max="17" width="13" style="5" customWidth="1"/>
    <col min="18" max="18" width="12.85546875" style="5" customWidth="1"/>
    <col min="19" max="19" width="10.140625" style="5" customWidth="1"/>
    <col min="20" max="20" width="11.28515625" style="5" customWidth="1"/>
    <col min="21" max="21" width="10.85546875" style="5" customWidth="1"/>
    <col min="22" max="22" width="9.140625" style="5" customWidth="1"/>
    <col min="23" max="23" width="9.85546875" style="5" customWidth="1"/>
    <col min="24" max="24" width="10.7109375" style="5" customWidth="1"/>
    <col min="25" max="25" width="11" style="5" customWidth="1"/>
    <col min="26" max="26" width="10.5703125" style="5" customWidth="1"/>
    <col min="27" max="27" width="12.42578125" style="5" customWidth="1"/>
    <col min="28" max="28" width="8.7109375" style="5" customWidth="1"/>
    <col min="29" max="29" width="16.28515625" style="5" customWidth="1"/>
    <col min="30" max="30" width="14.5703125" style="5" customWidth="1"/>
    <col min="31" max="31" width="9.5703125" style="5" customWidth="1"/>
    <col min="32" max="32" width="11.28515625" style="5" customWidth="1"/>
    <col min="33" max="33" width="9.7109375" style="5" customWidth="1"/>
    <col min="34" max="34" width="14.42578125" style="5" customWidth="1"/>
    <col min="35" max="35" width="15.5703125" style="5" customWidth="1"/>
    <col min="36" max="36" width="10.28515625" style="5" customWidth="1"/>
    <col min="37" max="37" width="14.7109375" style="5" bestFit="1" customWidth="1"/>
    <col min="38" max="38" width="14.5703125" style="5" bestFit="1" customWidth="1"/>
    <col min="39" max="39" width="13.28515625" style="5" bestFit="1" customWidth="1"/>
    <col min="40" max="40" width="15.5703125" style="5" bestFit="1" customWidth="1"/>
    <col min="41" max="41" width="13.28515625" style="5" bestFit="1" customWidth="1"/>
    <col min="42" max="42" width="10.28515625" style="5" bestFit="1" customWidth="1"/>
    <col min="43" max="43" width="10.5703125" style="5" bestFit="1" customWidth="1"/>
    <col min="44" max="16384" width="9.140625" style="5"/>
  </cols>
  <sheetData>
    <row r="1" spans="1:43" ht="18.75">
      <c r="A1" s="4" t="s">
        <v>74</v>
      </c>
      <c r="C1" s="140"/>
    </row>
    <row r="3" spans="1:43">
      <c r="A3" s="6" t="s">
        <v>71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43" ht="15">
      <c r="A4" s="8" t="s">
        <v>41</v>
      </c>
      <c r="B4" s="8" t="s">
        <v>42</v>
      </c>
      <c r="C4" s="28" t="s">
        <v>77</v>
      </c>
      <c r="D4" s="28" t="s">
        <v>78</v>
      </c>
      <c r="E4" s="28" t="s">
        <v>79</v>
      </c>
      <c r="F4" s="28" t="s">
        <v>80</v>
      </c>
      <c r="G4" s="28" t="s">
        <v>81</v>
      </c>
      <c r="H4" s="28" t="s">
        <v>82</v>
      </c>
      <c r="I4" s="28" t="s">
        <v>83</v>
      </c>
      <c r="J4" s="28" t="s">
        <v>84</v>
      </c>
      <c r="K4" s="28" t="s">
        <v>85</v>
      </c>
      <c r="L4" s="28" t="s">
        <v>86</v>
      </c>
      <c r="M4" s="28" t="s">
        <v>87</v>
      </c>
      <c r="N4" s="28" t="s">
        <v>88</v>
      </c>
      <c r="O4" s="28" t="s">
        <v>89</v>
      </c>
      <c r="P4" s="28" t="s">
        <v>90</v>
      </c>
      <c r="Q4" s="28" t="s">
        <v>91</v>
      </c>
      <c r="R4" s="28" t="s">
        <v>92</v>
      </c>
      <c r="S4" s="28" t="s">
        <v>93</v>
      </c>
      <c r="T4" s="28" t="s">
        <v>94</v>
      </c>
      <c r="U4" s="28" t="s">
        <v>95</v>
      </c>
      <c r="V4" s="28" t="s">
        <v>96</v>
      </c>
      <c r="W4" s="28" t="s">
        <v>97</v>
      </c>
      <c r="X4" s="28" t="s">
        <v>98</v>
      </c>
      <c r="Y4" s="28" t="s">
        <v>99</v>
      </c>
      <c r="Z4" s="28" t="s">
        <v>100</v>
      </c>
      <c r="AA4" s="28" t="s">
        <v>101</v>
      </c>
      <c r="AB4" s="28" t="s">
        <v>102</v>
      </c>
      <c r="AC4" s="28" t="s">
        <v>103</v>
      </c>
      <c r="AD4" s="28" t="s">
        <v>104</v>
      </c>
      <c r="AE4" s="28" t="s">
        <v>105</v>
      </c>
      <c r="AF4" s="28" t="s">
        <v>106</v>
      </c>
      <c r="AG4" s="28" t="s">
        <v>107</v>
      </c>
      <c r="AH4" s="28" t="s">
        <v>108</v>
      </c>
      <c r="AI4" s="28" t="s">
        <v>109</v>
      </c>
      <c r="AJ4" s="28" t="s">
        <v>110</v>
      </c>
      <c r="AK4" s="28" t="s">
        <v>111</v>
      </c>
      <c r="AL4" s="28" t="s">
        <v>112</v>
      </c>
      <c r="AM4" s="28" t="s">
        <v>113</v>
      </c>
      <c r="AN4" s="28" t="s">
        <v>114</v>
      </c>
      <c r="AO4" s="28" t="s">
        <v>115</v>
      </c>
      <c r="AP4" s="28" t="s">
        <v>116</v>
      </c>
      <c r="AQ4" s="61" t="s">
        <v>225</v>
      </c>
    </row>
    <row r="5" spans="1:43">
      <c r="A5" s="27" t="s">
        <v>70</v>
      </c>
      <c r="B5" s="27" t="s">
        <v>75</v>
      </c>
      <c r="C5" s="29">
        <v>82.572815387098998</v>
      </c>
      <c r="D5" s="29">
        <v>1.9487824829664377</v>
      </c>
      <c r="E5" s="29">
        <v>2.6872887045050788</v>
      </c>
      <c r="F5" s="29">
        <v>288.52002711089955</v>
      </c>
      <c r="G5" s="29">
        <v>2.2494487890950596</v>
      </c>
      <c r="H5" s="29" t="s">
        <v>117</v>
      </c>
      <c r="I5" s="29">
        <v>3.9389689441350666</v>
      </c>
      <c r="J5" s="29">
        <v>3.9233073658195883</v>
      </c>
      <c r="K5" s="29">
        <v>2.3627194864148895</v>
      </c>
      <c r="L5" s="29">
        <v>12.241952027027027</v>
      </c>
      <c r="M5" s="29">
        <v>25.161126180257511</v>
      </c>
      <c r="N5" s="29">
        <v>41.336915036697249</v>
      </c>
      <c r="O5" s="29">
        <v>21.358852944937837</v>
      </c>
      <c r="P5" s="29">
        <v>3.1545707667744547</v>
      </c>
      <c r="Q5" s="29">
        <v>29.876436334194391</v>
      </c>
      <c r="R5" s="29">
        <v>41.173825917785919</v>
      </c>
      <c r="S5" s="29" t="s">
        <v>117</v>
      </c>
      <c r="T5" s="29">
        <v>4.5520053411956605</v>
      </c>
      <c r="U5" s="29">
        <v>3.7567536454166581</v>
      </c>
      <c r="V5" s="29">
        <v>2.5695189948257995</v>
      </c>
      <c r="W5" s="29">
        <v>10.720592982257012</v>
      </c>
      <c r="X5" s="29">
        <v>11.108831280022448</v>
      </c>
      <c r="Y5" s="29">
        <v>9.4288213616474295</v>
      </c>
      <c r="Z5" s="29">
        <v>37.060376996966632</v>
      </c>
      <c r="AA5" s="29">
        <v>16.070735229197076</v>
      </c>
      <c r="AB5" s="29">
        <v>16.678770771844661</v>
      </c>
      <c r="AC5" s="29">
        <v>21.140540999999999</v>
      </c>
      <c r="AD5" s="29">
        <v>205.84434932893814</v>
      </c>
      <c r="AE5" s="29">
        <v>5.0423791535668059</v>
      </c>
      <c r="AF5" s="29">
        <v>12.510780450089326</v>
      </c>
      <c r="AG5" s="29">
        <v>9.2766780000000004</v>
      </c>
      <c r="AH5" s="29">
        <v>26.432953914666864</v>
      </c>
      <c r="AI5" s="29">
        <v>9.6729055303923346</v>
      </c>
      <c r="AJ5" s="29">
        <v>12.699443953488373</v>
      </c>
      <c r="AK5" s="29">
        <v>29.009020354371067</v>
      </c>
      <c r="AL5" s="29">
        <v>44.187975520048241</v>
      </c>
      <c r="AM5" s="29">
        <v>24.827170136028936</v>
      </c>
      <c r="AN5" s="29">
        <v>61.202478335000876</v>
      </c>
      <c r="AO5" s="29">
        <v>28.233128557231908</v>
      </c>
      <c r="AP5" s="29">
        <v>98.070584827693622</v>
      </c>
      <c r="AQ5" s="29">
        <v>1001.0401166139286</v>
      </c>
    </row>
    <row r="6" spans="1:43" ht="13.5" thickBot="1">
      <c r="A6" s="48" t="s">
        <v>70</v>
      </c>
      <c r="B6" s="63" t="s">
        <v>76</v>
      </c>
      <c r="C6" s="62" t="s">
        <v>117</v>
      </c>
      <c r="D6" s="62" t="s">
        <v>117</v>
      </c>
      <c r="E6" s="62" t="s">
        <v>117</v>
      </c>
      <c r="F6" s="62">
        <v>8.0458128891004321</v>
      </c>
      <c r="G6" s="62" t="s">
        <v>117</v>
      </c>
      <c r="H6" s="62">
        <v>10.434723999999999</v>
      </c>
      <c r="I6" s="62">
        <v>16.254524850524579</v>
      </c>
      <c r="J6" s="62">
        <v>45.118034706925265</v>
      </c>
      <c r="K6" s="62">
        <v>8.938111013585111</v>
      </c>
      <c r="L6" s="62">
        <v>21.002247972972974</v>
      </c>
      <c r="M6" s="62">
        <v>6.6376738197424885</v>
      </c>
      <c r="N6" s="62">
        <v>33.245724963302749</v>
      </c>
      <c r="O6" s="62">
        <v>2.2011670550621645</v>
      </c>
      <c r="P6" s="62">
        <v>22.322278233225546</v>
      </c>
      <c r="Q6" s="62">
        <v>22.98121766580562</v>
      </c>
      <c r="R6" s="62">
        <v>1.0130340822140838</v>
      </c>
      <c r="S6" s="62">
        <v>41.689016090302722</v>
      </c>
      <c r="T6" s="62">
        <v>56.631398658804343</v>
      </c>
      <c r="U6" s="62">
        <v>6.2835381257858689</v>
      </c>
      <c r="V6" s="62">
        <v>4.9871216540266285</v>
      </c>
      <c r="W6" s="62">
        <v>33.198886017742986</v>
      </c>
      <c r="X6" s="62">
        <v>10.518194219977554</v>
      </c>
      <c r="Y6" s="62">
        <v>4.7702833383525718</v>
      </c>
      <c r="Z6" s="62">
        <v>12.006173003033368</v>
      </c>
      <c r="AA6" s="62">
        <v>4.7786087708029221</v>
      </c>
      <c r="AB6" s="62">
        <v>1.4283532281553377</v>
      </c>
      <c r="AC6" s="62" t="s">
        <v>117</v>
      </c>
      <c r="AD6" s="62">
        <v>4.5285546710618405</v>
      </c>
      <c r="AE6" s="62">
        <v>5.9912139405283025</v>
      </c>
      <c r="AF6" s="62">
        <v>1.2494047350958564</v>
      </c>
      <c r="AG6" s="62" t="s">
        <v>117</v>
      </c>
      <c r="AH6" s="62" t="s">
        <v>117</v>
      </c>
      <c r="AI6" s="62">
        <v>52.765888838541763</v>
      </c>
      <c r="AJ6" s="62" t="s">
        <v>117</v>
      </c>
      <c r="AK6" s="62" t="s">
        <v>117</v>
      </c>
      <c r="AL6" s="62">
        <v>3.5079590593910197</v>
      </c>
      <c r="AM6" s="62">
        <v>0.70350044177310167</v>
      </c>
      <c r="AN6" s="62">
        <v>4.5929864766352182</v>
      </c>
      <c r="AO6" s="62">
        <v>0</v>
      </c>
      <c r="AP6" s="62">
        <v>10.751245455168274</v>
      </c>
      <c r="AQ6" s="62">
        <v>433.0299726041448</v>
      </c>
    </row>
    <row r="7" spans="1:43" ht="13.5" thickTop="1">
      <c r="A7" s="47" t="s">
        <v>70</v>
      </c>
      <c r="B7" s="64" t="s">
        <v>226</v>
      </c>
      <c r="C7" s="65">
        <v>82.572815387098998</v>
      </c>
      <c r="D7" s="65">
        <v>1.9487824829664377</v>
      </c>
      <c r="E7" s="65">
        <v>2.6872887045050788</v>
      </c>
      <c r="F7" s="65">
        <v>296.56583999999998</v>
      </c>
      <c r="G7" s="65">
        <v>2.2494487890950596</v>
      </c>
      <c r="H7" s="65">
        <v>10.434723999999999</v>
      </c>
      <c r="I7" s="65">
        <v>20.193493794659645</v>
      </c>
      <c r="J7" s="65">
        <v>49.041342072744854</v>
      </c>
      <c r="K7" s="65">
        <v>11.3008305</v>
      </c>
      <c r="L7" s="65">
        <v>33.244199999999999</v>
      </c>
      <c r="M7" s="65">
        <v>31.7988</v>
      </c>
      <c r="N7" s="65">
        <v>74.582639999999998</v>
      </c>
      <c r="O7" s="65">
        <v>23.560020000000002</v>
      </c>
      <c r="P7" s="65">
        <v>25.476849000000001</v>
      </c>
      <c r="Q7" s="65">
        <v>52.857654000000011</v>
      </c>
      <c r="R7" s="65">
        <v>42.186860000000003</v>
      </c>
      <c r="S7" s="65">
        <v>41.689016090302722</v>
      </c>
      <c r="T7" s="65">
        <v>61.183404000000003</v>
      </c>
      <c r="U7" s="65">
        <v>10.040291771202527</v>
      </c>
      <c r="V7" s="65">
        <v>7.5566406488524276</v>
      </c>
      <c r="W7" s="65">
        <v>43.919478999999995</v>
      </c>
      <c r="X7" s="65">
        <v>21.627025500000002</v>
      </c>
      <c r="Y7" s="65">
        <v>14.199104700000001</v>
      </c>
      <c r="Z7" s="65">
        <v>49.066549999999999</v>
      </c>
      <c r="AA7" s="65">
        <v>20.849343999999999</v>
      </c>
      <c r="AB7" s="65">
        <v>18.107123999999999</v>
      </c>
      <c r="AC7" s="65">
        <v>21.140540999999999</v>
      </c>
      <c r="AD7" s="65">
        <v>210.37290399999998</v>
      </c>
      <c r="AE7" s="65">
        <v>11.033593094095108</v>
      </c>
      <c r="AF7" s="65">
        <v>13.760185185185183</v>
      </c>
      <c r="AG7" s="65">
        <v>9.2766780000000004</v>
      </c>
      <c r="AH7" s="65">
        <v>26.432953914666864</v>
      </c>
      <c r="AI7" s="65">
        <v>62.438794368934097</v>
      </c>
      <c r="AJ7" s="65">
        <v>12.699443953488373</v>
      </c>
      <c r="AK7" s="65">
        <v>29.009020354371067</v>
      </c>
      <c r="AL7" s="65">
        <v>47.69593457943926</v>
      </c>
      <c r="AM7" s="65">
        <v>25.530670577802038</v>
      </c>
      <c r="AN7" s="65">
        <v>65.795464811636094</v>
      </c>
      <c r="AO7" s="65">
        <v>28.233128557231908</v>
      </c>
      <c r="AP7" s="65">
        <v>108.8218302828619</v>
      </c>
      <c r="AQ7" s="66">
        <v>1434.0700892180735</v>
      </c>
    </row>
    <row r="8" spans="1:43">
      <c r="A8" s="12"/>
      <c r="B8" s="17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</row>
    <row r="9" spans="1:43">
      <c r="A9" s="12"/>
      <c r="B9" s="17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</row>
    <row r="10" spans="1:43">
      <c r="A10" s="12"/>
      <c r="B10" s="17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</row>
    <row r="11" spans="1:43">
      <c r="A11" s="12"/>
      <c r="B11" s="17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</row>
    <row r="13" spans="1:43">
      <c r="A13" s="6" t="s">
        <v>55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</row>
    <row r="14" spans="1:43" ht="15">
      <c r="A14" s="8" t="s">
        <v>41</v>
      </c>
      <c r="B14" s="8" t="s">
        <v>42</v>
      </c>
      <c r="C14" s="28" t="s">
        <v>77</v>
      </c>
      <c r="D14" s="28" t="s">
        <v>78</v>
      </c>
      <c r="E14" s="28" t="s">
        <v>79</v>
      </c>
      <c r="F14" s="28" t="s">
        <v>80</v>
      </c>
      <c r="G14" s="28" t="s">
        <v>81</v>
      </c>
      <c r="H14" s="28" t="s">
        <v>82</v>
      </c>
      <c r="I14" s="28" t="s">
        <v>83</v>
      </c>
      <c r="J14" s="28" t="s">
        <v>84</v>
      </c>
      <c r="K14" s="28" t="s">
        <v>85</v>
      </c>
      <c r="L14" s="28" t="s">
        <v>86</v>
      </c>
      <c r="M14" s="28" t="s">
        <v>87</v>
      </c>
      <c r="N14" s="28" t="s">
        <v>88</v>
      </c>
      <c r="O14" s="28" t="s">
        <v>89</v>
      </c>
      <c r="P14" s="28" t="s">
        <v>90</v>
      </c>
      <c r="Q14" s="28" t="s">
        <v>91</v>
      </c>
      <c r="R14" s="28" t="s">
        <v>92</v>
      </c>
      <c r="S14" s="28" t="s">
        <v>93</v>
      </c>
      <c r="T14" s="28" t="s">
        <v>94</v>
      </c>
      <c r="U14" s="28" t="s">
        <v>95</v>
      </c>
      <c r="V14" s="28" t="s">
        <v>96</v>
      </c>
      <c r="W14" s="28" t="s">
        <v>97</v>
      </c>
      <c r="X14" s="28" t="s">
        <v>98</v>
      </c>
      <c r="Y14" s="28" t="s">
        <v>99</v>
      </c>
      <c r="Z14" s="28" t="s">
        <v>100</v>
      </c>
      <c r="AA14" s="28" t="s">
        <v>101</v>
      </c>
      <c r="AB14" s="28" t="s">
        <v>102</v>
      </c>
      <c r="AC14" s="28" t="s">
        <v>103</v>
      </c>
      <c r="AD14" s="28" t="s">
        <v>104</v>
      </c>
      <c r="AE14" s="28" t="s">
        <v>105</v>
      </c>
      <c r="AF14" s="28" t="s">
        <v>106</v>
      </c>
      <c r="AG14" s="28" t="s">
        <v>107</v>
      </c>
      <c r="AH14" s="28" t="s">
        <v>108</v>
      </c>
      <c r="AI14" s="28" t="s">
        <v>109</v>
      </c>
      <c r="AJ14" s="28" t="s">
        <v>110</v>
      </c>
      <c r="AK14" s="28" t="s">
        <v>111</v>
      </c>
      <c r="AL14" s="28" t="s">
        <v>112</v>
      </c>
      <c r="AM14" s="28" t="s">
        <v>113</v>
      </c>
      <c r="AN14" s="28" t="s">
        <v>114</v>
      </c>
      <c r="AO14" s="28" t="s">
        <v>115</v>
      </c>
      <c r="AP14" s="28" t="s">
        <v>116</v>
      </c>
    </row>
    <row r="15" spans="1:43">
      <c r="A15" s="9" t="s">
        <v>118</v>
      </c>
      <c r="B15" s="10" t="s">
        <v>120</v>
      </c>
      <c r="C15" s="30">
        <v>0.4162157923610027</v>
      </c>
      <c r="D15" s="30">
        <v>0.16960079829621241</v>
      </c>
      <c r="E15" s="30">
        <v>0.88189377003827496</v>
      </c>
      <c r="F15" s="30">
        <v>2.4647272364615538</v>
      </c>
      <c r="G15" s="30">
        <v>4.3502388855957322E-2</v>
      </c>
      <c r="H15" s="30"/>
      <c r="I15" s="30">
        <v>2.5125661060917808</v>
      </c>
      <c r="J15" s="30"/>
      <c r="K15" s="30">
        <v>0.56685546247993579</v>
      </c>
      <c r="L15" s="30">
        <v>0.39849683544303793</v>
      </c>
      <c r="M15" s="30">
        <v>0.54727385377942994</v>
      </c>
      <c r="N15" s="30">
        <v>1.907338055903639</v>
      </c>
      <c r="O15" s="30">
        <v>0.7743383947939263</v>
      </c>
      <c r="P15" s="30">
        <v>2.1898615265600827</v>
      </c>
      <c r="Q15" s="30">
        <v>0.69160969290957397</v>
      </c>
      <c r="R15" s="30">
        <v>0.70270442242025499</v>
      </c>
      <c r="S15" s="30"/>
      <c r="T15" s="30">
        <v>1.4915505607020965</v>
      </c>
      <c r="U15" s="30">
        <v>0.89974834404539172</v>
      </c>
      <c r="V15" s="30">
        <v>3.5678190032353299</v>
      </c>
      <c r="W15" s="30">
        <v>1.8453562605042015</v>
      </c>
      <c r="X15" s="30">
        <v>0.43857530621349777</v>
      </c>
      <c r="Y15" s="30">
        <v>0.3151504760847853</v>
      </c>
      <c r="Z15" s="30">
        <v>1.9457726930245469</v>
      </c>
      <c r="AA15" s="30">
        <v>0.56470149779258416</v>
      </c>
      <c r="AB15" s="30">
        <v>0.50543263084438239</v>
      </c>
      <c r="AC15" s="30">
        <v>0.58723724999999993</v>
      </c>
      <c r="AD15" s="30">
        <v>0.48704083196547676</v>
      </c>
      <c r="AE15" s="30">
        <v>1.8288733787659717</v>
      </c>
      <c r="AF15" s="30">
        <v>0.43591792387965478</v>
      </c>
      <c r="AG15" s="30">
        <v>0.19303087935411378</v>
      </c>
      <c r="AH15" s="30">
        <v>0.70623293920182995</v>
      </c>
      <c r="AI15" s="30">
        <v>1.52386377627115</v>
      </c>
      <c r="AJ15" s="30">
        <v>0.62150292839599464</v>
      </c>
      <c r="AK15" s="30">
        <v>1.028506305774546</v>
      </c>
      <c r="AL15" s="30">
        <v>0.35190342548115466</v>
      </c>
      <c r="AM15" s="30">
        <v>0.72210291259763648</v>
      </c>
      <c r="AN15" s="30">
        <v>0.37235690329165871</v>
      </c>
      <c r="AO15" s="30">
        <v>0.90052081389486816</v>
      </c>
      <c r="AP15" s="30">
        <v>1.2660473076629581</v>
      </c>
    </row>
    <row r="16" spans="1:43">
      <c r="A16" s="9" t="s">
        <v>119</v>
      </c>
      <c r="B16" s="9" t="s">
        <v>121</v>
      </c>
      <c r="C16" s="31"/>
      <c r="D16" s="31"/>
      <c r="E16" s="31"/>
      <c r="F16" s="32">
        <v>11.143785164959048</v>
      </c>
      <c r="G16" s="33"/>
      <c r="H16" s="32">
        <v>24.764567813042149</v>
      </c>
      <c r="I16" s="33">
        <v>5.98420053107405</v>
      </c>
      <c r="J16" s="33">
        <v>6.5107626893436086</v>
      </c>
      <c r="K16" s="32">
        <v>0.87861216523455166</v>
      </c>
      <c r="L16" s="32">
        <v>3.7510712578983703</v>
      </c>
      <c r="M16" s="32">
        <v>7.3090462643547989</v>
      </c>
      <c r="N16" s="33">
        <v>8.397590519556335</v>
      </c>
      <c r="O16" s="32">
        <v>11.547045287957385</v>
      </c>
      <c r="P16" s="33">
        <v>1.8642445847406064</v>
      </c>
      <c r="Q16" s="32">
        <v>8.4681237599003705</v>
      </c>
      <c r="R16" s="33">
        <v>3.0465816044812528</v>
      </c>
      <c r="S16" s="33">
        <v>4.5599666269399561</v>
      </c>
      <c r="T16" s="32">
        <v>6.2751725002431495</v>
      </c>
      <c r="U16" s="34">
        <v>22.635223796058604</v>
      </c>
      <c r="V16" s="32">
        <v>1.0993908535704484</v>
      </c>
      <c r="W16" s="32">
        <v>17.278883256274728</v>
      </c>
      <c r="X16" s="33">
        <v>52.756626908380085</v>
      </c>
      <c r="Y16" s="32">
        <v>1.5336401304875247</v>
      </c>
      <c r="Z16" s="32">
        <v>7.0659419578447054</v>
      </c>
      <c r="AA16" s="33">
        <v>11.515968649137672</v>
      </c>
      <c r="AB16" s="33">
        <v>2.4560001997247789</v>
      </c>
      <c r="AC16" s="33"/>
      <c r="AD16" s="33">
        <v>3.2362376135541164</v>
      </c>
      <c r="AE16" s="33">
        <v>2.3966006130407469</v>
      </c>
      <c r="AF16" s="32">
        <v>10.656994618603665</v>
      </c>
      <c r="AG16" s="33"/>
      <c r="AH16" s="33"/>
      <c r="AI16" s="33">
        <v>30.567603484956152</v>
      </c>
      <c r="AJ16" s="33"/>
      <c r="AK16" s="33"/>
      <c r="AL16" s="32">
        <v>4.2427119075385455</v>
      </c>
      <c r="AM16" s="34">
        <v>10.170600575005084</v>
      </c>
      <c r="AN16" s="34">
        <v>7.6236695912705468</v>
      </c>
      <c r="AO16" s="34"/>
      <c r="AP16" s="34"/>
    </row>
    <row r="17" spans="1:42">
      <c r="A17" s="12"/>
      <c r="B17" s="12"/>
      <c r="C17" s="55"/>
      <c r="D17" s="55"/>
      <c r="E17" s="55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4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4"/>
      <c r="AN17" s="54"/>
      <c r="AO17" s="54"/>
      <c r="AP17" s="54"/>
    </row>
    <row r="18" spans="1:42">
      <c r="A18" s="12"/>
      <c r="B18" s="12"/>
      <c r="C18" s="55"/>
      <c r="D18" s="55"/>
      <c r="E18" s="55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4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4"/>
      <c r="AN18" s="54"/>
      <c r="AO18" s="54"/>
      <c r="AP18" s="54"/>
    </row>
    <row r="19" spans="1:42">
      <c r="A19" s="12"/>
      <c r="B19" s="12"/>
      <c r="C19" s="55"/>
      <c r="D19" s="55"/>
      <c r="E19" s="55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4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4"/>
      <c r="AN19" s="54"/>
      <c r="AO19" s="54"/>
      <c r="AP19" s="54"/>
    </row>
    <row r="20" spans="1:42">
      <c r="A20" s="12"/>
      <c r="B20" s="12"/>
      <c r="C20" s="55"/>
      <c r="D20" s="55"/>
      <c r="E20" s="55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4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4"/>
      <c r="AN20" s="54"/>
      <c r="AO20" s="54"/>
      <c r="AP20" s="54"/>
    </row>
    <row r="22" spans="1:42">
      <c r="A22" s="6" t="s">
        <v>68</v>
      </c>
    </row>
    <row r="23" spans="1:42" ht="15">
      <c r="A23" s="8" t="s">
        <v>41</v>
      </c>
      <c r="B23" s="8" t="s">
        <v>42</v>
      </c>
      <c r="C23" s="28" t="s">
        <v>77</v>
      </c>
      <c r="D23" s="28" t="s">
        <v>78</v>
      </c>
      <c r="E23" s="28" t="s">
        <v>79</v>
      </c>
      <c r="F23" s="28" t="s">
        <v>80</v>
      </c>
      <c r="G23" s="28" t="s">
        <v>81</v>
      </c>
      <c r="H23" s="28" t="s">
        <v>82</v>
      </c>
      <c r="I23" s="28" t="s">
        <v>83</v>
      </c>
      <c r="J23" s="28" t="s">
        <v>84</v>
      </c>
      <c r="K23" s="28" t="s">
        <v>85</v>
      </c>
      <c r="L23" s="28" t="s">
        <v>86</v>
      </c>
      <c r="M23" s="28" t="s">
        <v>87</v>
      </c>
      <c r="N23" s="28" t="s">
        <v>88</v>
      </c>
      <c r="O23" s="28" t="s">
        <v>89</v>
      </c>
      <c r="P23" s="28" t="s">
        <v>90</v>
      </c>
      <c r="Q23" s="28" t="s">
        <v>91</v>
      </c>
      <c r="R23" s="28" t="s">
        <v>92</v>
      </c>
      <c r="S23" s="28" t="s">
        <v>93</v>
      </c>
      <c r="T23" s="28" t="s">
        <v>94</v>
      </c>
      <c r="U23" s="28" t="s">
        <v>95</v>
      </c>
      <c r="V23" s="28" t="s">
        <v>96</v>
      </c>
      <c r="W23" s="28" t="s">
        <v>97</v>
      </c>
      <c r="X23" s="28" t="s">
        <v>98</v>
      </c>
      <c r="Y23" s="28" t="s">
        <v>99</v>
      </c>
      <c r="Z23" s="28" t="s">
        <v>100</v>
      </c>
      <c r="AA23" s="28" t="s">
        <v>101</v>
      </c>
      <c r="AB23" s="28" t="s">
        <v>102</v>
      </c>
      <c r="AC23" s="28" t="s">
        <v>103</v>
      </c>
      <c r="AD23" s="28" t="s">
        <v>104</v>
      </c>
      <c r="AE23" s="28" t="s">
        <v>105</v>
      </c>
      <c r="AF23" s="28" t="s">
        <v>106</v>
      </c>
      <c r="AG23" s="28" t="s">
        <v>107</v>
      </c>
      <c r="AH23" s="28" t="s">
        <v>108</v>
      </c>
      <c r="AI23" s="28" t="s">
        <v>109</v>
      </c>
      <c r="AJ23" s="28" t="s">
        <v>110</v>
      </c>
      <c r="AK23" s="28" t="s">
        <v>111</v>
      </c>
      <c r="AL23" s="28" t="s">
        <v>112</v>
      </c>
      <c r="AM23" s="28" t="s">
        <v>113</v>
      </c>
      <c r="AN23" s="28" t="s">
        <v>114</v>
      </c>
      <c r="AO23" s="28" t="s">
        <v>115</v>
      </c>
      <c r="AP23" s="28" t="s">
        <v>116</v>
      </c>
    </row>
    <row r="24" spans="1:42">
      <c r="A24" s="9" t="s">
        <v>118</v>
      </c>
      <c r="B24" s="10" t="s">
        <v>120</v>
      </c>
      <c r="C24" s="35">
        <v>5.9298560961451299E-3</v>
      </c>
      <c r="D24" s="35">
        <v>5.8992723494054062E-3</v>
      </c>
      <c r="E24" s="35">
        <v>2.5389373663768623E-2</v>
      </c>
      <c r="F24" s="35">
        <v>4.5514922639224721E-2</v>
      </c>
      <c r="G24" s="35">
        <v>3.115000148361198E-3</v>
      </c>
      <c r="H24" s="35"/>
      <c r="I24" s="35">
        <v>1.4002982435290589E-2</v>
      </c>
      <c r="J24" s="35"/>
      <c r="K24" s="35">
        <v>2.9429954713253866E-3</v>
      </c>
      <c r="L24" s="35">
        <v>5.1041310297639409E-3</v>
      </c>
      <c r="M24" s="35">
        <v>1.574676516106387E-2</v>
      </c>
      <c r="N24" s="35">
        <v>8.1947983999913682E-2</v>
      </c>
      <c r="O24" s="35">
        <v>2.8079738309258973E-2</v>
      </c>
      <c r="P24" s="35">
        <v>9.497944731447383E-3</v>
      </c>
      <c r="Q24" s="35">
        <v>1.4223421496262658E-2</v>
      </c>
      <c r="R24" s="35">
        <v>2.0171481301488801E-2</v>
      </c>
      <c r="S24" s="35"/>
      <c r="T24" s="35">
        <v>4.462939542329283E-3</v>
      </c>
      <c r="U24" s="35">
        <v>1.4175024720821652E-2</v>
      </c>
      <c r="V24" s="35">
        <v>1.3234710248909607E-2</v>
      </c>
      <c r="W24" s="35">
        <v>1.0163272970150527E-2</v>
      </c>
      <c r="X24" s="35">
        <v>8.8144808798775627E-3</v>
      </c>
      <c r="Y24" s="35">
        <v>1.0268980262590722E-2</v>
      </c>
      <c r="Z24" s="35">
        <v>1.1305064958305489E-2</v>
      </c>
      <c r="AA24" s="35">
        <v>1.3602298851938158E-2</v>
      </c>
      <c r="AB24" s="35">
        <v>1.4964503733087624E-2</v>
      </c>
      <c r="AC24" s="35">
        <v>5.68660990961911E-2</v>
      </c>
      <c r="AD24" s="35">
        <v>5.9313915901099776E-3</v>
      </c>
      <c r="AE24" s="35">
        <v>2.3879989361212408E-2</v>
      </c>
      <c r="AF24" s="35">
        <v>1.2610729488953198E-2</v>
      </c>
      <c r="AG24" s="35">
        <v>1.8230694161221857E-2</v>
      </c>
      <c r="AH24" s="35">
        <v>3.4647690300255419E-3</v>
      </c>
      <c r="AI24" s="35">
        <v>7.6564615375543394E-3</v>
      </c>
      <c r="AJ24" s="35">
        <v>1.7994677810535199E-2</v>
      </c>
      <c r="AK24" s="35">
        <v>3.0474260911838399E-2</v>
      </c>
      <c r="AL24" s="35">
        <v>1.7768568158538598E-3</v>
      </c>
      <c r="AM24" s="35">
        <v>2.2342895503425234E-2</v>
      </c>
      <c r="AN24" s="35">
        <v>5.3634688419163454E-3</v>
      </c>
      <c r="AO24" s="35">
        <v>2.7407155205495987E-2</v>
      </c>
      <c r="AP24" s="35">
        <v>4.1597715892721654E-2</v>
      </c>
    </row>
    <row r="25" spans="1:42">
      <c r="A25" s="9" t="s">
        <v>119</v>
      </c>
      <c r="B25" s="9" t="s">
        <v>121</v>
      </c>
      <c r="C25" s="35"/>
      <c r="D25" s="35"/>
      <c r="E25" s="35"/>
      <c r="F25" s="35">
        <v>0.21152555174227811</v>
      </c>
      <c r="G25" s="35"/>
      <c r="H25" s="35">
        <v>0.7494540259210124</v>
      </c>
      <c r="I25" s="35">
        <v>0.17097715803068717</v>
      </c>
      <c r="J25" s="35">
        <v>0.1763222190794472</v>
      </c>
      <c r="K25" s="35">
        <v>2.1817885982334508E-2</v>
      </c>
      <c r="L25" s="35">
        <v>0.13047204375298679</v>
      </c>
      <c r="M25" s="35">
        <v>0.26578350052199268</v>
      </c>
      <c r="N25" s="35">
        <v>0.65097600926793309</v>
      </c>
      <c r="O25" s="35">
        <v>0.46188181151829605</v>
      </c>
      <c r="P25" s="35">
        <v>6.5301222742326331E-2</v>
      </c>
      <c r="Q25" s="35">
        <v>0.3081124842217271</v>
      </c>
      <c r="R25" s="35">
        <v>8.9605341308272024E-2</v>
      </c>
      <c r="S25" s="35">
        <v>0.13411666549823403</v>
      </c>
      <c r="T25" s="35">
        <v>0.25237106794456143</v>
      </c>
      <c r="U25" s="35">
        <v>0.95306205457088888</v>
      </c>
      <c r="V25" s="35">
        <v>1.1993354766223076E-2</v>
      </c>
      <c r="W25" s="35">
        <v>0.55145372094493816</v>
      </c>
      <c r="X25" s="35">
        <v>2.0642296252807704</v>
      </c>
      <c r="Y25" s="35">
        <v>7.5255174930355398E-2</v>
      </c>
      <c r="Z25" s="35">
        <v>5.4353399675728505E-2</v>
      </c>
      <c r="AA25" s="35">
        <v>0.35987402028555204</v>
      </c>
      <c r="AB25" s="35">
        <v>7.8942863562582302E-2</v>
      </c>
      <c r="AC25" s="35"/>
      <c r="AD25" s="35">
        <v>4.0279352271703518E-2</v>
      </c>
      <c r="AE25" s="35">
        <v>6.847430322973562E-2</v>
      </c>
      <c r="AF25" s="35">
        <v>0.339086192410117</v>
      </c>
      <c r="AG25" s="35"/>
      <c r="AH25" s="35"/>
      <c r="AI25" s="35">
        <v>0.99138173464722656</v>
      </c>
      <c r="AJ25" s="35"/>
      <c r="AK25" s="35"/>
      <c r="AL25" s="35">
        <v>2.3123296041085966E-2</v>
      </c>
      <c r="AM25" s="35">
        <v>0.32361001829561664</v>
      </c>
      <c r="AN25" s="35">
        <v>0</v>
      </c>
      <c r="AO25" s="35"/>
      <c r="AP25" s="35"/>
    </row>
    <row r="28" spans="1:42">
      <c r="B28" s="60"/>
    </row>
    <row r="29" spans="1:42">
      <c r="B29" s="60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P123"/>
  <sheetViews>
    <sheetView zoomScale="60" zoomScaleNormal="60" workbookViewId="0"/>
    <sheetView workbookViewId="1"/>
  </sheetViews>
  <sheetFormatPr defaultColWidth="9.140625" defaultRowHeight="12.75"/>
  <cols>
    <col min="1" max="1" width="11.140625" style="5" customWidth="1"/>
    <col min="2" max="2" width="18.42578125" style="5" customWidth="1"/>
    <col min="3" max="3" width="12.5703125" style="5" customWidth="1"/>
    <col min="4" max="4" width="10.28515625" style="5" bestFit="1" customWidth="1"/>
    <col min="5" max="5" width="12.42578125" style="5" bestFit="1" customWidth="1"/>
    <col min="6" max="6" width="12.85546875" style="5" bestFit="1" customWidth="1"/>
    <col min="7" max="8" width="16.85546875" style="5" bestFit="1" customWidth="1"/>
    <col min="9" max="9" width="11.140625" style="5" bestFit="1" customWidth="1"/>
    <col min="10" max="10" width="13.42578125" style="5" bestFit="1" customWidth="1"/>
    <col min="11" max="11" width="10.140625" style="5" bestFit="1" customWidth="1"/>
    <col min="12" max="12" width="12.85546875" style="5" bestFit="1" customWidth="1"/>
    <col min="13" max="13" width="12.140625" style="5" bestFit="1" customWidth="1"/>
    <col min="14" max="14" width="13.85546875" style="5" bestFit="1" customWidth="1"/>
    <col min="15" max="15" width="10.140625" style="5" bestFit="1" customWidth="1"/>
    <col min="16" max="16" width="11.28515625" style="5" bestFit="1" customWidth="1"/>
    <col min="17" max="17" width="13" style="5" bestFit="1" customWidth="1"/>
    <col min="18" max="18" width="12.85546875" style="5" bestFit="1" customWidth="1"/>
    <col min="19" max="19" width="10.140625" style="5" bestFit="1" customWidth="1"/>
    <col min="20" max="20" width="11.28515625" style="5" bestFit="1" customWidth="1"/>
    <col min="21" max="21" width="10.85546875" style="5" bestFit="1" customWidth="1"/>
    <col min="22" max="22" width="9.140625" style="5"/>
    <col min="23" max="23" width="9.85546875" style="5" bestFit="1" customWidth="1"/>
    <col min="24" max="24" width="10.7109375" style="5" bestFit="1" customWidth="1"/>
    <col min="25" max="25" width="11" style="5" bestFit="1" customWidth="1"/>
    <col min="26" max="26" width="10.5703125" style="5" bestFit="1" customWidth="1"/>
    <col min="27" max="27" width="12.42578125" style="5" bestFit="1" customWidth="1"/>
    <col min="28" max="28" width="8.7109375" style="5" bestFit="1" customWidth="1"/>
    <col min="29" max="29" width="16.28515625" style="5" bestFit="1" customWidth="1"/>
    <col min="30" max="30" width="14.5703125" style="5" bestFit="1" customWidth="1"/>
    <col min="31" max="31" width="9.5703125" style="5" bestFit="1" customWidth="1"/>
    <col min="32" max="32" width="11.28515625" style="5" bestFit="1" customWidth="1"/>
    <col min="33" max="33" width="9.7109375" style="5" bestFit="1" customWidth="1"/>
    <col min="34" max="34" width="14.42578125" style="5" bestFit="1" customWidth="1"/>
    <col min="35" max="35" width="15.5703125" style="5" bestFit="1" customWidth="1"/>
    <col min="36" max="36" width="10.28515625" style="5" bestFit="1" customWidth="1"/>
    <col min="37" max="37" width="14.7109375" style="5" bestFit="1" customWidth="1"/>
    <col min="38" max="38" width="14.5703125" style="5" bestFit="1" customWidth="1"/>
    <col min="39" max="39" width="13.28515625" style="5" bestFit="1" customWidth="1"/>
    <col min="40" max="40" width="15.5703125" style="5" bestFit="1" customWidth="1"/>
    <col min="41" max="41" width="13.28515625" style="5" bestFit="1" customWidth="1"/>
    <col min="42" max="42" width="10.28515625" style="5" bestFit="1" customWidth="1"/>
    <col min="43" max="16384" width="9.140625" style="5"/>
  </cols>
  <sheetData>
    <row r="1" spans="1:42" ht="18.75">
      <c r="A1" s="4" t="s">
        <v>74</v>
      </c>
      <c r="C1" s="140"/>
    </row>
    <row r="3" spans="1:42">
      <c r="A3" s="6" t="s">
        <v>212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42" ht="15">
      <c r="A4" s="8" t="s">
        <v>41</v>
      </c>
      <c r="B4" s="8" t="s">
        <v>222</v>
      </c>
      <c r="C4" s="59" t="s">
        <v>224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</row>
    <row r="5" spans="1:42">
      <c r="A5" s="9" t="s">
        <v>70</v>
      </c>
      <c r="B5" s="10" t="s">
        <v>223</v>
      </c>
      <c r="C5" s="25">
        <f>C64+C73+C82+C91+C100+C109+C118</f>
        <v>43630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12"/>
      <c r="AN5" s="12"/>
      <c r="AO5" s="12"/>
      <c r="AP5" s="12"/>
    </row>
    <row r="6" spans="1:42">
      <c r="A6" s="12"/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</row>
    <row r="7" spans="1:42">
      <c r="A7" s="12"/>
      <c r="B7" s="17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42">
      <c r="A8" s="73" t="s">
        <v>373</v>
      </c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42">
      <c r="A9" s="12"/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42">
      <c r="A10" s="12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42">
      <c r="A11" s="12"/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3" spans="1:42" s="12" customFormat="1">
      <c r="A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42" s="12" customFormat="1" ht="15">
      <c r="A14" s="16"/>
      <c r="B14" s="16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</row>
    <row r="15" spans="1:42" s="12" customForma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42" s="12" customFormat="1"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42" s="12" customFormat="1"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spans="1:42" s="12" customForma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42" s="12" customFormat="1"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42" s="12" customFormat="1"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42" s="12" customFormat="1"/>
    <row r="22" spans="1:42" s="12" customFormat="1">
      <c r="A22" s="15"/>
    </row>
    <row r="23" spans="1:42" s="12" customFormat="1" ht="15">
      <c r="A23" s="16"/>
      <c r="B23" s="16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spans="1:42" s="12" customFormat="1">
      <c r="B24" s="17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</row>
    <row r="58" spans="1:42" s="21" customFormat="1" ht="13.5" thickBot="1"/>
    <row r="59" spans="1:42" ht="13.5" thickTop="1"/>
    <row r="60" spans="1:42" ht="18.75">
      <c r="A60" s="4" t="s">
        <v>188</v>
      </c>
    </row>
    <row r="62" spans="1:42">
      <c r="A62" s="6" t="s">
        <v>180</v>
      </c>
    </row>
    <row r="63" spans="1:42" ht="15">
      <c r="A63" s="8" t="s">
        <v>41</v>
      </c>
      <c r="B63" s="8" t="s">
        <v>222</v>
      </c>
      <c r="C63" s="59" t="s">
        <v>224</v>
      </c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</row>
    <row r="64" spans="1:42">
      <c r="A64" s="9" t="s">
        <v>70</v>
      </c>
      <c r="B64" s="10" t="s">
        <v>223</v>
      </c>
      <c r="C64" s="25">
        <v>100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12"/>
      <c r="AN64" s="12"/>
      <c r="AO64" s="12"/>
      <c r="AP64" s="12"/>
    </row>
    <row r="65" spans="1:42" s="12" customFormat="1">
      <c r="B65" s="17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42" s="12" customFormat="1">
      <c r="B66" s="17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42" s="12" customFormat="1">
      <c r="B67" s="17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42" s="12" customFormat="1">
      <c r="B68" s="19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42">
      <c r="A69" s="12"/>
      <c r="B69" s="1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12"/>
      <c r="AN69" s="12"/>
      <c r="AO69" s="12"/>
      <c r="AP69" s="12"/>
    </row>
    <row r="70" spans="1:42">
      <c r="C70" s="2"/>
      <c r="D70" s="2"/>
      <c r="E70" s="2"/>
      <c r="F70" s="2"/>
      <c r="G70" s="2"/>
      <c r="H70" s="2"/>
      <c r="I70" s="2"/>
      <c r="J70" s="2"/>
      <c r="K70" s="2"/>
      <c r="L70" s="2"/>
      <c r="M70" s="3"/>
      <c r="N70" s="3"/>
      <c r="O70" s="3"/>
      <c r="P70" s="2"/>
      <c r="Q70" s="2"/>
      <c r="R70" s="2"/>
      <c r="S70" s="2"/>
      <c r="T70" s="2"/>
      <c r="U70" s="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</row>
    <row r="71" spans="1:42">
      <c r="A71" s="6" t="s">
        <v>183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</row>
    <row r="72" spans="1:42" ht="15">
      <c r="A72" s="8" t="s">
        <v>41</v>
      </c>
      <c r="B72" s="8" t="s">
        <v>222</v>
      </c>
      <c r="C72" s="59" t="s">
        <v>224</v>
      </c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</row>
    <row r="73" spans="1:42">
      <c r="A73" s="9" t="s">
        <v>70</v>
      </c>
      <c r="B73" s="10" t="s">
        <v>223</v>
      </c>
      <c r="C73" s="25">
        <v>29060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12"/>
      <c r="AN73" s="12"/>
      <c r="AO73" s="12"/>
      <c r="AP73" s="12"/>
    </row>
    <row r="74" spans="1:42" s="12" customFormat="1">
      <c r="B74" s="17"/>
      <c r="C74" s="117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</row>
    <row r="75" spans="1:42" s="12" customFormat="1">
      <c r="B75" s="17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42" s="12" customFormat="1">
      <c r="B76" s="1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</row>
    <row r="77" spans="1:42" s="12" customFormat="1">
      <c r="B77" s="19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</row>
    <row r="78" spans="1:42">
      <c r="A78" s="12"/>
      <c r="B78" s="12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56"/>
      <c r="AM78" s="12"/>
      <c r="AN78" s="12"/>
      <c r="AO78" s="12"/>
      <c r="AP78" s="12"/>
    </row>
    <row r="79" spans="1:42">
      <c r="C79" s="2"/>
      <c r="D79" s="2"/>
      <c r="E79" s="2"/>
      <c r="F79" s="2"/>
      <c r="G79" s="2"/>
      <c r="H79" s="2"/>
      <c r="I79" s="2"/>
      <c r="J79" s="2"/>
      <c r="K79" s="2"/>
      <c r="L79" s="2"/>
      <c r="M79" s="3"/>
      <c r="N79" s="3"/>
      <c r="O79" s="3"/>
      <c r="P79" s="2"/>
      <c r="Q79" s="2"/>
      <c r="R79" s="2"/>
      <c r="S79" s="2"/>
      <c r="T79" s="2"/>
      <c r="U79" s="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</row>
    <row r="80" spans="1:42">
      <c r="A80" s="6" t="s">
        <v>184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</row>
    <row r="81" spans="1:42" ht="15">
      <c r="A81" s="8" t="s">
        <v>41</v>
      </c>
      <c r="B81" s="8" t="s">
        <v>222</v>
      </c>
      <c r="C81" s="59" t="s">
        <v>224</v>
      </c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</row>
    <row r="82" spans="1:42">
      <c r="A82" s="9" t="s">
        <v>70</v>
      </c>
      <c r="B82" s="10" t="s">
        <v>223</v>
      </c>
      <c r="C82" s="25">
        <v>10570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12"/>
      <c r="AN82" s="12"/>
      <c r="AO82" s="12"/>
      <c r="AP82" s="12"/>
    </row>
    <row r="83" spans="1:42" s="12" customFormat="1">
      <c r="B83" s="17"/>
      <c r="C83" s="117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</row>
    <row r="84" spans="1:42" s="12" customFormat="1">
      <c r="B84" s="17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</row>
    <row r="85" spans="1:42" s="12" customFormat="1">
      <c r="B85" s="17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</row>
    <row r="86" spans="1:42" s="12" customFormat="1">
      <c r="B86" s="19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</row>
    <row r="87" spans="1:42">
      <c r="A87" s="12"/>
      <c r="B87" s="1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56"/>
      <c r="AM87" s="12"/>
      <c r="AN87" s="12"/>
      <c r="AO87" s="12"/>
      <c r="AP87" s="12"/>
    </row>
    <row r="88" spans="1:42">
      <c r="C88" s="2"/>
      <c r="D88" s="2"/>
      <c r="E88" s="2"/>
      <c r="F88" s="2"/>
      <c r="G88" s="2"/>
      <c r="H88" s="2"/>
      <c r="I88" s="2"/>
      <c r="J88" s="2"/>
      <c r="K88" s="2"/>
      <c r="L88" s="2"/>
      <c r="M88" s="3"/>
      <c r="N88" s="3"/>
      <c r="O88" s="3"/>
      <c r="P88" s="2"/>
      <c r="Q88" s="2"/>
      <c r="R88" s="2"/>
      <c r="S88" s="2"/>
      <c r="T88" s="2"/>
      <c r="U88" s="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</row>
    <row r="89" spans="1:42">
      <c r="A89" s="6" t="s">
        <v>185</v>
      </c>
      <c r="C89" s="57" t="s">
        <v>218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</row>
    <row r="90" spans="1:42" ht="15">
      <c r="A90" s="8" t="s">
        <v>41</v>
      </c>
      <c r="B90" s="8" t="s">
        <v>222</v>
      </c>
      <c r="C90" s="59" t="s">
        <v>224</v>
      </c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</row>
    <row r="91" spans="1:42">
      <c r="A91" s="9" t="s">
        <v>70</v>
      </c>
      <c r="B91" s="10" t="s">
        <v>223</v>
      </c>
      <c r="C91" s="24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12"/>
      <c r="AN91" s="12"/>
      <c r="AO91" s="12"/>
      <c r="AP91" s="12"/>
    </row>
    <row r="92" spans="1:42" s="12" customFormat="1">
      <c r="B92" s="17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</row>
    <row r="93" spans="1:42" s="12" customFormat="1">
      <c r="B93" s="17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</row>
    <row r="94" spans="1:42" s="12" customFormat="1">
      <c r="B94" s="17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</row>
    <row r="95" spans="1:42" s="12" customFormat="1">
      <c r="B95" s="19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</row>
    <row r="96" spans="1:42">
      <c r="A96" s="12"/>
      <c r="B96" s="1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56"/>
      <c r="AM96" s="12"/>
      <c r="AN96" s="12"/>
      <c r="AO96" s="12"/>
      <c r="AP96" s="12"/>
    </row>
    <row r="97" spans="1:42">
      <c r="C97" s="2"/>
      <c r="D97" s="2"/>
      <c r="E97" s="2"/>
      <c r="F97" s="2"/>
      <c r="G97" s="2"/>
      <c r="H97" s="2"/>
      <c r="I97" s="2"/>
      <c r="J97" s="2"/>
      <c r="K97" s="2"/>
      <c r="L97" s="2"/>
      <c r="M97" s="3"/>
      <c r="N97" s="3"/>
      <c r="O97" s="3"/>
      <c r="P97" s="2"/>
      <c r="Q97" s="2"/>
      <c r="R97" s="2"/>
      <c r="S97" s="2"/>
      <c r="T97" s="2"/>
      <c r="U97" s="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</row>
    <row r="98" spans="1:42">
      <c r="A98" s="6" t="s">
        <v>186</v>
      </c>
      <c r="C98" s="57" t="s">
        <v>218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</row>
    <row r="99" spans="1:42" ht="15">
      <c r="A99" s="8" t="s">
        <v>41</v>
      </c>
      <c r="B99" s="8" t="s">
        <v>222</v>
      </c>
      <c r="C99" s="59" t="s">
        <v>224</v>
      </c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</row>
    <row r="100" spans="1:42">
      <c r="A100" s="9" t="s">
        <v>70</v>
      </c>
      <c r="B100" s="10" t="s">
        <v>223</v>
      </c>
      <c r="C100" s="24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12"/>
      <c r="AN100" s="12"/>
      <c r="AO100" s="12"/>
      <c r="AP100" s="12"/>
    </row>
    <row r="101" spans="1:42" s="12" customFormat="1">
      <c r="B101" s="17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</row>
    <row r="102" spans="1:42" s="12" customFormat="1">
      <c r="B102" s="17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56"/>
      <c r="AG102" s="23"/>
      <c r="AH102" s="23"/>
      <c r="AI102" s="23"/>
      <c r="AJ102" s="23"/>
      <c r="AK102" s="23"/>
      <c r="AL102" s="23"/>
    </row>
    <row r="103" spans="1:42" s="12" customFormat="1">
      <c r="B103" s="17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</row>
    <row r="104" spans="1:42" s="12" customFormat="1">
      <c r="B104" s="19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</row>
    <row r="105" spans="1:42">
      <c r="A105" s="12"/>
      <c r="B105" s="12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56"/>
      <c r="AM105" s="12"/>
      <c r="AN105" s="12"/>
      <c r="AO105" s="12"/>
      <c r="AP105" s="12"/>
    </row>
    <row r="106" spans="1:42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3"/>
      <c r="N106" s="3"/>
      <c r="O106" s="3"/>
      <c r="P106" s="2"/>
      <c r="Q106" s="2"/>
      <c r="R106" s="2"/>
      <c r="S106" s="2"/>
      <c r="T106" s="2"/>
      <c r="U106" s="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</row>
    <row r="107" spans="1:42">
      <c r="A107" s="6" t="s">
        <v>187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</row>
    <row r="108" spans="1:42" ht="15">
      <c r="A108" s="8" t="s">
        <v>41</v>
      </c>
      <c r="B108" s="8" t="s">
        <v>222</v>
      </c>
      <c r="C108" s="59" t="s">
        <v>224</v>
      </c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</row>
    <row r="109" spans="1:42">
      <c r="A109" s="9" t="s">
        <v>70</v>
      </c>
      <c r="B109" s="10" t="s">
        <v>223</v>
      </c>
      <c r="C109" s="25">
        <v>3900</v>
      </c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12"/>
      <c r="AN109" s="12"/>
      <c r="AO109" s="12"/>
      <c r="AP109" s="12"/>
    </row>
    <row r="110" spans="1:42" s="12" customFormat="1">
      <c r="B110" s="17"/>
      <c r="C110" s="117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</row>
    <row r="111" spans="1:42" s="12" customFormat="1">
      <c r="B111" s="17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</row>
    <row r="112" spans="1:42" s="12" customFormat="1">
      <c r="B112" s="17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</row>
    <row r="113" spans="1:42" s="12" customFormat="1">
      <c r="B113" s="19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</row>
    <row r="114" spans="1:42">
      <c r="A114" s="12"/>
      <c r="B114" s="12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56"/>
      <c r="AM114" s="12"/>
      <c r="AN114" s="12"/>
      <c r="AO114" s="12"/>
      <c r="AP114" s="12"/>
    </row>
    <row r="115" spans="1:42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3"/>
      <c r="N115" s="3"/>
      <c r="O115" s="3"/>
      <c r="P115" s="2"/>
      <c r="Q115" s="2"/>
      <c r="R115" s="2"/>
      <c r="S115" s="2"/>
      <c r="T115" s="2"/>
      <c r="U115" s="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</row>
    <row r="116" spans="1:42">
      <c r="A116" s="6" t="s">
        <v>189</v>
      </c>
      <c r="C116" s="57" t="s">
        <v>218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</row>
    <row r="117" spans="1:42" ht="15">
      <c r="A117" s="8" t="s">
        <v>41</v>
      </c>
      <c r="B117" s="8" t="s">
        <v>222</v>
      </c>
      <c r="C117" s="59" t="s">
        <v>224</v>
      </c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</row>
    <row r="118" spans="1:42">
      <c r="A118" s="9" t="s">
        <v>70</v>
      </c>
      <c r="B118" s="10" t="s">
        <v>223</v>
      </c>
      <c r="C118" s="24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12"/>
      <c r="AN118" s="12"/>
      <c r="AO118" s="12"/>
      <c r="AP118" s="12"/>
    </row>
    <row r="119" spans="1:42" s="12" customFormat="1">
      <c r="B119" s="17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</row>
    <row r="120" spans="1:42" s="12" customFormat="1">
      <c r="B120" s="17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</row>
    <row r="121" spans="1:42" s="12" customFormat="1">
      <c r="B121" s="17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</row>
    <row r="122" spans="1:42" s="12" customFormat="1">
      <c r="B122" s="19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</row>
    <row r="123" spans="1:42">
      <c r="A123" s="12"/>
      <c r="B123" s="19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Q78"/>
  <sheetViews>
    <sheetView zoomScale="60" zoomScaleNormal="60" workbookViewId="0"/>
    <sheetView workbookViewId="1"/>
  </sheetViews>
  <sheetFormatPr defaultColWidth="9.140625" defaultRowHeight="12.75"/>
  <cols>
    <col min="1" max="1" width="11.140625" style="5" customWidth="1"/>
    <col min="2" max="2" width="17.42578125" style="5" customWidth="1"/>
    <col min="3" max="3" width="12.7109375" style="5" customWidth="1"/>
    <col min="4" max="4" width="10.28515625" style="5" customWidth="1"/>
    <col min="5" max="5" width="12.42578125" style="5" customWidth="1"/>
    <col min="6" max="6" width="12.85546875" style="5" customWidth="1"/>
    <col min="7" max="8" width="16.85546875" style="5" customWidth="1"/>
    <col min="9" max="9" width="11.140625" style="5" customWidth="1"/>
    <col min="10" max="10" width="13.42578125" style="5" customWidth="1"/>
    <col min="11" max="11" width="10.140625" style="5" customWidth="1"/>
    <col min="12" max="12" width="12.85546875" style="5" customWidth="1"/>
    <col min="13" max="13" width="12.140625" style="5" customWidth="1"/>
    <col min="14" max="14" width="13.85546875" style="5" customWidth="1"/>
    <col min="15" max="15" width="10.140625" style="5" customWidth="1"/>
    <col min="16" max="16" width="11.28515625" style="5" customWidth="1"/>
    <col min="17" max="17" width="13" style="5" customWidth="1"/>
    <col min="18" max="18" width="12.85546875" style="5" customWidth="1"/>
    <col min="19" max="19" width="10.140625" style="5" customWidth="1"/>
    <col min="20" max="20" width="11.28515625" style="5" customWidth="1"/>
    <col min="21" max="21" width="10.85546875" style="5" customWidth="1"/>
    <col min="22" max="22" width="9.140625" style="5" customWidth="1"/>
    <col min="23" max="23" width="9.85546875" style="5" customWidth="1"/>
    <col min="24" max="24" width="10.7109375" style="5" customWidth="1"/>
    <col min="25" max="25" width="11" style="5" customWidth="1"/>
    <col min="26" max="26" width="10.5703125" style="5" customWidth="1"/>
    <col min="27" max="27" width="12.42578125" style="5" customWidth="1"/>
    <col min="28" max="28" width="8.7109375" style="5" customWidth="1"/>
    <col min="29" max="29" width="16.28515625" style="5" customWidth="1"/>
    <col min="30" max="30" width="14.5703125" style="5" customWidth="1"/>
    <col min="31" max="31" width="9.5703125" style="5" customWidth="1"/>
    <col min="32" max="32" width="11.28515625" style="5" customWidth="1"/>
    <col min="33" max="33" width="9.7109375" style="5" customWidth="1"/>
    <col min="34" max="34" width="14.42578125" style="5" customWidth="1"/>
    <col min="35" max="35" width="15.5703125" style="5" customWidth="1"/>
    <col min="36" max="36" width="10.28515625" style="5" customWidth="1"/>
    <col min="37" max="37" width="14.7109375" style="5" bestFit="1" customWidth="1"/>
    <col min="38" max="38" width="14.5703125" style="5" bestFit="1" customWidth="1"/>
    <col min="39" max="39" width="13.28515625" style="5" bestFit="1" customWidth="1"/>
    <col min="40" max="40" width="15.5703125" style="5" bestFit="1" customWidth="1"/>
    <col min="41" max="41" width="13.28515625" style="5" bestFit="1" customWidth="1"/>
    <col min="42" max="42" width="10.28515625" style="5" bestFit="1" customWidth="1"/>
    <col min="43" max="43" width="10.5703125" style="5" bestFit="1" customWidth="1"/>
    <col min="44" max="16384" width="9.140625" style="5"/>
  </cols>
  <sheetData>
    <row r="1" spans="1:43" ht="18.75">
      <c r="A1" s="4" t="s">
        <v>74</v>
      </c>
      <c r="C1" s="140"/>
    </row>
    <row r="3" spans="1:43">
      <c r="A3" s="6" t="s">
        <v>237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43" ht="15">
      <c r="A4" s="8" t="s">
        <v>41</v>
      </c>
      <c r="B4" s="8" t="s">
        <v>42</v>
      </c>
      <c r="C4" s="28" t="s">
        <v>77</v>
      </c>
      <c r="D4" s="28" t="s">
        <v>78</v>
      </c>
      <c r="E4" s="28" t="s">
        <v>79</v>
      </c>
      <c r="F4" s="28" t="s">
        <v>80</v>
      </c>
      <c r="G4" s="28" t="s">
        <v>81</v>
      </c>
      <c r="H4" s="28" t="s">
        <v>82</v>
      </c>
      <c r="I4" s="28" t="s">
        <v>83</v>
      </c>
      <c r="J4" s="28" t="s">
        <v>84</v>
      </c>
      <c r="K4" s="28" t="s">
        <v>85</v>
      </c>
      <c r="L4" s="28" t="s">
        <v>86</v>
      </c>
      <c r="M4" s="28" t="s">
        <v>87</v>
      </c>
      <c r="N4" s="28" t="s">
        <v>88</v>
      </c>
      <c r="O4" s="28" t="s">
        <v>89</v>
      </c>
      <c r="P4" s="28" t="s">
        <v>90</v>
      </c>
      <c r="Q4" s="28" t="s">
        <v>91</v>
      </c>
      <c r="R4" s="28" t="s">
        <v>92</v>
      </c>
      <c r="S4" s="28" t="s">
        <v>93</v>
      </c>
      <c r="T4" s="28" t="s">
        <v>94</v>
      </c>
      <c r="U4" s="28" t="s">
        <v>95</v>
      </c>
      <c r="V4" s="28" t="s">
        <v>96</v>
      </c>
      <c r="W4" s="28" t="s">
        <v>97</v>
      </c>
      <c r="X4" s="28" t="s">
        <v>98</v>
      </c>
      <c r="Y4" s="28" t="s">
        <v>99</v>
      </c>
      <c r="Z4" s="28" t="s">
        <v>100</v>
      </c>
      <c r="AA4" s="28" t="s">
        <v>101</v>
      </c>
      <c r="AB4" s="28" t="s">
        <v>102</v>
      </c>
      <c r="AC4" s="28" t="s">
        <v>103</v>
      </c>
      <c r="AD4" s="28" t="s">
        <v>104</v>
      </c>
      <c r="AE4" s="28" t="s">
        <v>105</v>
      </c>
      <c r="AF4" s="28" t="s">
        <v>106</v>
      </c>
      <c r="AG4" s="28" t="s">
        <v>107</v>
      </c>
      <c r="AH4" s="28" t="s">
        <v>108</v>
      </c>
      <c r="AI4" s="28" t="s">
        <v>109</v>
      </c>
      <c r="AJ4" s="28" t="s">
        <v>110</v>
      </c>
      <c r="AK4" s="28" t="s">
        <v>111</v>
      </c>
      <c r="AL4" s="28" t="s">
        <v>112</v>
      </c>
      <c r="AM4" s="28" t="s">
        <v>113</v>
      </c>
      <c r="AN4" s="28" t="s">
        <v>114</v>
      </c>
      <c r="AO4" s="28" t="s">
        <v>115</v>
      </c>
      <c r="AP4" s="28" t="s">
        <v>116</v>
      </c>
      <c r="AQ4" s="61" t="s">
        <v>225</v>
      </c>
    </row>
    <row r="5" spans="1:43">
      <c r="A5" s="27" t="s">
        <v>70</v>
      </c>
      <c r="B5" s="27" t="s">
        <v>72</v>
      </c>
      <c r="C5" s="29">
        <v>173.2</v>
      </c>
      <c r="D5" s="29">
        <v>36.700000000000003</v>
      </c>
      <c r="E5" s="29"/>
      <c r="F5" s="29">
        <v>38.1</v>
      </c>
      <c r="G5" s="29">
        <v>12.9</v>
      </c>
      <c r="H5" s="29"/>
      <c r="I5" s="29">
        <v>15.4</v>
      </c>
      <c r="J5" s="29">
        <v>16.600000000000001</v>
      </c>
      <c r="K5" s="29">
        <v>117.6</v>
      </c>
      <c r="L5" s="29">
        <v>67.099999999999994</v>
      </c>
      <c r="M5" s="29">
        <v>106.8</v>
      </c>
      <c r="N5" s="29">
        <v>103.1</v>
      </c>
      <c r="O5" s="29">
        <v>58</v>
      </c>
      <c r="P5" s="29">
        <v>49.1</v>
      </c>
      <c r="Q5" s="29">
        <v>67.3</v>
      </c>
      <c r="R5" s="29">
        <v>95.3</v>
      </c>
      <c r="S5" s="29"/>
      <c r="T5" s="29">
        <v>101.2</v>
      </c>
      <c r="U5" s="29">
        <v>27.3</v>
      </c>
      <c r="V5" s="29">
        <v>7.2</v>
      </c>
      <c r="W5" s="29">
        <v>48.8</v>
      </c>
      <c r="X5" s="29">
        <v>19.5</v>
      </c>
      <c r="Y5" s="29">
        <v>42.3</v>
      </c>
      <c r="Z5" s="29">
        <v>24.5</v>
      </c>
      <c r="AA5" s="29">
        <v>52.2</v>
      </c>
      <c r="AB5" s="29">
        <v>50.3</v>
      </c>
      <c r="AC5" s="29"/>
      <c r="AD5" s="29">
        <v>261.39999999999998</v>
      </c>
      <c r="AE5" s="29">
        <v>8.8000000000000007</v>
      </c>
      <c r="AF5" s="29">
        <v>34.1</v>
      </c>
      <c r="AG5" s="29">
        <v>33.6</v>
      </c>
      <c r="AH5" s="29">
        <v>72.099999999999994</v>
      </c>
      <c r="AI5" s="29">
        <v>23</v>
      </c>
      <c r="AJ5" s="29">
        <v>45</v>
      </c>
      <c r="AK5" s="29">
        <v>26.8</v>
      </c>
      <c r="AL5" s="29">
        <v>30.6</v>
      </c>
      <c r="AM5" s="29">
        <v>23.1</v>
      </c>
      <c r="AN5" s="29">
        <v>266</v>
      </c>
      <c r="AO5" s="29"/>
      <c r="AP5" s="29"/>
      <c r="AQ5" s="29">
        <v>1826.4999999999995</v>
      </c>
    </row>
    <row r="6" spans="1:43">
      <c r="A6" s="16"/>
      <c r="B6" s="16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</row>
    <row r="7" spans="1:43">
      <c r="A7" s="16"/>
      <c r="B7" s="16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</row>
    <row r="8" spans="1:43">
      <c r="A8" s="73" t="s">
        <v>373</v>
      </c>
      <c r="B8" s="17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</row>
    <row r="9" spans="1:43">
      <c r="A9" s="12"/>
      <c r="B9" s="17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</row>
    <row r="10" spans="1:43">
      <c r="A10" s="12"/>
      <c r="B10" s="17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</row>
    <row r="11" spans="1:43">
      <c r="A11" s="12"/>
      <c r="B11" s="17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</row>
    <row r="12" spans="1:4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</row>
    <row r="13" spans="1:43">
      <c r="A13" s="15"/>
      <c r="B13" s="12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2"/>
      <c r="AM13" s="12"/>
      <c r="AN13" s="12"/>
      <c r="AO13" s="12"/>
      <c r="AP13" s="12"/>
    </row>
    <row r="14" spans="1:43" ht="15">
      <c r="A14" s="16"/>
      <c r="B14" s="16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</row>
    <row r="15" spans="1:43">
      <c r="A15" s="12"/>
      <c r="B15" s="17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</row>
    <row r="16" spans="1:43">
      <c r="A16" s="12"/>
      <c r="B16" s="12"/>
      <c r="C16" s="55"/>
      <c r="D16" s="55"/>
      <c r="E16" s="55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4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4"/>
      <c r="AN16" s="54"/>
      <c r="AO16" s="54"/>
      <c r="AP16" s="54"/>
    </row>
    <row r="17" spans="1:42">
      <c r="A17" s="12"/>
      <c r="B17" s="12"/>
      <c r="C17" s="55"/>
      <c r="D17" s="55"/>
      <c r="E17" s="55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4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4"/>
      <c r="AN17" s="54"/>
      <c r="AO17" s="54"/>
      <c r="AP17" s="54"/>
    </row>
    <row r="18" spans="1:42">
      <c r="A18" s="12"/>
      <c r="B18" s="12"/>
      <c r="C18" s="55"/>
      <c r="D18" s="55"/>
      <c r="E18" s="55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4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4"/>
      <c r="AN18" s="54"/>
      <c r="AO18" s="54"/>
      <c r="AP18" s="54"/>
    </row>
    <row r="19" spans="1:42">
      <c r="A19" s="12"/>
      <c r="B19" s="12"/>
      <c r="C19" s="55"/>
      <c r="D19" s="55"/>
      <c r="E19" s="55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4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4"/>
      <c r="AN19" s="54"/>
      <c r="AO19" s="54"/>
      <c r="AP19" s="54"/>
    </row>
    <row r="20" spans="1:42">
      <c r="A20" s="12"/>
      <c r="B20" s="12"/>
      <c r="C20" s="55"/>
      <c r="D20" s="55"/>
      <c r="E20" s="55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4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4"/>
      <c r="AN20" s="54"/>
      <c r="AO20" s="54"/>
      <c r="AP20" s="54"/>
    </row>
    <row r="21" spans="1:4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</row>
    <row r="22" spans="1:42">
      <c r="A22" s="15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</row>
    <row r="23" spans="1:42" ht="15">
      <c r="A23" s="16"/>
      <c r="B23" s="16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</row>
    <row r="24" spans="1:42">
      <c r="A24" s="12"/>
      <c r="B24" s="17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</row>
    <row r="25" spans="1:42">
      <c r="A25" s="12"/>
      <c r="B25" s="12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</row>
    <row r="26" spans="1:4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</row>
    <row r="27" spans="1:4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</row>
    <row r="28" spans="1:4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</row>
    <row r="29" spans="1:4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</row>
    <row r="30" spans="1:4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</row>
    <row r="31" spans="1:42">
      <c r="A31" s="15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</row>
    <row r="32" spans="1:42" ht="15">
      <c r="A32" s="16"/>
      <c r="B32" s="16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</row>
    <row r="33" spans="1:42">
      <c r="A33" s="12"/>
      <c r="B33" s="17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</row>
    <row r="34" spans="1:42">
      <c r="A34" s="12"/>
      <c r="B34" s="12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</row>
    <row r="35" spans="1:4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</row>
    <row r="36" spans="1:42">
      <c r="A36" s="12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12"/>
    </row>
    <row r="37" spans="1:4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</row>
    <row r="38" spans="1:42">
      <c r="A38" s="12"/>
      <c r="B38" s="12"/>
      <c r="C38" s="12"/>
      <c r="D38" s="12"/>
      <c r="E38" s="12"/>
      <c r="F38" s="68"/>
      <c r="G38" s="6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</row>
    <row r="39" spans="1:42">
      <c r="A39" s="12"/>
      <c r="B39" s="12"/>
      <c r="C39" s="12"/>
      <c r="D39" s="12"/>
      <c r="E39" s="12"/>
      <c r="F39" s="68"/>
      <c r="G39" s="69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</row>
    <row r="40" spans="1:42">
      <c r="A40" s="12"/>
      <c r="B40" s="12"/>
      <c r="C40" s="12"/>
      <c r="D40" s="12"/>
      <c r="E40" s="12"/>
      <c r="F40" s="68"/>
      <c r="G40" s="69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</row>
    <row r="41" spans="1:42">
      <c r="A41" s="12"/>
      <c r="B41" s="12"/>
      <c r="C41" s="12"/>
      <c r="D41" s="12"/>
      <c r="E41" s="12"/>
      <c r="F41" s="68"/>
      <c r="G41" s="69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</row>
    <row r="42" spans="1:42">
      <c r="A42" s="12"/>
      <c r="B42" s="12"/>
      <c r="C42" s="12"/>
      <c r="D42" s="12"/>
      <c r="E42" s="12"/>
      <c r="F42" s="68"/>
      <c r="G42" s="69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</row>
    <row r="43" spans="1:42">
      <c r="A43" s="12"/>
      <c r="B43" s="12"/>
      <c r="C43" s="12"/>
      <c r="D43" s="12"/>
      <c r="E43" s="12"/>
      <c r="F43" s="68"/>
      <c r="G43" s="69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</row>
    <row r="44" spans="1:42">
      <c r="A44" s="12"/>
      <c r="B44" s="12"/>
      <c r="C44" s="12"/>
      <c r="D44" s="12"/>
      <c r="E44" s="12"/>
      <c r="F44" s="68"/>
      <c r="G44" s="69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</row>
    <row r="45" spans="1:42">
      <c r="A45" s="12"/>
      <c r="B45" s="12"/>
      <c r="C45" s="12"/>
      <c r="D45" s="12"/>
      <c r="E45" s="12"/>
      <c r="F45" s="68"/>
      <c r="G45" s="69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</row>
    <row r="46" spans="1:42">
      <c r="A46" s="12"/>
      <c r="B46" s="12"/>
      <c r="C46" s="12"/>
      <c r="D46" s="12"/>
      <c r="E46" s="12"/>
      <c r="F46" s="68"/>
      <c r="G46" s="69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</row>
    <row r="47" spans="1:42">
      <c r="A47" s="12"/>
      <c r="B47" s="12"/>
      <c r="C47" s="12"/>
      <c r="D47" s="12"/>
      <c r="E47" s="12"/>
      <c r="F47" s="68"/>
      <c r="G47" s="69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</row>
    <row r="48" spans="1:42">
      <c r="A48" s="12"/>
      <c r="B48" s="12"/>
      <c r="C48" s="12"/>
      <c r="D48" s="12"/>
      <c r="E48" s="12"/>
      <c r="F48" s="68"/>
      <c r="G48" s="69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</row>
    <row r="49" spans="1:42">
      <c r="A49" s="12"/>
      <c r="B49" s="12"/>
      <c r="C49" s="12"/>
      <c r="D49" s="12"/>
      <c r="E49" s="12"/>
      <c r="F49" s="68"/>
      <c r="G49" s="69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</row>
    <row r="50" spans="1:42">
      <c r="A50" s="12"/>
      <c r="B50" s="12"/>
      <c r="C50" s="12"/>
      <c r="D50" s="12"/>
      <c r="E50" s="12"/>
      <c r="F50" s="68"/>
      <c r="G50" s="69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</row>
    <row r="51" spans="1:42">
      <c r="A51" s="12"/>
      <c r="B51" s="12"/>
      <c r="C51" s="12"/>
      <c r="D51" s="12"/>
      <c r="E51" s="12"/>
      <c r="F51" s="68"/>
      <c r="G51" s="69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</row>
    <row r="52" spans="1:42">
      <c r="A52" s="12"/>
      <c r="B52" s="12"/>
      <c r="C52" s="12"/>
      <c r="D52" s="12"/>
      <c r="E52" s="12"/>
      <c r="F52" s="68"/>
      <c r="G52" s="69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</row>
    <row r="53" spans="1:42">
      <c r="A53" s="12"/>
      <c r="B53" s="12"/>
      <c r="C53" s="12"/>
      <c r="D53" s="12"/>
      <c r="E53" s="12"/>
      <c r="F53" s="68"/>
      <c r="G53" s="69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</row>
    <row r="54" spans="1:42">
      <c r="A54" s="12"/>
      <c r="B54" s="12"/>
      <c r="C54" s="12"/>
      <c r="D54" s="12"/>
      <c r="E54" s="12"/>
      <c r="F54" s="68"/>
      <c r="G54" s="69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</row>
    <row r="55" spans="1:42">
      <c r="A55" s="12"/>
      <c r="B55" s="12"/>
      <c r="C55" s="12"/>
      <c r="D55" s="12"/>
      <c r="E55" s="12"/>
      <c r="F55" s="68"/>
      <c r="G55" s="69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</row>
    <row r="56" spans="1:42">
      <c r="A56" s="12"/>
      <c r="B56" s="12"/>
      <c r="C56" s="12"/>
      <c r="D56" s="12"/>
      <c r="E56" s="12"/>
      <c r="F56" s="68"/>
      <c r="G56" s="69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</row>
    <row r="57" spans="1:42">
      <c r="A57" s="12"/>
      <c r="B57" s="12"/>
      <c r="C57" s="12"/>
      <c r="D57" s="12"/>
      <c r="E57" s="12"/>
      <c r="F57" s="68"/>
      <c r="G57" s="69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</row>
    <row r="58" spans="1:42">
      <c r="A58" s="12"/>
      <c r="B58" s="12"/>
      <c r="C58" s="12"/>
      <c r="D58" s="12"/>
      <c r="E58" s="12"/>
      <c r="F58" s="68"/>
      <c r="G58" s="69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</row>
    <row r="59" spans="1:42">
      <c r="A59" s="12"/>
      <c r="B59" s="12"/>
      <c r="C59" s="12"/>
      <c r="D59" s="12"/>
      <c r="E59" s="12"/>
      <c r="F59" s="68"/>
      <c r="G59" s="69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</row>
    <row r="60" spans="1:42">
      <c r="A60" s="12"/>
      <c r="B60" s="12"/>
      <c r="C60" s="12"/>
      <c r="D60" s="12"/>
      <c r="E60" s="12"/>
      <c r="F60" s="68"/>
      <c r="G60" s="69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</row>
    <row r="61" spans="1:42">
      <c r="A61" s="12"/>
      <c r="B61" s="12"/>
      <c r="C61" s="12"/>
      <c r="D61" s="12"/>
      <c r="E61" s="12"/>
      <c r="F61" s="68"/>
      <c r="G61" s="69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</row>
    <row r="62" spans="1:42">
      <c r="A62" s="12"/>
      <c r="B62" s="12"/>
      <c r="C62" s="12"/>
      <c r="D62" s="12"/>
      <c r="E62" s="12"/>
      <c r="F62" s="68"/>
      <c r="G62" s="69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</row>
    <row r="63" spans="1:42">
      <c r="A63" s="12"/>
      <c r="B63" s="12"/>
      <c r="C63" s="12"/>
      <c r="D63" s="12"/>
      <c r="E63" s="12"/>
      <c r="F63" s="68"/>
      <c r="G63" s="69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</row>
    <row r="64" spans="1:42">
      <c r="A64" s="12"/>
      <c r="B64" s="12"/>
      <c r="C64" s="12"/>
      <c r="D64" s="12"/>
      <c r="E64" s="12"/>
      <c r="F64" s="68"/>
      <c r="G64" s="69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</row>
    <row r="65" spans="1:42">
      <c r="A65" s="12"/>
      <c r="B65" s="12"/>
      <c r="C65" s="12"/>
      <c r="D65" s="12"/>
      <c r="E65" s="12"/>
      <c r="F65" s="68"/>
      <c r="G65" s="69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</row>
    <row r="66" spans="1:42">
      <c r="A66" s="12"/>
      <c r="B66" s="12"/>
      <c r="C66" s="12"/>
      <c r="D66" s="12"/>
      <c r="E66" s="12"/>
      <c r="F66" s="68"/>
      <c r="G66" s="69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</row>
    <row r="67" spans="1:42">
      <c r="A67" s="12"/>
      <c r="B67" s="12"/>
      <c r="C67" s="12"/>
      <c r="D67" s="12"/>
      <c r="E67" s="12"/>
      <c r="F67" s="68"/>
      <c r="G67" s="69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</row>
    <row r="68" spans="1:42">
      <c r="A68" s="12"/>
      <c r="B68" s="12"/>
      <c r="C68" s="12"/>
      <c r="D68" s="12"/>
      <c r="E68" s="12"/>
      <c r="F68" s="68"/>
      <c r="G68" s="69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</row>
    <row r="69" spans="1:42">
      <c r="A69" s="12"/>
      <c r="B69" s="12"/>
      <c r="C69" s="12"/>
      <c r="D69" s="12"/>
      <c r="E69" s="12"/>
      <c r="F69" s="68"/>
      <c r="G69" s="69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</row>
    <row r="70" spans="1:42">
      <c r="A70" s="12"/>
      <c r="B70" s="12"/>
      <c r="C70" s="12"/>
      <c r="D70" s="12"/>
      <c r="E70" s="12"/>
      <c r="F70" s="68"/>
      <c r="G70" s="69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</row>
    <row r="71" spans="1:42">
      <c r="A71" s="12"/>
      <c r="B71" s="12"/>
      <c r="C71" s="12"/>
      <c r="D71" s="12"/>
      <c r="E71" s="12"/>
      <c r="F71" s="68"/>
      <c r="G71" s="69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</row>
    <row r="72" spans="1:42">
      <c r="A72" s="12"/>
      <c r="B72" s="12"/>
      <c r="C72" s="12"/>
      <c r="D72" s="12"/>
      <c r="E72" s="12"/>
      <c r="F72" s="68"/>
      <c r="G72" s="69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</row>
    <row r="73" spans="1:42">
      <c r="A73" s="12"/>
      <c r="B73" s="12"/>
      <c r="C73" s="12"/>
      <c r="D73" s="12"/>
      <c r="E73" s="12"/>
      <c r="F73" s="68"/>
      <c r="G73" s="69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</row>
    <row r="74" spans="1:42">
      <c r="A74" s="12"/>
      <c r="B74" s="12"/>
      <c r="C74" s="12"/>
      <c r="D74" s="12"/>
      <c r="E74" s="12"/>
      <c r="F74" s="68"/>
      <c r="G74" s="69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</row>
    <row r="75" spans="1:42">
      <c r="A75" s="12"/>
      <c r="B75" s="12"/>
      <c r="C75" s="12"/>
      <c r="D75" s="12"/>
      <c r="E75" s="12"/>
      <c r="F75" s="68"/>
      <c r="G75" s="69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</row>
    <row r="76" spans="1:42">
      <c r="F76" s="68"/>
      <c r="G76" s="69"/>
      <c r="H76" s="12"/>
    </row>
    <row r="77" spans="1:42">
      <c r="F77" s="68"/>
      <c r="G77" s="69"/>
      <c r="H77" s="12"/>
    </row>
    <row r="78" spans="1:42">
      <c r="F78" s="12"/>
      <c r="G78" s="12"/>
      <c r="H78" s="12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AR28"/>
  <sheetViews>
    <sheetView zoomScale="60" zoomScaleNormal="60" workbookViewId="0">
      <selection activeCell="J34" sqref="J34"/>
    </sheetView>
    <sheetView workbookViewId="1"/>
  </sheetViews>
  <sheetFormatPr defaultColWidth="9.140625" defaultRowHeight="12.75"/>
  <cols>
    <col min="1" max="1" width="11.140625" style="144" customWidth="1"/>
    <col min="2" max="2" width="17.28515625" style="144" customWidth="1"/>
    <col min="3" max="3" width="11.140625" style="144" bestFit="1" customWidth="1"/>
    <col min="4" max="4" width="12" style="144" bestFit="1" customWidth="1"/>
    <col min="5" max="5" width="9.5703125" style="144" bestFit="1" customWidth="1"/>
    <col min="6" max="6" width="11.42578125" style="144" bestFit="1" customWidth="1"/>
    <col min="7" max="7" width="11.85546875" style="144" bestFit="1" customWidth="1"/>
    <col min="8" max="8" width="11.28515625" style="144" bestFit="1" customWidth="1"/>
    <col min="9" max="9" width="16.140625" style="144" bestFit="1" customWidth="1"/>
    <col min="10" max="10" width="10.5703125" style="144" bestFit="1" customWidth="1"/>
    <col min="11" max="11" width="11.28515625" style="144" bestFit="1" customWidth="1"/>
    <col min="12" max="12" width="25.7109375" style="144" bestFit="1" customWidth="1"/>
    <col min="13" max="13" width="13.5703125" style="144" bestFit="1" customWidth="1"/>
    <col min="14" max="14" width="13.28515625" style="144" bestFit="1" customWidth="1"/>
    <col min="15" max="15" width="11.5703125" style="144" bestFit="1" customWidth="1"/>
    <col min="16" max="16" width="11" style="144" bestFit="1" customWidth="1"/>
    <col min="17" max="17" width="13.85546875" style="144" bestFit="1" customWidth="1"/>
    <col min="18" max="18" width="9.85546875" style="144" bestFit="1" customWidth="1"/>
    <col min="19" max="19" width="9.42578125" style="144" bestFit="1" customWidth="1"/>
    <col min="20" max="20" width="8.7109375" style="144" bestFit="1" customWidth="1"/>
    <col min="21" max="21" width="10.5703125" style="144" bestFit="1" customWidth="1"/>
    <col min="22" max="22" width="16" style="144" bestFit="1" customWidth="1"/>
    <col min="23" max="23" width="9.7109375" style="144" bestFit="1" customWidth="1"/>
    <col min="24" max="24" width="14.85546875" style="144" bestFit="1" customWidth="1"/>
    <col min="25" max="25" width="11.5703125" style="144" bestFit="1" customWidth="1"/>
    <col min="26" max="26" width="10.7109375" style="144" bestFit="1" customWidth="1"/>
    <col min="27" max="27" width="14.5703125" style="144" bestFit="1" customWidth="1"/>
    <col min="28" max="28" width="13.42578125" style="144" bestFit="1" customWidth="1"/>
    <col min="29" max="29" width="12.42578125" style="144" bestFit="1" customWidth="1"/>
    <col min="30" max="30" width="13.85546875" style="144" bestFit="1" customWidth="1"/>
    <col min="31" max="31" width="11" style="144" bestFit="1" customWidth="1"/>
    <col min="32" max="32" width="21.28515625" style="144" bestFit="1" customWidth="1"/>
    <col min="33" max="33" width="14.140625" style="144" bestFit="1" customWidth="1"/>
    <col min="34" max="34" width="21.5703125" style="144" bestFit="1" customWidth="1"/>
    <col min="35" max="35" width="19.85546875" style="144" bestFit="1" customWidth="1"/>
    <col min="36" max="36" width="9.5703125" style="144" bestFit="1" customWidth="1"/>
    <col min="37" max="37" width="11.140625" style="144" bestFit="1" customWidth="1"/>
    <col min="38" max="38" width="12.42578125" style="144" bestFit="1" customWidth="1"/>
    <col min="39" max="39" width="14.5703125" style="144" bestFit="1" customWidth="1"/>
    <col min="40" max="40" width="11.42578125" style="144" bestFit="1" customWidth="1"/>
    <col min="41" max="41" width="15.5703125" style="144" bestFit="1" customWidth="1"/>
    <col min="42" max="42" width="17.7109375" style="144" bestFit="1" customWidth="1"/>
    <col min="43" max="43" width="21.42578125" style="144" bestFit="1" customWidth="1"/>
    <col min="44" max="16384" width="9.140625" style="144"/>
  </cols>
  <sheetData>
    <row r="1" spans="1:44" ht="18.75">
      <c r="A1" s="111" t="s">
        <v>122</v>
      </c>
    </row>
    <row r="3" spans="1:44">
      <c r="A3" s="112" t="s">
        <v>71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44">
      <c r="A4" s="141" t="s">
        <v>41</v>
      </c>
      <c r="B4" s="141" t="s">
        <v>42</v>
      </c>
      <c r="C4" s="151" t="s">
        <v>125</v>
      </c>
      <c r="D4" s="151" t="s">
        <v>126</v>
      </c>
      <c r="E4" s="151" t="s">
        <v>127</v>
      </c>
      <c r="F4" s="151" t="s">
        <v>128</v>
      </c>
      <c r="G4" s="151" t="s">
        <v>129</v>
      </c>
      <c r="H4" s="151" t="s">
        <v>130</v>
      </c>
      <c r="I4" s="151" t="s">
        <v>131</v>
      </c>
      <c r="J4" s="151" t="s">
        <v>132</v>
      </c>
      <c r="K4" s="151" t="s">
        <v>90</v>
      </c>
      <c r="L4" s="151" t="s">
        <v>133</v>
      </c>
      <c r="M4" s="151" t="s">
        <v>134</v>
      </c>
      <c r="N4" s="151" t="s">
        <v>135</v>
      </c>
      <c r="O4" s="151" t="s">
        <v>136</v>
      </c>
      <c r="P4" s="151" t="s">
        <v>137</v>
      </c>
      <c r="Q4" s="151" t="s">
        <v>138</v>
      </c>
      <c r="R4" s="151" t="s">
        <v>97</v>
      </c>
      <c r="S4" s="151" t="s">
        <v>139</v>
      </c>
      <c r="T4" s="151" t="s">
        <v>102</v>
      </c>
      <c r="U4" s="151" t="s">
        <v>140</v>
      </c>
      <c r="V4" s="151" t="s">
        <v>141</v>
      </c>
      <c r="W4" s="151" t="s">
        <v>142</v>
      </c>
      <c r="X4" s="151" t="s">
        <v>143</v>
      </c>
      <c r="Y4" s="151" t="s">
        <v>144</v>
      </c>
      <c r="Z4" s="151" t="s">
        <v>145</v>
      </c>
      <c r="AA4" s="151" t="s">
        <v>146</v>
      </c>
      <c r="AB4" s="151" t="s">
        <v>147</v>
      </c>
      <c r="AC4" s="151" t="s">
        <v>148</v>
      </c>
      <c r="AD4" s="151" t="s">
        <v>88</v>
      </c>
      <c r="AE4" s="151" t="s">
        <v>149</v>
      </c>
      <c r="AF4" s="151" t="s">
        <v>150</v>
      </c>
      <c r="AG4" s="151" t="s">
        <v>151</v>
      </c>
      <c r="AH4" s="151" t="s">
        <v>152</v>
      </c>
      <c r="AI4" s="151" t="s">
        <v>153</v>
      </c>
      <c r="AJ4" s="151" t="s">
        <v>105</v>
      </c>
      <c r="AK4" s="151" t="s">
        <v>154</v>
      </c>
      <c r="AL4" s="151" t="s">
        <v>155</v>
      </c>
      <c r="AM4" s="151" t="s">
        <v>112</v>
      </c>
      <c r="AN4" s="151" t="s">
        <v>156</v>
      </c>
      <c r="AO4" s="151" t="s">
        <v>114</v>
      </c>
      <c r="AP4" s="151" t="s">
        <v>157</v>
      </c>
      <c r="AQ4" s="151" t="s">
        <v>377</v>
      </c>
      <c r="AR4" s="151" t="s">
        <v>375</v>
      </c>
    </row>
    <row r="5" spans="1:44">
      <c r="A5" s="284" t="s">
        <v>70</v>
      </c>
      <c r="B5" s="284" t="s">
        <v>123</v>
      </c>
      <c r="C5" s="29">
        <v>494.46039846710295</v>
      </c>
      <c r="D5" s="29">
        <v>281.0934548565553</v>
      </c>
      <c r="E5" s="29">
        <v>76.3353223373567</v>
      </c>
      <c r="F5" s="29">
        <v>54.097126372958506</v>
      </c>
      <c r="G5" s="29"/>
      <c r="H5" s="29">
        <v>349.50845349788989</v>
      </c>
      <c r="I5" s="29">
        <v>194.31388304489005</v>
      </c>
      <c r="J5" s="29">
        <v>48.727484554791538</v>
      </c>
      <c r="K5" s="29">
        <v>198.90108578697865</v>
      </c>
      <c r="L5" s="29">
        <v>949.57868292977912</v>
      </c>
      <c r="M5" s="29">
        <v>449.89224621756244</v>
      </c>
      <c r="N5" s="29">
        <v>1011.1607010939489</v>
      </c>
      <c r="O5" s="29">
        <v>748.49317719418559</v>
      </c>
      <c r="P5" s="29">
        <v>427.10253636821767</v>
      </c>
      <c r="Q5" s="29">
        <v>229.05291654397178</v>
      </c>
      <c r="R5" s="29">
        <v>384.78824082029718</v>
      </c>
      <c r="S5" s="29">
        <v>863.45113484868614</v>
      </c>
      <c r="T5" s="29">
        <v>76.040208029354673</v>
      </c>
      <c r="U5" s="29">
        <v>51.615219025865116</v>
      </c>
      <c r="V5" s="29">
        <v>15.179496486652869</v>
      </c>
      <c r="W5" s="29">
        <v>43.732800864884531</v>
      </c>
      <c r="X5" s="29">
        <v>662.92659081165891</v>
      </c>
      <c r="Y5" s="29">
        <v>139.26456529694977</v>
      </c>
      <c r="Z5" s="29">
        <v>345.59082002937322</v>
      </c>
      <c r="AA5" s="29">
        <v>273.7785221214325</v>
      </c>
      <c r="AB5" s="29">
        <v>49.370415750921765</v>
      </c>
      <c r="AC5" s="29">
        <v>31.557870303506</v>
      </c>
      <c r="AD5" s="29">
        <v>463.99143136380513</v>
      </c>
      <c r="AE5" s="29">
        <v>531.13761755275823</v>
      </c>
      <c r="AF5" s="29">
        <v>301.71320912823626</v>
      </c>
      <c r="AG5" s="29">
        <v>182.20867235481919</v>
      </c>
      <c r="AH5" s="29">
        <v>1899.0017013050428</v>
      </c>
      <c r="AI5" s="29">
        <v>573.14693059201534</v>
      </c>
      <c r="AJ5" s="29">
        <v>165.0756458307558</v>
      </c>
      <c r="AK5" s="29">
        <v>279.04773840059863</v>
      </c>
      <c r="AL5" s="29">
        <v>354.9827658109869</v>
      </c>
      <c r="AM5" s="29">
        <v>183.23427367535805</v>
      </c>
      <c r="AN5" s="29">
        <v>374.25094233843942</v>
      </c>
      <c r="AO5" s="29">
        <v>621.74825253098322</v>
      </c>
      <c r="AP5" s="29"/>
      <c r="AQ5" s="29">
        <v>12401.212915952448</v>
      </c>
      <c r="AR5" s="29">
        <f>AQ5-AI5-AH5</f>
        <v>9929.0642840553919</v>
      </c>
    </row>
    <row r="6" spans="1:44" ht="13.5" thickBot="1">
      <c r="A6" s="214" t="s">
        <v>70</v>
      </c>
      <c r="B6" s="63" t="s">
        <v>124</v>
      </c>
      <c r="C6" s="62">
        <v>59.865026814409966</v>
      </c>
      <c r="D6" s="62">
        <v>63.725620817183867</v>
      </c>
      <c r="E6" s="62">
        <v>3.2450720085136271</v>
      </c>
      <c r="F6" s="62">
        <v>1.9701999650813011</v>
      </c>
      <c r="G6" s="62"/>
      <c r="H6" s="62">
        <v>20.771860918915809</v>
      </c>
      <c r="I6" s="62">
        <v>23.222363651698966</v>
      </c>
      <c r="J6" s="62">
        <v>2.6438473760010495</v>
      </c>
      <c r="K6" s="62">
        <v>21.092785648125304</v>
      </c>
      <c r="L6" s="62">
        <v>281.26452107623084</v>
      </c>
      <c r="M6" s="62">
        <v>14.253226345387972</v>
      </c>
      <c r="N6" s="62">
        <v>351.58593216630794</v>
      </c>
      <c r="O6" s="62">
        <v>6.2984904591553273E-2</v>
      </c>
      <c r="P6" s="62">
        <v>18.878330861726013</v>
      </c>
      <c r="Q6" s="62">
        <v>22.449469904682413</v>
      </c>
      <c r="R6" s="62">
        <v>18.590144923509101</v>
      </c>
      <c r="S6" s="62">
        <v>32.062872126740459</v>
      </c>
      <c r="T6" s="62">
        <v>3.1859189911484167</v>
      </c>
      <c r="U6" s="62">
        <v>1.228765705740833</v>
      </c>
      <c r="V6" s="62">
        <v>41.290195495335432</v>
      </c>
      <c r="W6" s="62">
        <v>1.3513074427032465</v>
      </c>
      <c r="X6" s="62">
        <v>173.23647703285803</v>
      </c>
      <c r="Y6" s="62">
        <v>7.0422386691944503</v>
      </c>
      <c r="Z6" s="62">
        <v>14.199999127433141</v>
      </c>
      <c r="AA6" s="62">
        <v>8.5096539594456804</v>
      </c>
      <c r="AB6" s="62">
        <v>6.4340307456327261</v>
      </c>
      <c r="AC6" s="62">
        <v>4.4273437716973287</v>
      </c>
      <c r="AD6" s="62">
        <v>12.040506848068782</v>
      </c>
      <c r="AE6" s="62">
        <v>43.459076332031941</v>
      </c>
      <c r="AF6" s="62">
        <v>0.97847009576176081</v>
      </c>
      <c r="AG6" s="62">
        <v>5.5923910450891254</v>
      </c>
      <c r="AH6" s="62">
        <v>386.74568414068102</v>
      </c>
      <c r="AI6" s="62">
        <v>10.343329000741003</v>
      </c>
      <c r="AJ6" s="62">
        <v>8.7887437301339286</v>
      </c>
      <c r="AK6" s="62">
        <v>43.731225900400432</v>
      </c>
      <c r="AL6" s="62">
        <v>37.84613099154155</v>
      </c>
      <c r="AM6" s="62">
        <v>23.106705720291711</v>
      </c>
      <c r="AN6" s="62">
        <v>22.597447725957984</v>
      </c>
      <c r="AO6" s="62">
        <v>173.66554691703871</v>
      </c>
      <c r="AP6" s="62"/>
      <c r="AQ6" s="62">
        <v>1655.7496479126689</v>
      </c>
      <c r="AR6" s="62">
        <f>AQ6-AI6-AH6</f>
        <v>1258.6606347712468</v>
      </c>
    </row>
    <row r="7" spans="1:44" ht="13.5" thickTop="1">
      <c r="A7" s="93" t="s">
        <v>70</v>
      </c>
      <c r="B7" s="64" t="s">
        <v>226</v>
      </c>
      <c r="C7" s="65">
        <v>554.32542528151305</v>
      </c>
      <c r="D7" s="65">
        <v>344.81907567373918</v>
      </c>
      <c r="E7" s="65">
        <v>79.580394345870332</v>
      </c>
      <c r="F7" s="65">
        <v>56.067326338039805</v>
      </c>
      <c r="G7" s="65">
        <v>0</v>
      </c>
      <c r="H7" s="65">
        <v>370.28031441680571</v>
      </c>
      <c r="I7" s="65">
        <v>217.53624669658902</v>
      </c>
      <c r="J7" s="65">
        <v>51.371331930792586</v>
      </c>
      <c r="K7" s="65">
        <v>219.99387143510396</v>
      </c>
      <c r="L7" s="65">
        <v>1230.84320400601</v>
      </c>
      <c r="M7" s="65">
        <v>464.14547256295043</v>
      </c>
      <c r="N7" s="65">
        <v>1362.7466332602569</v>
      </c>
      <c r="O7" s="65">
        <v>748.55616209877712</v>
      </c>
      <c r="P7" s="65">
        <v>445.98086722994367</v>
      </c>
      <c r="Q7" s="65">
        <v>251.50238644865419</v>
      </c>
      <c r="R7" s="65">
        <v>403.37838574380629</v>
      </c>
      <c r="S7" s="65">
        <v>895.51400697542658</v>
      </c>
      <c r="T7" s="65">
        <v>79.226127020503085</v>
      </c>
      <c r="U7" s="65">
        <v>52.84398473160595</v>
      </c>
      <c r="V7" s="65">
        <v>56.469691981988305</v>
      </c>
      <c r="W7" s="65">
        <v>45.084108307587776</v>
      </c>
      <c r="X7" s="65">
        <v>836.16306784451695</v>
      </c>
      <c r="Y7" s="65">
        <v>146.30680396614423</v>
      </c>
      <c r="Z7" s="65">
        <v>359.79081915680638</v>
      </c>
      <c r="AA7" s="65">
        <v>282.2881760808782</v>
      </c>
      <c r="AB7" s="65">
        <v>55.80444649655449</v>
      </c>
      <c r="AC7" s="65">
        <v>35.985214075203331</v>
      </c>
      <c r="AD7" s="65">
        <v>476.03193821187392</v>
      </c>
      <c r="AE7" s="65">
        <v>574.59669388479017</v>
      </c>
      <c r="AF7" s="65">
        <v>302.69167922399799</v>
      </c>
      <c r="AG7" s="65">
        <v>187.80106339990832</v>
      </c>
      <c r="AH7" s="65">
        <v>2285.7473854457239</v>
      </c>
      <c r="AI7" s="65">
        <v>583.49025959275639</v>
      </c>
      <c r="AJ7" s="65">
        <v>173.86438956088972</v>
      </c>
      <c r="AK7" s="65">
        <v>322.77896430099906</v>
      </c>
      <c r="AL7" s="65">
        <v>392.82889680252845</v>
      </c>
      <c r="AM7" s="65">
        <v>206.34097939564975</v>
      </c>
      <c r="AN7" s="65">
        <v>396.84839006439739</v>
      </c>
      <c r="AO7" s="65">
        <v>795.4137994480219</v>
      </c>
      <c r="AP7" s="65"/>
      <c r="AQ7" s="65">
        <v>14056.962563865118</v>
      </c>
      <c r="AR7" s="65">
        <f>SUM(AR5:AR6)</f>
        <v>11187.72491882664</v>
      </c>
    </row>
    <row r="8" spans="1:44">
      <c r="A8" s="159"/>
      <c r="B8" s="17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</row>
    <row r="9" spans="1:44">
      <c r="A9" s="159"/>
      <c r="B9" s="17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</row>
    <row r="10" spans="1:44">
      <c r="A10" s="159"/>
      <c r="B10" s="17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</row>
    <row r="11" spans="1:44">
      <c r="A11" s="159"/>
      <c r="B11" s="17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</row>
    <row r="13" spans="1:44">
      <c r="A13" s="112" t="s">
        <v>55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</row>
    <row r="14" spans="1:44">
      <c r="A14" s="141" t="s">
        <v>41</v>
      </c>
      <c r="B14" s="141" t="s">
        <v>42</v>
      </c>
      <c r="C14" s="151" t="s">
        <v>125</v>
      </c>
      <c r="D14" s="151" t="s">
        <v>126</v>
      </c>
      <c r="E14" s="151" t="s">
        <v>127</v>
      </c>
      <c r="F14" s="151" t="s">
        <v>128</v>
      </c>
      <c r="G14" s="151" t="s">
        <v>129</v>
      </c>
      <c r="H14" s="151" t="s">
        <v>130</v>
      </c>
      <c r="I14" s="151" t="s">
        <v>131</v>
      </c>
      <c r="J14" s="151" t="s">
        <v>132</v>
      </c>
      <c r="K14" s="151" t="s">
        <v>90</v>
      </c>
      <c r="L14" s="151" t="s">
        <v>133</v>
      </c>
      <c r="M14" s="151" t="s">
        <v>134</v>
      </c>
      <c r="N14" s="151" t="s">
        <v>135</v>
      </c>
      <c r="O14" s="151" t="s">
        <v>136</v>
      </c>
      <c r="P14" s="151" t="s">
        <v>137</v>
      </c>
      <c r="Q14" s="151" t="s">
        <v>138</v>
      </c>
      <c r="R14" s="151" t="s">
        <v>97</v>
      </c>
      <c r="S14" s="151" t="s">
        <v>139</v>
      </c>
      <c r="T14" s="151" t="s">
        <v>102</v>
      </c>
      <c r="U14" s="151" t="s">
        <v>140</v>
      </c>
      <c r="V14" s="151" t="s">
        <v>141</v>
      </c>
      <c r="W14" s="151" t="s">
        <v>142</v>
      </c>
      <c r="X14" s="151" t="s">
        <v>143</v>
      </c>
      <c r="Y14" s="151" t="s">
        <v>144</v>
      </c>
      <c r="Z14" s="151" t="s">
        <v>145</v>
      </c>
      <c r="AA14" s="151" t="s">
        <v>146</v>
      </c>
      <c r="AB14" s="151" t="s">
        <v>147</v>
      </c>
      <c r="AC14" s="151" t="s">
        <v>148</v>
      </c>
      <c r="AD14" s="151" t="s">
        <v>88</v>
      </c>
      <c r="AE14" s="151" t="s">
        <v>149</v>
      </c>
      <c r="AF14" s="151" t="s">
        <v>150</v>
      </c>
      <c r="AG14" s="151" t="s">
        <v>151</v>
      </c>
      <c r="AH14" s="151" t="s">
        <v>152</v>
      </c>
      <c r="AI14" s="151" t="s">
        <v>153</v>
      </c>
      <c r="AJ14" s="151" t="s">
        <v>105</v>
      </c>
      <c r="AK14" s="151" t="s">
        <v>154</v>
      </c>
      <c r="AL14" s="151" t="s">
        <v>155</v>
      </c>
      <c r="AM14" s="151" t="s">
        <v>112</v>
      </c>
      <c r="AN14" s="151" t="s">
        <v>156</v>
      </c>
      <c r="AO14" s="151" t="s">
        <v>114</v>
      </c>
      <c r="AP14" s="151" t="s">
        <v>157</v>
      </c>
      <c r="AQ14" s="151" t="s">
        <v>377</v>
      </c>
    </row>
    <row r="15" spans="1:44">
      <c r="A15" s="160" t="s">
        <v>159</v>
      </c>
      <c r="B15" s="10" t="s">
        <v>158</v>
      </c>
      <c r="C15" s="161">
        <v>4896.867714500997</v>
      </c>
      <c r="D15" s="161">
        <v>3083.0359757674896</v>
      </c>
      <c r="E15" s="161">
        <v>3070.8828781520124</v>
      </c>
      <c r="F15" s="161">
        <v>2748.6678271418673</v>
      </c>
      <c r="G15" s="161"/>
      <c r="H15" s="161">
        <v>5414.8006729275658</v>
      </c>
      <c r="I15" s="161">
        <v>1636.9401220283312</v>
      </c>
      <c r="J15" s="161">
        <v>2509.7138077479399</v>
      </c>
      <c r="K15" s="161">
        <v>2795.0636712291503</v>
      </c>
      <c r="L15" s="161">
        <v>5204.96121791314</v>
      </c>
      <c r="M15" s="161">
        <v>3964.4631720537459</v>
      </c>
      <c r="N15" s="161">
        <v>5888.0570044838651</v>
      </c>
      <c r="O15" s="161">
        <v>3795.923742894407</v>
      </c>
      <c r="P15" s="161">
        <v>4715.9558122413237</v>
      </c>
      <c r="Q15" s="161">
        <v>5231.9486264685038</v>
      </c>
      <c r="R15" s="161">
        <v>3887.6097315324432</v>
      </c>
      <c r="S15" s="161">
        <v>5700.8788763646489</v>
      </c>
      <c r="T15" s="161">
        <v>2328.0917712200257</v>
      </c>
      <c r="U15" s="161">
        <v>2558.7829135970342</v>
      </c>
      <c r="V15" s="161">
        <v>2520.2933134869368</v>
      </c>
      <c r="W15" s="161">
        <v>2518.6652685803228</v>
      </c>
      <c r="X15" s="161">
        <v>3491.2862958017408</v>
      </c>
      <c r="Y15" s="161">
        <v>1876.5221692016398</v>
      </c>
      <c r="Z15" s="161">
        <v>4028.1329290558765</v>
      </c>
      <c r="AA15" s="161">
        <v>5424.2376557564703</v>
      </c>
      <c r="AB15" s="161">
        <v>4344.4489292763328</v>
      </c>
      <c r="AC15" s="161">
        <v>2200.8632197916472</v>
      </c>
      <c r="AD15" s="161">
        <v>3248.5664834025351</v>
      </c>
      <c r="AE15" s="161">
        <v>3248.5664834025351</v>
      </c>
      <c r="AF15" s="161">
        <v>3248.5664834025351</v>
      </c>
      <c r="AG15" s="161">
        <v>1705.8866690880945</v>
      </c>
      <c r="AH15" s="161">
        <v>9660.1760469864548</v>
      </c>
      <c r="AI15" s="161">
        <v>4184.3906327804707</v>
      </c>
      <c r="AJ15" s="161">
        <v>1461.0452904276447</v>
      </c>
      <c r="AK15" s="161">
        <v>2736.261337625614</v>
      </c>
      <c r="AL15" s="161">
        <v>1721.423737083823</v>
      </c>
      <c r="AM15" s="161">
        <v>1473.2117162088916</v>
      </c>
      <c r="AN15" s="161">
        <v>884.35856738099199</v>
      </c>
      <c r="AO15" s="161">
        <v>2513.1041525151049</v>
      </c>
      <c r="AP15" s="161"/>
      <c r="AQ15" s="163">
        <f>SUM(C15:AI15)</f>
        <v>121133.24811827809</v>
      </c>
    </row>
    <row r="16" spans="1:44">
      <c r="A16" s="160" t="s">
        <v>119</v>
      </c>
      <c r="B16" s="10" t="s">
        <v>158</v>
      </c>
      <c r="C16" s="161">
        <v>21.174220557858124</v>
      </c>
      <c r="D16" s="161">
        <v>12.883310552422055</v>
      </c>
      <c r="E16" s="161">
        <v>15.32718689076907</v>
      </c>
      <c r="F16" s="161">
        <v>19.557275809820339</v>
      </c>
      <c r="G16" s="161"/>
      <c r="H16" s="161">
        <v>26.732035569489099</v>
      </c>
      <c r="I16" s="161">
        <v>6.6904921280050029</v>
      </c>
      <c r="J16" s="161">
        <v>21.933361340642524</v>
      </c>
      <c r="K16" s="161">
        <v>11.576848070848914</v>
      </c>
      <c r="L16" s="161">
        <v>14.402144519721896</v>
      </c>
      <c r="M16" s="161">
        <v>14.402144519721897</v>
      </c>
      <c r="N16" s="161">
        <v>16.634506540343509</v>
      </c>
      <c r="O16" s="161">
        <v>17.694874165347176</v>
      </c>
      <c r="P16" s="161">
        <v>21.336992508477927</v>
      </c>
      <c r="Q16" s="161">
        <v>20.018610082379116</v>
      </c>
      <c r="R16" s="161">
        <v>13.851844481665713</v>
      </c>
      <c r="S16" s="161">
        <v>20.684055883712904</v>
      </c>
      <c r="T16" s="161">
        <v>14.078279394086634</v>
      </c>
      <c r="U16" s="161">
        <v>13.52372557495964</v>
      </c>
      <c r="V16" s="161">
        <v>5.0231381381186671</v>
      </c>
      <c r="W16" s="161">
        <v>8.6086987494632528</v>
      </c>
      <c r="X16" s="161">
        <v>10.423374069365705</v>
      </c>
      <c r="Y16" s="161">
        <v>9.7556355264521901</v>
      </c>
      <c r="Z16" s="161">
        <v>15.394287989671888</v>
      </c>
      <c r="AA16" s="161">
        <v>24.93671489947452</v>
      </c>
      <c r="AB16" s="161">
        <v>28.10234001149913</v>
      </c>
      <c r="AC16" s="161">
        <v>22.358063689007821</v>
      </c>
      <c r="AD16" s="161">
        <v>10.603891612418344</v>
      </c>
      <c r="AE16" s="161">
        <v>10.790637404042217</v>
      </c>
      <c r="AF16" s="161">
        <v>11.500588807731086</v>
      </c>
      <c r="AG16" s="161">
        <v>7.3821097273999765</v>
      </c>
      <c r="AH16" s="161">
        <v>25.093769562271135</v>
      </c>
      <c r="AI16" s="161">
        <v>12.996091120195256</v>
      </c>
      <c r="AJ16" s="161">
        <v>6.4067238155226178</v>
      </c>
      <c r="AK16" s="161">
        <v>10.086149841988949</v>
      </c>
      <c r="AL16" s="161">
        <v>8.0131549844466559</v>
      </c>
      <c r="AM16" s="161">
        <v>8.2225002385226951</v>
      </c>
      <c r="AN16" s="161">
        <v>3.6093431413070478</v>
      </c>
      <c r="AO16" s="161">
        <v>7.4978228218664995</v>
      </c>
      <c r="AP16" s="161"/>
      <c r="AQ16" s="160"/>
    </row>
    <row r="17" spans="1:43">
      <c r="A17" s="160" t="s">
        <v>40</v>
      </c>
      <c r="B17" s="10" t="s">
        <v>158</v>
      </c>
      <c r="C17" s="161">
        <v>24.567687926792594</v>
      </c>
      <c r="D17" s="161">
        <v>14.948042703673233</v>
      </c>
      <c r="E17" s="161">
        <v>20.760424776287071</v>
      </c>
      <c r="F17" s="161">
        <v>26.490011257277832</v>
      </c>
      <c r="G17" s="161">
        <v>0</v>
      </c>
      <c r="H17" s="161">
        <v>41.369258415244452</v>
      </c>
      <c r="I17" s="161">
        <v>8.1760414051019854</v>
      </c>
      <c r="J17" s="161">
        <v>29.708380373293942</v>
      </c>
      <c r="K17" s="161">
        <v>10.149905908108774</v>
      </c>
      <c r="L17" s="161">
        <v>7.6046884590424737</v>
      </c>
      <c r="M17" s="161">
        <v>13.305216327551541</v>
      </c>
      <c r="N17" s="161">
        <v>8.7834308103207057</v>
      </c>
      <c r="O17" s="161">
        <v>16.347157767813695</v>
      </c>
      <c r="P17" s="161">
        <v>38.257662773021408</v>
      </c>
      <c r="Q17" s="161">
        <v>30.979872500139255</v>
      </c>
      <c r="R17" s="161">
        <v>16.927492305846659</v>
      </c>
      <c r="S17" s="161">
        <v>19.108670773793882</v>
      </c>
      <c r="T17" s="161">
        <v>20.386706757088128</v>
      </c>
      <c r="U17" s="161">
        <v>18.317665824456562</v>
      </c>
      <c r="V17" s="161">
        <v>6.8037587197502161</v>
      </c>
      <c r="W17" s="161">
        <v>11.660342115198205</v>
      </c>
      <c r="X17" s="161">
        <v>5.5037992696881082</v>
      </c>
      <c r="Y17" s="161">
        <v>15.097369074256891</v>
      </c>
      <c r="Z17" s="161">
        <v>18.812418219398204</v>
      </c>
      <c r="AA17" s="161">
        <v>36.11076893062895</v>
      </c>
      <c r="AB17" s="161">
        <v>38.064161414886748</v>
      </c>
      <c r="AC17" s="161">
        <v>30.283632780561216</v>
      </c>
      <c r="AD17" s="161">
        <v>4.8981272068175228</v>
      </c>
      <c r="AE17" s="161">
        <v>2.8488616962516229</v>
      </c>
      <c r="AF17" s="161">
        <v>10.481129103916302</v>
      </c>
      <c r="AG17" s="161">
        <v>12.944407437654126</v>
      </c>
      <c r="AH17" s="161">
        <v>13.250130876187008</v>
      </c>
      <c r="AI17" s="161">
        <v>12.006253897118128</v>
      </c>
      <c r="AJ17" s="161">
        <v>11.234084356783967</v>
      </c>
      <c r="AK17" s="161">
        <v>8.9663104440346508</v>
      </c>
      <c r="AL17" s="161">
        <v>7.4028392360778383</v>
      </c>
      <c r="AM17" s="161">
        <v>7.3095770853831645</v>
      </c>
      <c r="AN17" s="161">
        <v>1.905822434557255</v>
      </c>
      <c r="AO17" s="161">
        <v>3.9590358646459727</v>
      </c>
      <c r="AP17" s="161">
        <v>0</v>
      </c>
      <c r="AQ17" s="160"/>
    </row>
    <row r="18" spans="1:43">
      <c r="A18" s="159"/>
      <c r="B18" s="17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</row>
    <row r="19" spans="1:43">
      <c r="A19" s="160" t="s">
        <v>263</v>
      </c>
      <c r="B19" s="10"/>
      <c r="C19" s="133">
        <v>177795.51476137221</v>
      </c>
      <c r="D19" s="133">
        <v>168133.29054377889</v>
      </c>
      <c r="E19" s="133">
        <v>141888.26382283005</v>
      </c>
      <c r="F19" s="133">
        <v>100116.22502993542</v>
      </c>
      <c r="G19" s="133">
        <v>181796.89612381413</v>
      </c>
      <c r="H19" s="133">
        <v>123546.88472102433</v>
      </c>
      <c r="I19" s="133">
        <v>178838.86742725514</v>
      </c>
      <c r="J19" s="133">
        <v>80130.599270664708</v>
      </c>
      <c r="K19" s="133">
        <v>124487.64895701005</v>
      </c>
      <c r="L19" s="133">
        <v>528036.92758116953</v>
      </c>
      <c r="M19" s="133">
        <v>288813.06633037125</v>
      </c>
      <c r="N19" s="133">
        <v>497408.13746326807</v>
      </c>
      <c r="O19" s="133">
        <v>232187.41757663549</v>
      </c>
      <c r="P19" s="133">
        <v>118050.33267523958</v>
      </c>
      <c r="Q19" s="133">
        <v>153807.51679049339</v>
      </c>
      <c r="R19" s="133">
        <v>219078.21983816163</v>
      </c>
      <c r="S19" s="133">
        <v>287658.17273156566</v>
      </c>
      <c r="T19" s="133">
        <v>109604.37506257492</v>
      </c>
      <c r="U19" s="133">
        <v>136441.19876395501</v>
      </c>
      <c r="V19" s="133">
        <v>99573.581992211242</v>
      </c>
      <c r="W19" s="133">
        <v>209528.43480386891</v>
      </c>
      <c r="X19" s="133">
        <v>502918.18025513442</v>
      </c>
      <c r="Y19" s="133">
        <v>118311.92809543715</v>
      </c>
      <c r="Z19" s="133">
        <v>205670.16168115597</v>
      </c>
      <c r="AA19" s="133">
        <v>145682.92755661809</v>
      </c>
      <c r="AB19" s="133">
        <v>100975.59233734824</v>
      </c>
      <c r="AC19" s="133">
        <v>63733.633366974245</v>
      </c>
      <c r="AD19" s="133">
        <v>323225.46771429357</v>
      </c>
      <c r="AE19" s="133">
        <v>527028.78493775171</v>
      </c>
      <c r="AF19" s="133">
        <v>154471.20504019177</v>
      </c>
      <c r="AG19" s="133">
        <v>127861.26524211446</v>
      </c>
      <c r="AH19" s="133">
        <v>605706.1666998287</v>
      </c>
      <c r="AI19" s="133">
        <v>342339.53652975301</v>
      </c>
      <c r="AJ19" s="133">
        <v>123480.49534282702</v>
      </c>
      <c r="AK19" s="133">
        <v>263825.69193122489</v>
      </c>
      <c r="AL19" s="133">
        <v>210132.54024742765</v>
      </c>
      <c r="AM19" s="133">
        <v>178975.72776243667</v>
      </c>
      <c r="AN19" s="133">
        <v>437606.97163650877</v>
      </c>
      <c r="AO19" s="133">
        <v>496183.71212577232</v>
      </c>
      <c r="AP19" s="133">
        <v>384446.69148661045</v>
      </c>
      <c r="AQ19" s="286">
        <f>SUM(C19:AI19)</f>
        <v>7374846.4217238016</v>
      </c>
    </row>
    <row r="20" spans="1:43" s="295" customFormat="1">
      <c r="A20" s="294" t="s">
        <v>262</v>
      </c>
      <c r="B20" s="121"/>
      <c r="C20" s="162">
        <f>C15/C19*100</f>
        <v>2.7542133000786411</v>
      </c>
      <c r="D20" s="162">
        <f t="shared" ref="D20:AO20" si="0">D15/D19*100</f>
        <v>1.8336856227557878</v>
      </c>
      <c r="E20" s="162">
        <f t="shared" si="0"/>
        <v>2.1642966059451507</v>
      </c>
      <c r="F20" s="162">
        <f t="shared" si="0"/>
        <v>2.7454768957978564</v>
      </c>
      <c r="G20" s="162">
        <f t="shared" si="0"/>
        <v>0</v>
      </c>
      <c r="H20" s="162">
        <f t="shared" si="0"/>
        <v>4.3827901327941081</v>
      </c>
      <c r="I20" s="162">
        <f t="shared" si="0"/>
        <v>0.91531563891958567</v>
      </c>
      <c r="J20" s="162">
        <f t="shared" si="0"/>
        <v>3.1320292504872476</v>
      </c>
      <c r="K20" s="162">
        <f t="shared" si="0"/>
        <v>2.2452538020011801</v>
      </c>
      <c r="L20" s="162">
        <f t="shared" si="0"/>
        <v>0.98571916963383888</v>
      </c>
      <c r="M20" s="162">
        <f t="shared" si="0"/>
        <v>1.3726744507877715</v>
      </c>
      <c r="N20" s="162">
        <f t="shared" si="0"/>
        <v>1.1837476231314528</v>
      </c>
      <c r="O20" s="162">
        <f t="shared" si="0"/>
        <v>1.6348533363749262</v>
      </c>
      <c r="P20" s="162">
        <f t="shared" si="0"/>
        <v>3.9948687185957161</v>
      </c>
      <c r="Q20" s="162">
        <f t="shared" si="0"/>
        <v>3.4016208932071406</v>
      </c>
      <c r="R20" s="162">
        <f t="shared" si="0"/>
        <v>1.774530455106087</v>
      </c>
      <c r="S20" s="162">
        <f t="shared" si="0"/>
        <v>1.9818240595182204</v>
      </c>
      <c r="T20" s="162">
        <f t="shared" si="0"/>
        <v>2.1240865338549488</v>
      </c>
      <c r="U20" s="162">
        <f t="shared" si="0"/>
        <v>1.8753741075111492</v>
      </c>
      <c r="V20" s="162">
        <f t="shared" si="0"/>
        <v>2.5310863213538677</v>
      </c>
      <c r="W20" s="162">
        <f t="shared" si="0"/>
        <v>1.2020637060253629</v>
      </c>
      <c r="X20" s="162">
        <f t="shared" si="0"/>
        <v>0.6942056248653774</v>
      </c>
      <c r="Y20" s="162">
        <f t="shared" si="0"/>
        <v>1.5860802874313147</v>
      </c>
      <c r="Z20" s="162">
        <f t="shared" si="0"/>
        <v>1.9585402647276398</v>
      </c>
      <c r="AA20" s="162">
        <f t="shared" si="0"/>
        <v>3.7233173074781871</v>
      </c>
      <c r="AB20" s="162">
        <f t="shared" si="0"/>
        <v>4.3024743194989261</v>
      </c>
      <c r="AC20" s="162">
        <f t="shared" si="0"/>
        <v>3.4532210130233989</v>
      </c>
      <c r="AD20" s="162">
        <f t="shared" si="0"/>
        <v>1.0050465720956179</v>
      </c>
      <c r="AE20" s="162">
        <f t="shared" si="0"/>
        <v>0.61639261008983204</v>
      </c>
      <c r="AF20" s="162">
        <f t="shared" si="0"/>
        <v>2.1030239794900889</v>
      </c>
      <c r="AG20" s="162">
        <f t="shared" si="0"/>
        <v>1.3341700208095673</v>
      </c>
      <c r="AH20" s="162">
        <f t="shared" si="0"/>
        <v>1.594861762695867</v>
      </c>
      <c r="AI20" s="162">
        <f t="shared" si="0"/>
        <v>1.2222925447633193</v>
      </c>
      <c r="AJ20" s="162">
        <f t="shared" si="0"/>
        <v>1.1832194925775512</v>
      </c>
      <c r="AK20" s="162">
        <f t="shared" si="0"/>
        <v>1.0371474125950224</v>
      </c>
      <c r="AL20" s="162">
        <f t="shared" si="0"/>
        <v>0.81920855049716457</v>
      </c>
      <c r="AM20" s="162">
        <f t="shared" si="0"/>
        <v>0.82313492149301859</v>
      </c>
      <c r="AN20" s="162">
        <f t="shared" si="0"/>
        <v>0.20208968885339659</v>
      </c>
      <c r="AO20" s="162">
        <f t="shared" si="0"/>
        <v>0.50648662805724776</v>
      </c>
      <c r="AP20" s="162">
        <f>AP15/AP19*100</f>
        <v>0</v>
      </c>
      <c r="AQ20" s="162">
        <f>AQ15/AQ19*100</f>
        <v>1.6425189243461469</v>
      </c>
    </row>
    <row r="21" spans="1:43">
      <c r="A21" s="159"/>
      <c r="B21" s="17"/>
      <c r="C21" s="296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6"/>
      <c r="O21" s="296"/>
      <c r="P21" s="296"/>
      <c r="Q21" s="296"/>
      <c r="R21" s="296"/>
      <c r="S21" s="296"/>
      <c r="T21" s="296"/>
      <c r="U21" s="296"/>
      <c r="V21" s="296"/>
      <c r="W21" s="296"/>
      <c r="X21" s="296"/>
      <c r="Y21" s="296"/>
      <c r="Z21" s="296"/>
      <c r="AA21" s="296"/>
      <c r="AB21" s="296"/>
      <c r="AC21" s="296"/>
      <c r="AD21" s="296"/>
      <c r="AE21" s="296"/>
      <c r="AF21" s="296"/>
      <c r="AG21" s="296"/>
      <c r="AH21" s="296"/>
      <c r="AI21" s="296"/>
      <c r="AJ21" s="296"/>
      <c r="AK21" s="296"/>
      <c r="AL21" s="296"/>
      <c r="AM21" s="296"/>
      <c r="AN21" s="296"/>
      <c r="AO21" s="296"/>
      <c r="AP21" s="296"/>
    </row>
    <row r="23" spans="1:43">
      <c r="A23" s="112" t="s">
        <v>68</v>
      </c>
    </row>
    <row r="24" spans="1:43">
      <c r="A24" s="141" t="s">
        <v>41</v>
      </c>
      <c r="B24" s="141" t="s">
        <v>42</v>
      </c>
      <c r="C24" s="151" t="s">
        <v>125</v>
      </c>
      <c r="D24" s="151" t="s">
        <v>126</v>
      </c>
      <c r="E24" s="151" t="s">
        <v>127</v>
      </c>
      <c r="F24" s="151" t="s">
        <v>128</v>
      </c>
      <c r="G24" s="151" t="s">
        <v>129</v>
      </c>
      <c r="H24" s="151" t="s">
        <v>130</v>
      </c>
      <c r="I24" s="151" t="s">
        <v>131</v>
      </c>
      <c r="J24" s="151" t="s">
        <v>132</v>
      </c>
      <c r="K24" s="151" t="s">
        <v>90</v>
      </c>
      <c r="L24" s="151" t="s">
        <v>133</v>
      </c>
      <c r="M24" s="151" t="s">
        <v>134</v>
      </c>
      <c r="N24" s="151" t="s">
        <v>135</v>
      </c>
      <c r="O24" s="151" t="s">
        <v>136</v>
      </c>
      <c r="P24" s="151" t="s">
        <v>137</v>
      </c>
      <c r="Q24" s="151" t="s">
        <v>138</v>
      </c>
      <c r="R24" s="151" t="s">
        <v>97</v>
      </c>
      <c r="S24" s="151" t="s">
        <v>139</v>
      </c>
      <c r="T24" s="151" t="s">
        <v>102</v>
      </c>
      <c r="U24" s="151" t="s">
        <v>140</v>
      </c>
      <c r="V24" s="151" t="s">
        <v>141</v>
      </c>
      <c r="W24" s="151" t="s">
        <v>142</v>
      </c>
      <c r="X24" s="151" t="s">
        <v>143</v>
      </c>
      <c r="Y24" s="151" t="s">
        <v>144</v>
      </c>
      <c r="Z24" s="151" t="s">
        <v>145</v>
      </c>
      <c r="AA24" s="151" t="s">
        <v>146</v>
      </c>
      <c r="AB24" s="151" t="s">
        <v>147</v>
      </c>
      <c r="AC24" s="151" t="s">
        <v>148</v>
      </c>
      <c r="AD24" s="151" t="s">
        <v>88</v>
      </c>
      <c r="AE24" s="151" t="s">
        <v>149</v>
      </c>
      <c r="AF24" s="151" t="s">
        <v>150</v>
      </c>
      <c r="AG24" s="151" t="s">
        <v>151</v>
      </c>
      <c r="AH24" s="151" t="s">
        <v>152</v>
      </c>
      <c r="AI24" s="151" t="s">
        <v>153</v>
      </c>
      <c r="AJ24" s="151" t="s">
        <v>105</v>
      </c>
      <c r="AK24" s="151" t="s">
        <v>154</v>
      </c>
      <c r="AL24" s="151" t="s">
        <v>155</v>
      </c>
      <c r="AM24" s="151" t="s">
        <v>112</v>
      </c>
      <c r="AN24" s="151" t="s">
        <v>156</v>
      </c>
      <c r="AO24" s="151" t="s">
        <v>114</v>
      </c>
      <c r="AP24" s="151" t="s">
        <v>157</v>
      </c>
      <c r="AQ24" s="151" t="s">
        <v>377</v>
      </c>
    </row>
    <row r="25" spans="1:43">
      <c r="A25" s="160" t="s">
        <v>159</v>
      </c>
      <c r="B25" s="10" t="s">
        <v>158</v>
      </c>
      <c r="C25" s="161">
        <v>1615.9663457853292</v>
      </c>
      <c r="D25" s="161">
        <v>1017.4018720032716</v>
      </c>
      <c r="E25" s="161">
        <v>1013.3913497901641</v>
      </c>
      <c r="F25" s="161">
        <v>907.06038295681628</v>
      </c>
      <c r="G25" s="161"/>
      <c r="H25" s="161">
        <v>1786.8842220660963</v>
      </c>
      <c r="I25" s="161">
        <v>540.19024026934937</v>
      </c>
      <c r="J25" s="161">
        <v>828.20555655682017</v>
      </c>
      <c r="K25" s="161">
        <v>922.37101150561955</v>
      </c>
      <c r="L25" s="161">
        <v>1717.6372019113362</v>
      </c>
      <c r="M25" s="161">
        <v>1308.2728467777363</v>
      </c>
      <c r="N25" s="161">
        <v>1943.0588114796753</v>
      </c>
      <c r="O25" s="161">
        <v>1252.6548351551544</v>
      </c>
      <c r="P25" s="161">
        <v>1556.2654180396369</v>
      </c>
      <c r="Q25" s="161">
        <v>1726.5430467346062</v>
      </c>
      <c r="R25" s="161">
        <v>1282.9112114057064</v>
      </c>
      <c r="S25" s="161">
        <v>1881.2900292003346</v>
      </c>
      <c r="T25" s="161">
        <v>768.27028450260855</v>
      </c>
      <c r="U25" s="161">
        <v>844.39836148702136</v>
      </c>
      <c r="V25" s="161">
        <v>831.69679345068926</v>
      </c>
      <c r="W25" s="161">
        <v>831.15953863150662</v>
      </c>
      <c r="X25" s="161">
        <v>1152.1244776145745</v>
      </c>
      <c r="Y25" s="161">
        <v>619.25231583654113</v>
      </c>
      <c r="Z25" s="161">
        <v>1329.2838665884394</v>
      </c>
      <c r="AA25" s="161">
        <v>1789.998426399635</v>
      </c>
      <c r="AB25" s="161">
        <v>1433.6681466611899</v>
      </c>
      <c r="AC25" s="161">
        <v>726.28486253124356</v>
      </c>
      <c r="AD25" s="161">
        <v>1072.0269395228368</v>
      </c>
      <c r="AE25" s="161">
        <v>1072.0269395228368</v>
      </c>
      <c r="AF25" s="161">
        <v>1072.0269395228368</v>
      </c>
      <c r="AG25" s="161">
        <v>562.94260079907122</v>
      </c>
      <c r="AH25" s="161">
        <v>3187.8580955055304</v>
      </c>
      <c r="AI25" s="161">
        <v>1380.8489088175554</v>
      </c>
      <c r="AJ25" s="161">
        <v>482.14494584112271</v>
      </c>
      <c r="AK25" s="161">
        <v>902.96624141645259</v>
      </c>
      <c r="AL25" s="161">
        <v>568.06983323766167</v>
      </c>
      <c r="AM25" s="161">
        <v>486.15986634893426</v>
      </c>
      <c r="AN25" s="161">
        <v>291.83832723572732</v>
      </c>
      <c r="AO25" s="161">
        <v>829.32437032998462</v>
      </c>
      <c r="AP25" s="161"/>
      <c r="AQ25" s="163">
        <f>SUM(C25:AI25)</f>
        <v>39973.971879031771</v>
      </c>
    </row>
    <row r="26" spans="1:43">
      <c r="A26" s="160" t="s">
        <v>263</v>
      </c>
      <c r="B26" s="10"/>
      <c r="C26" s="161">
        <v>177795.51476137221</v>
      </c>
      <c r="D26" s="161">
        <v>168133.29054377889</v>
      </c>
      <c r="E26" s="161">
        <v>141888.26382283005</v>
      </c>
      <c r="F26" s="161">
        <v>100116.22502993542</v>
      </c>
      <c r="G26" s="161">
        <v>181796.89612381413</v>
      </c>
      <c r="H26" s="161">
        <v>123546.88472102433</v>
      </c>
      <c r="I26" s="161">
        <v>178838.86742725514</v>
      </c>
      <c r="J26" s="161">
        <v>80130.599270664708</v>
      </c>
      <c r="K26" s="161">
        <v>124487.64895701005</v>
      </c>
      <c r="L26" s="161">
        <v>528036.92758116953</v>
      </c>
      <c r="M26" s="161">
        <v>288813.06633037125</v>
      </c>
      <c r="N26" s="161">
        <v>497408.13746326807</v>
      </c>
      <c r="O26" s="161">
        <v>232187.41757663549</v>
      </c>
      <c r="P26" s="161">
        <v>118050.33267523958</v>
      </c>
      <c r="Q26" s="161">
        <v>153807.51679049339</v>
      </c>
      <c r="R26" s="161">
        <v>219078.21983816163</v>
      </c>
      <c r="S26" s="161">
        <v>287658.17273156566</v>
      </c>
      <c r="T26" s="161">
        <v>109604.37506257492</v>
      </c>
      <c r="U26" s="161">
        <v>136441.19876395501</v>
      </c>
      <c r="V26" s="161">
        <v>99573.581992211242</v>
      </c>
      <c r="W26" s="161">
        <v>209528.43480386891</v>
      </c>
      <c r="X26" s="161">
        <v>502918.18025513442</v>
      </c>
      <c r="Y26" s="161">
        <v>118311.92809543715</v>
      </c>
      <c r="Z26" s="161">
        <v>205670.16168115597</v>
      </c>
      <c r="AA26" s="161">
        <v>145682.92755661809</v>
      </c>
      <c r="AB26" s="161">
        <v>100975.59233734824</v>
      </c>
      <c r="AC26" s="161">
        <v>63733.633366974245</v>
      </c>
      <c r="AD26" s="161">
        <v>323225.46771429357</v>
      </c>
      <c r="AE26" s="161">
        <v>527028.78493775171</v>
      </c>
      <c r="AF26" s="161">
        <v>154471.20504019177</v>
      </c>
      <c r="AG26" s="161">
        <v>127861.26524211446</v>
      </c>
      <c r="AH26" s="161">
        <v>605706.1666998287</v>
      </c>
      <c r="AI26" s="161">
        <v>342339.53652975301</v>
      </c>
      <c r="AJ26" s="161">
        <v>123480.49534282702</v>
      </c>
      <c r="AK26" s="161">
        <v>263825.69193122489</v>
      </c>
      <c r="AL26" s="161">
        <v>210132.54024742765</v>
      </c>
      <c r="AM26" s="161">
        <v>178975.72776243667</v>
      </c>
      <c r="AN26" s="161">
        <v>437606.97163650877</v>
      </c>
      <c r="AO26" s="161">
        <v>496183.71212577232</v>
      </c>
      <c r="AP26" s="161">
        <v>384446.69148661045</v>
      </c>
      <c r="AQ26" s="160">
        <f>SUM(C26:AI26)</f>
        <v>7374846.4217238016</v>
      </c>
    </row>
    <row r="27" spans="1:43" s="295" customFormat="1">
      <c r="A27" s="294" t="s">
        <v>262</v>
      </c>
      <c r="B27" s="121"/>
      <c r="C27" s="162">
        <f>C25/C26*100</f>
        <v>0.90889038902595165</v>
      </c>
      <c r="D27" s="162">
        <f t="shared" ref="D27:AP27" si="1">D25/D26*100</f>
        <v>0.60511625550940984</v>
      </c>
      <c r="E27" s="162">
        <f t="shared" si="1"/>
        <v>0.71421787996189989</v>
      </c>
      <c r="F27" s="162">
        <f t="shared" si="1"/>
        <v>0.90600737561329259</v>
      </c>
      <c r="G27" s="162">
        <f t="shared" si="1"/>
        <v>0</v>
      </c>
      <c r="H27" s="162">
        <f t="shared" si="1"/>
        <v>1.4463207438220553</v>
      </c>
      <c r="I27" s="162">
        <f t="shared" si="1"/>
        <v>0.30205416084346332</v>
      </c>
      <c r="J27" s="162">
        <f t="shared" si="1"/>
        <v>1.0335696526607918</v>
      </c>
      <c r="K27" s="162">
        <f t="shared" si="1"/>
        <v>0.74093375466038935</v>
      </c>
      <c r="L27" s="162">
        <f t="shared" si="1"/>
        <v>0.32528732597916687</v>
      </c>
      <c r="M27" s="162">
        <f t="shared" si="1"/>
        <v>0.45298256875996468</v>
      </c>
      <c r="N27" s="162">
        <f t="shared" si="1"/>
        <v>0.39063671563337943</v>
      </c>
      <c r="O27" s="162">
        <f t="shared" si="1"/>
        <v>0.53950160100372568</v>
      </c>
      <c r="P27" s="162">
        <f t="shared" si="1"/>
        <v>1.3183066771365863</v>
      </c>
      <c r="Q27" s="162">
        <f t="shared" si="1"/>
        <v>1.1225348947583562</v>
      </c>
      <c r="R27" s="162">
        <f t="shared" si="1"/>
        <v>0.58559505018500868</v>
      </c>
      <c r="S27" s="162">
        <f t="shared" si="1"/>
        <v>0.65400193964101294</v>
      </c>
      <c r="T27" s="162">
        <f t="shared" si="1"/>
        <v>0.70094855617213314</v>
      </c>
      <c r="U27" s="162">
        <f t="shared" si="1"/>
        <v>0.61887345547867922</v>
      </c>
      <c r="V27" s="162">
        <f t="shared" si="1"/>
        <v>0.83525848604677644</v>
      </c>
      <c r="W27" s="162">
        <f t="shared" si="1"/>
        <v>0.39668102298836982</v>
      </c>
      <c r="X27" s="162">
        <f t="shared" si="1"/>
        <v>0.22908785620557454</v>
      </c>
      <c r="Y27" s="162">
        <f t="shared" si="1"/>
        <v>0.52340649485233381</v>
      </c>
      <c r="Z27" s="162">
        <f t="shared" si="1"/>
        <v>0.6463182873601212</v>
      </c>
      <c r="AA27" s="162">
        <f t="shared" si="1"/>
        <v>1.2286947114678017</v>
      </c>
      <c r="AB27" s="162">
        <f t="shared" si="1"/>
        <v>1.4198165254346455</v>
      </c>
      <c r="AC27" s="162">
        <f t="shared" si="1"/>
        <v>1.1395629342977216</v>
      </c>
      <c r="AD27" s="162">
        <f t="shared" si="1"/>
        <v>0.33166536879155389</v>
      </c>
      <c r="AE27" s="162">
        <f t="shared" si="1"/>
        <v>0.20340956132964458</v>
      </c>
      <c r="AF27" s="162">
        <f t="shared" si="1"/>
        <v>0.69399791323172932</v>
      </c>
      <c r="AG27" s="162">
        <f t="shared" si="1"/>
        <v>0.44027610686715724</v>
      </c>
      <c r="AH27" s="162">
        <f t="shared" si="1"/>
        <v>0.52630438168963611</v>
      </c>
      <c r="AI27" s="162">
        <f t="shared" si="1"/>
        <v>0.40335653977189534</v>
      </c>
      <c r="AJ27" s="162">
        <f t="shared" si="1"/>
        <v>0.39046243255059188</v>
      </c>
      <c r="AK27" s="162">
        <f t="shared" si="1"/>
        <v>0.34225864615635743</v>
      </c>
      <c r="AL27" s="162">
        <f t="shared" si="1"/>
        <v>0.27033882166406437</v>
      </c>
      <c r="AM27" s="162">
        <f t="shared" si="1"/>
        <v>0.27163452409269612</v>
      </c>
      <c r="AN27" s="162">
        <f t="shared" si="1"/>
        <v>6.6689597321620858E-2</v>
      </c>
      <c r="AO27" s="162">
        <f t="shared" si="1"/>
        <v>0.16714058725889172</v>
      </c>
      <c r="AP27" s="162">
        <f t="shared" si="1"/>
        <v>0</v>
      </c>
      <c r="AQ27" s="162">
        <f>AQ25/AQ26*100</f>
        <v>0.5420312450342285</v>
      </c>
    </row>
    <row r="28" spans="1:43">
      <c r="B28" s="60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AR188"/>
  <sheetViews>
    <sheetView zoomScale="60" zoomScaleNormal="60" workbookViewId="0">
      <selection activeCell="A35" sqref="A35"/>
    </sheetView>
    <sheetView workbookViewId="1"/>
  </sheetViews>
  <sheetFormatPr defaultColWidth="9.140625" defaultRowHeight="12.75"/>
  <cols>
    <col min="1" max="1" width="11.140625" style="144" customWidth="1"/>
    <col min="2" max="2" width="17.42578125" style="144" customWidth="1"/>
    <col min="3" max="3" width="11" style="144" customWidth="1"/>
    <col min="4" max="4" width="12.5703125" style="144" customWidth="1"/>
    <col min="5" max="5" width="9.85546875" style="144" customWidth="1"/>
    <col min="6" max="6" width="11.28515625" style="144" customWidth="1"/>
    <col min="7" max="7" width="11.7109375" style="144" customWidth="1"/>
    <col min="8" max="8" width="10.7109375" style="144" customWidth="1"/>
    <col min="9" max="9" width="16.140625" style="144" customWidth="1"/>
    <col min="10" max="10" width="11.140625" style="144" customWidth="1"/>
    <col min="11" max="11" width="11.85546875" style="144" customWidth="1"/>
    <col min="12" max="12" width="26" style="144" customWidth="1"/>
    <col min="13" max="13" width="13.28515625" style="144" customWidth="1"/>
    <col min="14" max="14" width="13.140625" style="144" customWidth="1"/>
    <col min="15" max="15" width="11.5703125" style="144" customWidth="1"/>
    <col min="16" max="16" width="10.7109375" style="144" customWidth="1"/>
    <col min="17" max="17" width="14" style="144" customWidth="1"/>
    <col min="18" max="18" width="10.42578125" style="144" customWidth="1"/>
    <col min="19" max="20" width="9.7109375" style="144" customWidth="1"/>
    <col min="21" max="21" width="10.85546875" style="144" customWidth="1"/>
    <col min="22" max="22" width="15.5703125" style="144" customWidth="1"/>
    <col min="23" max="23" width="9.7109375" style="144" customWidth="1"/>
    <col min="24" max="24" width="15" style="144" customWidth="1"/>
    <col min="25" max="25" width="11.7109375" style="144" customWidth="1"/>
    <col min="26" max="26" width="10.5703125" style="144" customWidth="1"/>
    <col min="27" max="27" width="14.140625" style="144" customWidth="1"/>
    <col min="28" max="28" width="13.7109375" style="144" customWidth="1"/>
    <col min="29" max="29" width="12.5703125" style="144" customWidth="1"/>
    <col min="30" max="30" width="13.7109375" style="144" customWidth="1"/>
    <col min="31" max="31" width="11.140625" style="144" customWidth="1"/>
    <col min="32" max="32" width="21.5703125" style="144" customWidth="1"/>
    <col min="33" max="33" width="14" style="144" customWidth="1"/>
    <col min="34" max="34" width="20.85546875" style="144" bestFit="1" customWidth="1"/>
    <col min="35" max="35" width="19.140625" style="144" bestFit="1" customWidth="1"/>
    <col min="36" max="36" width="10" style="144" customWidth="1"/>
    <col min="37" max="37" width="10.42578125" style="144" customWidth="1"/>
    <col min="38" max="38" width="11.7109375" style="144" customWidth="1"/>
    <col min="39" max="39" width="14.140625" style="144" customWidth="1"/>
    <col min="40" max="40" width="11.5703125" style="144" customWidth="1"/>
    <col min="41" max="41" width="15.7109375" style="144" customWidth="1"/>
    <col min="42" max="42" width="17.140625" style="144" customWidth="1"/>
    <col min="43" max="43" width="21.42578125" style="144" bestFit="1" customWidth="1"/>
    <col min="44" max="16384" width="9.140625" style="144"/>
  </cols>
  <sheetData>
    <row r="1" spans="1:44" ht="18.75">
      <c r="A1" s="111" t="s">
        <v>122</v>
      </c>
    </row>
    <row r="2" spans="1:44">
      <c r="C2" s="234"/>
    </row>
    <row r="3" spans="1:44">
      <c r="A3" s="112" t="s">
        <v>212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44">
      <c r="A4" s="141" t="s">
        <v>41</v>
      </c>
      <c r="B4" s="141" t="s">
        <v>42</v>
      </c>
      <c r="C4" s="151" t="s">
        <v>125</v>
      </c>
      <c r="D4" s="151" t="s">
        <v>126</v>
      </c>
      <c r="E4" s="151" t="s">
        <v>127</v>
      </c>
      <c r="F4" s="151" t="s">
        <v>128</v>
      </c>
      <c r="G4" s="151" t="s">
        <v>129</v>
      </c>
      <c r="H4" s="151" t="s">
        <v>130</v>
      </c>
      <c r="I4" s="151" t="s">
        <v>131</v>
      </c>
      <c r="J4" s="151" t="s">
        <v>132</v>
      </c>
      <c r="K4" s="151" t="s">
        <v>90</v>
      </c>
      <c r="L4" s="151" t="s">
        <v>133</v>
      </c>
      <c r="M4" s="151" t="s">
        <v>134</v>
      </c>
      <c r="N4" s="151" t="s">
        <v>135</v>
      </c>
      <c r="O4" s="151" t="s">
        <v>136</v>
      </c>
      <c r="P4" s="151" t="s">
        <v>137</v>
      </c>
      <c r="Q4" s="151" t="s">
        <v>138</v>
      </c>
      <c r="R4" s="151" t="s">
        <v>97</v>
      </c>
      <c r="S4" s="151" t="s">
        <v>139</v>
      </c>
      <c r="T4" s="151" t="s">
        <v>102</v>
      </c>
      <c r="U4" s="151" t="s">
        <v>140</v>
      </c>
      <c r="V4" s="151" t="s">
        <v>141</v>
      </c>
      <c r="W4" s="151" t="s">
        <v>142</v>
      </c>
      <c r="X4" s="151" t="s">
        <v>143</v>
      </c>
      <c r="Y4" s="151" t="s">
        <v>144</v>
      </c>
      <c r="Z4" s="151" t="s">
        <v>145</v>
      </c>
      <c r="AA4" s="151" t="s">
        <v>146</v>
      </c>
      <c r="AB4" s="151" t="s">
        <v>147</v>
      </c>
      <c r="AC4" s="151" t="s">
        <v>148</v>
      </c>
      <c r="AD4" s="151" t="s">
        <v>88</v>
      </c>
      <c r="AE4" s="151" t="s">
        <v>149</v>
      </c>
      <c r="AF4" s="151" t="s">
        <v>150</v>
      </c>
      <c r="AG4" s="151" t="s">
        <v>151</v>
      </c>
      <c r="AH4" s="151" t="s">
        <v>152</v>
      </c>
      <c r="AI4" s="151" t="s">
        <v>153</v>
      </c>
      <c r="AJ4" s="151" t="s">
        <v>105</v>
      </c>
      <c r="AK4" s="151" t="s">
        <v>154</v>
      </c>
      <c r="AL4" s="151" t="s">
        <v>155</v>
      </c>
      <c r="AM4" s="151" t="s">
        <v>112</v>
      </c>
      <c r="AN4" s="151" t="s">
        <v>156</v>
      </c>
      <c r="AO4" s="151" t="s">
        <v>114</v>
      </c>
      <c r="AP4" s="151" t="s">
        <v>157</v>
      </c>
      <c r="AQ4" s="151" t="s">
        <v>227</v>
      </c>
      <c r="AR4" s="151" t="s">
        <v>378</v>
      </c>
    </row>
    <row r="5" spans="1:44">
      <c r="A5" s="160" t="s">
        <v>70</v>
      </c>
      <c r="B5" s="10" t="s">
        <v>312</v>
      </c>
      <c r="C5" s="143">
        <f>(C61+C70+C79+C88+C97+C106+C115)*1000</f>
        <v>806.86138392653504</v>
      </c>
      <c r="D5" s="143">
        <f t="shared" ref="D5:AP5" si="0">(D61+D70+D79+D88+D97+D106+D115)*1000</f>
        <v>782.6772097585789</v>
      </c>
      <c r="E5" s="143">
        <f t="shared" si="0"/>
        <v>112.38027929235041</v>
      </c>
      <c r="F5" s="143">
        <f t="shared" si="0"/>
        <v>89.73598388139807</v>
      </c>
      <c r="G5" s="143">
        <f t="shared" si="0"/>
        <v>116.40972917782852</v>
      </c>
      <c r="H5" s="143">
        <f t="shared" si="0"/>
        <v>294.67616946590994</v>
      </c>
      <c r="I5" s="143">
        <f t="shared" si="0"/>
        <v>802.20514728810201</v>
      </c>
      <c r="J5" s="143">
        <f t="shared" si="0"/>
        <v>79.598370212282589</v>
      </c>
      <c r="K5" s="143">
        <f t="shared" si="0"/>
        <v>297.26227288858314</v>
      </c>
      <c r="L5" s="143">
        <f t="shared" si="0"/>
        <v>4007.3716933464211</v>
      </c>
      <c r="M5" s="143">
        <f t="shared" si="0"/>
        <v>1169.6686877629031</v>
      </c>
      <c r="N5" s="143">
        <f t="shared" si="0"/>
        <v>4018.0336192955465</v>
      </c>
      <c r="O5" s="143">
        <f t="shared" si="0"/>
        <v>1818.5519328344794</v>
      </c>
      <c r="P5" s="143">
        <f t="shared" si="0"/>
        <v>335.7660750055345</v>
      </c>
      <c r="Q5" s="143">
        <f t="shared" si="0"/>
        <v>231.24044832178225</v>
      </c>
      <c r="R5" s="143">
        <f t="shared" si="0"/>
        <v>673.05538800095849</v>
      </c>
      <c r="S5" s="143">
        <f t="shared" si="0"/>
        <v>1442.4311155327289</v>
      </c>
      <c r="T5" s="143">
        <f t="shared" si="0"/>
        <v>132.11766357603557</v>
      </c>
      <c r="U5" s="143">
        <f t="shared" si="0"/>
        <v>97.489720917611649</v>
      </c>
      <c r="V5" s="143">
        <f t="shared" si="0"/>
        <v>166.94800318413621</v>
      </c>
      <c r="W5" s="143">
        <f t="shared" si="0"/>
        <v>81.201192317268479</v>
      </c>
      <c r="X5" s="143">
        <f t="shared" si="0"/>
        <v>4028.1975722607026</v>
      </c>
      <c r="Y5" s="143">
        <f t="shared" si="0"/>
        <v>318.79362131146536</v>
      </c>
      <c r="Z5" s="143">
        <f t="shared" si="0"/>
        <v>548.86869732209141</v>
      </c>
      <c r="AA5" s="143">
        <f t="shared" si="0"/>
        <v>227.974602543364</v>
      </c>
      <c r="AB5" s="143">
        <f t="shared" si="0"/>
        <v>57.138195807905916</v>
      </c>
      <c r="AC5" s="143">
        <f t="shared" si="0"/>
        <v>68.861392861658828</v>
      </c>
      <c r="AD5" s="143">
        <f t="shared" si="0"/>
        <v>1252.4631032454017</v>
      </c>
      <c r="AE5" s="143">
        <f t="shared" si="0"/>
        <v>2627.1932654182106</v>
      </c>
      <c r="AF5" s="143">
        <f t="shared" si="0"/>
        <v>355.79779237278728</v>
      </c>
      <c r="AG5" s="143">
        <f t="shared" si="0"/>
        <v>426.61624477115322</v>
      </c>
      <c r="AH5" s="143">
        <f t="shared" si="0"/>
        <v>4136.2616283951029</v>
      </c>
      <c r="AI5" s="143">
        <f t="shared" si="0"/>
        <v>1264.4836674186035</v>
      </c>
      <c r="AJ5" s="143">
        <f t="shared" si="0"/>
        <v>523.40112710059725</v>
      </c>
      <c r="AK5" s="143">
        <f t="shared" si="0"/>
        <v>1141.9167948771585</v>
      </c>
      <c r="AL5" s="143">
        <f t="shared" si="0"/>
        <v>1918.2669094992279</v>
      </c>
      <c r="AM5" s="143">
        <f t="shared" si="0"/>
        <v>1148.7736804813205</v>
      </c>
      <c r="AN5" s="143">
        <f t="shared" si="0"/>
        <v>6941.3833434585567</v>
      </c>
      <c r="AO5" s="143">
        <f t="shared" si="0"/>
        <v>5090.0809979917667</v>
      </c>
      <c r="AP5" s="143">
        <f t="shared" si="0"/>
        <v>2387.9887914833957</v>
      </c>
      <c r="AQ5" s="143">
        <f>(AQ61+AQ70+AQ79+AQ88+AQ97+AQ106+AQ115)*1000</f>
        <v>32868.331869715417</v>
      </c>
      <c r="AR5" s="143">
        <f>(AR61+AR70+AR79+AR88+AR97+AR106+AR115)*1000</f>
        <v>27467.586573901717</v>
      </c>
    </row>
    <row r="6" spans="1:44">
      <c r="A6" s="159"/>
      <c r="B6" s="1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</row>
    <row r="7" spans="1:44">
      <c r="A7" s="159"/>
      <c r="B7" s="1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</row>
    <row r="8" spans="1:44">
      <c r="A8" s="159"/>
      <c r="B8" s="1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</row>
    <row r="9" spans="1:44">
      <c r="A9" s="159"/>
      <c r="B9" s="1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</row>
    <row r="10" spans="1:44">
      <c r="A10" s="159"/>
      <c r="B10" s="1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</row>
    <row r="11" spans="1:44">
      <c r="A11" s="159"/>
      <c r="B11" s="1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</row>
    <row r="13" spans="1:44">
      <c r="A13" s="112" t="s">
        <v>63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</row>
    <row r="14" spans="1:44">
      <c r="A14" s="141" t="s">
        <v>41</v>
      </c>
      <c r="B14" s="141" t="s">
        <v>42</v>
      </c>
      <c r="C14" s="151" t="s">
        <v>125</v>
      </c>
      <c r="D14" s="151" t="s">
        <v>126</v>
      </c>
      <c r="E14" s="151" t="s">
        <v>127</v>
      </c>
      <c r="F14" s="151" t="s">
        <v>128</v>
      </c>
      <c r="G14" s="151" t="s">
        <v>129</v>
      </c>
      <c r="H14" s="151" t="s">
        <v>130</v>
      </c>
      <c r="I14" s="151" t="s">
        <v>131</v>
      </c>
      <c r="J14" s="151" t="s">
        <v>132</v>
      </c>
      <c r="K14" s="151" t="s">
        <v>90</v>
      </c>
      <c r="L14" s="151" t="s">
        <v>133</v>
      </c>
      <c r="M14" s="151" t="s">
        <v>134</v>
      </c>
      <c r="N14" s="151" t="s">
        <v>135</v>
      </c>
      <c r="O14" s="151" t="s">
        <v>136</v>
      </c>
      <c r="P14" s="151" t="s">
        <v>137</v>
      </c>
      <c r="Q14" s="151" t="s">
        <v>138</v>
      </c>
      <c r="R14" s="151" t="s">
        <v>97</v>
      </c>
      <c r="S14" s="151" t="s">
        <v>139</v>
      </c>
      <c r="T14" s="151" t="s">
        <v>102</v>
      </c>
      <c r="U14" s="151" t="s">
        <v>140</v>
      </c>
      <c r="V14" s="151" t="s">
        <v>141</v>
      </c>
      <c r="W14" s="151" t="s">
        <v>142</v>
      </c>
      <c r="X14" s="151" t="s">
        <v>143</v>
      </c>
      <c r="Y14" s="151" t="s">
        <v>144</v>
      </c>
      <c r="Z14" s="151" t="s">
        <v>145</v>
      </c>
      <c r="AA14" s="151" t="s">
        <v>146</v>
      </c>
      <c r="AB14" s="151" t="s">
        <v>147</v>
      </c>
      <c r="AC14" s="151" t="s">
        <v>148</v>
      </c>
      <c r="AD14" s="151" t="s">
        <v>88</v>
      </c>
      <c r="AE14" s="151" t="s">
        <v>149</v>
      </c>
      <c r="AF14" s="151" t="s">
        <v>150</v>
      </c>
      <c r="AG14" s="151" t="s">
        <v>151</v>
      </c>
      <c r="AH14" s="151" t="s">
        <v>152</v>
      </c>
      <c r="AI14" s="151" t="s">
        <v>153</v>
      </c>
      <c r="AJ14" s="151" t="s">
        <v>105</v>
      </c>
      <c r="AK14" s="151" t="s">
        <v>154</v>
      </c>
      <c r="AL14" s="151" t="s">
        <v>155</v>
      </c>
      <c r="AM14" s="151" t="s">
        <v>112</v>
      </c>
      <c r="AN14" s="151" t="s">
        <v>156</v>
      </c>
      <c r="AO14" s="151" t="s">
        <v>114</v>
      </c>
      <c r="AP14" s="151" t="s">
        <v>157</v>
      </c>
      <c r="AQ14" s="151" t="s">
        <v>227</v>
      </c>
    </row>
    <row r="15" spans="1:44">
      <c r="A15" s="160" t="s">
        <v>40</v>
      </c>
      <c r="B15" s="10" t="s">
        <v>228</v>
      </c>
      <c r="C15" s="142">
        <f>C127+C136+C145+C154+C172+C181</f>
        <v>49.106688265726412</v>
      </c>
      <c r="D15" s="142">
        <f t="shared" ref="D15:AP17" si="1">D127+D136+D145+D154+D172+D181</f>
        <v>53.17609048370651</v>
      </c>
      <c r="E15" s="142">
        <f t="shared" si="1"/>
        <v>43.394816327936198</v>
      </c>
      <c r="F15" s="142">
        <f t="shared" si="1"/>
        <v>63.736890593805576</v>
      </c>
      <c r="G15" s="142">
        <f t="shared" si="1"/>
        <v>35.378178518237682</v>
      </c>
      <c r="H15" s="142">
        <f t="shared" si="1"/>
        <v>45.047552552130682</v>
      </c>
      <c r="I15" s="142">
        <f t="shared" si="1"/>
        <v>39.304651226179388</v>
      </c>
      <c r="J15" s="142">
        <f t="shared" si="1"/>
        <v>67.68618340551248</v>
      </c>
      <c r="K15" s="142">
        <f t="shared" si="1"/>
        <v>34.73706437549405</v>
      </c>
      <c r="L15" s="142">
        <f t="shared" si="1"/>
        <v>48.330039694224517</v>
      </c>
      <c r="M15" s="142">
        <f t="shared" si="1"/>
        <v>48.633584851988878</v>
      </c>
      <c r="N15" s="142">
        <f t="shared" si="1"/>
        <v>55.337276962899267</v>
      </c>
      <c r="O15" s="142">
        <f t="shared" si="1"/>
        <v>47.890665569222413</v>
      </c>
      <c r="P15" s="142">
        <f t="shared" si="1"/>
        <v>34.02773086725626</v>
      </c>
      <c r="Q15" s="142">
        <f t="shared" si="1"/>
        <v>41.877836390030389</v>
      </c>
      <c r="R15" s="142">
        <f t="shared" si="1"/>
        <v>35.311305260004715</v>
      </c>
      <c r="S15" s="142">
        <f t="shared" si="1"/>
        <v>37.015051192119628</v>
      </c>
      <c r="T15" s="142">
        <f t="shared" si="1"/>
        <v>46.708448627648373</v>
      </c>
      <c r="U15" s="142">
        <f t="shared" si="1"/>
        <v>52.551404495953619</v>
      </c>
      <c r="V15" s="142">
        <f t="shared" si="1"/>
        <v>137.58468238246195</v>
      </c>
      <c r="W15" s="142">
        <f t="shared" si="1"/>
        <v>30.664193069393466</v>
      </c>
      <c r="X15" s="142">
        <f t="shared" si="1"/>
        <v>48.256751631323873</v>
      </c>
      <c r="Y15" s="142">
        <f t="shared" si="1"/>
        <v>44.800901310053732</v>
      </c>
      <c r="Z15" s="142">
        <f t="shared" si="1"/>
        <v>39.184650484137741</v>
      </c>
      <c r="AA15" s="142">
        <f t="shared" si="1"/>
        <v>40.486753703263467</v>
      </c>
      <c r="AB15" s="142">
        <f t="shared" si="1"/>
        <v>63.233400296653819</v>
      </c>
      <c r="AC15" s="142">
        <f t="shared" si="1"/>
        <v>96.051595888274719</v>
      </c>
      <c r="AD15" s="142">
        <f t="shared" si="1"/>
        <v>28.969316019339871</v>
      </c>
      <c r="AE15" s="142">
        <f t="shared" si="1"/>
        <v>38.519459085885238</v>
      </c>
      <c r="AF15" s="142">
        <f t="shared" si="1"/>
        <v>29.023146280540637</v>
      </c>
      <c r="AG15" s="142">
        <f t="shared" si="1"/>
        <v>34.594183556903296</v>
      </c>
      <c r="AH15" s="142">
        <f t="shared" si="1"/>
        <v>58.839387065868287</v>
      </c>
      <c r="AI15" s="142">
        <f t="shared" si="1"/>
        <v>30.075167334770345</v>
      </c>
      <c r="AJ15" s="142">
        <f t="shared" si="1"/>
        <v>42.491216701271519</v>
      </c>
      <c r="AK15" s="142">
        <f t="shared" si="1"/>
        <v>50.742336100631505</v>
      </c>
      <c r="AL15" s="142">
        <f t="shared" si="1"/>
        <v>45.755848664683668</v>
      </c>
      <c r="AM15" s="142">
        <f t="shared" si="1"/>
        <v>55.046364291472955</v>
      </c>
      <c r="AN15" s="142">
        <f t="shared" si="1"/>
        <v>50.214022574074939</v>
      </c>
      <c r="AO15" s="142">
        <f t="shared" si="1"/>
        <v>47.34140879505923</v>
      </c>
      <c r="AP15" s="142">
        <f t="shared" si="1"/>
        <v>31.424134066847046</v>
      </c>
      <c r="AQ15" s="142">
        <f>AQ127+AQ136+AQ145+AQ154+AQ172+AQ181</f>
        <v>42.641688208291136</v>
      </c>
    </row>
    <row r="16" spans="1:44">
      <c r="A16" s="160" t="s">
        <v>40</v>
      </c>
      <c r="B16" s="10" t="s">
        <v>229</v>
      </c>
      <c r="C16" s="142">
        <f t="shared" ref="C16:R17" si="2">C128+C137+C146+C155+C173+C182</f>
        <v>33.332734968608861</v>
      </c>
      <c r="D16" s="142">
        <f t="shared" si="2"/>
        <v>34.620929513511328</v>
      </c>
      <c r="E16" s="142">
        <f t="shared" si="2"/>
        <v>29.531656297955802</v>
      </c>
      <c r="F16" s="142">
        <f t="shared" si="2"/>
        <v>42.350602658486544</v>
      </c>
      <c r="G16" s="142">
        <f t="shared" si="2"/>
        <v>24.327000757064337</v>
      </c>
      <c r="H16" s="142">
        <f t="shared" si="2"/>
        <v>33.448760082115747</v>
      </c>
      <c r="I16" s="142">
        <f t="shared" si="2"/>
        <v>26.014383823443126</v>
      </c>
      <c r="J16" s="142">
        <f t="shared" si="2"/>
        <v>46.98465309473314</v>
      </c>
      <c r="K16" s="142">
        <f t="shared" si="2"/>
        <v>26.53179181274086</v>
      </c>
      <c r="L16" s="142">
        <f t="shared" si="2"/>
        <v>27.520749515527168</v>
      </c>
      <c r="M16" s="142">
        <f t="shared" si="2"/>
        <v>28.861467412017781</v>
      </c>
      <c r="N16" s="142">
        <f t="shared" si="2"/>
        <v>30.374965898349938</v>
      </c>
      <c r="O16" s="142">
        <f t="shared" si="2"/>
        <v>32.539548412784228</v>
      </c>
      <c r="P16" s="142">
        <f t="shared" si="2"/>
        <v>25.303284464782291</v>
      </c>
      <c r="Q16" s="142">
        <f t="shared" si="2"/>
        <v>29.784179499954043</v>
      </c>
      <c r="R16" s="142">
        <f t="shared" si="2"/>
        <v>22.895214512652259</v>
      </c>
      <c r="S16" s="142">
        <f t="shared" si="1"/>
        <v>25.972219783075996</v>
      </c>
      <c r="T16" s="142">
        <f t="shared" si="1"/>
        <v>34.210902767776787</v>
      </c>
      <c r="U16" s="142">
        <f t="shared" si="1"/>
        <v>33.156473392993483</v>
      </c>
      <c r="V16" s="142">
        <f t="shared" si="1"/>
        <v>69.656042806733666</v>
      </c>
      <c r="W16" s="142">
        <f t="shared" si="1"/>
        <v>20.925630469264053</v>
      </c>
      <c r="X16" s="142">
        <f t="shared" si="1"/>
        <v>28.37274289421325</v>
      </c>
      <c r="Y16" s="142">
        <f t="shared" si="1"/>
        <v>33.119957474945195</v>
      </c>
      <c r="Z16" s="142">
        <f t="shared" si="1"/>
        <v>22.939389830014207</v>
      </c>
      <c r="AA16" s="142">
        <f t="shared" si="1"/>
        <v>28.954691546491155</v>
      </c>
      <c r="AB16" s="142">
        <f t="shared" si="1"/>
        <v>42.49979243543595</v>
      </c>
      <c r="AC16" s="142">
        <f t="shared" si="1"/>
        <v>63.652791987670909</v>
      </c>
      <c r="AD16" s="142">
        <f t="shared" si="1"/>
        <v>21.3143152752913</v>
      </c>
      <c r="AE16" s="142">
        <f t="shared" si="1"/>
        <v>23.563175930398188</v>
      </c>
      <c r="AF16" s="142">
        <f t="shared" si="1"/>
        <v>19.871694524539031</v>
      </c>
      <c r="AG16" s="142">
        <f t="shared" si="1"/>
        <v>26.506972569496313</v>
      </c>
      <c r="AH16" s="142">
        <f t="shared" si="1"/>
        <v>26.907201497993331</v>
      </c>
      <c r="AI16" s="142">
        <f t="shared" si="1"/>
        <v>21.462225337732651</v>
      </c>
      <c r="AJ16" s="142">
        <f t="shared" si="1"/>
        <v>30.98022131033224</v>
      </c>
      <c r="AK16" s="142">
        <f t="shared" si="1"/>
        <v>28.745241077665501</v>
      </c>
      <c r="AL16" s="142">
        <f t="shared" si="1"/>
        <v>32.478813729339706</v>
      </c>
      <c r="AM16" s="142">
        <f t="shared" si="1"/>
        <v>34.943206455627589</v>
      </c>
      <c r="AN16" s="142">
        <f t="shared" si="1"/>
        <v>29.896798030933969</v>
      </c>
      <c r="AO16" s="142">
        <f t="shared" si="1"/>
        <v>27.593176757378497</v>
      </c>
      <c r="AP16" s="142">
        <f t="shared" si="1"/>
        <v>20.020450254185061</v>
      </c>
      <c r="AQ16" s="142">
        <f>AQ128+AQ137+AQ146+AQ155+AQ173+AQ182</f>
        <v>28.088433116765987</v>
      </c>
    </row>
    <row r="17" spans="1:43">
      <c r="A17" s="160" t="s">
        <v>40</v>
      </c>
      <c r="B17" s="10" t="s">
        <v>230</v>
      </c>
      <c r="C17" s="142">
        <f t="shared" si="2"/>
        <v>45.04825591715948</v>
      </c>
      <c r="D17" s="142">
        <f t="shared" si="1"/>
        <v>45.921189506331807</v>
      </c>
      <c r="E17" s="142">
        <f t="shared" si="1"/>
        <v>0</v>
      </c>
      <c r="F17" s="142">
        <f t="shared" si="1"/>
        <v>0</v>
      </c>
      <c r="G17" s="142">
        <f t="shared" si="1"/>
        <v>0</v>
      </c>
      <c r="H17" s="142">
        <f t="shared" si="1"/>
        <v>0</v>
      </c>
      <c r="I17" s="142">
        <f t="shared" si="1"/>
        <v>36.507429775231365</v>
      </c>
      <c r="J17" s="142">
        <f t="shared" si="1"/>
        <v>0</v>
      </c>
      <c r="K17" s="142">
        <f t="shared" si="1"/>
        <v>30.350942775492634</v>
      </c>
      <c r="L17" s="142">
        <f t="shared" si="1"/>
        <v>32.417922618095609</v>
      </c>
      <c r="M17" s="142">
        <f t="shared" si="1"/>
        <v>34.81512040247852</v>
      </c>
      <c r="N17" s="142">
        <f t="shared" si="1"/>
        <v>34.972037936293077</v>
      </c>
      <c r="O17" s="142">
        <f t="shared" si="1"/>
        <v>41.661282043205588</v>
      </c>
      <c r="P17" s="142">
        <f t="shared" si="1"/>
        <v>32.164277559278212</v>
      </c>
      <c r="Q17" s="142">
        <f t="shared" si="1"/>
        <v>0</v>
      </c>
      <c r="R17" s="142">
        <f t="shared" si="1"/>
        <v>31.627001079900246</v>
      </c>
      <c r="S17" s="142">
        <f t="shared" si="1"/>
        <v>33.826906698135012</v>
      </c>
      <c r="T17" s="142">
        <f t="shared" si="1"/>
        <v>0</v>
      </c>
      <c r="U17" s="142">
        <f t="shared" si="1"/>
        <v>0</v>
      </c>
      <c r="V17" s="142">
        <f t="shared" si="1"/>
        <v>0</v>
      </c>
      <c r="W17" s="142">
        <f t="shared" si="1"/>
        <v>0</v>
      </c>
      <c r="X17" s="142">
        <f t="shared" si="1"/>
        <v>33.988485955034037</v>
      </c>
      <c r="Y17" s="142">
        <f t="shared" si="1"/>
        <v>0</v>
      </c>
      <c r="Z17" s="142">
        <f t="shared" si="1"/>
        <v>30.47449222040915</v>
      </c>
      <c r="AA17" s="142">
        <f t="shared" si="1"/>
        <v>0</v>
      </c>
      <c r="AB17" s="142">
        <f t="shared" si="1"/>
        <v>0</v>
      </c>
      <c r="AC17" s="142">
        <f t="shared" si="1"/>
        <v>0</v>
      </c>
      <c r="AD17" s="142">
        <f t="shared" si="1"/>
        <v>28.415079818288579</v>
      </c>
      <c r="AE17" s="142">
        <f t="shared" si="1"/>
        <v>28.867056044492916</v>
      </c>
      <c r="AF17" s="142">
        <f t="shared" si="1"/>
        <v>28.007168457501731</v>
      </c>
      <c r="AG17" s="142">
        <f t="shared" si="1"/>
        <v>30.429501419644023</v>
      </c>
      <c r="AH17" s="142">
        <f t="shared" si="1"/>
        <v>27.681946862754639</v>
      </c>
      <c r="AI17" s="142">
        <f t="shared" si="1"/>
        <v>28.224759440989761</v>
      </c>
      <c r="AJ17" s="142">
        <f t="shared" si="1"/>
        <v>34.522108989953487</v>
      </c>
      <c r="AK17" s="142">
        <f t="shared" si="1"/>
        <v>36.953726676973517</v>
      </c>
      <c r="AL17" s="142">
        <f t="shared" si="1"/>
        <v>42.523813685839748</v>
      </c>
      <c r="AM17" s="142">
        <f t="shared" si="1"/>
        <v>48.1902924651815</v>
      </c>
      <c r="AN17" s="142">
        <f t="shared" si="1"/>
        <v>36.002406331943405</v>
      </c>
      <c r="AO17" s="142">
        <f t="shared" si="1"/>
        <v>32.879027404018494</v>
      </c>
      <c r="AP17" s="142">
        <f t="shared" si="1"/>
        <v>27.130058638455449</v>
      </c>
      <c r="AQ17" s="142">
        <f>AQ129+AQ138+AQ147+AQ156+AQ174+AQ183</f>
        <v>32.19895924429693</v>
      </c>
    </row>
    <row r="18" spans="1:43">
      <c r="A18" s="159"/>
      <c r="B18" s="1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</row>
    <row r="19" spans="1:43">
      <c r="A19" s="297" t="s">
        <v>274</v>
      </c>
      <c r="B19" s="285" t="s">
        <v>257</v>
      </c>
      <c r="C19" s="326">
        <v>40.089598159812851</v>
      </c>
      <c r="D19" s="326">
        <v>41.621361694933142</v>
      </c>
      <c r="E19" s="326">
        <v>30.563339004140513</v>
      </c>
      <c r="F19" s="326">
        <v>42.798033177690968</v>
      </c>
      <c r="G19" s="326">
        <v>25.396254965680416</v>
      </c>
      <c r="H19" s="326">
        <v>34.879083700111977</v>
      </c>
      <c r="I19" s="326">
        <v>33.753957240915426</v>
      </c>
      <c r="J19" s="326">
        <v>48.529873457796384</v>
      </c>
      <c r="K19" s="326">
        <v>30.338538252938957</v>
      </c>
      <c r="L19" s="326">
        <v>32.092983778300152</v>
      </c>
      <c r="M19" s="326">
        <v>34.592049658759485</v>
      </c>
      <c r="N19" s="326">
        <v>34.902582992439562</v>
      </c>
      <c r="O19" s="326">
        <v>39.717336457824835</v>
      </c>
      <c r="P19" s="326">
        <v>30.076209280827499</v>
      </c>
      <c r="Q19" s="326">
        <v>31.27574061912722</v>
      </c>
      <c r="R19" s="326">
        <v>29.608856750681362</v>
      </c>
      <c r="S19" s="326">
        <v>31.921831112563623</v>
      </c>
      <c r="T19" s="326">
        <v>35.421313730710452</v>
      </c>
      <c r="U19" s="326">
        <v>34.598015135680456</v>
      </c>
      <c r="V19" s="326">
        <v>74.829486828348521</v>
      </c>
      <c r="W19" s="326">
        <v>21.650424026274045</v>
      </c>
      <c r="X19" s="326">
        <v>33.44320647814623</v>
      </c>
      <c r="Y19" s="326">
        <v>34.559724142286861</v>
      </c>
      <c r="Z19" s="326">
        <v>29.877956482414252</v>
      </c>
      <c r="AA19" s="326">
        <v>30.069335354378161</v>
      </c>
      <c r="AB19" s="326">
        <v>44.053052321053819</v>
      </c>
      <c r="AC19" s="326">
        <v>64.284749767501452</v>
      </c>
      <c r="AD19" s="326">
        <v>26.443262469350682</v>
      </c>
      <c r="AE19" s="326">
        <v>28.182941727928817</v>
      </c>
      <c r="AF19" s="326">
        <v>24.719916025702382</v>
      </c>
      <c r="AG19" s="326">
        <v>30.307528288698006</v>
      </c>
      <c r="AH19" s="326">
        <v>28.86043118166846</v>
      </c>
      <c r="AI19" s="326">
        <v>26.488342080285289</v>
      </c>
      <c r="AJ19" s="326">
        <v>35.619623868152729</v>
      </c>
      <c r="AK19" s="326">
        <v>36.691859761382226</v>
      </c>
      <c r="AL19" s="326">
        <v>40.00369288483116</v>
      </c>
      <c r="AM19" s="326">
        <v>45.826851072713943</v>
      </c>
      <c r="AN19" s="326">
        <v>35.348058231105767</v>
      </c>
      <c r="AO19" s="326">
        <v>32.411531746119628</v>
      </c>
      <c r="AP19" s="326">
        <v>25.934719168250819</v>
      </c>
      <c r="AQ19" s="326">
        <v>31.924782484234068</v>
      </c>
    </row>
    <row r="20" spans="1:43">
      <c r="A20" s="73"/>
      <c r="B20" s="1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</row>
    <row r="22" spans="1:43">
      <c r="A22" s="112" t="s">
        <v>220</v>
      </c>
    </row>
    <row r="23" spans="1:43">
      <c r="A23" s="141" t="s">
        <v>41</v>
      </c>
      <c r="B23" s="141" t="s">
        <v>42</v>
      </c>
      <c r="C23" s="151" t="s">
        <v>125</v>
      </c>
      <c r="D23" s="151" t="s">
        <v>126</v>
      </c>
      <c r="E23" s="151" t="s">
        <v>127</v>
      </c>
      <c r="F23" s="151" t="s">
        <v>128</v>
      </c>
      <c r="G23" s="151" t="s">
        <v>129</v>
      </c>
      <c r="H23" s="151" t="s">
        <v>130</v>
      </c>
      <c r="I23" s="151" t="s">
        <v>131</v>
      </c>
      <c r="J23" s="151" t="s">
        <v>132</v>
      </c>
      <c r="K23" s="151" t="s">
        <v>90</v>
      </c>
      <c r="L23" s="151" t="s">
        <v>133</v>
      </c>
      <c r="M23" s="151" t="s">
        <v>134</v>
      </c>
      <c r="N23" s="151" t="s">
        <v>135</v>
      </c>
      <c r="O23" s="151" t="s">
        <v>136</v>
      </c>
      <c r="P23" s="151" t="s">
        <v>137</v>
      </c>
      <c r="Q23" s="151" t="s">
        <v>138</v>
      </c>
      <c r="R23" s="151" t="s">
        <v>97</v>
      </c>
      <c r="S23" s="151" t="s">
        <v>139</v>
      </c>
      <c r="T23" s="151" t="s">
        <v>102</v>
      </c>
      <c r="U23" s="151" t="s">
        <v>140</v>
      </c>
      <c r="V23" s="151" t="s">
        <v>141</v>
      </c>
      <c r="W23" s="151" t="s">
        <v>142</v>
      </c>
      <c r="X23" s="151" t="s">
        <v>143</v>
      </c>
      <c r="Y23" s="151" t="s">
        <v>144</v>
      </c>
      <c r="Z23" s="151" t="s">
        <v>145</v>
      </c>
      <c r="AA23" s="151" t="s">
        <v>146</v>
      </c>
      <c r="AB23" s="151" t="s">
        <v>147</v>
      </c>
      <c r="AC23" s="151" t="s">
        <v>148</v>
      </c>
      <c r="AD23" s="151" t="s">
        <v>88</v>
      </c>
      <c r="AE23" s="151" t="s">
        <v>149</v>
      </c>
      <c r="AF23" s="151" t="s">
        <v>150</v>
      </c>
      <c r="AG23" s="151" t="s">
        <v>151</v>
      </c>
      <c r="AH23" s="151" t="s">
        <v>152</v>
      </c>
      <c r="AI23" s="151" t="s">
        <v>153</v>
      </c>
      <c r="AJ23" s="151" t="s">
        <v>105</v>
      </c>
      <c r="AK23" s="151" t="s">
        <v>154</v>
      </c>
      <c r="AL23" s="151" t="s">
        <v>155</v>
      </c>
      <c r="AM23" s="151" t="s">
        <v>112</v>
      </c>
      <c r="AN23" s="151" t="s">
        <v>156</v>
      </c>
      <c r="AO23" s="151" t="s">
        <v>114</v>
      </c>
      <c r="AP23" s="151" t="s">
        <v>157</v>
      </c>
      <c r="AQ23" s="151" t="s">
        <v>227</v>
      </c>
    </row>
    <row r="24" spans="1:43">
      <c r="A24" s="160" t="s">
        <v>40</v>
      </c>
      <c r="B24" s="10" t="s">
        <v>228</v>
      </c>
      <c r="C24" s="149">
        <f>C127+C136+C145+C154+C172</f>
        <v>48.794762310097596</v>
      </c>
      <c r="D24" s="149">
        <f t="shared" ref="D24:AP26" si="3">D127+D136+D145+D154+D172</f>
        <v>52.892453476622777</v>
      </c>
      <c r="E24" s="149">
        <f t="shared" si="3"/>
        <v>43.210610155352924</v>
      </c>
      <c r="F24" s="149">
        <f t="shared" si="3"/>
        <v>63.458044494389625</v>
      </c>
      <c r="G24" s="149">
        <f t="shared" si="3"/>
        <v>35.219117905681394</v>
      </c>
      <c r="H24" s="149">
        <f t="shared" si="3"/>
        <v>44.862985996218697</v>
      </c>
      <c r="I24" s="149">
        <f t="shared" si="3"/>
        <v>38.921444334319673</v>
      </c>
      <c r="J24" s="149">
        <f t="shared" si="3"/>
        <v>67.228879875492837</v>
      </c>
      <c r="K24" s="149">
        <f t="shared" si="3"/>
        <v>34.319385151675959</v>
      </c>
      <c r="L24" s="149">
        <f t="shared" si="3"/>
        <v>48.05969343524648</v>
      </c>
      <c r="M24" s="149">
        <f t="shared" si="3"/>
        <v>48.272216017858689</v>
      </c>
      <c r="N24" s="149">
        <f t="shared" si="3"/>
        <v>55.037965130744567</v>
      </c>
      <c r="O24" s="149">
        <f t="shared" si="3"/>
        <v>47.387844822433983</v>
      </c>
      <c r="P24" s="149">
        <f t="shared" si="3"/>
        <v>33.798809790447933</v>
      </c>
      <c r="Q24" s="149">
        <f t="shared" si="3"/>
        <v>41.756744191635164</v>
      </c>
      <c r="R24" s="149">
        <f t="shared" si="3"/>
        <v>35.075249989978545</v>
      </c>
      <c r="S24" s="149">
        <f t="shared" si="3"/>
        <v>36.77253490453154</v>
      </c>
      <c r="T24" s="149">
        <f t="shared" si="3"/>
        <v>46.458114665091969</v>
      </c>
      <c r="U24" s="149">
        <f t="shared" si="3"/>
        <v>52.306497536231305</v>
      </c>
      <c r="V24" s="149">
        <f t="shared" si="3"/>
        <v>137.44746497083358</v>
      </c>
      <c r="W24" s="149">
        <f t="shared" si="3"/>
        <v>30.480728075996826</v>
      </c>
      <c r="X24" s="149">
        <f t="shared" si="3"/>
        <v>47.986349540630847</v>
      </c>
      <c r="Y24" s="149">
        <f t="shared" si="3"/>
        <v>44.610031915927223</v>
      </c>
      <c r="Z24" s="149">
        <f t="shared" si="3"/>
        <v>39.027363389039742</v>
      </c>
      <c r="AA24" s="149">
        <f t="shared" si="3"/>
        <v>40.348326183874491</v>
      </c>
      <c r="AB24" s="149">
        <f t="shared" si="3"/>
        <v>62.920052071737686</v>
      </c>
      <c r="AC24" s="149">
        <f t="shared" si="3"/>
        <v>95.577173169797874</v>
      </c>
      <c r="AD24" s="149">
        <f t="shared" si="3"/>
        <v>28.758604026477585</v>
      </c>
      <c r="AE24" s="149">
        <f t="shared" si="3"/>
        <v>38.308851575818778</v>
      </c>
      <c r="AF24" s="149">
        <f t="shared" si="3"/>
        <v>28.844011427676318</v>
      </c>
      <c r="AG24" s="149">
        <f t="shared" si="3"/>
        <v>34.098574954370832</v>
      </c>
      <c r="AH24" s="149">
        <f t="shared" si="3"/>
        <v>58.613199684230921</v>
      </c>
      <c r="AI24" s="149">
        <f t="shared" si="3"/>
        <v>29.799829904113608</v>
      </c>
      <c r="AJ24" s="149">
        <f t="shared" si="3"/>
        <v>42.015691267634324</v>
      </c>
      <c r="AK24" s="149">
        <f t="shared" si="3"/>
        <v>50.28251832471291</v>
      </c>
      <c r="AL24" s="149">
        <f t="shared" si="3"/>
        <v>45.316937449350362</v>
      </c>
      <c r="AM24" s="149">
        <f t="shared" si="3"/>
        <v>54.569941673336587</v>
      </c>
      <c r="AN24" s="149">
        <f t="shared" si="3"/>
        <v>49.818677082458301</v>
      </c>
      <c r="AO24" s="149">
        <f t="shared" si="3"/>
        <v>47.052406234000316</v>
      </c>
      <c r="AP24" s="149">
        <f t="shared" si="3"/>
        <v>31.19167797248658</v>
      </c>
      <c r="AQ24" s="149">
        <f>AQ127+AQ136+AQ145+AQ154+AQ172</f>
        <v>42.375314098581384</v>
      </c>
    </row>
    <row r="25" spans="1:43">
      <c r="A25" s="160" t="s">
        <v>40</v>
      </c>
      <c r="B25" s="10" t="s">
        <v>229</v>
      </c>
      <c r="C25" s="149">
        <f t="shared" ref="C25:R26" si="4">C128+C137+C146+C155+C173</f>
        <v>33.246952790612731</v>
      </c>
      <c r="D25" s="149">
        <f t="shared" si="4"/>
        <v>34.542927026738795</v>
      </c>
      <c r="E25" s="149">
        <f t="shared" si="4"/>
        <v>29.476156938073068</v>
      </c>
      <c r="F25" s="149">
        <f t="shared" si="4"/>
        <v>42.266589295598905</v>
      </c>
      <c r="G25" s="149">
        <f t="shared" si="4"/>
        <v>24.270032103843462</v>
      </c>
      <c r="H25" s="149">
        <f t="shared" si="4"/>
        <v>33.370900364348849</v>
      </c>
      <c r="I25" s="149">
        <f t="shared" si="4"/>
        <v>25.928182120077082</v>
      </c>
      <c r="J25" s="149">
        <f t="shared" si="4"/>
        <v>46.84687240675575</v>
      </c>
      <c r="K25" s="149">
        <f t="shared" si="4"/>
        <v>26.409538886985239</v>
      </c>
      <c r="L25" s="149">
        <f t="shared" si="4"/>
        <v>27.463334625980718</v>
      </c>
      <c r="M25" s="149">
        <f t="shared" si="4"/>
        <v>28.782442034946442</v>
      </c>
      <c r="N25" s="149">
        <f t="shared" si="4"/>
        <v>30.311399434186278</v>
      </c>
      <c r="O25" s="149">
        <f t="shared" si="4"/>
        <v>32.42958984590922</v>
      </c>
      <c r="P25" s="149">
        <f t="shared" si="4"/>
        <v>25.244284484290496</v>
      </c>
      <c r="Q25" s="149">
        <f t="shared" si="4"/>
        <v>29.733096548634727</v>
      </c>
      <c r="R25" s="149">
        <f t="shared" si="4"/>
        <v>22.842114302825564</v>
      </c>
      <c r="S25" s="149">
        <f t="shared" si="3"/>
        <v>25.919185488852147</v>
      </c>
      <c r="T25" s="149">
        <f t="shared" si="3"/>
        <v>34.12124393600763</v>
      </c>
      <c r="U25" s="149">
        <f t="shared" si="3"/>
        <v>33.08268553178992</v>
      </c>
      <c r="V25" s="149">
        <f t="shared" si="3"/>
        <v>69.614700660575693</v>
      </c>
      <c r="W25" s="149">
        <f t="shared" si="3"/>
        <v>20.870354418784256</v>
      </c>
      <c r="X25" s="149">
        <f t="shared" si="3"/>
        <v>28.315316147385101</v>
      </c>
      <c r="Y25" s="149">
        <f t="shared" si="3"/>
        <v>33.03943889408098</v>
      </c>
      <c r="Z25" s="149">
        <f t="shared" si="3"/>
        <v>22.90400837993343</v>
      </c>
      <c r="AA25" s="149">
        <f t="shared" si="3"/>
        <v>28.905112777608281</v>
      </c>
      <c r="AB25" s="149">
        <f t="shared" si="3"/>
        <v>42.405383949230774</v>
      </c>
      <c r="AC25" s="149">
        <f t="shared" si="3"/>
        <v>63.509853470356092</v>
      </c>
      <c r="AD25" s="149">
        <f t="shared" si="3"/>
        <v>21.26823605340855</v>
      </c>
      <c r="AE25" s="149">
        <f t="shared" si="3"/>
        <v>23.518448080366795</v>
      </c>
      <c r="AF25" s="149">
        <f t="shared" si="3"/>
        <v>19.830801317012764</v>
      </c>
      <c r="AG25" s="149">
        <f t="shared" si="3"/>
        <v>26.361910047268402</v>
      </c>
      <c r="AH25" s="149">
        <f t="shared" si="3"/>
        <v>26.859164866813003</v>
      </c>
      <c r="AI25" s="149">
        <f t="shared" si="3"/>
        <v>21.402013603281684</v>
      </c>
      <c r="AJ25" s="149">
        <f t="shared" si="3"/>
        <v>30.841037045905729</v>
      </c>
      <c r="AK25" s="149">
        <f t="shared" si="3"/>
        <v>28.645380736507292</v>
      </c>
      <c r="AL25" s="149">
        <f t="shared" si="3"/>
        <v>32.382831118177229</v>
      </c>
      <c r="AM25" s="149">
        <f t="shared" si="3"/>
        <v>34.839739978961823</v>
      </c>
      <c r="AN25" s="149">
        <f t="shared" si="3"/>
        <v>29.812836381826408</v>
      </c>
      <c r="AO25" s="149">
        <f t="shared" si="3"/>
        <v>27.531799728583785</v>
      </c>
      <c r="AP25" s="149">
        <f t="shared" si="3"/>
        <v>19.969966897292721</v>
      </c>
      <c r="AQ25" s="149">
        <f>AQ128+AQ137+AQ146+AQ155+AQ173</f>
        <v>28.019671050129617</v>
      </c>
    </row>
    <row r="26" spans="1:43">
      <c r="A26" s="160" t="s">
        <v>40</v>
      </c>
      <c r="B26" s="10" t="s">
        <v>230</v>
      </c>
      <c r="C26" s="149">
        <f t="shared" si="4"/>
        <v>45.032279211970589</v>
      </c>
      <c r="D26" s="149">
        <f t="shared" si="3"/>
        <v>45.906661748185805</v>
      </c>
      <c r="E26" s="149">
        <f t="shared" si="3"/>
        <v>0</v>
      </c>
      <c r="F26" s="149">
        <f t="shared" si="3"/>
        <v>0</v>
      </c>
      <c r="G26" s="149">
        <f t="shared" si="3"/>
        <v>0</v>
      </c>
      <c r="H26" s="149">
        <f t="shared" si="3"/>
        <v>0</v>
      </c>
      <c r="I26" s="149">
        <f t="shared" si="3"/>
        <v>36.492530084915636</v>
      </c>
      <c r="J26" s="149">
        <f t="shared" si="3"/>
        <v>0</v>
      </c>
      <c r="K26" s="149">
        <f t="shared" si="3"/>
        <v>30.337889576089005</v>
      </c>
      <c r="L26" s="149">
        <f t="shared" si="3"/>
        <v>32.409818550902273</v>
      </c>
      <c r="M26" s="149">
        <f t="shared" si="3"/>
        <v>34.804245417631158</v>
      </c>
      <c r="N26" s="149">
        <f t="shared" si="3"/>
        <v>34.96306557910674</v>
      </c>
      <c r="O26" s="149">
        <f t="shared" si="3"/>
        <v>41.646150223619031</v>
      </c>
      <c r="P26" s="149">
        <f t="shared" si="3"/>
        <v>32.156014710657495</v>
      </c>
      <c r="Q26" s="149">
        <f t="shared" si="3"/>
        <v>0</v>
      </c>
      <c r="R26" s="149">
        <f t="shared" si="3"/>
        <v>31.617822877484009</v>
      </c>
      <c r="S26" s="149">
        <f t="shared" si="3"/>
        <v>33.819608445757751</v>
      </c>
      <c r="T26" s="149">
        <f t="shared" si="3"/>
        <v>0</v>
      </c>
      <c r="U26" s="149">
        <f t="shared" si="3"/>
        <v>0</v>
      </c>
      <c r="V26" s="149">
        <f t="shared" si="3"/>
        <v>0</v>
      </c>
      <c r="W26" s="149">
        <f t="shared" si="3"/>
        <v>0</v>
      </c>
      <c r="X26" s="149">
        <f t="shared" si="3"/>
        <v>33.980380214194575</v>
      </c>
      <c r="Y26" s="149">
        <f t="shared" si="3"/>
        <v>0</v>
      </c>
      <c r="Z26" s="149">
        <f t="shared" si="3"/>
        <v>30.468376649271462</v>
      </c>
      <c r="AA26" s="149">
        <f t="shared" si="3"/>
        <v>0</v>
      </c>
      <c r="AB26" s="149">
        <f t="shared" si="3"/>
        <v>0</v>
      </c>
      <c r="AC26" s="149">
        <f t="shared" si="3"/>
        <v>0</v>
      </c>
      <c r="AD26" s="149">
        <f t="shared" si="3"/>
        <v>28.408738680057745</v>
      </c>
      <c r="AE26" s="149">
        <f t="shared" si="3"/>
        <v>28.860742743101394</v>
      </c>
      <c r="AF26" s="149">
        <f t="shared" si="3"/>
        <v>27.999452702378367</v>
      </c>
      <c r="AG26" s="149">
        <f t="shared" si="3"/>
        <v>30.414012792137314</v>
      </c>
      <c r="AH26" s="149">
        <f t="shared" si="3"/>
        <v>27.675166529466498</v>
      </c>
      <c r="AI26" s="149">
        <f t="shared" si="3"/>
        <v>28.216473473569494</v>
      </c>
      <c r="AJ26" s="149">
        <f t="shared" si="3"/>
        <v>34.507247996270287</v>
      </c>
      <c r="AK26" s="149">
        <f t="shared" si="3"/>
        <v>36.938184281213992</v>
      </c>
      <c r="AL26" s="149">
        <f t="shared" si="3"/>
        <v>42.510605151054023</v>
      </c>
      <c r="AM26" s="149">
        <f t="shared" si="3"/>
        <v>48.174188805715374</v>
      </c>
      <c r="AN26" s="149">
        <f t="shared" si="3"/>
        <v>35.990555210197705</v>
      </c>
      <c r="AO26" s="149">
        <f t="shared" si="3"/>
        <v>32.870364083938831</v>
      </c>
      <c r="AP26" s="149">
        <f t="shared" si="3"/>
        <v>27.122201341925219</v>
      </c>
      <c r="AQ26" s="149">
        <f>AQ129+AQ138+AQ147+AQ156+AQ174</f>
        <v>32.190640079479422</v>
      </c>
    </row>
    <row r="28" spans="1:43">
      <c r="A28" s="297" t="s">
        <v>274</v>
      </c>
      <c r="B28" s="285" t="s">
        <v>257</v>
      </c>
      <c r="C28" s="329">
        <v>39.987463859877813</v>
      </c>
      <c r="D28" s="329">
        <v>41.519739104343394</v>
      </c>
      <c r="E28" s="329">
        <v>30.495521678311686</v>
      </c>
      <c r="F28" s="329">
        <v>42.695973036929665</v>
      </c>
      <c r="G28" s="329">
        <v>25.326611568568076</v>
      </c>
      <c r="H28" s="329">
        <v>34.782708576933402</v>
      </c>
      <c r="I28" s="329">
        <v>33.626380566966226</v>
      </c>
      <c r="J28" s="329">
        <v>48.359615536767699</v>
      </c>
      <c r="K28" s="329">
        <v>30.155568991535663</v>
      </c>
      <c r="L28" s="329">
        <v>32.054678310103426</v>
      </c>
      <c r="M28" s="329">
        <v>34.522015771466371</v>
      </c>
      <c r="N28" s="329">
        <v>34.858488184430144</v>
      </c>
      <c r="O28" s="329">
        <v>39.622873473772195</v>
      </c>
      <c r="P28" s="329">
        <v>29.972175142590597</v>
      </c>
      <c r="Q28" s="329">
        <v>31.210207408349831</v>
      </c>
      <c r="R28" s="329">
        <v>29.535267446475128</v>
      </c>
      <c r="S28" s="329">
        <v>31.874582674297393</v>
      </c>
      <c r="T28" s="329">
        <v>35.311743719023724</v>
      </c>
      <c r="U28" s="329">
        <v>34.509467932246068</v>
      </c>
      <c r="V28" s="329">
        <v>74.649216929763398</v>
      </c>
      <c r="W28" s="329">
        <v>21.583631889077367</v>
      </c>
      <c r="X28" s="329">
        <v>33.405924047177812</v>
      </c>
      <c r="Y28" s="329">
        <v>34.460891777047188</v>
      </c>
      <c r="Z28" s="329">
        <v>29.829260723923351</v>
      </c>
      <c r="AA28" s="329">
        <v>30.009375226030485</v>
      </c>
      <c r="AB28" s="329">
        <v>43.927973091364983</v>
      </c>
      <c r="AC28" s="329">
        <v>64.093703824272168</v>
      </c>
      <c r="AD28" s="329">
        <v>26.402653000064021</v>
      </c>
      <c r="AE28" s="329">
        <v>28.158036039513032</v>
      </c>
      <c r="AF28" s="329">
        <v>24.634942164713895</v>
      </c>
      <c r="AG28" s="329">
        <v>30.105212548306429</v>
      </c>
      <c r="AH28" s="329">
        <v>28.830670704771482</v>
      </c>
      <c r="AI28" s="329">
        <v>26.435686449086045</v>
      </c>
      <c r="AJ28" s="329">
        <v>35.421259703115105</v>
      </c>
      <c r="AK28" s="329">
        <v>36.585659578725533</v>
      </c>
      <c r="AL28" s="329">
        <v>39.912452992333257</v>
      </c>
      <c r="AM28" s="329">
        <v>45.719727773805296</v>
      </c>
      <c r="AN28" s="329">
        <v>35.302232738081415</v>
      </c>
      <c r="AO28" s="329">
        <v>32.371116160649841</v>
      </c>
      <c r="AP28" s="329">
        <v>25.885776668272076</v>
      </c>
      <c r="AQ28" s="329">
        <v>31.870208626431939</v>
      </c>
    </row>
    <row r="29" spans="1:43">
      <c r="A29" s="73"/>
    </row>
    <row r="30" spans="1:43">
      <c r="A30" s="73"/>
    </row>
    <row r="31" spans="1:43">
      <c r="A31" s="49" t="s">
        <v>259</v>
      </c>
    </row>
    <row r="32" spans="1:43">
      <c r="A32" s="141" t="s">
        <v>41</v>
      </c>
      <c r="B32" s="141" t="s">
        <v>42</v>
      </c>
      <c r="C32" s="151" t="s">
        <v>125</v>
      </c>
      <c r="D32" s="151" t="s">
        <v>126</v>
      </c>
      <c r="E32" s="151" t="s">
        <v>127</v>
      </c>
      <c r="F32" s="151" t="s">
        <v>128</v>
      </c>
      <c r="G32" s="151" t="s">
        <v>129</v>
      </c>
      <c r="H32" s="151" t="s">
        <v>130</v>
      </c>
      <c r="I32" s="151" t="s">
        <v>131</v>
      </c>
      <c r="J32" s="151" t="s">
        <v>132</v>
      </c>
      <c r="K32" s="151" t="s">
        <v>90</v>
      </c>
      <c r="L32" s="151" t="s">
        <v>133</v>
      </c>
      <c r="M32" s="151" t="s">
        <v>134</v>
      </c>
      <c r="N32" s="151" t="s">
        <v>135</v>
      </c>
      <c r="O32" s="151" t="s">
        <v>136</v>
      </c>
      <c r="P32" s="151" t="s">
        <v>137</v>
      </c>
      <c r="Q32" s="151" t="s">
        <v>138</v>
      </c>
      <c r="R32" s="151" t="s">
        <v>97</v>
      </c>
      <c r="S32" s="151" t="s">
        <v>139</v>
      </c>
      <c r="T32" s="151" t="s">
        <v>102</v>
      </c>
      <c r="U32" s="151" t="s">
        <v>140</v>
      </c>
      <c r="V32" s="151" t="s">
        <v>141</v>
      </c>
      <c r="W32" s="151" t="s">
        <v>142</v>
      </c>
      <c r="X32" s="151" t="s">
        <v>143</v>
      </c>
      <c r="Y32" s="151" t="s">
        <v>144</v>
      </c>
      <c r="Z32" s="151" t="s">
        <v>145</v>
      </c>
      <c r="AA32" s="151" t="s">
        <v>146</v>
      </c>
      <c r="AB32" s="151" t="s">
        <v>147</v>
      </c>
      <c r="AC32" s="151" t="s">
        <v>148</v>
      </c>
      <c r="AD32" s="151" t="s">
        <v>88</v>
      </c>
      <c r="AE32" s="151" t="s">
        <v>149</v>
      </c>
      <c r="AF32" s="151" t="s">
        <v>150</v>
      </c>
      <c r="AG32" s="151" t="s">
        <v>151</v>
      </c>
      <c r="AH32" s="151" t="s">
        <v>152</v>
      </c>
      <c r="AI32" s="151" t="s">
        <v>153</v>
      </c>
      <c r="AJ32" s="151" t="s">
        <v>105</v>
      </c>
      <c r="AK32" s="151" t="s">
        <v>154</v>
      </c>
      <c r="AL32" s="151" t="s">
        <v>155</v>
      </c>
      <c r="AM32" s="151" t="s">
        <v>112</v>
      </c>
      <c r="AN32" s="151" t="s">
        <v>156</v>
      </c>
      <c r="AO32" s="151" t="s">
        <v>114</v>
      </c>
      <c r="AP32" s="151" t="s">
        <v>157</v>
      </c>
      <c r="AQ32" s="151" t="s">
        <v>227</v>
      </c>
    </row>
    <row r="33" spans="1:43" s="295" customFormat="1">
      <c r="A33" s="294" t="s">
        <v>262</v>
      </c>
      <c r="B33" s="121" t="s">
        <v>257</v>
      </c>
      <c r="C33" s="162">
        <f>C19/10+Infra_costs_av!C20</f>
        <v>6.7631731160599262</v>
      </c>
      <c r="D33" s="162">
        <f>D19/10+Infra_costs_av!D20</f>
        <v>5.9958217922491013</v>
      </c>
      <c r="E33" s="162">
        <f>E19/10+Infra_costs_av!E20</f>
        <v>5.2206305063592016</v>
      </c>
      <c r="F33" s="162">
        <f>F19/10+Infra_costs_av!F20</f>
        <v>7.025280213566953</v>
      </c>
      <c r="G33" s="162">
        <f>G19/10+Infra_costs_av!G20</f>
        <v>2.5396254965680418</v>
      </c>
      <c r="H33" s="162">
        <f>H19/10+Infra_costs_av!H20</f>
        <v>7.8706985028053058</v>
      </c>
      <c r="I33" s="162">
        <f>I19/10+Infra_costs_av!I20</f>
        <v>4.2907113630111278</v>
      </c>
      <c r="J33" s="162">
        <f>J19/10+Infra_costs_av!J20</f>
        <v>7.9850165962668864</v>
      </c>
      <c r="K33" s="162">
        <f>K19/10+Infra_costs_av!K20</f>
        <v>5.2791076272950761</v>
      </c>
      <c r="L33" s="162">
        <f>L19/10+Infra_costs_av!L20</f>
        <v>4.1950175474638538</v>
      </c>
      <c r="M33" s="162">
        <f>M19/10+Infra_costs_av!M20</f>
        <v>4.8318794166637202</v>
      </c>
      <c r="N33" s="162">
        <f>N19/10+Infra_costs_av!N20</f>
        <v>4.6740059223754091</v>
      </c>
      <c r="O33" s="162">
        <f>O19/10+Infra_costs_av!O20</f>
        <v>5.6065869821574097</v>
      </c>
      <c r="P33" s="162">
        <f>P19/10+Infra_costs_av!P20</f>
        <v>7.0024896466784661</v>
      </c>
      <c r="Q33" s="162">
        <f>Q19/10+Infra_costs_av!Q20</f>
        <v>6.5291949551198627</v>
      </c>
      <c r="R33" s="162">
        <f>R19/10+Infra_costs_av!R20</f>
        <v>4.7354161301742232</v>
      </c>
      <c r="S33" s="162">
        <f>S19/10+Infra_costs_av!S20</f>
        <v>5.1740071707745825</v>
      </c>
      <c r="T33" s="162">
        <f>T19/10+Infra_costs_av!T20</f>
        <v>5.6662179069259935</v>
      </c>
      <c r="U33" s="162">
        <f>U19/10+Infra_costs_av!U20</f>
        <v>5.3351756210791947</v>
      </c>
      <c r="V33" s="162">
        <f>V19/10+Infra_costs_av!V20</f>
        <v>10.01403500418872</v>
      </c>
      <c r="W33" s="162">
        <f>W19/10+Infra_costs_av!W20</f>
        <v>3.3671061086527674</v>
      </c>
      <c r="X33" s="162">
        <f>X19/10+Infra_costs_av!X20</f>
        <v>4.0385262726800004</v>
      </c>
      <c r="Y33" s="162">
        <f>Y19/10+Infra_costs_av!Y20</f>
        <v>5.0420527016600012</v>
      </c>
      <c r="Z33" s="162">
        <f>Z19/10+Infra_costs_av!Z20</f>
        <v>4.9463359129690652</v>
      </c>
      <c r="AA33" s="162">
        <f>AA19/10+Infra_costs_av!AA20</f>
        <v>6.7302508429160035</v>
      </c>
      <c r="AB33" s="162">
        <f>AB19/10+Infra_costs_av!AB20</f>
        <v>8.7077795516043075</v>
      </c>
      <c r="AC33" s="162">
        <f>AC19/10+Infra_costs_av!AC20</f>
        <v>9.8816959897735437</v>
      </c>
      <c r="AD33" s="162">
        <f>AD19/10+Infra_costs_av!AD20</f>
        <v>3.6493728190306864</v>
      </c>
      <c r="AE33" s="162">
        <f>AE19/10+Infra_costs_av!AE20</f>
        <v>3.4346867828827135</v>
      </c>
      <c r="AF33" s="162">
        <f>AF19/10+Infra_costs_av!AF20</f>
        <v>4.5750155820603275</v>
      </c>
      <c r="AG33" s="162">
        <f>AG19/10+Infra_costs_av!AG20</f>
        <v>4.3649228496793677</v>
      </c>
      <c r="AH33" s="162">
        <f>AH19/10+Infra_costs_av!AH20</f>
        <v>4.4809048808627132</v>
      </c>
      <c r="AI33" s="162">
        <f>AI19/10+Infra_costs_av!AI20</f>
        <v>3.8711267527918483</v>
      </c>
      <c r="AJ33" s="162">
        <f>AJ19/10+Infra_costs_av!AJ20</f>
        <v>4.745181879392824</v>
      </c>
      <c r="AK33" s="162">
        <f>AK19/10+Infra_costs_av!AK20</f>
        <v>4.7063333887332446</v>
      </c>
      <c r="AL33" s="162">
        <f>AL19/10+Infra_costs_av!AL20</f>
        <v>4.8195778389802806</v>
      </c>
      <c r="AM33" s="162">
        <f>AM19/10+Infra_costs_av!AM20</f>
        <v>5.4058200287644125</v>
      </c>
      <c r="AN33" s="162">
        <f>AN19/10+Infra_costs_av!AN20</f>
        <v>3.7368955119639731</v>
      </c>
      <c r="AO33" s="162">
        <f>AO19/10+Infra_costs_av!AO20</f>
        <v>3.7476398026692106</v>
      </c>
      <c r="AP33" s="162">
        <f>AP19/10+Infra_costs_av!AP20</f>
        <v>2.5934719168250817</v>
      </c>
      <c r="AQ33" s="162">
        <f>AQ19/10+Infra_costs_av!AQ20</f>
        <v>4.8349971727695538</v>
      </c>
    </row>
    <row r="35" spans="1:43">
      <c r="A35" s="49" t="s">
        <v>396</v>
      </c>
    </row>
    <row r="36" spans="1:43">
      <c r="A36" s="141" t="s">
        <v>41</v>
      </c>
      <c r="B36" s="141" t="s">
        <v>42</v>
      </c>
      <c r="C36" s="151" t="s">
        <v>125</v>
      </c>
      <c r="D36" s="151" t="s">
        <v>126</v>
      </c>
      <c r="E36" s="151" t="s">
        <v>127</v>
      </c>
      <c r="F36" s="151" t="s">
        <v>128</v>
      </c>
      <c r="G36" s="151" t="s">
        <v>129</v>
      </c>
      <c r="H36" s="151" t="s">
        <v>130</v>
      </c>
      <c r="I36" s="151" t="s">
        <v>131</v>
      </c>
      <c r="J36" s="151" t="s">
        <v>132</v>
      </c>
      <c r="K36" s="151" t="s">
        <v>90</v>
      </c>
      <c r="L36" s="151" t="s">
        <v>133</v>
      </c>
      <c r="M36" s="151" t="s">
        <v>134</v>
      </c>
      <c r="N36" s="151" t="s">
        <v>135</v>
      </c>
      <c r="O36" s="151" t="s">
        <v>136</v>
      </c>
      <c r="P36" s="151" t="s">
        <v>137</v>
      </c>
      <c r="Q36" s="151" t="s">
        <v>138</v>
      </c>
      <c r="R36" s="151" t="s">
        <v>97</v>
      </c>
      <c r="S36" s="151" t="s">
        <v>139</v>
      </c>
      <c r="T36" s="151" t="s">
        <v>102</v>
      </c>
      <c r="U36" s="151" t="s">
        <v>140</v>
      </c>
      <c r="V36" s="151" t="s">
        <v>141</v>
      </c>
      <c r="W36" s="151" t="s">
        <v>142</v>
      </c>
      <c r="X36" s="151" t="s">
        <v>143</v>
      </c>
      <c r="Y36" s="151" t="s">
        <v>144</v>
      </c>
      <c r="Z36" s="151" t="s">
        <v>145</v>
      </c>
      <c r="AA36" s="151" t="s">
        <v>146</v>
      </c>
      <c r="AB36" s="151" t="s">
        <v>147</v>
      </c>
      <c r="AC36" s="151" t="s">
        <v>148</v>
      </c>
      <c r="AD36" s="151" t="s">
        <v>88</v>
      </c>
      <c r="AE36" s="151" t="s">
        <v>149</v>
      </c>
      <c r="AF36" s="151" t="s">
        <v>150</v>
      </c>
      <c r="AG36" s="151" t="s">
        <v>151</v>
      </c>
      <c r="AH36" s="151" t="s">
        <v>152</v>
      </c>
      <c r="AI36" s="151" t="s">
        <v>153</v>
      </c>
      <c r="AJ36" s="151" t="s">
        <v>105</v>
      </c>
      <c r="AK36" s="151" t="s">
        <v>154</v>
      </c>
      <c r="AL36" s="151" t="s">
        <v>155</v>
      </c>
      <c r="AM36" s="151" t="s">
        <v>112</v>
      </c>
      <c r="AN36" s="151" t="s">
        <v>156</v>
      </c>
      <c r="AO36" s="151" t="s">
        <v>114</v>
      </c>
      <c r="AP36" s="151" t="s">
        <v>157</v>
      </c>
      <c r="AQ36" s="151" t="s">
        <v>227</v>
      </c>
    </row>
    <row r="37" spans="1:43" s="295" customFormat="1">
      <c r="A37" s="294" t="s">
        <v>262</v>
      </c>
      <c r="B37" s="121" t="s">
        <v>257</v>
      </c>
      <c r="C37" s="162">
        <f>C19/10+Infra_costs_av!C27</f>
        <v>4.9178502050072366</v>
      </c>
      <c r="D37" s="162">
        <f>D19/10+Infra_costs_av!D27</f>
        <v>4.7672524250027237</v>
      </c>
      <c r="E37" s="162">
        <f>E19/10+Infra_costs_av!E27</f>
        <v>3.7705517803759512</v>
      </c>
      <c r="F37" s="162">
        <f>F19/10+Infra_costs_av!F27</f>
        <v>5.1858106933823889</v>
      </c>
      <c r="G37" s="162">
        <f>G19/10+Infra_costs_av!G27</f>
        <v>2.5396254965680418</v>
      </c>
      <c r="H37" s="162">
        <f>H19/10+Infra_costs_av!H27</f>
        <v>4.9342291138332532</v>
      </c>
      <c r="I37" s="162">
        <f>I19/10+Infra_costs_av!I27</f>
        <v>3.6774498849350059</v>
      </c>
      <c r="J37" s="162">
        <f>J19/10+Infra_costs_av!J27</f>
        <v>5.8865569984404305</v>
      </c>
      <c r="K37" s="162">
        <f>K19/10+Infra_costs_av!K27</f>
        <v>3.7747875799542849</v>
      </c>
      <c r="L37" s="162">
        <f>L19/10+Infra_costs_av!L27</f>
        <v>3.5345857038091824</v>
      </c>
      <c r="M37" s="162">
        <f>M19/10+Infra_costs_av!M27</f>
        <v>3.9121875346359136</v>
      </c>
      <c r="N37" s="162">
        <f>N19/10+Infra_costs_av!N27</f>
        <v>3.8808950148773356</v>
      </c>
      <c r="O37" s="162">
        <f>O19/10+Infra_costs_av!O27</f>
        <v>4.5112352467862094</v>
      </c>
      <c r="P37" s="162">
        <f>P19/10+Infra_costs_av!P27</f>
        <v>4.3259276052193361</v>
      </c>
      <c r="Q37" s="162">
        <f>Q19/10+Infra_costs_av!Q27</f>
        <v>4.2501089566710784</v>
      </c>
      <c r="R37" s="162">
        <f>R19/10+Infra_costs_av!R27</f>
        <v>3.5464807252531449</v>
      </c>
      <c r="S37" s="162">
        <f>S19/10+Infra_costs_av!S27</f>
        <v>3.8461850508973754</v>
      </c>
      <c r="T37" s="162">
        <f>T19/10+Infra_costs_av!T27</f>
        <v>4.2430799292431782</v>
      </c>
      <c r="U37" s="162">
        <f>U19/10+Infra_costs_av!U27</f>
        <v>4.078674969046725</v>
      </c>
      <c r="V37" s="162">
        <f>V19/10+Infra_costs_av!V27</f>
        <v>8.3182071688816279</v>
      </c>
      <c r="W37" s="162">
        <f>W19/10+Infra_costs_av!W27</f>
        <v>2.5617234256157744</v>
      </c>
      <c r="X37" s="162">
        <f>X19/10+Infra_costs_av!X27</f>
        <v>3.5734085040201977</v>
      </c>
      <c r="Y37" s="162">
        <f>Y19/10+Infra_costs_av!Y27</f>
        <v>3.9793789090810199</v>
      </c>
      <c r="Z37" s="162">
        <f>Z19/10+Infra_costs_av!Z27</f>
        <v>3.6341139356015466</v>
      </c>
      <c r="AA37" s="162">
        <f>AA19/10+Infra_costs_av!AA27</f>
        <v>4.2356282469056179</v>
      </c>
      <c r="AB37" s="162">
        <f>AB19/10+Infra_costs_av!AB27</f>
        <v>5.8251217575400283</v>
      </c>
      <c r="AC37" s="162">
        <f>AC19/10+Infra_costs_av!AC27</f>
        <v>7.5680379110478668</v>
      </c>
      <c r="AD37" s="162">
        <f>AD19/10+Infra_costs_av!AD27</f>
        <v>2.9759916157266222</v>
      </c>
      <c r="AE37" s="162">
        <f>AE19/10+Infra_costs_av!AE27</f>
        <v>3.0217037341225264</v>
      </c>
      <c r="AF37" s="162">
        <f>AF19/10+Infra_costs_av!AF27</f>
        <v>3.1659895158019675</v>
      </c>
      <c r="AG37" s="162">
        <f>AG19/10+Infra_costs_av!AG27</f>
        <v>3.4710289357369577</v>
      </c>
      <c r="AH37" s="162">
        <f>AH19/10+Infra_costs_av!AH27</f>
        <v>3.412347499856482</v>
      </c>
      <c r="AI37" s="162">
        <f>AI19/10+Infra_costs_av!AI27</f>
        <v>3.0521907478004242</v>
      </c>
      <c r="AJ37" s="162">
        <f>AJ19/10+Infra_costs_av!AJ27</f>
        <v>3.9524248193658646</v>
      </c>
      <c r="AK37" s="162">
        <f>AK19/10+Infra_costs_av!AK27</f>
        <v>4.0114446222945794</v>
      </c>
      <c r="AL37" s="162">
        <f>AL19/10+Infra_costs_av!AL27</f>
        <v>4.2707081101471802</v>
      </c>
      <c r="AM37" s="162">
        <f>AM19/10+Infra_costs_av!AM27</f>
        <v>4.8543196313640902</v>
      </c>
      <c r="AN37" s="162">
        <f>AN19/10+Infra_costs_av!AN27</f>
        <v>3.6014954204321974</v>
      </c>
      <c r="AO37" s="162">
        <f>AO19/10+Infra_costs_av!AO27</f>
        <v>3.4082937618708544</v>
      </c>
      <c r="AP37" s="162">
        <f>AP19/10+Infra_costs_av!AP27</f>
        <v>2.5934719168250817</v>
      </c>
      <c r="AQ37" s="162">
        <f>AQ19/10+Infra_costs_av!AQ27</f>
        <v>3.7345094934576353</v>
      </c>
    </row>
    <row r="40" spans="1:43">
      <c r="A40" s="49" t="s">
        <v>261</v>
      </c>
    </row>
    <row r="41" spans="1:43">
      <c r="A41" s="141" t="s">
        <v>41</v>
      </c>
      <c r="B41" s="141" t="s">
        <v>42</v>
      </c>
      <c r="C41" s="151" t="s">
        <v>125</v>
      </c>
      <c r="D41" s="151" t="s">
        <v>126</v>
      </c>
      <c r="E41" s="151" t="s">
        <v>127</v>
      </c>
      <c r="F41" s="151" t="s">
        <v>128</v>
      </c>
      <c r="G41" s="151" t="s">
        <v>129</v>
      </c>
      <c r="H41" s="151" t="s">
        <v>130</v>
      </c>
      <c r="I41" s="151" t="s">
        <v>131</v>
      </c>
      <c r="J41" s="151" t="s">
        <v>132</v>
      </c>
      <c r="K41" s="151" t="s">
        <v>90</v>
      </c>
      <c r="L41" s="151" t="s">
        <v>133</v>
      </c>
      <c r="M41" s="151" t="s">
        <v>134</v>
      </c>
      <c r="N41" s="151" t="s">
        <v>135</v>
      </c>
      <c r="O41" s="151" t="s">
        <v>136</v>
      </c>
      <c r="P41" s="151" t="s">
        <v>137</v>
      </c>
      <c r="Q41" s="151" t="s">
        <v>138</v>
      </c>
      <c r="R41" s="151" t="s">
        <v>97</v>
      </c>
      <c r="S41" s="151" t="s">
        <v>139</v>
      </c>
      <c r="T41" s="151" t="s">
        <v>102</v>
      </c>
      <c r="U41" s="151" t="s">
        <v>140</v>
      </c>
      <c r="V41" s="151" t="s">
        <v>141</v>
      </c>
      <c r="W41" s="151" t="s">
        <v>142</v>
      </c>
      <c r="X41" s="151" t="s">
        <v>143</v>
      </c>
      <c r="Y41" s="151" t="s">
        <v>144</v>
      </c>
      <c r="Z41" s="151" t="s">
        <v>145</v>
      </c>
      <c r="AA41" s="151" t="s">
        <v>146</v>
      </c>
      <c r="AB41" s="151" t="s">
        <v>147</v>
      </c>
      <c r="AC41" s="151" t="s">
        <v>148</v>
      </c>
      <c r="AD41" s="151" t="s">
        <v>88</v>
      </c>
      <c r="AE41" s="151" t="s">
        <v>149</v>
      </c>
      <c r="AF41" s="151" t="s">
        <v>150</v>
      </c>
      <c r="AG41" s="151" t="s">
        <v>151</v>
      </c>
      <c r="AH41" s="151" t="s">
        <v>152</v>
      </c>
      <c r="AI41" s="151" t="s">
        <v>153</v>
      </c>
      <c r="AJ41" s="151" t="s">
        <v>105</v>
      </c>
      <c r="AK41" s="151" t="s">
        <v>154</v>
      </c>
      <c r="AL41" s="151" t="s">
        <v>155</v>
      </c>
      <c r="AM41" s="151" t="s">
        <v>112</v>
      </c>
      <c r="AN41" s="151" t="s">
        <v>156</v>
      </c>
      <c r="AO41" s="151" t="s">
        <v>114</v>
      </c>
      <c r="AP41" s="151" t="s">
        <v>157</v>
      </c>
      <c r="AQ41" s="151" t="s">
        <v>227</v>
      </c>
    </row>
    <row r="42" spans="1:43" s="295" customFormat="1">
      <c r="A42" s="294" t="s">
        <v>262</v>
      </c>
      <c r="B42" s="121" t="s">
        <v>257</v>
      </c>
      <c r="C42" s="162">
        <f>C28/10+Infra_costs_av!C27</f>
        <v>4.9076367750137333</v>
      </c>
      <c r="D42" s="162">
        <f>D28/10+Infra_costs_av!D27</f>
        <v>4.7570901659437492</v>
      </c>
      <c r="E42" s="162">
        <f>E28/10+Infra_costs_av!E27</f>
        <v>3.7637700477930687</v>
      </c>
      <c r="F42" s="162">
        <f>F28/10+Infra_costs_av!F27</f>
        <v>5.1756046793062591</v>
      </c>
      <c r="G42" s="162">
        <f>G28/10+Infra_costs_av!G27</f>
        <v>2.5326611568568076</v>
      </c>
      <c r="H42" s="162">
        <f>H28/10+Infra_costs_av!H27</f>
        <v>4.9245916015153952</v>
      </c>
      <c r="I42" s="162">
        <f>I28/10+Infra_costs_av!I27</f>
        <v>3.664692217540086</v>
      </c>
      <c r="J42" s="162">
        <f>J28/10+Infra_costs_av!J27</f>
        <v>5.8695312063375615</v>
      </c>
      <c r="K42" s="162">
        <f>K28/10+Infra_costs_av!K27</f>
        <v>3.7564906538139557</v>
      </c>
      <c r="L42" s="162">
        <f>L28/10+Infra_costs_av!L27</f>
        <v>3.5307551569895095</v>
      </c>
      <c r="M42" s="162">
        <f>M28/10+Infra_costs_av!M27</f>
        <v>3.9051841459066017</v>
      </c>
      <c r="N42" s="162">
        <f>N28/10+Infra_costs_av!N27</f>
        <v>3.876485534076394</v>
      </c>
      <c r="O42" s="162">
        <f>O28/10+Infra_costs_av!O27</f>
        <v>4.5017889483809448</v>
      </c>
      <c r="P42" s="162">
        <f>P28/10+Infra_costs_av!P27</f>
        <v>4.3155241913956459</v>
      </c>
      <c r="Q42" s="162">
        <f>Q28/10+Infra_costs_av!Q27</f>
        <v>4.2435556355933395</v>
      </c>
      <c r="R42" s="162">
        <f>R28/10+Infra_costs_av!R27</f>
        <v>3.5391217948325213</v>
      </c>
      <c r="S42" s="162">
        <f>S28/10+Infra_costs_av!S27</f>
        <v>3.8414602070707522</v>
      </c>
      <c r="T42" s="162">
        <f>T28/10+Infra_costs_av!T27</f>
        <v>4.2321229280745056</v>
      </c>
      <c r="U42" s="162">
        <f>U28/10+Infra_costs_av!U27</f>
        <v>4.0698202487032864</v>
      </c>
      <c r="V42" s="162">
        <f>V28/10+Infra_costs_av!V27</f>
        <v>8.3001801790231156</v>
      </c>
      <c r="W42" s="162">
        <f>W28/10+Infra_costs_av!W27</f>
        <v>2.5550442118961065</v>
      </c>
      <c r="X42" s="162">
        <f>X28/10+Infra_costs_av!X27</f>
        <v>3.5696802609233558</v>
      </c>
      <c r="Y42" s="162">
        <f>Y28/10+Infra_costs_av!Y27</f>
        <v>3.9694956725570525</v>
      </c>
      <c r="Z42" s="162">
        <f>Z28/10+Infra_costs_av!Z27</f>
        <v>3.6292443597524562</v>
      </c>
      <c r="AA42" s="162">
        <f>AA28/10+Infra_costs_av!AA27</f>
        <v>4.2296322340708503</v>
      </c>
      <c r="AB42" s="162">
        <f>AB28/10+Infra_costs_av!AB27</f>
        <v>5.8126138345711436</v>
      </c>
      <c r="AC42" s="162">
        <f>AC28/10+Infra_costs_av!AC27</f>
        <v>7.5489333167249386</v>
      </c>
      <c r="AD42" s="162">
        <f>AD28/10+Infra_costs_av!AD27</f>
        <v>2.9719306687979561</v>
      </c>
      <c r="AE42" s="162">
        <f>AE28/10+Infra_costs_av!AE27</f>
        <v>3.0192131652809477</v>
      </c>
      <c r="AF42" s="162">
        <f>AF28/10+Infra_costs_av!AF27</f>
        <v>3.1574921297031189</v>
      </c>
      <c r="AG42" s="162">
        <f>AG28/10+Infra_costs_av!AG27</f>
        <v>3.4507973616978003</v>
      </c>
      <c r="AH42" s="162">
        <f>AH28/10+Infra_costs_av!AH27</f>
        <v>3.4093714521667842</v>
      </c>
      <c r="AI42" s="162">
        <f>AI28/10+Infra_costs_av!AI27</f>
        <v>3.0469251846804997</v>
      </c>
      <c r="AJ42" s="162">
        <f>AJ28/10+Infra_costs_av!AJ27</f>
        <v>3.9325884028621028</v>
      </c>
      <c r="AK42" s="162">
        <f>AK28/10+Infra_costs_av!AK27</f>
        <v>4.0008246040289102</v>
      </c>
      <c r="AL42" s="162">
        <f>AL28/10+Infra_costs_av!AL27</f>
        <v>4.2615841208973899</v>
      </c>
      <c r="AM42" s="162">
        <f>AM28/10+Infra_costs_av!AM27</f>
        <v>4.8436073014732255</v>
      </c>
      <c r="AN42" s="162">
        <f>AN28/10+Infra_costs_av!AN27</f>
        <v>3.5969128711297622</v>
      </c>
      <c r="AO42" s="162">
        <f>AO28/10+Infra_costs_av!AO27</f>
        <v>3.4042522033238756</v>
      </c>
      <c r="AP42" s="162">
        <f>AP28/10+Infra_costs_av!AP27</f>
        <v>2.5885776668272076</v>
      </c>
      <c r="AQ42" s="162">
        <f>AQ28/10+Infra_costs_av!AQ27</f>
        <v>3.7290521076774223</v>
      </c>
    </row>
    <row r="55" spans="1:44" s="229" customFormat="1" ht="13.5" thickBot="1"/>
    <row r="56" spans="1:44" ht="13.5" thickTop="1"/>
    <row r="57" spans="1:44" ht="18.75">
      <c r="A57" s="111" t="s">
        <v>188</v>
      </c>
    </row>
    <row r="59" spans="1:44">
      <c r="A59" s="112" t="s">
        <v>180</v>
      </c>
    </row>
    <row r="60" spans="1:44">
      <c r="A60" s="141" t="s">
        <v>41</v>
      </c>
      <c r="B60" s="141" t="s">
        <v>42</v>
      </c>
      <c r="C60" s="151" t="s">
        <v>125</v>
      </c>
      <c r="D60" s="151" t="s">
        <v>126</v>
      </c>
      <c r="E60" s="151" t="s">
        <v>127</v>
      </c>
      <c r="F60" s="151" t="s">
        <v>128</v>
      </c>
      <c r="G60" s="151" t="s">
        <v>129</v>
      </c>
      <c r="H60" s="151" t="s">
        <v>130</v>
      </c>
      <c r="I60" s="151" t="s">
        <v>131</v>
      </c>
      <c r="J60" s="151" t="s">
        <v>132</v>
      </c>
      <c r="K60" s="151" t="s">
        <v>90</v>
      </c>
      <c r="L60" s="151" t="s">
        <v>133</v>
      </c>
      <c r="M60" s="151" t="s">
        <v>134</v>
      </c>
      <c r="N60" s="151" t="s">
        <v>135</v>
      </c>
      <c r="O60" s="151" t="s">
        <v>136</v>
      </c>
      <c r="P60" s="151" t="s">
        <v>137</v>
      </c>
      <c r="Q60" s="151" t="s">
        <v>138</v>
      </c>
      <c r="R60" s="151" t="s">
        <v>97</v>
      </c>
      <c r="S60" s="151" t="s">
        <v>139</v>
      </c>
      <c r="T60" s="151" t="s">
        <v>102</v>
      </c>
      <c r="U60" s="151" t="s">
        <v>140</v>
      </c>
      <c r="V60" s="151" t="s">
        <v>141</v>
      </c>
      <c r="W60" s="151" t="s">
        <v>142</v>
      </c>
      <c r="X60" s="151" t="s">
        <v>143</v>
      </c>
      <c r="Y60" s="151" t="s">
        <v>144</v>
      </c>
      <c r="Z60" s="151" t="s">
        <v>145</v>
      </c>
      <c r="AA60" s="151" t="s">
        <v>146</v>
      </c>
      <c r="AB60" s="151" t="s">
        <v>147</v>
      </c>
      <c r="AC60" s="151" t="s">
        <v>148</v>
      </c>
      <c r="AD60" s="151" t="s">
        <v>88</v>
      </c>
      <c r="AE60" s="151" t="s">
        <v>149</v>
      </c>
      <c r="AF60" s="151" t="s">
        <v>150</v>
      </c>
      <c r="AG60" s="151" t="s">
        <v>151</v>
      </c>
      <c r="AH60" s="151" t="s">
        <v>152</v>
      </c>
      <c r="AI60" s="151" t="s">
        <v>153</v>
      </c>
      <c r="AJ60" s="151" t="s">
        <v>105</v>
      </c>
      <c r="AK60" s="151" t="s">
        <v>154</v>
      </c>
      <c r="AL60" s="151" t="s">
        <v>155</v>
      </c>
      <c r="AM60" s="151" t="s">
        <v>112</v>
      </c>
      <c r="AN60" s="151" t="s">
        <v>156</v>
      </c>
      <c r="AO60" s="151" t="s">
        <v>114</v>
      </c>
      <c r="AP60" s="151" t="s">
        <v>157</v>
      </c>
      <c r="AQ60" s="151" t="s">
        <v>227</v>
      </c>
      <c r="AR60" s="151" t="s">
        <v>378</v>
      </c>
    </row>
    <row r="61" spans="1:44">
      <c r="A61" s="160" t="s">
        <v>179</v>
      </c>
      <c r="B61" s="10" t="s">
        <v>72</v>
      </c>
      <c r="C61" s="224">
        <v>2.9266967155775619E-3</v>
      </c>
      <c r="D61" s="224">
        <v>2.8684958128998481E-3</v>
      </c>
      <c r="E61" s="224">
        <v>3.1780433774657825E-4</v>
      </c>
      <c r="F61" s="224">
        <v>3.6783997223482586E-4</v>
      </c>
      <c r="G61" s="224">
        <v>3.3393001886474909E-4</v>
      </c>
      <c r="H61" s="224">
        <v>1.4706599466141866E-3</v>
      </c>
      <c r="I61" s="224">
        <v>3.8006150360394716E-3</v>
      </c>
      <c r="J61" s="224">
        <v>4.2494912599273457E-4</v>
      </c>
      <c r="K61" s="224">
        <v>1.8371854424093133E-3</v>
      </c>
      <c r="L61" s="224">
        <v>5.2936218081567309E-3</v>
      </c>
      <c r="M61" s="224">
        <v>2.6208212860668639E-3</v>
      </c>
      <c r="N61" s="224">
        <v>5.7338461089504796E-3</v>
      </c>
      <c r="O61" s="224">
        <v>4.8855091553411103E-3</v>
      </c>
      <c r="P61" s="224">
        <v>1.5747056909411466E-3</v>
      </c>
      <c r="Q61" s="224">
        <v>9.4092641744214121E-4</v>
      </c>
      <c r="R61" s="224">
        <v>3.7608398988372882E-3</v>
      </c>
      <c r="S61" s="224">
        <v>3.6543403448451284E-3</v>
      </c>
      <c r="T61" s="224">
        <v>6.5309383230589216E-4</v>
      </c>
      <c r="U61" s="224">
        <v>3.4357000097294445E-4</v>
      </c>
      <c r="V61" s="224">
        <v>1.0410748692672761E-3</v>
      </c>
      <c r="W61" s="224">
        <v>2.600919552354521E-4</v>
      </c>
      <c r="X61" s="224">
        <v>6.0853593662071716E-3</v>
      </c>
      <c r="Y61" s="224">
        <v>1.3359772817277207E-3</v>
      </c>
      <c r="Z61" s="224">
        <v>1.6228872929744422E-3</v>
      </c>
      <c r="AA61" s="224">
        <v>9.0141068377637044E-4</v>
      </c>
      <c r="AB61" s="224">
        <v>2.5974559882702716E-4</v>
      </c>
      <c r="AC61" s="224">
        <v>2.8326612259666758E-4</v>
      </c>
      <c r="AD61" s="224">
        <v>3.1638915662119257E-3</v>
      </c>
      <c r="AE61" s="224">
        <v>3.8189908865866868E-3</v>
      </c>
      <c r="AF61" s="224">
        <v>2.0118054571226767E-3</v>
      </c>
      <c r="AG61" s="224">
        <v>2.6051739729370939E-3</v>
      </c>
      <c r="AH61" s="224">
        <v>4.9123618983133296E-3</v>
      </c>
      <c r="AI61" s="224">
        <v>2.8949998995389278E-3</v>
      </c>
      <c r="AJ61" s="224">
        <v>2.9270290858463724E-3</v>
      </c>
      <c r="AK61" s="224">
        <v>3.7787637566112382E-3</v>
      </c>
      <c r="AL61" s="224">
        <v>6.2753686175719588E-3</v>
      </c>
      <c r="AM61" s="298">
        <v>3.8516243615879216E-3</v>
      </c>
      <c r="AN61" s="298">
        <v>1.3985658880012963E-2</v>
      </c>
      <c r="AO61" s="298">
        <v>9.8643694472359319E-3</v>
      </c>
      <c r="AP61" s="298">
        <v>6.4230940118737735E-3</v>
      </c>
      <c r="AQ61" s="298">
        <v>7.5006487803561783E-2</v>
      </c>
      <c r="AR61" s="298">
        <f>AQ61-AI61-AH61</f>
        <v>6.7199126005709528E-2</v>
      </c>
    </row>
    <row r="62" spans="1:44" s="159" customFormat="1">
      <c r="B62" s="17"/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30"/>
      <c r="AH62" s="230"/>
      <c r="AI62" s="230"/>
      <c r="AJ62" s="230"/>
      <c r="AK62" s="230"/>
      <c r="AL62" s="230"/>
    </row>
    <row r="63" spans="1:44" s="159" customFormat="1">
      <c r="B63" s="17"/>
      <c r="C63" s="296"/>
      <c r="D63" s="296"/>
      <c r="E63" s="296"/>
      <c r="F63" s="296"/>
      <c r="G63" s="296"/>
      <c r="H63" s="296"/>
      <c r="I63" s="296"/>
      <c r="J63" s="296"/>
      <c r="K63" s="296"/>
      <c r="L63" s="296"/>
      <c r="M63" s="296"/>
      <c r="N63" s="296"/>
      <c r="O63" s="296"/>
      <c r="P63" s="296"/>
      <c r="Q63" s="296"/>
      <c r="R63" s="296"/>
      <c r="S63" s="296"/>
      <c r="T63" s="296"/>
      <c r="U63" s="296"/>
      <c r="V63" s="296"/>
      <c r="W63" s="296"/>
      <c r="X63" s="296"/>
      <c r="Y63" s="296"/>
      <c r="Z63" s="296"/>
      <c r="AA63" s="296"/>
      <c r="AB63" s="296"/>
      <c r="AC63" s="296"/>
      <c r="AD63" s="296"/>
      <c r="AE63" s="296"/>
      <c r="AF63" s="296"/>
      <c r="AG63" s="296"/>
      <c r="AH63" s="296"/>
      <c r="AI63" s="296"/>
      <c r="AJ63" s="296"/>
      <c r="AK63" s="296"/>
      <c r="AL63" s="296"/>
      <c r="AM63" s="296"/>
      <c r="AN63" s="296"/>
      <c r="AO63" s="296"/>
      <c r="AP63" s="296"/>
      <c r="AQ63" s="296"/>
    </row>
    <row r="64" spans="1:44" s="159" customFormat="1">
      <c r="B64" s="17"/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30"/>
      <c r="AH64" s="230"/>
      <c r="AI64" s="230"/>
      <c r="AJ64" s="230"/>
      <c r="AK64" s="230"/>
      <c r="AL64" s="230"/>
    </row>
    <row r="65" spans="1:44" s="159" customFormat="1">
      <c r="B65" s="115"/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30"/>
      <c r="Z65" s="230"/>
      <c r="AA65" s="230"/>
      <c r="AB65" s="230"/>
      <c r="AC65" s="230"/>
      <c r="AD65" s="230"/>
      <c r="AE65" s="230"/>
      <c r="AF65" s="230"/>
      <c r="AG65" s="230"/>
      <c r="AH65" s="230"/>
      <c r="AI65" s="230"/>
      <c r="AJ65" s="230"/>
      <c r="AK65" s="230"/>
      <c r="AL65" s="230"/>
    </row>
    <row r="66" spans="1:44">
      <c r="A66" s="159"/>
      <c r="B66" s="17"/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30"/>
      <c r="Z66" s="230"/>
      <c r="AA66" s="230"/>
      <c r="AB66" s="230"/>
      <c r="AC66" s="230"/>
      <c r="AD66" s="230"/>
      <c r="AE66" s="230"/>
      <c r="AF66" s="230"/>
      <c r="AG66" s="230"/>
      <c r="AH66" s="230"/>
      <c r="AI66" s="230"/>
      <c r="AJ66" s="230"/>
      <c r="AK66" s="230"/>
      <c r="AL66" s="230"/>
    </row>
    <row r="67" spans="1:44"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10"/>
      <c r="N67" s="110"/>
      <c r="O67" s="110"/>
      <c r="P67" s="109"/>
      <c r="Q67" s="109"/>
      <c r="R67" s="109"/>
      <c r="S67" s="109"/>
      <c r="T67" s="109"/>
      <c r="U67" s="109"/>
    </row>
    <row r="68" spans="1:44">
      <c r="A68" s="112" t="s">
        <v>183</v>
      </c>
    </row>
    <row r="69" spans="1:44">
      <c r="A69" s="141" t="s">
        <v>41</v>
      </c>
      <c r="B69" s="141" t="s">
        <v>42</v>
      </c>
      <c r="C69" s="151" t="s">
        <v>125</v>
      </c>
      <c r="D69" s="151" t="s">
        <v>126</v>
      </c>
      <c r="E69" s="151" t="s">
        <v>127</v>
      </c>
      <c r="F69" s="151" t="s">
        <v>128</v>
      </c>
      <c r="G69" s="151" t="s">
        <v>129</v>
      </c>
      <c r="H69" s="151" t="s">
        <v>130</v>
      </c>
      <c r="I69" s="151" t="s">
        <v>131</v>
      </c>
      <c r="J69" s="151" t="s">
        <v>132</v>
      </c>
      <c r="K69" s="151" t="s">
        <v>90</v>
      </c>
      <c r="L69" s="151" t="s">
        <v>133</v>
      </c>
      <c r="M69" s="151" t="s">
        <v>134</v>
      </c>
      <c r="N69" s="151" t="s">
        <v>135</v>
      </c>
      <c r="O69" s="151" t="s">
        <v>136</v>
      </c>
      <c r="P69" s="151" t="s">
        <v>137</v>
      </c>
      <c r="Q69" s="151" t="s">
        <v>138</v>
      </c>
      <c r="R69" s="151" t="s">
        <v>97</v>
      </c>
      <c r="S69" s="151" t="s">
        <v>139</v>
      </c>
      <c r="T69" s="151" t="s">
        <v>102</v>
      </c>
      <c r="U69" s="151" t="s">
        <v>140</v>
      </c>
      <c r="V69" s="151" t="s">
        <v>141</v>
      </c>
      <c r="W69" s="151" t="s">
        <v>142</v>
      </c>
      <c r="X69" s="151" t="s">
        <v>143</v>
      </c>
      <c r="Y69" s="151" t="s">
        <v>144</v>
      </c>
      <c r="Z69" s="151" t="s">
        <v>145</v>
      </c>
      <c r="AA69" s="151" t="s">
        <v>146</v>
      </c>
      <c r="AB69" s="151" t="s">
        <v>147</v>
      </c>
      <c r="AC69" s="151" t="s">
        <v>148</v>
      </c>
      <c r="AD69" s="151" t="s">
        <v>88</v>
      </c>
      <c r="AE69" s="151" t="s">
        <v>149</v>
      </c>
      <c r="AF69" s="151" t="s">
        <v>150</v>
      </c>
      <c r="AG69" s="151" t="s">
        <v>151</v>
      </c>
      <c r="AH69" s="151" t="s">
        <v>152</v>
      </c>
      <c r="AI69" s="151" t="s">
        <v>153</v>
      </c>
      <c r="AJ69" s="151" t="s">
        <v>105</v>
      </c>
      <c r="AK69" s="151" t="s">
        <v>154</v>
      </c>
      <c r="AL69" s="151" t="s">
        <v>155</v>
      </c>
      <c r="AM69" s="151" t="s">
        <v>112</v>
      </c>
      <c r="AN69" s="151" t="s">
        <v>156</v>
      </c>
      <c r="AO69" s="151" t="s">
        <v>114</v>
      </c>
      <c r="AP69" s="151" t="s">
        <v>157</v>
      </c>
      <c r="AQ69" s="151" t="s">
        <v>227</v>
      </c>
      <c r="AR69" s="151" t="s">
        <v>378</v>
      </c>
    </row>
    <row r="70" spans="1:44">
      <c r="A70" s="160" t="s">
        <v>179</v>
      </c>
      <c r="B70" s="10" t="s">
        <v>72</v>
      </c>
      <c r="C70" s="224">
        <v>6.1568967691899422E-2</v>
      </c>
      <c r="D70" s="224">
        <v>3.9218539409715203E-2</v>
      </c>
      <c r="E70" s="224">
        <v>3.2064502918435272E-3</v>
      </c>
      <c r="F70" s="224">
        <v>4.6792849620780367E-3</v>
      </c>
      <c r="G70" s="224">
        <v>2.5051581884193573E-3</v>
      </c>
      <c r="H70" s="224">
        <v>2.070757652240952E-2</v>
      </c>
      <c r="I70" s="224">
        <v>2.6091513795886902E-2</v>
      </c>
      <c r="J70" s="224">
        <v>1.4148750898453713E-3</v>
      </c>
      <c r="K70" s="224">
        <v>4.6601491830000289E-3</v>
      </c>
      <c r="L70" s="224">
        <v>0.11686101694387037</v>
      </c>
      <c r="M70" s="224">
        <v>4.3956915895651538E-2</v>
      </c>
      <c r="N70" s="224">
        <v>0.15401376327913824</v>
      </c>
      <c r="O70" s="224">
        <v>9.9640543183659364E-2</v>
      </c>
      <c r="P70" s="224">
        <v>5.2674995928754034E-3</v>
      </c>
      <c r="Q70" s="224">
        <v>1.5620421949648067E-2</v>
      </c>
      <c r="R70" s="224">
        <v>2.2194157918925976E-2</v>
      </c>
      <c r="S70" s="224">
        <v>5.5001761887277512E-2</v>
      </c>
      <c r="T70" s="224">
        <v>3.0460365346544937E-3</v>
      </c>
      <c r="U70" s="224">
        <v>3.1077673707233869E-3</v>
      </c>
      <c r="V70" s="224">
        <v>1.8596044078541641E-2</v>
      </c>
      <c r="W70" s="224">
        <v>5.4150977797231008E-4</v>
      </c>
      <c r="X70" s="224">
        <v>0.11632973038284249</v>
      </c>
      <c r="Y70" s="224">
        <v>1.407596053102456E-2</v>
      </c>
      <c r="Z70" s="224">
        <v>3.285327660534557E-3</v>
      </c>
      <c r="AA70" s="224">
        <v>1.2333398231994636E-2</v>
      </c>
      <c r="AB70" s="224">
        <v>3.9299143319494823E-3</v>
      </c>
      <c r="AC70" s="224">
        <v>4.5030540069759635E-3</v>
      </c>
      <c r="AD70" s="224">
        <v>1.7519346123853488E-2</v>
      </c>
      <c r="AE70" s="224">
        <v>2.777645329542705E-2</v>
      </c>
      <c r="AF70" s="224">
        <v>8.3061085736328855E-3</v>
      </c>
      <c r="AG70" s="224">
        <v>1.1473793975523273E-2</v>
      </c>
      <c r="AH70" s="224">
        <v>5.9257852346564721E-2</v>
      </c>
      <c r="AI70" s="224">
        <v>2.6578767906776862E-2</v>
      </c>
      <c r="AJ70" s="224">
        <v>3.780465827928068E-2</v>
      </c>
      <c r="AK70" s="224">
        <v>4.898047299176269E-2</v>
      </c>
      <c r="AL70" s="224">
        <v>7.5623979931057406E-2</v>
      </c>
      <c r="AM70" s="298">
        <v>4.6486244799179274E-2</v>
      </c>
      <c r="AN70" s="298">
        <v>0.20471415255354686</v>
      </c>
      <c r="AO70" s="298">
        <v>0.14438905232787513</v>
      </c>
      <c r="AP70" s="298">
        <v>7.8012276168199932E-2</v>
      </c>
      <c r="AQ70" s="298">
        <v>1.0072696609151355</v>
      </c>
      <c r="AR70" s="298">
        <f>AQ70-AI70-AH70</f>
        <v>0.92143304066179388</v>
      </c>
    </row>
    <row r="71" spans="1:44" s="159" customFormat="1">
      <c r="B71" s="17"/>
      <c r="C71" s="230"/>
      <c r="D71" s="230"/>
      <c r="E71" s="230"/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30"/>
      <c r="Z71" s="230"/>
      <c r="AA71" s="230"/>
      <c r="AB71" s="230"/>
      <c r="AC71" s="230"/>
      <c r="AD71" s="230"/>
      <c r="AE71" s="230"/>
      <c r="AF71" s="230"/>
      <c r="AG71" s="230"/>
      <c r="AH71" s="230"/>
      <c r="AI71" s="230"/>
      <c r="AJ71" s="230"/>
      <c r="AK71" s="230"/>
      <c r="AL71" s="230"/>
    </row>
    <row r="72" spans="1:44" s="159" customFormat="1">
      <c r="B72" s="17"/>
      <c r="C72" s="230"/>
      <c r="D72" s="230"/>
      <c r="E72" s="230"/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30"/>
      <c r="Y72" s="230"/>
      <c r="Z72" s="230"/>
      <c r="AA72" s="230"/>
      <c r="AB72" s="230"/>
      <c r="AC72" s="230"/>
      <c r="AD72" s="230"/>
      <c r="AE72" s="230"/>
      <c r="AF72" s="230"/>
      <c r="AG72" s="230"/>
      <c r="AH72" s="230"/>
      <c r="AI72" s="230"/>
      <c r="AJ72" s="230"/>
      <c r="AK72" s="230"/>
      <c r="AL72" s="230"/>
    </row>
    <row r="73" spans="1:44" s="159" customFormat="1">
      <c r="B73" s="17"/>
      <c r="C73" s="230"/>
      <c r="D73" s="230"/>
      <c r="E73" s="230"/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30"/>
      <c r="Z73" s="230"/>
      <c r="AA73" s="230"/>
      <c r="AB73" s="230"/>
      <c r="AC73" s="230"/>
      <c r="AD73" s="230"/>
      <c r="AE73" s="230"/>
      <c r="AF73" s="230"/>
      <c r="AG73" s="230"/>
      <c r="AH73" s="230"/>
      <c r="AI73" s="230"/>
      <c r="AJ73" s="230"/>
      <c r="AK73" s="230"/>
      <c r="AL73" s="230"/>
    </row>
    <row r="74" spans="1:44" s="159" customFormat="1">
      <c r="B74" s="115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30"/>
      <c r="Y74" s="230"/>
      <c r="Z74" s="230"/>
      <c r="AA74" s="230"/>
      <c r="AB74" s="230"/>
      <c r="AC74" s="230"/>
      <c r="AD74" s="230"/>
      <c r="AE74" s="230"/>
      <c r="AF74" s="230"/>
      <c r="AG74" s="230"/>
      <c r="AH74" s="230"/>
      <c r="AI74" s="230"/>
      <c r="AJ74" s="230"/>
      <c r="AK74" s="230"/>
      <c r="AL74" s="230"/>
    </row>
    <row r="75" spans="1:44">
      <c r="A75" s="159"/>
      <c r="B75" s="159"/>
      <c r="C75" s="230"/>
      <c r="D75" s="230"/>
      <c r="E75" s="230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30"/>
      <c r="Z75" s="230"/>
      <c r="AA75" s="230"/>
      <c r="AB75" s="230"/>
      <c r="AC75" s="230"/>
      <c r="AD75" s="230"/>
      <c r="AE75" s="230"/>
      <c r="AF75" s="230"/>
      <c r="AG75" s="230"/>
      <c r="AH75" s="230"/>
      <c r="AI75" s="230"/>
      <c r="AJ75" s="230"/>
      <c r="AK75" s="230"/>
      <c r="AL75" s="231"/>
    </row>
    <row r="76" spans="1:44"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10"/>
      <c r="N76" s="110"/>
      <c r="O76" s="110"/>
      <c r="P76" s="109"/>
      <c r="Q76" s="109"/>
      <c r="R76" s="109"/>
      <c r="S76" s="109"/>
      <c r="T76" s="109"/>
      <c r="U76" s="109"/>
    </row>
    <row r="77" spans="1:44">
      <c r="A77" s="112" t="s">
        <v>184</v>
      </c>
    </row>
    <row r="78" spans="1:44">
      <c r="A78" s="141" t="s">
        <v>41</v>
      </c>
      <c r="B78" s="141" t="s">
        <v>42</v>
      </c>
      <c r="C78" s="151" t="s">
        <v>125</v>
      </c>
      <c r="D78" s="151" t="s">
        <v>126</v>
      </c>
      <c r="E78" s="151" t="s">
        <v>127</v>
      </c>
      <c r="F78" s="151" t="s">
        <v>128</v>
      </c>
      <c r="G78" s="151" t="s">
        <v>129</v>
      </c>
      <c r="H78" s="151" t="s">
        <v>130</v>
      </c>
      <c r="I78" s="151" t="s">
        <v>131</v>
      </c>
      <c r="J78" s="151" t="s">
        <v>132</v>
      </c>
      <c r="K78" s="151" t="s">
        <v>90</v>
      </c>
      <c r="L78" s="151" t="s">
        <v>133</v>
      </c>
      <c r="M78" s="151" t="s">
        <v>134</v>
      </c>
      <c r="N78" s="151" t="s">
        <v>135</v>
      </c>
      <c r="O78" s="151" t="s">
        <v>136</v>
      </c>
      <c r="P78" s="151" t="s">
        <v>137</v>
      </c>
      <c r="Q78" s="151" t="s">
        <v>138</v>
      </c>
      <c r="R78" s="151" t="s">
        <v>97</v>
      </c>
      <c r="S78" s="151" t="s">
        <v>139</v>
      </c>
      <c r="T78" s="151" t="s">
        <v>102</v>
      </c>
      <c r="U78" s="151" t="s">
        <v>140</v>
      </c>
      <c r="V78" s="151" t="s">
        <v>141</v>
      </c>
      <c r="W78" s="151" t="s">
        <v>142</v>
      </c>
      <c r="X78" s="151" t="s">
        <v>143</v>
      </c>
      <c r="Y78" s="151" t="s">
        <v>144</v>
      </c>
      <c r="Z78" s="151" t="s">
        <v>145</v>
      </c>
      <c r="AA78" s="151" t="s">
        <v>146</v>
      </c>
      <c r="AB78" s="151" t="s">
        <v>147</v>
      </c>
      <c r="AC78" s="151" t="s">
        <v>148</v>
      </c>
      <c r="AD78" s="151" t="s">
        <v>88</v>
      </c>
      <c r="AE78" s="151" t="s">
        <v>149</v>
      </c>
      <c r="AF78" s="151" t="s">
        <v>150</v>
      </c>
      <c r="AG78" s="151" t="s">
        <v>151</v>
      </c>
      <c r="AH78" s="151" t="s">
        <v>152</v>
      </c>
      <c r="AI78" s="151" t="s">
        <v>153</v>
      </c>
      <c r="AJ78" s="151" t="s">
        <v>105</v>
      </c>
      <c r="AK78" s="151" t="s">
        <v>154</v>
      </c>
      <c r="AL78" s="151" t="s">
        <v>155</v>
      </c>
      <c r="AM78" s="151" t="s">
        <v>112</v>
      </c>
      <c r="AN78" s="151" t="s">
        <v>156</v>
      </c>
      <c r="AO78" s="151" t="s">
        <v>114</v>
      </c>
      <c r="AP78" s="151" t="s">
        <v>157</v>
      </c>
      <c r="AQ78" s="151" t="s">
        <v>227</v>
      </c>
      <c r="AR78" s="151" t="s">
        <v>378</v>
      </c>
    </row>
    <row r="79" spans="1:44">
      <c r="A79" s="160" t="s">
        <v>179</v>
      </c>
      <c r="B79" s="10" t="s">
        <v>72</v>
      </c>
      <c r="C79" s="224">
        <v>0.52646411318692821</v>
      </c>
      <c r="D79" s="224">
        <v>0.52015770561200347</v>
      </c>
      <c r="E79" s="224">
        <v>8.638599123254842E-2</v>
      </c>
      <c r="F79" s="224">
        <v>6.7996737315461325E-2</v>
      </c>
      <c r="G79" s="224">
        <v>7.9154957653723323E-2</v>
      </c>
      <c r="H79" s="224">
        <v>0.20222363760225634</v>
      </c>
      <c r="I79" s="224">
        <v>0.57252451522909975</v>
      </c>
      <c r="J79" s="224">
        <v>6.82334158304823E-2</v>
      </c>
      <c r="K79" s="224">
        <v>0.21975102216163883</v>
      </c>
      <c r="L79" s="224">
        <v>2.613398996793181</v>
      </c>
      <c r="M79" s="224">
        <v>0.72692225357102869</v>
      </c>
      <c r="N79" s="224">
        <v>2.5577824180793138</v>
      </c>
      <c r="O79" s="224">
        <v>1.2244051402647571</v>
      </c>
      <c r="P79" s="224">
        <v>0.25429208518636204</v>
      </c>
      <c r="Q79" s="224">
        <v>0.14215508783410002</v>
      </c>
      <c r="R79" s="224">
        <v>0.44701820801983116</v>
      </c>
      <c r="S79" s="224">
        <v>0.97532375684979211</v>
      </c>
      <c r="T79" s="224">
        <v>0.10683494106074251</v>
      </c>
      <c r="U79" s="224">
        <v>6.8843446369198327E-2</v>
      </c>
      <c r="V79" s="224">
        <v>7.4690405740279769E-2</v>
      </c>
      <c r="W79" s="224">
        <v>5.9669653786977035E-2</v>
      </c>
      <c r="X79" s="224">
        <v>2.6468297271676366</v>
      </c>
      <c r="Y79" s="224">
        <v>0.23056564281963535</v>
      </c>
      <c r="Z79" s="224">
        <v>0.38480573276047902</v>
      </c>
      <c r="AA79" s="224">
        <v>0.16338002681956368</v>
      </c>
      <c r="AB79" s="224">
        <v>4.281881021752626E-2</v>
      </c>
      <c r="AC79" s="224">
        <v>5.4504395209160235E-2</v>
      </c>
      <c r="AD79" s="224">
        <v>0.90983484601336961</v>
      </c>
      <c r="AE79" s="224">
        <v>1.9547528252702713</v>
      </c>
      <c r="AF79" s="224">
        <v>0.24112819240011327</v>
      </c>
      <c r="AG79" s="224">
        <v>0.30736888282988795</v>
      </c>
      <c r="AH79" s="224">
        <v>2.6149517298899121</v>
      </c>
      <c r="AI79" s="224">
        <v>0.86580406988665803</v>
      </c>
      <c r="AJ79" s="224">
        <v>0.33224540881784603</v>
      </c>
      <c r="AK79" s="224">
        <v>0.73768508299779767</v>
      </c>
      <c r="AL79" s="224">
        <v>1.4168826217465398</v>
      </c>
      <c r="AM79" s="298">
        <v>0.87587811564456408</v>
      </c>
      <c r="AN79" s="298">
        <v>4.9592582130012355</v>
      </c>
      <c r="AO79" s="298">
        <v>3.4978656076901191</v>
      </c>
      <c r="AP79" s="298">
        <v>1.4977452759858454</v>
      </c>
      <c r="AQ79" s="298">
        <v>22.010973370663919</v>
      </c>
      <c r="AR79" s="298">
        <f>AQ79-AI79-AH79</f>
        <v>18.530217570887348</v>
      </c>
    </row>
    <row r="80" spans="1:44" s="159" customFormat="1">
      <c r="B80" s="17"/>
      <c r="C80" s="230"/>
      <c r="D80" s="230"/>
      <c r="E80" s="230"/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30"/>
      <c r="Z80" s="230"/>
      <c r="AA80" s="230"/>
      <c r="AB80" s="230"/>
      <c r="AC80" s="230"/>
      <c r="AD80" s="230"/>
      <c r="AE80" s="230"/>
      <c r="AF80" s="230"/>
      <c r="AG80" s="230"/>
      <c r="AH80" s="230"/>
      <c r="AI80" s="230"/>
      <c r="AJ80" s="230"/>
      <c r="AK80" s="230"/>
      <c r="AL80" s="230"/>
    </row>
    <row r="81" spans="1:44" s="159" customFormat="1">
      <c r="B81" s="17"/>
      <c r="C81" s="230"/>
      <c r="D81" s="230"/>
      <c r="E81" s="230"/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30"/>
      <c r="Z81" s="230"/>
      <c r="AA81" s="230"/>
      <c r="AB81" s="230"/>
      <c r="AC81" s="230"/>
      <c r="AD81" s="230"/>
      <c r="AE81" s="230"/>
      <c r="AF81" s="230"/>
      <c r="AG81" s="230"/>
      <c r="AH81" s="230"/>
      <c r="AI81" s="230"/>
      <c r="AJ81" s="230"/>
      <c r="AK81" s="230"/>
      <c r="AL81" s="230"/>
    </row>
    <row r="82" spans="1:44" s="159" customFormat="1">
      <c r="B82" s="17"/>
      <c r="C82" s="230"/>
      <c r="D82" s="230"/>
      <c r="E82" s="230"/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30"/>
      <c r="Z82" s="230"/>
      <c r="AA82" s="230"/>
      <c r="AB82" s="230"/>
      <c r="AC82" s="230"/>
      <c r="AD82" s="230"/>
      <c r="AE82" s="230"/>
      <c r="AF82" s="230"/>
      <c r="AG82" s="230"/>
      <c r="AH82" s="230"/>
      <c r="AI82" s="230"/>
      <c r="AJ82" s="230"/>
      <c r="AK82" s="230"/>
      <c r="AL82" s="230"/>
    </row>
    <row r="83" spans="1:44" s="159" customFormat="1">
      <c r="B83" s="115"/>
      <c r="C83" s="230"/>
      <c r="D83" s="230"/>
      <c r="E83" s="230"/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30"/>
      <c r="Z83" s="230"/>
      <c r="AA83" s="230"/>
      <c r="AB83" s="230"/>
      <c r="AC83" s="230"/>
      <c r="AD83" s="230"/>
      <c r="AE83" s="230"/>
      <c r="AF83" s="230"/>
      <c r="AG83" s="230"/>
      <c r="AH83" s="230"/>
      <c r="AI83" s="230"/>
      <c r="AJ83" s="230"/>
      <c r="AK83" s="230"/>
      <c r="AL83" s="230"/>
    </row>
    <row r="84" spans="1:44">
      <c r="A84" s="159"/>
      <c r="B84" s="159"/>
      <c r="C84" s="230"/>
      <c r="D84" s="230"/>
      <c r="E84" s="230"/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30"/>
      <c r="Z84" s="230"/>
      <c r="AA84" s="230"/>
      <c r="AB84" s="230"/>
      <c r="AC84" s="230"/>
      <c r="AD84" s="230"/>
      <c r="AE84" s="230"/>
      <c r="AF84" s="230"/>
      <c r="AG84" s="230"/>
      <c r="AH84" s="230"/>
      <c r="AI84" s="230"/>
      <c r="AJ84" s="230"/>
      <c r="AK84" s="230"/>
      <c r="AL84" s="231"/>
    </row>
    <row r="85" spans="1:44"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10"/>
      <c r="N85" s="110"/>
      <c r="O85" s="110"/>
      <c r="P85" s="109"/>
      <c r="Q85" s="109"/>
      <c r="R85" s="109"/>
      <c r="S85" s="109"/>
      <c r="T85" s="109"/>
      <c r="U85" s="109"/>
    </row>
    <row r="86" spans="1:44">
      <c r="A86" s="112" t="s">
        <v>185</v>
      </c>
      <c r="C86" s="119"/>
    </row>
    <row r="87" spans="1:44">
      <c r="A87" s="141" t="s">
        <v>41</v>
      </c>
      <c r="B87" s="141" t="s">
        <v>42</v>
      </c>
      <c r="C87" s="151" t="s">
        <v>125</v>
      </c>
      <c r="D87" s="151" t="s">
        <v>126</v>
      </c>
      <c r="E87" s="151" t="s">
        <v>127</v>
      </c>
      <c r="F87" s="151" t="s">
        <v>128</v>
      </c>
      <c r="G87" s="151" t="s">
        <v>129</v>
      </c>
      <c r="H87" s="151" t="s">
        <v>130</v>
      </c>
      <c r="I87" s="151" t="s">
        <v>131</v>
      </c>
      <c r="J87" s="151" t="s">
        <v>132</v>
      </c>
      <c r="K87" s="151" t="s">
        <v>90</v>
      </c>
      <c r="L87" s="151" t="s">
        <v>133</v>
      </c>
      <c r="M87" s="151" t="s">
        <v>134</v>
      </c>
      <c r="N87" s="151" t="s">
        <v>135</v>
      </c>
      <c r="O87" s="151" t="s">
        <v>136</v>
      </c>
      <c r="P87" s="151" t="s">
        <v>137</v>
      </c>
      <c r="Q87" s="151" t="s">
        <v>138</v>
      </c>
      <c r="R87" s="151" t="s">
        <v>97</v>
      </c>
      <c r="S87" s="151" t="s">
        <v>139</v>
      </c>
      <c r="T87" s="151" t="s">
        <v>102</v>
      </c>
      <c r="U87" s="151" t="s">
        <v>140</v>
      </c>
      <c r="V87" s="151" t="s">
        <v>141</v>
      </c>
      <c r="W87" s="151" t="s">
        <v>142</v>
      </c>
      <c r="X87" s="151" t="s">
        <v>143</v>
      </c>
      <c r="Y87" s="151" t="s">
        <v>144</v>
      </c>
      <c r="Z87" s="151" t="s">
        <v>145</v>
      </c>
      <c r="AA87" s="151" t="s">
        <v>146</v>
      </c>
      <c r="AB87" s="151" t="s">
        <v>147</v>
      </c>
      <c r="AC87" s="151" t="s">
        <v>148</v>
      </c>
      <c r="AD87" s="151" t="s">
        <v>88</v>
      </c>
      <c r="AE87" s="151" t="s">
        <v>149</v>
      </c>
      <c r="AF87" s="151" t="s">
        <v>150</v>
      </c>
      <c r="AG87" s="151" t="s">
        <v>151</v>
      </c>
      <c r="AH87" s="151" t="s">
        <v>152</v>
      </c>
      <c r="AI87" s="151" t="s">
        <v>153</v>
      </c>
      <c r="AJ87" s="151" t="s">
        <v>105</v>
      </c>
      <c r="AK87" s="151" t="s">
        <v>154</v>
      </c>
      <c r="AL87" s="151" t="s">
        <v>155</v>
      </c>
      <c r="AM87" s="151" t="s">
        <v>112</v>
      </c>
      <c r="AN87" s="151" t="s">
        <v>156</v>
      </c>
      <c r="AO87" s="151" t="s">
        <v>114</v>
      </c>
      <c r="AP87" s="151" t="s">
        <v>157</v>
      </c>
      <c r="AQ87" s="151" t="s">
        <v>227</v>
      </c>
      <c r="AR87" s="151" t="s">
        <v>378</v>
      </c>
    </row>
    <row r="88" spans="1:44">
      <c r="A88" s="160" t="s">
        <v>179</v>
      </c>
      <c r="B88" s="10" t="s">
        <v>72</v>
      </c>
      <c r="C88" s="288">
        <v>4.4123594673549692E-3</v>
      </c>
      <c r="D88" s="288">
        <v>3.387296453344444E-2</v>
      </c>
      <c r="E88" s="288">
        <v>1.6662804478768331E-3</v>
      </c>
      <c r="F88" s="288">
        <v>2.335092019129412E-3</v>
      </c>
      <c r="G88" s="288">
        <v>6.6814184999675732E-3</v>
      </c>
      <c r="H88" s="288">
        <v>3.2449294847182921E-3</v>
      </c>
      <c r="I88" s="288">
        <v>2.8774640956521426E-3</v>
      </c>
      <c r="J88" s="288">
        <v>3.9019083166401294E-4</v>
      </c>
      <c r="K88" s="288">
        <v>5.5311693959114623E-3</v>
      </c>
      <c r="L88" s="288">
        <v>6.0583986346495991E-2</v>
      </c>
      <c r="M88" s="288">
        <v>6.7296291912275541E-2</v>
      </c>
      <c r="N88" s="288">
        <v>8.6955063900163276E-2</v>
      </c>
      <c r="O88" s="288">
        <v>5.0095032370312854E-3</v>
      </c>
      <c r="P88" s="288">
        <v>8.8001745056659193E-4</v>
      </c>
      <c r="Q88" s="288">
        <v>1.492783897466197E-2</v>
      </c>
      <c r="R88" s="288">
        <v>7.7867356480263855E-3</v>
      </c>
      <c r="S88" s="288">
        <v>1.3044899208526622E-3</v>
      </c>
      <c r="T88" s="288">
        <v>1.6093642426964899E-4</v>
      </c>
      <c r="U88" s="288">
        <v>7.7320730584323769E-3</v>
      </c>
      <c r="V88" s="288">
        <v>4.3755944049834489E-2</v>
      </c>
      <c r="W88" s="288">
        <v>1.2778329576044638E-3</v>
      </c>
      <c r="X88" s="288">
        <v>2.817298704545004E-2</v>
      </c>
      <c r="Y88" s="288">
        <v>1.1416935279389421E-2</v>
      </c>
      <c r="Z88" s="288">
        <v>4.9212701523940861E-2</v>
      </c>
      <c r="AA88" s="288">
        <v>1.5188405771547496E-3</v>
      </c>
      <c r="AB88" s="288">
        <v>4.3915632944936987E-4</v>
      </c>
      <c r="AC88" s="288">
        <v>1.8717483115391438E-3</v>
      </c>
      <c r="AD88" s="288">
        <v>1.0934211756499944E-3</v>
      </c>
      <c r="AE88" s="288">
        <v>1.1381339888637005E-2</v>
      </c>
      <c r="AF88" s="288">
        <v>3.0075475789951571E-3</v>
      </c>
      <c r="AG88" s="288">
        <v>2.227212077372317E-3</v>
      </c>
      <c r="AH88" s="288">
        <v>0.36640905655301681</v>
      </c>
      <c r="AI88" s="288">
        <v>4.6594400168717626E-3</v>
      </c>
      <c r="AJ88" s="288">
        <v>4.0725964049514139E-3</v>
      </c>
      <c r="AK88" s="288">
        <v>4.6377871502322796E-2</v>
      </c>
      <c r="AL88" s="288"/>
      <c r="AM88" s="299"/>
      <c r="AN88" s="299">
        <v>2.1251866893989658E-2</v>
      </c>
      <c r="AO88" s="299">
        <v>4.5539082142614491E-2</v>
      </c>
      <c r="AP88" s="299"/>
      <c r="AQ88" s="299">
        <v>0.84009296901340047</v>
      </c>
      <c r="AR88" s="298">
        <f>AQ88-AI88-AH88</f>
        <v>0.46902447244351186</v>
      </c>
    </row>
    <row r="89" spans="1:44" s="159" customFormat="1">
      <c r="B89" s="17"/>
      <c r="C89" s="230"/>
      <c r="D89" s="230"/>
      <c r="E89" s="230"/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30"/>
      <c r="Z89" s="230"/>
      <c r="AA89" s="230"/>
      <c r="AB89" s="230"/>
      <c r="AC89" s="230"/>
      <c r="AD89" s="230"/>
      <c r="AE89" s="230"/>
      <c r="AF89" s="230"/>
      <c r="AG89" s="230"/>
      <c r="AH89" s="230"/>
      <c r="AI89" s="230"/>
      <c r="AJ89" s="230"/>
      <c r="AK89" s="230"/>
      <c r="AL89" s="230"/>
    </row>
    <row r="90" spans="1:44" s="159" customFormat="1">
      <c r="B90" s="17"/>
      <c r="C90" s="230"/>
      <c r="D90" s="230"/>
      <c r="E90" s="230"/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30"/>
      <c r="Z90" s="230"/>
      <c r="AA90" s="230"/>
      <c r="AB90" s="230"/>
      <c r="AC90" s="230"/>
      <c r="AD90" s="230"/>
      <c r="AE90" s="230"/>
      <c r="AF90" s="230"/>
      <c r="AG90" s="230"/>
      <c r="AH90" s="230"/>
      <c r="AI90" s="230"/>
      <c r="AJ90" s="230"/>
      <c r="AK90" s="230"/>
      <c r="AL90" s="230"/>
    </row>
    <row r="91" spans="1:44" s="159" customFormat="1">
      <c r="B91" s="17"/>
      <c r="C91" s="230"/>
      <c r="D91" s="230"/>
      <c r="E91" s="230"/>
      <c r="F91" s="230"/>
      <c r="G91" s="230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30"/>
      <c r="Z91" s="230"/>
      <c r="AA91" s="230"/>
      <c r="AB91" s="230"/>
      <c r="AC91" s="230"/>
      <c r="AD91" s="230"/>
      <c r="AE91" s="230"/>
      <c r="AF91" s="230"/>
      <c r="AG91" s="230"/>
      <c r="AH91" s="230"/>
      <c r="AI91" s="230"/>
      <c r="AJ91" s="230"/>
      <c r="AK91" s="230"/>
      <c r="AL91" s="230"/>
    </row>
    <row r="92" spans="1:44" s="159" customFormat="1">
      <c r="B92" s="115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0"/>
      <c r="AH92" s="230"/>
      <c r="AI92" s="230"/>
      <c r="AJ92" s="230"/>
      <c r="AK92" s="230"/>
      <c r="AL92" s="230"/>
    </row>
    <row r="93" spans="1:44">
      <c r="A93" s="159"/>
      <c r="B93" s="159"/>
      <c r="C93" s="230"/>
      <c r="D93" s="230"/>
      <c r="E93" s="230"/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30"/>
      <c r="Z93" s="230"/>
      <c r="AA93" s="230"/>
      <c r="AB93" s="230"/>
      <c r="AC93" s="230"/>
      <c r="AD93" s="230"/>
      <c r="AE93" s="230"/>
      <c r="AF93" s="230"/>
      <c r="AG93" s="230"/>
      <c r="AH93" s="230"/>
      <c r="AI93" s="230"/>
      <c r="AJ93" s="230"/>
      <c r="AK93" s="230"/>
      <c r="AL93" s="231"/>
    </row>
    <row r="94" spans="1:44"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10"/>
      <c r="N94" s="110"/>
      <c r="O94" s="110"/>
      <c r="P94" s="109"/>
      <c r="Q94" s="109"/>
      <c r="R94" s="109"/>
      <c r="S94" s="109"/>
      <c r="T94" s="109"/>
      <c r="U94" s="109"/>
    </row>
    <row r="95" spans="1:44">
      <c r="A95" s="112" t="s">
        <v>186</v>
      </c>
      <c r="C95" s="119" t="s">
        <v>218</v>
      </c>
    </row>
    <row r="96" spans="1:44">
      <c r="A96" s="141" t="s">
        <v>41</v>
      </c>
      <c r="B96" s="141" t="s">
        <v>42</v>
      </c>
      <c r="C96" s="151" t="s">
        <v>125</v>
      </c>
      <c r="D96" s="151" t="s">
        <v>126</v>
      </c>
      <c r="E96" s="151" t="s">
        <v>127</v>
      </c>
      <c r="F96" s="151" t="s">
        <v>128</v>
      </c>
      <c r="G96" s="151" t="s">
        <v>129</v>
      </c>
      <c r="H96" s="151" t="s">
        <v>130</v>
      </c>
      <c r="I96" s="151" t="s">
        <v>131</v>
      </c>
      <c r="J96" s="151" t="s">
        <v>132</v>
      </c>
      <c r="K96" s="151" t="s">
        <v>90</v>
      </c>
      <c r="L96" s="151" t="s">
        <v>133</v>
      </c>
      <c r="M96" s="151" t="s">
        <v>134</v>
      </c>
      <c r="N96" s="151" t="s">
        <v>135</v>
      </c>
      <c r="O96" s="151" t="s">
        <v>136</v>
      </c>
      <c r="P96" s="151" t="s">
        <v>137</v>
      </c>
      <c r="Q96" s="151" t="s">
        <v>138</v>
      </c>
      <c r="R96" s="151" t="s">
        <v>97</v>
      </c>
      <c r="S96" s="151" t="s">
        <v>139</v>
      </c>
      <c r="T96" s="151" t="s">
        <v>102</v>
      </c>
      <c r="U96" s="151" t="s">
        <v>140</v>
      </c>
      <c r="V96" s="151" t="s">
        <v>141</v>
      </c>
      <c r="W96" s="151" t="s">
        <v>142</v>
      </c>
      <c r="X96" s="151" t="s">
        <v>143</v>
      </c>
      <c r="Y96" s="151" t="s">
        <v>144</v>
      </c>
      <c r="Z96" s="151" t="s">
        <v>145</v>
      </c>
      <c r="AA96" s="151" t="s">
        <v>146</v>
      </c>
      <c r="AB96" s="151" t="s">
        <v>147</v>
      </c>
      <c r="AC96" s="151" t="s">
        <v>148</v>
      </c>
      <c r="AD96" s="151" t="s">
        <v>88</v>
      </c>
      <c r="AE96" s="151" t="s">
        <v>149</v>
      </c>
      <c r="AF96" s="151" t="s">
        <v>150</v>
      </c>
      <c r="AG96" s="151" t="s">
        <v>151</v>
      </c>
      <c r="AH96" s="151" t="s">
        <v>152</v>
      </c>
      <c r="AI96" s="151" t="s">
        <v>153</v>
      </c>
      <c r="AJ96" s="151" t="s">
        <v>105</v>
      </c>
      <c r="AK96" s="151" t="s">
        <v>154</v>
      </c>
      <c r="AL96" s="151" t="s">
        <v>155</v>
      </c>
      <c r="AM96" s="151" t="s">
        <v>112</v>
      </c>
      <c r="AN96" s="151" t="s">
        <v>156</v>
      </c>
      <c r="AO96" s="151" t="s">
        <v>114</v>
      </c>
      <c r="AP96" s="151" t="s">
        <v>157</v>
      </c>
      <c r="AQ96" s="151" t="s">
        <v>227</v>
      </c>
      <c r="AR96" s="151" t="s">
        <v>378</v>
      </c>
    </row>
    <row r="97" spans="1:44">
      <c r="A97" s="160" t="s">
        <v>179</v>
      </c>
      <c r="B97" s="10" t="s">
        <v>72</v>
      </c>
      <c r="C97" s="221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1"/>
      <c r="AH97" s="221"/>
      <c r="AI97" s="221"/>
      <c r="AJ97" s="221"/>
      <c r="AK97" s="221"/>
      <c r="AL97" s="221"/>
      <c r="AM97" s="160"/>
      <c r="AN97" s="160"/>
      <c r="AO97" s="160"/>
      <c r="AP97" s="160"/>
      <c r="AQ97" s="160"/>
      <c r="AR97" s="298"/>
    </row>
    <row r="98" spans="1:44" s="159" customFormat="1">
      <c r="B98" s="17"/>
      <c r="C98" s="230"/>
      <c r="D98" s="230"/>
      <c r="E98" s="230"/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30"/>
      <c r="AH98" s="230"/>
      <c r="AI98" s="230"/>
      <c r="AJ98" s="230"/>
      <c r="AK98" s="230"/>
      <c r="AL98" s="230"/>
    </row>
    <row r="99" spans="1:44" s="159" customFormat="1">
      <c r="B99" s="17"/>
      <c r="C99" s="230"/>
      <c r="D99" s="230"/>
      <c r="E99" s="230"/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30"/>
      <c r="Y99" s="230"/>
      <c r="Z99" s="230"/>
      <c r="AA99" s="230"/>
      <c r="AB99" s="230"/>
      <c r="AC99" s="230"/>
      <c r="AD99" s="230"/>
      <c r="AE99" s="230"/>
      <c r="AF99" s="231"/>
      <c r="AG99" s="230"/>
      <c r="AH99" s="230"/>
      <c r="AI99" s="230"/>
      <c r="AJ99" s="230"/>
      <c r="AK99" s="230"/>
      <c r="AL99" s="230"/>
    </row>
    <row r="100" spans="1:44" s="159" customFormat="1">
      <c r="B100" s="17"/>
      <c r="C100" s="230"/>
      <c r="D100" s="230"/>
      <c r="E100" s="230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  <c r="AC100" s="230"/>
      <c r="AD100" s="230"/>
      <c r="AE100" s="230"/>
      <c r="AF100" s="230"/>
      <c r="AG100" s="230"/>
      <c r="AH100" s="230"/>
      <c r="AI100" s="230"/>
      <c r="AJ100" s="230"/>
      <c r="AK100" s="230"/>
      <c r="AL100" s="230"/>
    </row>
    <row r="101" spans="1:44" s="159" customFormat="1">
      <c r="B101" s="115"/>
      <c r="C101" s="230"/>
      <c r="D101" s="230"/>
      <c r="E101" s="230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30"/>
      <c r="Z101" s="230"/>
      <c r="AA101" s="230"/>
      <c r="AB101" s="230"/>
      <c r="AC101" s="230"/>
      <c r="AD101" s="230"/>
      <c r="AE101" s="230"/>
      <c r="AF101" s="230"/>
      <c r="AG101" s="230"/>
      <c r="AH101" s="230"/>
      <c r="AI101" s="230"/>
      <c r="AJ101" s="230"/>
      <c r="AK101" s="230"/>
      <c r="AL101" s="230"/>
    </row>
    <row r="102" spans="1:44">
      <c r="A102" s="159"/>
      <c r="B102" s="159"/>
      <c r="C102" s="230"/>
      <c r="D102" s="230"/>
      <c r="E102" s="230"/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30"/>
      <c r="Z102" s="230"/>
      <c r="AA102" s="230"/>
      <c r="AB102" s="230"/>
      <c r="AC102" s="230"/>
      <c r="AD102" s="230"/>
      <c r="AE102" s="230"/>
      <c r="AF102" s="230"/>
      <c r="AG102" s="230"/>
      <c r="AH102" s="230"/>
      <c r="AI102" s="230"/>
      <c r="AJ102" s="230"/>
      <c r="AK102" s="230"/>
      <c r="AL102" s="231"/>
    </row>
    <row r="103" spans="1:44">
      <c r="C103" s="109"/>
      <c r="D103" s="109"/>
      <c r="E103" s="109"/>
      <c r="F103" s="109"/>
      <c r="G103" s="109"/>
      <c r="H103" s="109"/>
      <c r="I103" s="109"/>
      <c r="J103" s="109"/>
      <c r="K103" s="109"/>
      <c r="L103" s="109"/>
      <c r="M103" s="110"/>
      <c r="N103" s="110"/>
      <c r="O103" s="110"/>
      <c r="P103" s="109"/>
      <c r="Q103" s="109"/>
      <c r="R103" s="109"/>
      <c r="S103" s="109"/>
      <c r="T103" s="109"/>
      <c r="U103" s="109"/>
    </row>
    <row r="104" spans="1:44">
      <c r="A104" s="112" t="s">
        <v>187</v>
      </c>
    </row>
    <row r="105" spans="1:44">
      <c r="A105" s="141" t="s">
        <v>41</v>
      </c>
      <c r="B105" s="141" t="s">
        <v>42</v>
      </c>
      <c r="C105" s="151" t="s">
        <v>125</v>
      </c>
      <c r="D105" s="151" t="s">
        <v>126</v>
      </c>
      <c r="E105" s="151" t="s">
        <v>127</v>
      </c>
      <c r="F105" s="151" t="s">
        <v>128</v>
      </c>
      <c r="G105" s="151" t="s">
        <v>129</v>
      </c>
      <c r="H105" s="151" t="s">
        <v>130</v>
      </c>
      <c r="I105" s="151" t="s">
        <v>131</v>
      </c>
      <c r="J105" s="151" t="s">
        <v>132</v>
      </c>
      <c r="K105" s="151" t="s">
        <v>90</v>
      </c>
      <c r="L105" s="151" t="s">
        <v>133</v>
      </c>
      <c r="M105" s="151" t="s">
        <v>134</v>
      </c>
      <c r="N105" s="151" t="s">
        <v>135</v>
      </c>
      <c r="O105" s="151" t="s">
        <v>136</v>
      </c>
      <c r="P105" s="151" t="s">
        <v>137</v>
      </c>
      <c r="Q105" s="151" t="s">
        <v>138</v>
      </c>
      <c r="R105" s="151" t="s">
        <v>97</v>
      </c>
      <c r="S105" s="151" t="s">
        <v>139</v>
      </c>
      <c r="T105" s="151" t="s">
        <v>102</v>
      </c>
      <c r="U105" s="151" t="s">
        <v>140</v>
      </c>
      <c r="V105" s="151" t="s">
        <v>141</v>
      </c>
      <c r="W105" s="151" t="s">
        <v>142</v>
      </c>
      <c r="X105" s="151" t="s">
        <v>143</v>
      </c>
      <c r="Y105" s="151" t="s">
        <v>144</v>
      </c>
      <c r="Z105" s="151" t="s">
        <v>145</v>
      </c>
      <c r="AA105" s="151" t="s">
        <v>146</v>
      </c>
      <c r="AB105" s="151" t="s">
        <v>147</v>
      </c>
      <c r="AC105" s="151" t="s">
        <v>148</v>
      </c>
      <c r="AD105" s="151" t="s">
        <v>88</v>
      </c>
      <c r="AE105" s="151" t="s">
        <v>149</v>
      </c>
      <c r="AF105" s="151" t="s">
        <v>150</v>
      </c>
      <c r="AG105" s="151" t="s">
        <v>151</v>
      </c>
      <c r="AH105" s="151" t="s">
        <v>152</v>
      </c>
      <c r="AI105" s="151" t="s">
        <v>153</v>
      </c>
      <c r="AJ105" s="151" t="s">
        <v>105</v>
      </c>
      <c r="AK105" s="151" t="s">
        <v>154</v>
      </c>
      <c r="AL105" s="151" t="s">
        <v>155</v>
      </c>
      <c r="AM105" s="151" t="s">
        <v>112</v>
      </c>
      <c r="AN105" s="151" t="s">
        <v>156</v>
      </c>
      <c r="AO105" s="151" t="s">
        <v>114</v>
      </c>
      <c r="AP105" s="151" t="s">
        <v>157</v>
      </c>
      <c r="AQ105" s="151" t="s">
        <v>227</v>
      </c>
      <c r="AR105" s="151" t="s">
        <v>378</v>
      </c>
    </row>
    <row r="106" spans="1:44">
      <c r="A106" s="160" t="s">
        <v>179</v>
      </c>
      <c r="B106" s="10" t="s">
        <v>72</v>
      </c>
      <c r="C106" s="288">
        <v>0.20943364575190165</v>
      </c>
      <c r="D106" s="288">
        <v>0.18464852208690463</v>
      </c>
      <c r="E106" s="288">
        <v>2.0554391156506018E-2</v>
      </c>
      <c r="F106" s="288">
        <v>1.4148605377457981E-2</v>
      </c>
      <c r="G106" s="288">
        <v>2.7415037867532556E-2</v>
      </c>
      <c r="H106" s="288">
        <v>6.621514004393865E-2</v>
      </c>
      <c r="I106" s="288">
        <v>0.19387901939561963</v>
      </c>
      <c r="J106" s="288">
        <v>8.8556834437712711E-3</v>
      </c>
      <c r="K106" s="288">
        <v>6.3689982068776893E-2</v>
      </c>
      <c r="L106" s="288">
        <v>1.206450962161659</v>
      </c>
      <c r="M106" s="288">
        <v>0.32650433365206716</v>
      </c>
      <c r="N106" s="288">
        <v>1.2084722726532173</v>
      </c>
      <c r="O106" s="288">
        <v>0.48028602645464452</v>
      </c>
      <c r="P106" s="288">
        <v>7.2590346310773907E-2</v>
      </c>
      <c r="Q106" s="288">
        <v>5.7111646521135706E-2</v>
      </c>
      <c r="R106" s="288">
        <v>0.19062264711911958</v>
      </c>
      <c r="S106" s="288">
        <v>0.40501178193978526</v>
      </c>
      <c r="T106" s="288">
        <v>2.1013971448485227E-2</v>
      </c>
      <c r="U106" s="288">
        <v>1.7213357257356333E-2</v>
      </c>
      <c r="V106" s="288">
        <v>2.8462344068080014E-2</v>
      </c>
      <c r="W106" s="288">
        <v>1.9201595989323163E-2</v>
      </c>
      <c r="X106" s="288">
        <v>1.226289140343586</v>
      </c>
      <c r="Y106" s="288">
        <v>6.048743355046253E-2</v>
      </c>
      <c r="Z106" s="288">
        <v>0.10904748966468877</v>
      </c>
      <c r="AA106" s="288">
        <v>4.9386330668072374E-2</v>
      </c>
      <c r="AB106" s="288">
        <v>9.5283376313062655E-3</v>
      </c>
      <c r="AC106" s="288">
        <v>7.4998446714926899E-3</v>
      </c>
      <c r="AD106" s="288">
        <v>0.31892816467567914</v>
      </c>
      <c r="AE106" s="288">
        <v>0.62714196597452299</v>
      </c>
      <c r="AF106" s="288">
        <v>0.10012109569086639</v>
      </c>
      <c r="AG106" s="288">
        <v>0.1000933356443087</v>
      </c>
      <c r="AH106" s="288">
        <v>1.086465372006268</v>
      </c>
      <c r="AI106" s="288">
        <v>0.36203274859648094</v>
      </c>
      <c r="AJ106" s="288">
        <v>0.14343663597517642</v>
      </c>
      <c r="AK106" s="288">
        <v>0.30178946257058281</v>
      </c>
      <c r="AL106" s="288">
        <v>0.41510978146277533</v>
      </c>
      <c r="AM106" s="299">
        <v>0.21987236112927735</v>
      </c>
      <c r="AN106" s="299">
        <v>1.7331745896772628</v>
      </c>
      <c r="AO106" s="299">
        <v>1.3860758058067413</v>
      </c>
      <c r="AP106" s="299">
        <v>0.80130167117298345</v>
      </c>
      <c r="AQ106" s="299">
        <v>8.8788025718857924</v>
      </c>
      <c r="AR106" s="298">
        <f>AQ106-AI106-AH106</f>
        <v>7.4303044512830443</v>
      </c>
    </row>
    <row r="107" spans="1:44" s="159" customFormat="1">
      <c r="B107" s="17"/>
      <c r="C107" s="230"/>
      <c r="D107" s="230"/>
      <c r="E107" s="230"/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30"/>
      <c r="Z107" s="230"/>
      <c r="AA107" s="230"/>
      <c r="AB107" s="230"/>
      <c r="AC107" s="230"/>
      <c r="AD107" s="230"/>
      <c r="AE107" s="230"/>
      <c r="AF107" s="230"/>
      <c r="AG107" s="230"/>
      <c r="AH107" s="230"/>
      <c r="AI107" s="230"/>
      <c r="AJ107" s="230"/>
      <c r="AK107" s="230"/>
      <c r="AL107" s="230"/>
    </row>
    <row r="108" spans="1:44" s="159" customFormat="1">
      <c r="B108" s="17"/>
      <c r="C108" s="230"/>
      <c r="D108" s="230"/>
      <c r="E108" s="230"/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30"/>
      <c r="Z108" s="230"/>
      <c r="AA108" s="230"/>
      <c r="AB108" s="230"/>
      <c r="AC108" s="230"/>
      <c r="AD108" s="230"/>
      <c r="AE108" s="230"/>
      <c r="AF108" s="230"/>
      <c r="AG108" s="230"/>
      <c r="AH108" s="230"/>
      <c r="AI108" s="230"/>
      <c r="AJ108" s="230"/>
      <c r="AK108" s="230"/>
      <c r="AL108" s="230"/>
    </row>
    <row r="109" spans="1:44" s="159" customFormat="1">
      <c r="B109" s="17"/>
      <c r="C109" s="230"/>
      <c r="D109" s="230"/>
      <c r="E109" s="230"/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30"/>
      <c r="Y109" s="230"/>
      <c r="Z109" s="230"/>
      <c r="AA109" s="230"/>
      <c r="AB109" s="230"/>
      <c r="AC109" s="230"/>
      <c r="AD109" s="230"/>
      <c r="AE109" s="230"/>
      <c r="AF109" s="230"/>
      <c r="AG109" s="230"/>
      <c r="AH109" s="230"/>
      <c r="AI109" s="230"/>
      <c r="AJ109" s="230"/>
      <c r="AK109" s="230"/>
      <c r="AL109" s="230"/>
    </row>
    <row r="110" spans="1:44" s="159" customFormat="1">
      <c r="B110" s="115"/>
      <c r="C110" s="230"/>
      <c r="D110" s="230"/>
      <c r="E110" s="230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0"/>
      <c r="AC110" s="230"/>
      <c r="AD110" s="230"/>
      <c r="AE110" s="230"/>
      <c r="AF110" s="230"/>
      <c r="AG110" s="230"/>
      <c r="AH110" s="230"/>
      <c r="AI110" s="230"/>
      <c r="AJ110" s="230"/>
      <c r="AK110" s="230"/>
      <c r="AL110" s="230"/>
    </row>
    <row r="111" spans="1:44">
      <c r="A111" s="159"/>
      <c r="B111" s="159"/>
      <c r="C111" s="230"/>
      <c r="D111" s="230"/>
      <c r="E111" s="230"/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30"/>
      <c r="Y111" s="230"/>
      <c r="Z111" s="230"/>
      <c r="AA111" s="230"/>
      <c r="AB111" s="230"/>
      <c r="AC111" s="230"/>
      <c r="AD111" s="230"/>
      <c r="AE111" s="230"/>
      <c r="AF111" s="230"/>
      <c r="AG111" s="230"/>
      <c r="AH111" s="230"/>
      <c r="AI111" s="230"/>
      <c r="AJ111" s="230"/>
      <c r="AK111" s="230"/>
      <c r="AL111" s="231"/>
    </row>
    <row r="112" spans="1:44"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10"/>
      <c r="N112" s="110"/>
      <c r="O112" s="110"/>
      <c r="P112" s="109"/>
      <c r="Q112" s="109"/>
      <c r="R112" s="109"/>
      <c r="S112" s="109"/>
      <c r="T112" s="109"/>
      <c r="U112" s="109"/>
    </row>
    <row r="113" spans="1:44">
      <c r="A113" s="112" t="s">
        <v>189</v>
      </c>
    </row>
    <row r="114" spans="1:44">
      <c r="A114" s="141" t="s">
        <v>41</v>
      </c>
      <c r="B114" s="141" t="s">
        <v>42</v>
      </c>
      <c r="C114" s="151" t="s">
        <v>125</v>
      </c>
      <c r="D114" s="151" t="s">
        <v>126</v>
      </c>
      <c r="E114" s="151" t="s">
        <v>127</v>
      </c>
      <c r="F114" s="151" t="s">
        <v>128</v>
      </c>
      <c r="G114" s="151" t="s">
        <v>129</v>
      </c>
      <c r="H114" s="151" t="s">
        <v>130</v>
      </c>
      <c r="I114" s="151" t="s">
        <v>131</v>
      </c>
      <c r="J114" s="151" t="s">
        <v>132</v>
      </c>
      <c r="K114" s="151" t="s">
        <v>90</v>
      </c>
      <c r="L114" s="151" t="s">
        <v>133</v>
      </c>
      <c r="M114" s="151" t="s">
        <v>134</v>
      </c>
      <c r="N114" s="151" t="s">
        <v>135</v>
      </c>
      <c r="O114" s="151" t="s">
        <v>136</v>
      </c>
      <c r="P114" s="151" t="s">
        <v>137</v>
      </c>
      <c r="Q114" s="151" t="s">
        <v>138</v>
      </c>
      <c r="R114" s="151" t="s">
        <v>97</v>
      </c>
      <c r="S114" s="151" t="s">
        <v>139</v>
      </c>
      <c r="T114" s="151" t="s">
        <v>102</v>
      </c>
      <c r="U114" s="151" t="s">
        <v>140</v>
      </c>
      <c r="V114" s="151" t="s">
        <v>141</v>
      </c>
      <c r="W114" s="151" t="s">
        <v>142</v>
      </c>
      <c r="X114" s="151" t="s">
        <v>143</v>
      </c>
      <c r="Y114" s="151" t="s">
        <v>144</v>
      </c>
      <c r="Z114" s="151" t="s">
        <v>145</v>
      </c>
      <c r="AA114" s="151" t="s">
        <v>146</v>
      </c>
      <c r="AB114" s="151" t="s">
        <v>147</v>
      </c>
      <c r="AC114" s="151" t="s">
        <v>148</v>
      </c>
      <c r="AD114" s="151" t="s">
        <v>88</v>
      </c>
      <c r="AE114" s="151" t="s">
        <v>149</v>
      </c>
      <c r="AF114" s="151" t="s">
        <v>150</v>
      </c>
      <c r="AG114" s="151" t="s">
        <v>151</v>
      </c>
      <c r="AH114" s="151" t="s">
        <v>152</v>
      </c>
      <c r="AI114" s="151" t="s">
        <v>153</v>
      </c>
      <c r="AJ114" s="151" t="s">
        <v>105</v>
      </c>
      <c r="AK114" s="151" t="s">
        <v>154</v>
      </c>
      <c r="AL114" s="151" t="s">
        <v>155</v>
      </c>
      <c r="AM114" s="151" t="s">
        <v>112</v>
      </c>
      <c r="AN114" s="151" t="s">
        <v>156</v>
      </c>
      <c r="AO114" s="151" t="s">
        <v>114</v>
      </c>
      <c r="AP114" s="151" t="s">
        <v>157</v>
      </c>
      <c r="AQ114" s="151" t="s">
        <v>227</v>
      </c>
      <c r="AR114" s="151" t="s">
        <v>378</v>
      </c>
    </row>
    <row r="115" spans="1:44">
      <c r="A115" s="160" t="s">
        <v>179</v>
      </c>
      <c r="B115" s="10" t="s">
        <v>72</v>
      </c>
      <c r="C115" s="224">
        <v>2.0556011128731932E-3</v>
      </c>
      <c r="D115" s="224">
        <v>1.9109823036113029E-3</v>
      </c>
      <c r="E115" s="224">
        <v>2.4936182582901544E-4</v>
      </c>
      <c r="F115" s="224">
        <v>2.0842423503649428E-4</v>
      </c>
      <c r="G115" s="224">
        <v>3.1922694932096725E-4</v>
      </c>
      <c r="H115" s="224">
        <v>8.1422586597289432E-4</v>
      </c>
      <c r="I115" s="224">
        <v>3.0320197358040661E-3</v>
      </c>
      <c r="J115" s="224">
        <v>2.7925589052689128E-4</v>
      </c>
      <c r="K115" s="224">
        <v>1.7927646368466185E-3</v>
      </c>
      <c r="L115" s="224">
        <v>4.7831092930580577E-3</v>
      </c>
      <c r="M115" s="224">
        <v>2.3680714458133491E-3</v>
      </c>
      <c r="N115" s="224">
        <v>5.0762552747625851E-3</v>
      </c>
      <c r="O115" s="224">
        <v>4.3252105390461197E-3</v>
      </c>
      <c r="P115" s="224">
        <v>1.1614207740154254E-3</v>
      </c>
      <c r="Q115" s="224">
        <v>4.8452662479435036E-4</v>
      </c>
      <c r="R115" s="224">
        <v>1.6727993962180742E-3</v>
      </c>
      <c r="S115" s="224">
        <v>2.1349845901760286E-3</v>
      </c>
      <c r="T115" s="224">
        <v>4.0868427557781684E-4</v>
      </c>
      <c r="U115" s="224">
        <v>2.4950686092829337E-4</v>
      </c>
      <c r="V115" s="224">
        <v>4.0219037813303511E-4</v>
      </c>
      <c r="W115" s="224">
        <v>2.5050785015605809E-4</v>
      </c>
      <c r="X115" s="224">
        <v>4.4906279549804876E-3</v>
      </c>
      <c r="Y115" s="224">
        <v>9.1167184922580282E-4</v>
      </c>
      <c r="Z115" s="224">
        <v>8.9455841947372241E-4</v>
      </c>
      <c r="AA115" s="224">
        <v>4.5459556280216926E-4</v>
      </c>
      <c r="AB115" s="224">
        <v>1.6223169884751391E-4</v>
      </c>
      <c r="AC115" s="224">
        <v>1.9908453989412193E-4</v>
      </c>
      <c r="AD115" s="224">
        <v>1.9234336906374548E-3</v>
      </c>
      <c r="AE115" s="224">
        <v>2.3216901027657442E-3</v>
      </c>
      <c r="AF115" s="224">
        <v>1.223042672056874E-3</v>
      </c>
      <c r="AG115" s="224">
        <v>2.8478462711238653E-3</v>
      </c>
      <c r="AH115" s="224">
        <v>4.265255701027427E-3</v>
      </c>
      <c r="AI115" s="224">
        <v>2.5136411122767487E-3</v>
      </c>
      <c r="AJ115" s="224">
        <v>2.9147985374962946E-3</v>
      </c>
      <c r="AK115" s="224">
        <v>3.3051410580813138E-3</v>
      </c>
      <c r="AL115" s="224">
        <v>4.3751577412833552E-3</v>
      </c>
      <c r="AM115" s="298">
        <v>2.6853345467117854E-3</v>
      </c>
      <c r="AN115" s="298">
        <v>8.9988624525098402E-3</v>
      </c>
      <c r="AO115" s="298">
        <v>6.3470805771815306E-3</v>
      </c>
      <c r="AP115" s="298">
        <v>4.50647414449332E-3</v>
      </c>
      <c r="AQ115" s="298">
        <v>5.618680943361256E-2</v>
      </c>
      <c r="AR115" s="298">
        <f>AQ115-AI115-AH115</f>
        <v>4.9407912620308386E-2</v>
      </c>
    </row>
    <row r="116" spans="1:44" ht="15">
      <c r="D116" s="138"/>
      <c r="E116" s="138"/>
      <c r="K116" s="138"/>
      <c r="L116" s="138"/>
      <c r="M116" s="138"/>
      <c r="N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E116" s="138"/>
      <c r="AF116" s="138"/>
      <c r="AJ116" s="138"/>
    </row>
    <row r="117" spans="1:44"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  <c r="AF117" s="159"/>
      <c r="AG117" s="159"/>
      <c r="AH117" s="159"/>
      <c r="AI117" s="159"/>
      <c r="AJ117" s="159"/>
      <c r="AK117" s="159"/>
      <c r="AL117" s="159"/>
      <c r="AM117" s="159"/>
      <c r="AN117" s="159"/>
      <c r="AO117" s="159"/>
      <c r="AP117" s="159"/>
      <c r="AQ117" s="159"/>
    </row>
    <row r="118" spans="1:44" ht="15">
      <c r="D118" s="137"/>
      <c r="E118" s="137"/>
      <c r="F118" s="137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</row>
    <row r="119" spans="1:44"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59"/>
      <c r="AK119" s="159"/>
      <c r="AL119" s="159"/>
      <c r="AM119" s="159"/>
      <c r="AN119" s="159"/>
      <c r="AO119" s="159"/>
      <c r="AP119" s="159"/>
      <c r="AQ119" s="159"/>
    </row>
    <row r="120" spans="1:44" ht="15">
      <c r="C120" s="159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  <c r="AF120" s="159"/>
      <c r="AG120" s="159"/>
      <c r="AH120" s="159"/>
      <c r="AI120" s="159"/>
      <c r="AJ120" s="159"/>
      <c r="AK120" s="137"/>
      <c r="AL120" s="137"/>
      <c r="AM120" s="137"/>
      <c r="AN120" s="137"/>
      <c r="AO120" s="137"/>
      <c r="AP120" s="137"/>
      <c r="AQ120" s="159"/>
    </row>
    <row r="121" spans="1:44"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  <c r="AF121" s="159"/>
      <c r="AG121" s="159"/>
      <c r="AH121" s="159"/>
      <c r="AI121" s="159"/>
      <c r="AJ121" s="159"/>
      <c r="AK121" s="159"/>
      <c r="AL121" s="159"/>
      <c r="AM121" s="159"/>
      <c r="AN121" s="159"/>
      <c r="AO121" s="159"/>
      <c r="AP121" s="159"/>
      <c r="AQ121" s="159"/>
    </row>
    <row r="123" spans="1:44" ht="18.75">
      <c r="A123" s="111" t="s">
        <v>191</v>
      </c>
    </row>
    <row r="125" spans="1:44">
      <c r="A125" s="112" t="s">
        <v>50</v>
      </c>
    </row>
    <row r="126" spans="1:44">
      <c r="A126" s="141" t="s">
        <v>41</v>
      </c>
      <c r="B126" s="141" t="s">
        <v>42</v>
      </c>
      <c r="C126" s="151" t="s">
        <v>125</v>
      </c>
      <c r="D126" s="151" t="s">
        <v>126</v>
      </c>
      <c r="E126" s="151" t="s">
        <v>127</v>
      </c>
      <c r="F126" s="151" t="s">
        <v>128</v>
      </c>
      <c r="G126" s="151" t="s">
        <v>129</v>
      </c>
      <c r="H126" s="151" t="s">
        <v>130</v>
      </c>
      <c r="I126" s="151" t="s">
        <v>131</v>
      </c>
      <c r="J126" s="151" t="s">
        <v>132</v>
      </c>
      <c r="K126" s="151" t="s">
        <v>90</v>
      </c>
      <c r="L126" s="151" t="s">
        <v>133</v>
      </c>
      <c r="M126" s="151" t="s">
        <v>134</v>
      </c>
      <c r="N126" s="151" t="s">
        <v>135</v>
      </c>
      <c r="O126" s="151" t="s">
        <v>136</v>
      </c>
      <c r="P126" s="151" t="s">
        <v>137</v>
      </c>
      <c r="Q126" s="151" t="s">
        <v>138</v>
      </c>
      <c r="R126" s="151" t="s">
        <v>97</v>
      </c>
      <c r="S126" s="151" t="s">
        <v>139</v>
      </c>
      <c r="T126" s="151" t="s">
        <v>102</v>
      </c>
      <c r="U126" s="151" t="s">
        <v>140</v>
      </c>
      <c r="V126" s="151" t="s">
        <v>141</v>
      </c>
      <c r="W126" s="151" t="s">
        <v>142</v>
      </c>
      <c r="X126" s="151" t="s">
        <v>143</v>
      </c>
      <c r="Y126" s="151" t="s">
        <v>144</v>
      </c>
      <c r="Z126" s="151" t="s">
        <v>145</v>
      </c>
      <c r="AA126" s="151" t="s">
        <v>146</v>
      </c>
      <c r="AB126" s="151" t="s">
        <v>147</v>
      </c>
      <c r="AC126" s="151" t="s">
        <v>148</v>
      </c>
      <c r="AD126" s="151" t="s">
        <v>88</v>
      </c>
      <c r="AE126" s="151" t="s">
        <v>149</v>
      </c>
      <c r="AF126" s="151" t="s">
        <v>150</v>
      </c>
      <c r="AG126" s="151" t="s">
        <v>151</v>
      </c>
      <c r="AH126" s="151" t="s">
        <v>152</v>
      </c>
      <c r="AI126" s="151" t="s">
        <v>153</v>
      </c>
      <c r="AJ126" s="151" t="s">
        <v>105</v>
      </c>
      <c r="AK126" s="151" t="s">
        <v>154</v>
      </c>
      <c r="AL126" s="151" t="s">
        <v>155</v>
      </c>
      <c r="AM126" s="151" t="s">
        <v>112</v>
      </c>
      <c r="AN126" s="151" t="s">
        <v>156</v>
      </c>
      <c r="AO126" s="151" t="s">
        <v>114</v>
      </c>
      <c r="AP126" s="151" t="s">
        <v>157</v>
      </c>
      <c r="AQ126" s="151" t="s">
        <v>227</v>
      </c>
    </row>
    <row r="127" spans="1:44" ht="15">
      <c r="A127" s="160" t="s">
        <v>40</v>
      </c>
      <c r="B127" s="10" t="s">
        <v>228</v>
      </c>
      <c r="C127" s="300">
        <v>0.49787884649979619</v>
      </c>
      <c r="D127" s="300">
        <v>0.522277118067628</v>
      </c>
      <c r="E127" s="300">
        <v>0.24474541999800231</v>
      </c>
      <c r="F127" s="300">
        <v>0.51004785937749109</v>
      </c>
      <c r="G127" s="300">
        <v>0.17341595710017729</v>
      </c>
      <c r="H127" s="300">
        <v>0.35317773534860619</v>
      </c>
      <c r="I127" s="300">
        <v>0.53775315864521755</v>
      </c>
      <c r="J127" s="300">
        <v>0.73364503870154585</v>
      </c>
      <c r="K127" s="300">
        <v>0.47341936680350138</v>
      </c>
      <c r="L127" s="300">
        <v>0.38782405774067602</v>
      </c>
      <c r="M127" s="300">
        <v>0.41260920367595011</v>
      </c>
      <c r="N127" s="300">
        <v>0.45563953471385743</v>
      </c>
      <c r="O127" s="300">
        <v>0.56800519988317377</v>
      </c>
      <c r="P127" s="300">
        <v>0.3241004726763102</v>
      </c>
      <c r="Q127" s="300">
        <v>0.25820251218644741</v>
      </c>
      <c r="R127" s="300">
        <v>0.55634669884843357</v>
      </c>
      <c r="S127" s="300">
        <v>0.43051647721960651</v>
      </c>
      <c r="T127" s="300">
        <v>0.4168046520915239</v>
      </c>
      <c r="U127" s="300">
        <v>0.3452642837693029</v>
      </c>
      <c r="V127" s="300">
        <v>1.3213490668007546</v>
      </c>
      <c r="W127" s="300">
        <v>0.19636992805916337</v>
      </c>
      <c r="X127" s="300">
        <v>0.46218382431914073</v>
      </c>
      <c r="Y127" s="300">
        <v>0.29384663292502633</v>
      </c>
      <c r="Z127" s="300">
        <v>0.29707124974216453</v>
      </c>
      <c r="AA127" s="300">
        <v>0.2830174789714256</v>
      </c>
      <c r="AB127" s="300">
        <v>0.56707661820477173</v>
      </c>
      <c r="AC127" s="300">
        <v>0.76973101045364434</v>
      </c>
      <c r="AD127" s="300">
        <v>0.35559836689752938</v>
      </c>
      <c r="AE127" s="300">
        <v>0.37477817087540788</v>
      </c>
      <c r="AF127" s="300">
        <v>0.29561782804198788</v>
      </c>
      <c r="AG127" s="300">
        <v>0.4672916579013946</v>
      </c>
      <c r="AH127" s="300">
        <v>0.31355702345164005</v>
      </c>
      <c r="AI127" s="300">
        <v>0.32283318973279435</v>
      </c>
      <c r="AJ127" s="300">
        <v>0.50294428825061177</v>
      </c>
      <c r="AK127" s="300">
        <v>0.60809609597785785</v>
      </c>
      <c r="AL127" s="300">
        <v>0.69665596933409479</v>
      </c>
      <c r="AM127" s="300">
        <v>0.76951426292396685</v>
      </c>
      <c r="AN127" s="300">
        <v>0.65152911590458462</v>
      </c>
      <c r="AO127" s="300">
        <v>0.57461314504363803</v>
      </c>
      <c r="AP127" s="300">
        <v>0.34936609347591963</v>
      </c>
      <c r="AQ127" s="236">
        <v>0.40730766818275832</v>
      </c>
    </row>
    <row r="128" spans="1:44" s="159" customFormat="1" ht="15">
      <c r="A128" s="160" t="s">
        <v>40</v>
      </c>
      <c r="B128" s="10" t="s">
        <v>229</v>
      </c>
      <c r="C128" s="300">
        <v>0.13692073731041959</v>
      </c>
      <c r="D128" s="300">
        <v>0.14363046068118096</v>
      </c>
      <c r="E128" s="300">
        <v>7.3739191003380847E-2</v>
      </c>
      <c r="F128" s="300">
        <v>0.15367199322385425</v>
      </c>
      <c r="G128" s="300">
        <v>6.2110118678877842E-2</v>
      </c>
      <c r="H128" s="300">
        <v>0.14898863263672102</v>
      </c>
      <c r="I128" s="300">
        <v>0.12096660903128315</v>
      </c>
      <c r="J128" s="300">
        <v>0.22103944432519973</v>
      </c>
      <c r="K128" s="300">
        <v>0.13856782765500522</v>
      </c>
      <c r="L128" s="300">
        <v>8.2364281728216013E-2</v>
      </c>
      <c r="M128" s="300">
        <v>9.0230796969753432E-2</v>
      </c>
      <c r="N128" s="300">
        <v>9.6766619436433471E-2</v>
      </c>
      <c r="O128" s="300">
        <v>0.12421332682795454</v>
      </c>
      <c r="P128" s="300">
        <v>8.3530629122865671E-2</v>
      </c>
      <c r="Q128" s="300">
        <v>0.10892317205685066</v>
      </c>
      <c r="R128" s="300">
        <v>0.12514919256819138</v>
      </c>
      <c r="S128" s="300">
        <v>9.4146821016246829E-2</v>
      </c>
      <c r="T128" s="300">
        <v>0.14928145506447438</v>
      </c>
      <c r="U128" s="300">
        <v>0.10402445515719122</v>
      </c>
      <c r="V128" s="300">
        <v>0.39810841493889942</v>
      </c>
      <c r="W128" s="300">
        <v>5.9164169987708036E-2</v>
      </c>
      <c r="X128" s="300">
        <v>9.815646542974471E-2</v>
      </c>
      <c r="Y128" s="300">
        <v>0.12395970544743158</v>
      </c>
      <c r="Z128" s="300">
        <v>6.6825645083200075E-2</v>
      </c>
      <c r="AA128" s="300">
        <v>0.10136465813787612</v>
      </c>
      <c r="AB128" s="300">
        <v>0.17085415148399621</v>
      </c>
      <c r="AC128" s="300">
        <v>0.2319117636666293</v>
      </c>
      <c r="AD128" s="300">
        <v>7.7763471489371114E-2</v>
      </c>
      <c r="AE128" s="300">
        <v>7.9593656544659525E-2</v>
      </c>
      <c r="AF128" s="300">
        <v>6.7484138330922344E-2</v>
      </c>
      <c r="AG128" s="300">
        <v>0.13677427341830328</v>
      </c>
      <c r="AH128" s="300">
        <v>6.6591792081915069E-2</v>
      </c>
      <c r="AI128" s="300">
        <v>7.0598270078228845E-2</v>
      </c>
      <c r="AJ128" s="300">
        <v>0.14720964612186332</v>
      </c>
      <c r="AK128" s="300">
        <v>0.13206249688806068</v>
      </c>
      <c r="AL128" s="300">
        <v>0.15234711869422951</v>
      </c>
      <c r="AM128" s="300">
        <v>0.1671182821677169</v>
      </c>
      <c r="AN128" s="300">
        <v>0.13836874372652516</v>
      </c>
      <c r="AO128" s="300">
        <v>0.12203368516853773</v>
      </c>
      <c r="AP128" s="300">
        <v>7.5873137383433459E-2</v>
      </c>
      <c r="AQ128" s="236">
        <v>0.10217600014939329</v>
      </c>
    </row>
    <row r="129" spans="1:43" s="159" customFormat="1" ht="15">
      <c r="A129" s="160" t="s">
        <v>40</v>
      </c>
      <c r="B129" s="10" t="s">
        <v>230</v>
      </c>
      <c r="C129" s="300">
        <v>2.5501127452755873E-2</v>
      </c>
      <c r="D129" s="300">
        <v>2.6750795795269969E-2</v>
      </c>
      <c r="E129" s="300">
        <v>0</v>
      </c>
      <c r="F129" s="300">
        <v>0</v>
      </c>
      <c r="G129" s="300">
        <v>0</v>
      </c>
      <c r="H129" s="300">
        <v>0</v>
      </c>
      <c r="I129" s="300">
        <v>2.0908693711729862E-2</v>
      </c>
      <c r="J129" s="300">
        <v>0</v>
      </c>
      <c r="K129" s="300">
        <v>1.4795175445732396E-2</v>
      </c>
      <c r="L129" s="300">
        <v>1.162565457721698E-2</v>
      </c>
      <c r="M129" s="300">
        <v>1.2417005602205326E-2</v>
      </c>
      <c r="N129" s="300">
        <v>1.3658533390543692E-2</v>
      </c>
      <c r="O129" s="300">
        <v>1.709347170687511E-2</v>
      </c>
      <c r="P129" s="300">
        <v>1.1698324946593456E-2</v>
      </c>
      <c r="Q129" s="300">
        <v>0</v>
      </c>
      <c r="R129" s="300">
        <v>2.1631639975969796E-2</v>
      </c>
      <c r="S129" s="300">
        <v>1.2955904671665821E-2</v>
      </c>
      <c r="T129" s="300">
        <v>0</v>
      </c>
      <c r="U129" s="300">
        <v>0</v>
      </c>
      <c r="V129" s="300">
        <v>0</v>
      </c>
      <c r="W129" s="300">
        <v>0</v>
      </c>
      <c r="X129" s="300">
        <v>1.3854709076104621E-2</v>
      </c>
      <c r="Y129" s="300">
        <v>0</v>
      </c>
      <c r="Z129" s="300">
        <v>1.1550600255084094E-2</v>
      </c>
      <c r="AA129" s="300">
        <v>0</v>
      </c>
      <c r="AB129" s="300">
        <v>0</v>
      </c>
      <c r="AC129" s="300">
        <v>0</v>
      </c>
      <c r="AD129" s="300">
        <v>1.0701329186465387E-2</v>
      </c>
      <c r="AE129" s="300">
        <v>1.1234582978325938E-2</v>
      </c>
      <c r="AF129" s="300">
        <v>1.2732948026595459E-2</v>
      </c>
      <c r="AG129" s="300">
        <v>1.4603673925844898E-2</v>
      </c>
      <c r="AH129" s="300">
        <v>9.399379878972278E-3</v>
      </c>
      <c r="AI129" s="300">
        <v>9.7152983738049703E-3</v>
      </c>
      <c r="AJ129" s="300">
        <v>1.5717880395005789E-2</v>
      </c>
      <c r="AK129" s="300">
        <v>2.0554381927987749E-2</v>
      </c>
      <c r="AL129" s="300">
        <v>2.0965070572747001E-2</v>
      </c>
      <c r="AM129" s="300">
        <v>2.601051077912055E-2</v>
      </c>
      <c r="AN129" s="300">
        <v>1.9530641014464941E-2</v>
      </c>
      <c r="AO129" s="300">
        <v>1.7224960150028806E-2</v>
      </c>
      <c r="AP129" s="300">
        <v>1.1808995593773054E-2</v>
      </c>
      <c r="AQ129" s="236">
        <v>1.2479100878744587E-2</v>
      </c>
    </row>
    <row r="130" spans="1:43" s="159" customFormat="1">
      <c r="B130" s="17"/>
      <c r="C130" s="147"/>
      <c r="D130" s="147"/>
      <c r="E130" s="147"/>
      <c r="F130" s="147"/>
      <c r="G130" s="147"/>
      <c r="H130" s="147"/>
      <c r="I130" s="147"/>
      <c r="J130" s="147"/>
      <c r="K130" s="144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  <c r="V130" s="147"/>
      <c r="W130" s="147"/>
      <c r="X130" s="147"/>
      <c r="Y130" s="144"/>
      <c r="Z130" s="147"/>
      <c r="AA130" s="147"/>
      <c r="AB130" s="147"/>
      <c r="AC130" s="147"/>
      <c r="AD130" s="147"/>
      <c r="AE130" s="147"/>
      <c r="AF130" s="147"/>
      <c r="AG130" s="147"/>
      <c r="AH130" s="147"/>
      <c r="AI130" s="147"/>
      <c r="AJ130" s="147"/>
      <c r="AK130" s="147"/>
      <c r="AL130" s="147"/>
      <c r="AM130" s="216"/>
      <c r="AN130" s="216"/>
      <c r="AO130" s="216"/>
      <c r="AP130" s="216"/>
      <c r="AQ130" s="216"/>
    </row>
    <row r="131" spans="1:43" s="159" customFormat="1">
      <c r="B131" s="115"/>
      <c r="C131" s="147"/>
      <c r="D131" s="147"/>
      <c r="E131" s="147"/>
      <c r="F131" s="147"/>
      <c r="G131" s="147"/>
      <c r="H131" s="147"/>
      <c r="I131" s="147"/>
      <c r="J131" s="147"/>
      <c r="K131" s="147"/>
      <c r="L131" s="147"/>
      <c r="M131" s="147"/>
      <c r="N131" s="147"/>
      <c r="O131" s="147"/>
      <c r="P131" s="147"/>
      <c r="Q131" s="147"/>
      <c r="R131" s="147"/>
      <c r="S131" s="147"/>
      <c r="T131" s="147"/>
      <c r="U131" s="147"/>
      <c r="V131" s="147"/>
      <c r="W131" s="147"/>
      <c r="X131" s="147"/>
      <c r="Y131" s="147"/>
      <c r="Z131" s="147"/>
      <c r="AA131" s="147"/>
      <c r="AB131" s="147"/>
      <c r="AC131" s="147"/>
      <c r="AD131" s="147"/>
      <c r="AE131" s="147"/>
      <c r="AF131" s="147"/>
      <c r="AG131" s="147"/>
      <c r="AH131" s="147"/>
      <c r="AI131" s="147"/>
      <c r="AJ131" s="147"/>
      <c r="AK131" s="147"/>
      <c r="AL131" s="147"/>
    </row>
    <row r="132" spans="1:43">
      <c r="A132" s="159"/>
      <c r="B132" s="115"/>
      <c r="C132" s="223"/>
      <c r="D132" s="223"/>
      <c r="E132" s="223"/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23"/>
      <c r="Z132" s="223"/>
      <c r="AA132" s="223"/>
      <c r="AB132" s="223"/>
      <c r="AC132" s="223"/>
      <c r="AD132" s="223"/>
      <c r="AE132" s="223"/>
      <c r="AF132" s="223"/>
      <c r="AG132" s="223"/>
      <c r="AH132" s="223"/>
      <c r="AI132" s="223"/>
      <c r="AJ132" s="223"/>
      <c r="AK132" s="223"/>
      <c r="AL132" s="223"/>
      <c r="AM132" s="223"/>
      <c r="AN132" s="223"/>
      <c r="AO132" s="223"/>
      <c r="AP132" s="223"/>
      <c r="AQ132" s="223"/>
    </row>
    <row r="133" spans="1:43">
      <c r="C133" s="223"/>
      <c r="D133" s="223"/>
      <c r="E133" s="223"/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23"/>
      <c r="Z133" s="223"/>
      <c r="AA133" s="223"/>
      <c r="AB133" s="223"/>
      <c r="AC133" s="223"/>
      <c r="AD133" s="223"/>
      <c r="AE133" s="223"/>
      <c r="AF133" s="223"/>
      <c r="AG133" s="223"/>
      <c r="AH133" s="223"/>
      <c r="AI133" s="223"/>
      <c r="AJ133" s="223"/>
      <c r="AK133" s="223"/>
      <c r="AL133" s="223"/>
      <c r="AM133" s="223"/>
      <c r="AN133" s="223"/>
      <c r="AO133" s="223"/>
      <c r="AP133" s="223"/>
      <c r="AQ133" s="223"/>
    </row>
    <row r="134" spans="1:43">
      <c r="A134" s="112" t="s">
        <v>51</v>
      </c>
      <c r="C134" s="223"/>
      <c r="D134" s="223"/>
      <c r="E134" s="223"/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23"/>
      <c r="Z134" s="223"/>
      <c r="AA134" s="223"/>
      <c r="AB134" s="223"/>
      <c r="AC134" s="223"/>
      <c r="AD134" s="223"/>
      <c r="AE134" s="223"/>
      <c r="AF134" s="223"/>
      <c r="AG134" s="223"/>
      <c r="AH134" s="223"/>
      <c r="AI134" s="223"/>
      <c r="AJ134" s="223"/>
      <c r="AK134" s="223"/>
      <c r="AL134" s="223"/>
      <c r="AM134" s="223"/>
      <c r="AN134" s="223"/>
      <c r="AO134" s="223"/>
      <c r="AP134" s="223"/>
      <c r="AQ134" s="223"/>
    </row>
    <row r="135" spans="1:43">
      <c r="A135" s="141" t="s">
        <v>41</v>
      </c>
      <c r="B135" s="141" t="s">
        <v>42</v>
      </c>
      <c r="C135" s="151" t="s">
        <v>125</v>
      </c>
      <c r="D135" s="151" t="s">
        <v>126</v>
      </c>
      <c r="E135" s="151" t="s">
        <v>127</v>
      </c>
      <c r="F135" s="151" t="s">
        <v>128</v>
      </c>
      <c r="G135" s="151" t="s">
        <v>129</v>
      </c>
      <c r="H135" s="151" t="s">
        <v>130</v>
      </c>
      <c r="I135" s="151" t="s">
        <v>131</v>
      </c>
      <c r="J135" s="151" t="s">
        <v>132</v>
      </c>
      <c r="K135" s="151" t="s">
        <v>90</v>
      </c>
      <c r="L135" s="151" t="s">
        <v>133</v>
      </c>
      <c r="M135" s="151" t="s">
        <v>134</v>
      </c>
      <c r="N135" s="151" t="s">
        <v>135</v>
      </c>
      <c r="O135" s="151" t="s">
        <v>136</v>
      </c>
      <c r="P135" s="151" t="s">
        <v>137</v>
      </c>
      <c r="Q135" s="151" t="s">
        <v>138</v>
      </c>
      <c r="R135" s="151" t="s">
        <v>97</v>
      </c>
      <c r="S135" s="151" t="s">
        <v>139</v>
      </c>
      <c r="T135" s="151" t="s">
        <v>102</v>
      </c>
      <c r="U135" s="151" t="s">
        <v>140</v>
      </c>
      <c r="V135" s="151" t="s">
        <v>141</v>
      </c>
      <c r="W135" s="151" t="s">
        <v>142</v>
      </c>
      <c r="X135" s="151" t="s">
        <v>143</v>
      </c>
      <c r="Y135" s="151" t="s">
        <v>144</v>
      </c>
      <c r="Z135" s="151" t="s">
        <v>145</v>
      </c>
      <c r="AA135" s="151" t="s">
        <v>146</v>
      </c>
      <c r="AB135" s="151" t="s">
        <v>147</v>
      </c>
      <c r="AC135" s="151" t="s">
        <v>148</v>
      </c>
      <c r="AD135" s="151" t="s">
        <v>88</v>
      </c>
      <c r="AE135" s="151" t="s">
        <v>149</v>
      </c>
      <c r="AF135" s="151" t="s">
        <v>150</v>
      </c>
      <c r="AG135" s="151" t="s">
        <v>151</v>
      </c>
      <c r="AH135" s="151" t="s">
        <v>152</v>
      </c>
      <c r="AI135" s="151" t="s">
        <v>153</v>
      </c>
      <c r="AJ135" s="151" t="s">
        <v>105</v>
      </c>
      <c r="AK135" s="151" t="s">
        <v>154</v>
      </c>
      <c r="AL135" s="151" t="s">
        <v>155</v>
      </c>
      <c r="AM135" s="151" t="s">
        <v>112</v>
      </c>
      <c r="AN135" s="151" t="s">
        <v>156</v>
      </c>
      <c r="AO135" s="151" t="s">
        <v>114</v>
      </c>
      <c r="AP135" s="151" t="s">
        <v>157</v>
      </c>
      <c r="AQ135" s="151" t="s">
        <v>227</v>
      </c>
    </row>
    <row r="136" spans="1:43">
      <c r="A136" s="160" t="s">
        <v>40</v>
      </c>
      <c r="B136" s="10" t="s">
        <v>228</v>
      </c>
      <c r="C136" s="142">
        <v>6.7534190701663528</v>
      </c>
      <c r="D136" s="142">
        <v>4.6309439651731559</v>
      </c>
      <c r="E136" s="142">
        <v>1.6954011424769209</v>
      </c>
      <c r="F136" s="142">
        <v>4.4609119542087328</v>
      </c>
      <c r="G136" s="142">
        <v>0.89915602298106878</v>
      </c>
      <c r="H136" s="142">
        <v>3.4724843757910162</v>
      </c>
      <c r="I136" s="142">
        <v>2.6273836094532452</v>
      </c>
      <c r="J136" s="142">
        <v>1.6863688142110804</v>
      </c>
      <c r="K136" s="142">
        <v>0.94688810757850683</v>
      </c>
      <c r="L136" s="142">
        <v>4.0333357528773188</v>
      </c>
      <c r="M136" s="142">
        <v>4.2910990691176609</v>
      </c>
      <c r="N136" s="142">
        <v>5.7543228565861995</v>
      </c>
      <c r="O136" s="142">
        <v>7.1734014617501849</v>
      </c>
      <c r="P136" s="142">
        <v>0.88006179035785759</v>
      </c>
      <c r="Q136" s="142">
        <v>2.989610813789902</v>
      </c>
      <c r="R136" s="142">
        <v>2.3377488533442845</v>
      </c>
      <c r="S136" s="142">
        <v>4.0159243987793634</v>
      </c>
      <c r="T136" s="142">
        <v>1.3489010559421979</v>
      </c>
      <c r="U136" s="142">
        <v>2.1480819912504829</v>
      </c>
      <c r="V136" s="142">
        <v>16.247633094123888</v>
      </c>
      <c r="W136" s="142">
        <v>0.28390228032170733</v>
      </c>
      <c r="X136" s="142">
        <v>4.1788805988038993</v>
      </c>
      <c r="Y136" s="142">
        <v>2.1635550271823911</v>
      </c>
      <c r="Z136" s="142">
        <v>0.4339689374013711</v>
      </c>
      <c r="AA136" s="142">
        <v>2.6793173035091185</v>
      </c>
      <c r="AB136" s="142">
        <v>5.8922987894985299</v>
      </c>
      <c r="AC136" s="142">
        <v>8.4095554618116068</v>
      </c>
      <c r="AD136" s="142">
        <v>1.2267486841802075</v>
      </c>
      <c r="AE136" s="142">
        <v>1.2929154652539716</v>
      </c>
      <c r="AF136" s="142">
        <v>1.0198269039723173</v>
      </c>
      <c r="AG136" s="142">
        <v>1.6196717139407837</v>
      </c>
      <c r="AH136" s="142">
        <v>1.7925375296849557</v>
      </c>
      <c r="AI136" s="142">
        <v>1.8455673614122983</v>
      </c>
      <c r="AJ136" s="142">
        <v>5.1074361790354486</v>
      </c>
      <c r="AK136" s="142">
        <v>4.8808928614520672</v>
      </c>
      <c r="AL136" s="142">
        <v>5.2065821935040759</v>
      </c>
      <c r="AM136" s="149">
        <v>5.7511015987087966</v>
      </c>
      <c r="AN136" s="149">
        <v>4.4938482487808846</v>
      </c>
      <c r="AO136" s="149">
        <v>3.9633290555183596</v>
      </c>
      <c r="AP136" s="149">
        <v>2.6275636835327894</v>
      </c>
      <c r="AQ136" s="149">
        <v>2.9624625848464698</v>
      </c>
    </row>
    <row r="137" spans="1:43" s="159" customFormat="1">
      <c r="A137" s="160" t="s">
        <v>40</v>
      </c>
      <c r="B137" s="10" t="s">
        <v>229</v>
      </c>
      <c r="C137" s="142">
        <v>2.9279186597117426</v>
      </c>
      <c r="D137" s="142">
        <v>1.9965487411652068</v>
      </c>
      <c r="E137" s="142">
        <v>0.80602878050459781</v>
      </c>
      <c r="F137" s="142">
        <v>2.1173941375584269</v>
      </c>
      <c r="G137" s="142">
        <v>0.50886956589055365</v>
      </c>
      <c r="H137" s="142">
        <v>2.3079731914868704</v>
      </c>
      <c r="I137" s="142">
        <v>0.92873150810725513</v>
      </c>
      <c r="J137" s="142">
        <v>0.79658794987550641</v>
      </c>
      <c r="K137" s="142">
        <v>0.43450608985687439</v>
      </c>
      <c r="L137" s="142">
        <v>1.3485580028212714</v>
      </c>
      <c r="M137" s="142">
        <v>1.47735718446528</v>
      </c>
      <c r="N137" s="142">
        <v>1.9259477468865824</v>
      </c>
      <c r="O137" s="142">
        <v>2.4722200520266813</v>
      </c>
      <c r="P137" s="142">
        <v>0.35543486329975249</v>
      </c>
      <c r="Q137" s="142">
        <v>1.9898759049681558</v>
      </c>
      <c r="R137" s="142">
        <v>0.82592337313439823</v>
      </c>
      <c r="S137" s="142">
        <v>1.38333164673256</v>
      </c>
      <c r="T137" s="142">
        <v>0.75980845051202928</v>
      </c>
      <c r="U137" s="142">
        <v>1.0191210365700181</v>
      </c>
      <c r="V137" s="142">
        <v>7.7007813986298697</v>
      </c>
      <c r="W137" s="142">
        <v>0.13319571436158273</v>
      </c>
      <c r="X137" s="142">
        <v>1.393247144218684</v>
      </c>
      <c r="Y137" s="142">
        <v>1.43664279655854</v>
      </c>
      <c r="Z137" s="142">
        <v>0.15133273199590447</v>
      </c>
      <c r="AA137" s="142">
        <v>1.5143265511906041</v>
      </c>
      <c r="AB137" s="142">
        <v>2.800454547015153</v>
      </c>
      <c r="AC137" s="142">
        <v>3.9934708203659328</v>
      </c>
      <c r="AD137" s="142">
        <v>0.42079678976219986</v>
      </c>
      <c r="AE137" s="142">
        <v>0.43070035992420563</v>
      </c>
      <c r="AF137" s="142">
        <v>0.36517285334158112</v>
      </c>
      <c r="AG137" s="142">
        <v>0.74518608219464189</v>
      </c>
      <c r="AH137" s="142">
        <v>0.59716973638121318</v>
      </c>
      <c r="AI137" s="142">
        <v>0.63309829955807928</v>
      </c>
      <c r="AJ137" s="142">
        <v>2.3532292015975189</v>
      </c>
      <c r="AK137" s="142">
        <v>1.6685969900175233</v>
      </c>
      <c r="AL137" s="142">
        <v>1.7923115483915453</v>
      </c>
      <c r="AM137" s="149">
        <v>1.96608921549562</v>
      </c>
      <c r="AN137" s="149">
        <v>1.5023373496164609</v>
      </c>
      <c r="AO137" s="149">
        <v>1.3249796030697445</v>
      </c>
      <c r="AP137" s="149">
        <v>0.89826697243213505</v>
      </c>
      <c r="AQ137" s="149">
        <v>1.2744987874161517</v>
      </c>
    </row>
    <row r="138" spans="1:43" s="159" customFormat="1">
      <c r="A138" s="160" t="s">
        <v>40</v>
      </c>
      <c r="B138" s="10" t="s">
        <v>230</v>
      </c>
      <c r="C138" s="142">
        <v>1.8541571543271713</v>
      </c>
      <c r="D138" s="142">
        <v>1.2536810346244411</v>
      </c>
      <c r="E138" s="142">
        <v>0</v>
      </c>
      <c r="F138" s="142">
        <v>0</v>
      </c>
      <c r="G138" s="142">
        <v>0</v>
      </c>
      <c r="H138" s="142">
        <v>0</v>
      </c>
      <c r="I138" s="142">
        <v>0.54280725391299134</v>
      </c>
      <c r="J138" s="142">
        <v>0</v>
      </c>
      <c r="K138" s="142">
        <v>0.15576995045759401</v>
      </c>
      <c r="L138" s="142">
        <v>0.64498510704081746</v>
      </c>
      <c r="M138" s="142">
        <v>0.6888888392710204</v>
      </c>
      <c r="N138" s="142">
        <v>0.9231518669595723</v>
      </c>
      <c r="O138" s="142">
        <v>1.155312204306457</v>
      </c>
      <c r="P138" s="142">
        <v>0.16686774061957357</v>
      </c>
      <c r="Q138" s="142">
        <v>0</v>
      </c>
      <c r="R138" s="142">
        <v>0.48229245658748782</v>
      </c>
      <c r="S138" s="142">
        <v>0.64535391511812379</v>
      </c>
      <c r="T138" s="142">
        <v>0</v>
      </c>
      <c r="U138" s="142">
        <v>0</v>
      </c>
      <c r="V138" s="142">
        <v>0</v>
      </c>
      <c r="W138" s="142">
        <v>0</v>
      </c>
      <c r="X138" s="142">
        <v>0.66422407137174533</v>
      </c>
      <c r="Y138" s="142">
        <v>0</v>
      </c>
      <c r="Z138" s="142">
        <v>8.5786270311434334E-2</v>
      </c>
      <c r="AA138" s="142">
        <v>0</v>
      </c>
      <c r="AB138" s="142">
        <v>0</v>
      </c>
      <c r="AC138" s="142">
        <v>0</v>
      </c>
      <c r="AD138" s="142">
        <v>0.19477578760832165</v>
      </c>
      <c r="AE138" s="142">
        <v>0.20448158447663278</v>
      </c>
      <c r="AF138" s="142">
        <v>0.23175345204712031</v>
      </c>
      <c r="AG138" s="142">
        <v>0.26886250246414944</v>
      </c>
      <c r="AH138" s="142">
        <v>0.28396166439816017</v>
      </c>
      <c r="AI138" s="142">
        <v>0.29350577717601956</v>
      </c>
      <c r="AJ138" s="142">
        <v>0.85114898531502658</v>
      </c>
      <c r="AK138" s="142">
        <v>0.87975150705804706</v>
      </c>
      <c r="AL138" s="142">
        <v>0.83552458351922909</v>
      </c>
      <c r="AM138" s="149">
        <v>1.0366013846906679</v>
      </c>
      <c r="AN138" s="149">
        <v>0.71833927119533014</v>
      </c>
      <c r="AO138" s="149">
        <v>0.63353605810358371</v>
      </c>
      <c r="AP138" s="149">
        <v>0.47360251005207726</v>
      </c>
      <c r="AQ138" s="149">
        <v>0.56342421124195829</v>
      </c>
    </row>
    <row r="139" spans="1:43" s="159" customFormat="1">
      <c r="B139" s="17"/>
      <c r="C139" s="147"/>
      <c r="D139" s="147"/>
      <c r="E139" s="147"/>
      <c r="F139" s="147"/>
      <c r="G139" s="147"/>
      <c r="H139" s="147"/>
      <c r="I139" s="147"/>
      <c r="J139" s="147"/>
      <c r="K139" s="147"/>
      <c r="L139" s="147"/>
      <c r="M139" s="147"/>
      <c r="N139" s="147"/>
      <c r="O139" s="147"/>
      <c r="P139" s="147"/>
      <c r="Q139" s="147"/>
      <c r="R139" s="147"/>
      <c r="S139" s="147"/>
      <c r="T139" s="147"/>
      <c r="U139" s="147"/>
      <c r="V139" s="147"/>
      <c r="W139" s="147"/>
      <c r="X139" s="147"/>
      <c r="Y139" s="147"/>
      <c r="Z139" s="147"/>
      <c r="AA139" s="147"/>
      <c r="AB139" s="147"/>
      <c r="AC139" s="147"/>
      <c r="AD139" s="147"/>
      <c r="AE139" s="147"/>
      <c r="AF139" s="147"/>
      <c r="AG139" s="147"/>
      <c r="AH139" s="147"/>
      <c r="AI139" s="147"/>
      <c r="AJ139" s="147"/>
      <c r="AK139" s="147"/>
      <c r="AL139" s="147"/>
    </row>
    <row r="140" spans="1:43" s="159" customFormat="1">
      <c r="B140" s="115"/>
      <c r="C140" s="147"/>
      <c r="D140" s="147"/>
      <c r="E140" s="147"/>
      <c r="F140" s="147"/>
      <c r="G140" s="147"/>
      <c r="H140" s="147"/>
      <c r="I140" s="147"/>
      <c r="J140" s="147"/>
      <c r="K140" s="147"/>
      <c r="L140" s="147"/>
      <c r="M140" s="147"/>
      <c r="N140" s="147"/>
      <c r="O140" s="147"/>
      <c r="P140" s="147"/>
      <c r="Q140" s="147"/>
      <c r="R140" s="147"/>
      <c r="S140" s="147"/>
      <c r="T140" s="147"/>
      <c r="U140" s="147"/>
      <c r="V140" s="147"/>
      <c r="W140" s="147"/>
      <c r="X140" s="147"/>
      <c r="Y140" s="147"/>
      <c r="Z140" s="147"/>
      <c r="AA140" s="147"/>
      <c r="AB140" s="147"/>
      <c r="AC140" s="147"/>
      <c r="AD140" s="147"/>
      <c r="AE140" s="147"/>
      <c r="AF140" s="147"/>
      <c r="AG140" s="147"/>
      <c r="AH140" s="147"/>
      <c r="AI140" s="147"/>
      <c r="AJ140" s="147"/>
      <c r="AK140" s="147"/>
      <c r="AL140" s="147"/>
    </row>
    <row r="141" spans="1:43">
      <c r="A141" s="159"/>
      <c r="B141" s="159"/>
      <c r="C141" s="223"/>
      <c r="D141" s="223"/>
      <c r="E141" s="223"/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23"/>
      <c r="Z141" s="223"/>
      <c r="AA141" s="223"/>
      <c r="AB141" s="223"/>
      <c r="AC141" s="223"/>
      <c r="AD141" s="223"/>
      <c r="AE141" s="223"/>
      <c r="AF141" s="223"/>
      <c r="AG141" s="223"/>
      <c r="AH141" s="223"/>
      <c r="AI141" s="223"/>
      <c r="AJ141" s="223"/>
      <c r="AK141" s="223"/>
      <c r="AL141" s="223"/>
      <c r="AM141" s="223"/>
      <c r="AN141" s="223"/>
      <c r="AO141" s="223"/>
      <c r="AP141" s="223"/>
      <c r="AQ141" s="223"/>
    </row>
    <row r="142" spans="1:43">
      <c r="C142" s="223"/>
      <c r="D142" s="223"/>
      <c r="E142" s="223"/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23"/>
      <c r="Z142" s="223"/>
      <c r="AA142" s="223"/>
      <c r="AB142" s="223"/>
      <c r="AC142" s="223"/>
      <c r="AD142" s="223"/>
      <c r="AE142" s="223"/>
      <c r="AF142" s="223"/>
      <c r="AG142" s="223"/>
      <c r="AH142" s="223"/>
      <c r="AI142" s="223"/>
      <c r="AJ142" s="223"/>
      <c r="AK142" s="223"/>
      <c r="AL142" s="223"/>
      <c r="AM142" s="223"/>
      <c r="AN142" s="223"/>
      <c r="AO142" s="223"/>
      <c r="AP142" s="223"/>
      <c r="AQ142" s="223"/>
    </row>
    <row r="143" spans="1:43">
      <c r="A143" s="112" t="s">
        <v>213</v>
      </c>
      <c r="C143" s="223"/>
      <c r="D143" s="223"/>
      <c r="E143" s="223"/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23"/>
      <c r="Z143" s="223"/>
      <c r="AA143" s="223"/>
      <c r="AB143" s="223"/>
      <c r="AC143" s="223"/>
      <c r="AD143" s="223"/>
      <c r="AE143" s="223"/>
      <c r="AF143" s="223"/>
      <c r="AG143" s="223"/>
      <c r="AH143" s="223"/>
      <c r="AI143" s="223"/>
      <c r="AJ143" s="223"/>
      <c r="AK143" s="223"/>
      <c r="AL143" s="223"/>
      <c r="AM143" s="223"/>
      <c r="AN143" s="223"/>
      <c r="AO143" s="223"/>
      <c r="AP143" s="223"/>
      <c r="AQ143" s="223"/>
    </row>
    <row r="144" spans="1:43">
      <c r="A144" s="141" t="s">
        <v>41</v>
      </c>
      <c r="B144" s="141" t="s">
        <v>42</v>
      </c>
      <c r="C144" s="151" t="s">
        <v>125</v>
      </c>
      <c r="D144" s="151" t="s">
        <v>126</v>
      </c>
      <c r="E144" s="151" t="s">
        <v>127</v>
      </c>
      <c r="F144" s="151" t="s">
        <v>128</v>
      </c>
      <c r="G144" s="151" t="s">
        <v>129</v>
      </c>
      <c r="H144" s="151" t="s">
        <v>130</v>
      </c>
      <c r="I144" s="151" t="s">
        <v>131</v>
      </c>
      <c r="J144" s="151" t="s">
        <v>132</v>
      </c>
      <c r="K144" s="151" t="s">
        <v>90</v>
      </c>
      <c r="L144" s="151" t="s">
        <v>133</v>
      </c>
      <c r="M144" s="151" t="s">
        <v>134</v>
      </c>
      <c r="N144" s="151" t="s">
        <v>135</v>
      </c>
      <c r="O144" s="151" t="s">
        <v>136</v>
      </c>
      <c r="P144" s="151" t="s">
        <v>137</v>
      </c>
      <c r="Q144" s="151" t="s">
        <v>138</v>
      </c>
      <c r="R144" s="151" t="s">
        <v>97</v>
      </c>
      <c r="S144" s="151" t="s">
        <v>139</v>
      </c>
      <c r="T144" s="151" t="s">
        <v>102</v>
      </c>
      <c r="U144" s="151" t="s">
        <v>140</v>
      </c>
      <c r="V144" s="151" t="s">
        <v>141</v>
      </c>
      <c r="W144" s="151" t="s">
        <v>142</v>
      </c>
      <c r="X144" s="151" t="s">
        <v>143</v>
      </c>
      <c r="Y144" s="151" t="s">
        <v>144</v>
      </c>
      <c r="Z144" s="151" t="s">
        <v>145</v>
      </c>
      <c r="AA144" s="151" t="s">
        <v>146</v>
      </c>
      <c r="AB144" s="151" t="s">
        <v>147</v>
      </c>
      <c r="AC144" s="151" t="s">
        <v>148</v>
      </c>
      <c r="AD144" s="151" t="s">
        <v>88</v>
      </c>
      <c r="AE144" s="151" t="s">
        <v>149</v>
      </c>
      <c r="AF144" s="151" t="s">
        <v>150</v>
      </c>
      <c r="AG144" s="151" t="s">
        <v>151</v>
      </c>
      <c r="AH144" s="151" t="s">
        <v>152</v>
      </c>
      <c r="AI144" s="151" t="s">
        <v>153</v>
      </c>
      <c r="AJ144" s="151" t="s">
        <v>105</v>
      </c>
      <c r="AK144" s="151" t="s">
        <v>154</v>
      </c>
      <c r="AL144" s="151" t="s">
        <v>155</v>
      </c>
      <c r="AM144" s="151" t="s">
        <v>112</v>
      </c>
      <c r="AN144" s="151" t="s">
        <v>156</v>
      </c>
      <c r="AO144" s="151" t="s">
        <v>114</v>
      </c>
      <c r="AP144" s="151" t="s">
        <v>157</v>
      </c>
      <c r="AQ144" s="151" t="s">
        <v>227</v>
      </c>
    </row>
    <row r="145" spans="1:43">
      <c r="A145" s="160" t="s">
        <v>40</v>
      </c>
      <c r="B145" s="10" t="s">
        <v>228</v>
      </c>
      <c r="C145" s="142">
        <v>27.038285005962727</v>
      </c>
      <c r="D145" s="142">
        <v>28.59211156429549</v>
      </c>
      <c r="E145" s="142">
        <v>31.708001604868446</v>
      </c>
      <c r="F145" s="142">
        <v>44.937704110008752</v>
      </c>
      <c r="G145" s="142">
        <v>21.909628259695211</v>
      </c>
      <c r="H145" s="142">
        <v>28.865977667728089</v>
      </c>
      <c r="I145" s="142">
        <v>25.076863785455561</v>
      </c>
      <c r="J145" s="142">
        <v>56.145758773244864</v>
      </c>
      <c r="K145" s="142">
        <v>23.416251811893432</v>
      </c>
      <c r="L145" s="142">
        <v>26.827084999381519</v>
      </c>
      <c r="M145" s="142">
        <v>20.600797481415331</v>
      </c>
      <c r="N145" s="142">
        <v>28.479010438542314</v>
      </c>
      <c r="O145" s="142">
        <v>25.624900571947553</v>
      </c>
      <c r="P145" s="142">
        <v>24.3433467111984</v>
      </c>
      <c r="Q145" s="142">
        <v>23.186783648111611</v>
      </c>
      <c r="R145" s="142">
        <v>20.470852471466099</v>
      </c>
      <c r="S145" s="142">
        <v>20.683505818590856</v>
      </c>
      <c r="T145" s="142">
        <v>36.340724634077574</v>
      </c>
      <c r="U145" s="142">
        <v>32.973862277402056</v>
      </c>
      <c r="V145" s="142">
        <v>45.182599711620391</v>
      </c>
      <c r="W145" s="142">
        <v>21.471994009870865</v>
      </c>
      <c r="X145" s="142">
        <v>28.166990367788912</v>
      </c>
      <c r="Y145" s="142">
        <v>30.143212714762655</v>
      </c>
      <c r="Z145" s="142">
        <v>21.805389179257535</v>
      </c>
      <c r="AA145" s="142">
        <v>27.340900403660562</v>
      </c>
      <c r="AB145" s="142">
        <v>44.555255313340027</v>
      </c>
      <c r="AC145" s="142">
        <v>70.590566696572452</v>
      </c>
      <c r="AD145" s="142">
        <v>18.407520705384819</v>
      </c>
      <c r="AE145" s="142">
        <v>26.878401984638149</v>
      </c>
      <c r="AF145" s="142">
        <v>18.440789274844878</v>
      </c>
      <c r="AG145" s="142">
        <v>22.798414593568381</v>
      </c>
      <c r="AH145" s="142">
        <v>23.387068380389174</v>
      </c>
      <c r="AI145" s="142">
        <v>17.379761478240624</v>
      </c>
      <c r="AJ145" s="142">
        <v>23.607243616530205</v>
      </c>
      <c r="AK145" s="142">
        <v>25.066399456872333</v>
      </c>
      <c r="AL145" s="142">
        <v>28.314412810375689</v>
      </c>
      <c r="AM145" s="149">
        <v>36.950039335567318</v>
      </c>
      <c r="AN145" s="149">
        <v>32.370808641501277</v>
      </c>
      <c r="AO145" s="149">
        <v>28.549287678837771</v>
      </c>
      <c r="AP145" s="149">
        <v>17.201761199612633</v>
      </c>
      <c r="AQ145" s="149">
        <v>23.862381184328488</v>
      </c>
    </row>
    <row r="146" spans="1:43" s="159" customFormat="1">
      <c r="A146" s="160" t="s">
        <v>40</v>
      </c>
      <c r="B146" s="10" t="s">
        <v>229</v>
      </c>
      <c r="C146" s="142">
        <v>21.148167639914206</v>
      </c>
      <c r="D146" s="142">
        <v>22.363503025709765</v>
      </c>
      <c r="E146" s="142">
        <v>22.835313516156383</v>
      </c>
      <c r="F146" s="142">
        <v>32.363015961584978</v>
      </c>
      <c r="G146" s="142">
        <v>16.772971335497676</v>
      </c>
      <c r="H146" s="142">
        <v>23.245549382798981</v>
      </c>
      <c r="I146" s="142">
        <v>18.155850399217858</v>
      </c>
      <c r="J146" s="142">
        <v>40.434777951842911</v>
      </c>
      <c r="K146" s="142">
        <v>20.185517655949315</v>
      </c>
      <c r="L146" s="142">
        <v>17.132015017345054</v>
      </c>
      <c r="M146" s="142">
        <v>16.940185789404509</v>
      </c>
      <c r="N146" s="142">
        <v>18.186949291116857</v>
      </c>
      <c r="O146" s="142">
        <v>21.071542347591983</v>
      </c>
      <c r="P146" s="142">
        <v>19.515472363505236</v>
      </c>
      <c r="Q146" s="142">
        <v>18.672138201057368</v>
      </c>
      <c r="R146" s="142">
        <v>14.821061285660514</v>
      </c>
      <c r="S146" s="142">
        <v>17.008197457367856</v>
      </c>
      <c r="T146" s="142">
        <v>27.820733668946168</v>
      </c>
      <c r="U146" s="142">
        <v>23.746954864144691</v>
      </c>
      <c r="V146" s="142">
        <v>32.539383678201673</v>
      </c>
      <c r="W146" s="142">
        <v>15.46359562934895</v>
      </c>
      <c r="X146" s="142">
        <v>17.987690499564085</v>
      </c>
      <c r="Y146" s="142">
        <v>24.274096924165541</v>
      </c>
      <c r="Z146" s="142">
        <v>15.787276559875902</v>
      </c>
      <c r="AA146" s="142">
        <v>20.93089546393221</v>
      </c>
      <c r="AB146" s="142">
        <v>32.087585857706515</v>
      </c>
      <c r="AC146" s="142">
        <v>50.837569074421893</v>
      </c>
      <c r="AD146" s="142">
        <v>15.136638324455093</v>
      </c>
      <c r="AE146" s="142">
        <v>17.164786500422018</v>
      </c>
      <c r="AF146" s="142">
        <v>13.691096048551877</v>
      </c>
      <c r="AG146" s="142">
        <v>19.65292327751559</v>
      </c>
      <c r="AH146" s="142">
        <v>14.935189817072562</v>
      </c>
      <c r="AI146" s="142">
        <v>14.291504427560861</v>
      </c>
      <c r="AJ146" s="142">
        <v>20.350158371107611</v>
      </c>
      <c r="AK146" s="142">
        <v>17.333792187839006</v>
      </c>
      <c r="AL146" s="142">
        <v>23.283147846988399</v>
      </c>
      <c r="AM146" s="149">
        <v>25.551507877195434</v>
      </c>
      <c r="AN146" s="149">
        <v>20.672286227988931</v>
      </c>
      <c r="AO146" s="149">
        <v>18.231828961649352</v>
      </c>
      <c r="AP146" s="149">
        <v>11.895276559839917</v>
      </c>
      <c r="AQ146" s="149">
        <v>18.451481520891967</v>
      </c>
    </row>
    <row r="147" spans="1:43" s="159" customFormat="1">
      <c r="A147" s="160" t="s">
        <v>40</v>
      </c>
      <c r="B147" s="10" t="s">
        <v>230</v>
      </c>
      <c r="C147" s="142">
        <v>32.002806628615524</v>
      </c>
      <c r="D147" s="142">
        <v>33.841932552089013</v>
      </c>
      <c r="E147" s="142">
        <v>0</v>
      </c>
      <c r="F147" s="142">
        <v>0</v>
      </c>
      <c r="G147" s="142">
        <v>0</v>
      </c>
      <c r="H147" s="142">
        <v>0</v>
      </c>
      <c r="I147" s="142">
        <v>27.652307277870793</v>
      </c>
      <c r="J147" s="142">
        <v>0</v>
      </c>
      <c r="K147" s="142">
        <v>23.674133785630698</v>
      </c>
      <c r="L147" s="142">
        <v>21.642132228933345</v>
      </c>
      <c r="M147" s="142">
        <v>23.806077913466392</v>
      </c>
      <c r="N147" s="142">
        <v>22.974784985931763</v>
      </c>
      <c r="O147" s="142">
        <v>29.611881777437976</v>
      </c>
      <c r="P147" s="142">
        <v>25.514027209229532</v>
      </c>
      <c r="Q147" s="142">
        <v>0</v>
      </c>
      <c r="R147" s="142">
        <v>22.573249494988946</v>
      </c>
      <c r="S147" s="142">
        <v>23.901654850265565</v>
      </c>
      <c r="T147" s="142">
        <v>0</v>
      </c>
      <c r="U147" s="142">
        <v>0</v>
      </c>
      <c r="V147" s="142">
        <v>0</v>
      </c>
      <c r="W147" s="142">
        <v>0</v>
      </c>
      <c r="X147" s="142">
        <v>22.72306998858927</v>
      </c>
      <c r="Y147" s="142">
        <v>0</v>
      </c>
      <c r="Z147" s="142">
        <v>24.044845761299161</v>
      </c>
      <c r="AA147" s="142">
        <v>0</v>
      </c>
      <c r="AB147" s="142">
        <v>0</v>
      </c>
      <c r="AC147" s="142">
        <v>0</v>
      </c>
      <c r="AD147" s="142">
        <v>21.271548953454911</v>
      </c>
      <c r="AE147" s="142">
        <v>21.683531023492645</v>
      </c>
      <c r="AF147" s="142">
        <v>20.80791689067161</v>
      </c>
      <c r="AG147" s="142">
        <v>23.049492357879217</v>
      </c>
      <c r="AH147" s="142">
        <v>18.86697814343815</v>
      </c>
      <c r="AI147" s="142">
        <v>20.083880550823842</v>
      </c>
      <c r="AJ147" s="142">
        <v>23.867228973163371</v>
      </c>
      <c r="AK147" s="142">
        <v>25.898967740024052</v>
      </c>
      <c r="AL147" s="142">
        <v>32.719855532094925</v>
      </c>
      <c r="AM147" s="149">
        <v>38.177316945378465</v>
      </c>
      <c r="AN147" s="149">
        <v>26.114403446853061</v>
      </c>
      <c r="AO147" s="149">
        <v>23.031479529047196</v>
      </c>
      <c r="AP147" s="149">
        <v>17.773109342922496</v>
      </c>
      <c r="AQ147" s="149">
        <v>22.392096028822415</v>
      </c>
    </row>
    <row r="148" spans="1:43" s="159" customFormat="1">
      <c r="B148" s="17"/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  <c r="AG148" s="147"/>
      <c r="AH148" s="147"/>
      <c r="AI148" s="147"/>
      <c r="AJ148" s="147"/>
      <c r="AK148" s="147"/>
      <c r="AL148" s="147"/>
    </row>
    <row r="149" spans="1:43" s="159" customFormat="1">
      <c r="B149" s="115"/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</row>
    <row r="150" spans="1:43">
      <c r="A150" s="159"/>
      <c r="B150" s="159"/>
      <c r="C150" s="223"/>
      <c r="D150" s="223"/>
      <c r="E150" s="223"/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23"/>
      <c r="Z150" s="223"/>
      <c r="AA150" s="223"/>
      <c r="AB150" s="223"/>
      <c r="AC150" s="223"/>
      <c r="AD150" s="223"/>
      <c r="AE150" s="223"/>
      <c r="AF150" s="223"/>
      <c r="AG150" s="223"/>
      <c r="AH150" s="223"/>
      <c r="AI150" s="223"/>
      <c r="AJ150" s="223"/>
      <c r="AK150" s="223"/>
      <c r="AL150" s="223"/>
      <c r="AM150" s="223"/>
      <c r="AN150" s="223"/>
      <c r="AO150" s="223"/>
      <c r="AP150" s="223"/>
      <c r="AQ150" s="223"/>
    </row>
    <row r="151" spans="1:43">
      <c r="C151" s="223"/>
      <c r="D151" s="223"/>
      <c r="E151" s="223"/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23"/>
      <c r="Z151" s="223"/>
      <c r="AA151" s="223"/>
      <c r="AB151" s="223"/>
      <c r="AC151" s="223"/>
      <c r="AD151" s="223"/>
      <c r="AE151" s="223"/>
      <c r="AF151" s="223"/>
      <c r="AG151" s="223"/>
      <c r="AH151" s="223"/>
      <c r="AI151" s="223"/>
      <c r="AJ151" s="223"/>
      <c r="AK151" s="223"/>
      <c r="AL151" s="223"/>
      <c r="AM151" s="223"/>
      <c r="AN151" s="223"/>
      <c r="AO151" s="223"/>
      <c r="AP151" s="223"/>
      <c r="AQ151" s="223"/>
    </row>
    <row r="152" spans="1:43">
      <c r="A152" s="112" t="s">
        <v>52</v>
      </c>
      <c r="C152" s="223"/>
      <c r="D152" s="223"/>
      <c r="E152" s="223"/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23"/>
      <c r="Z152" s="223"/>
      <c r="AA152" s="223"/>
      <c r="AB152" s="223"/>
      <c r="AC152" s="223"/>
      <c r="AD152" s="223"/>
      <c r="AE152" s="223"/>
      <c r="AF152" s="223"/>
      <c r="AG152" s="223"/>
      <c r="AH152" s="223"/>
      <c r="AI152" s="223"/>
      <c r="AJ152" s="223"/>
      <c r="AK152" s="223"/>
      <c r="AL152" s="223"/>
      <c r="AM152" s="223"/>
      <c r="AN152" s="223"/>
      <c r="AO152" s="223"/>
      <c r="AP152" s="223"/>
      <c r="AQ152" s="223"/>
    </row>
    <row r="153" spans="1:43">
      <c r="A153" s="141" t="s">
        <v>41</v>
      </c>
      <c r="B153" s="141" t="s">
        <v>42</v>
      </c>
      <c r="C153" s="151" t="s">
        <v>125</v>
      </c>
      <c r="D153" s="151" t="s">
        <v>126</v>
      </c>
      <c r="E153" s="151" t="s">
        <v>127</v>
      </c>
      <c r="F153" s="151" t="s">
        <v>128</v>
      </c>
      <c r="G153" s="151" t="s">
        <v>129</v>
      </c>
      <c r="H153" s="151" t="s">
        <v>130</v>
      </c>
      <c r="I153" s="151" t="s">
        <v>131</v>
      </c>
      <c r="J153" s="151" t="s">
        <v>132</v>
      </c>
      <c r="K153" s="151" t="s">
        <v>90</v>
      </c>
      <c r="L153" s="151" t="s">
        <v>133</v>
      </c>
      <c r="M153" s="151" t="s">
        <v>134</v>
      </c>
      <c r="N153" s="151" t="s">
        <v>135</v>
      </c>
      <c r="O153" s="151" t="s">
        <v>136</v>
      </c>
      <c r="P153" s="151" t="s">
        <v>137</v>
      </c>
      <c r="Q153" s="151" t="s">
        <v>138</v>
      </c>
      <c r="R153" s="151" t="s">
        <v>97</v>
      </c>
      <c r="S153" s="151" t="s">
        <v>139</v>
      </c>
      <c r="T153" s="151" t="s">
        <v>102</v>
      </c>
      <c r="U153" s="151" t="s">
        <v>140</v>
      </c>
      <c r="V153" s="151" t="s">
        <v>141</v>
      </c>
      <c r="W153" s="151" t="s">
        <v>142</v>
      </c>
      <c r="X153" s="151" t="s">
        <v>143</v>
      </c>
      <c r="Y153" s="151" t="s">
        <v>144</v>
      </c>
      <c r="Z153" s="151" t="s">
        <v>145</v>
      </c>
      <c r="AA153" s="151" t="s">
        <v>146</v>
      </c>
      <c r="AB153" s="151" t="s">
        <v>147</v>
      </c>
      <c r="AC153" s="151" t="s">
        <v>148</v>
      </c>
      <c r="AD153" s="151" t="s">
        <v>88</v>
      </c>
      <c r="AE153" s="151" t="s">
        <v>149</v>
      </c>
      <c r="AF153" s="151" t="s">
        <v>150</v>
      </c>
      <c r="AG153" s="151" t="s">
        <v>151</v>
      </c>
      <c r="AH153" s="151" t="s">
        <v>152</v>
      </c>
      <c r="AI153" s="151" t="s">
        <v>153</v>
      </c>
      <c r="AJ153" s="151" t="s">
        <v>105</v>
      </c>
      <c r="AK153" s="151" t="s">
        <v>154</v>
      </c>
      <c r="AL153" s="151" t="s">
        <v>155</v>
      </c>
      <c r="AM153" s="151" t="s">
        <v>112</v>
      </c>
      <c r="AN153" s="151" t="s">
        <v>156</v>
      </c>
      <c r="AO153" s="151" t="s">
        <v>114</v>
      </c>
      <c r="AP153" s="151" t="s">
        <v>157</v>
      </c>
      <c r="AQ153" s="151" t="s">
        <v>227</v>
      </c>
    </row>
    <row r="154" spans="1:43" ht="15">
      <c r="A154" s="160" t="s">
        <v>40</v>
      </c>
      <c r="B154" s="10" t="s">
        <v>228</v>
      </c>
      <c r="C154" s="301">
        <v>0.75061431212069429</v>
      </c>
      <c r="D154" s="301">
        <v>6.1673697473694062</v>
      </c>
      <c r="E154" s="301">
        <v>1.2832251156221535</v>
      </c>
      <c r="F154" s="301">
        <v>3.2378446490477946</v>
      </c>
      <c r="G154" s="301">
        <v>3.4697826445726005</v>
      </c>
      <c r="H154" s="301">
        <v>0.77926705586643519</v>
      </c>
      <c r="I154" s="301">
        <v>0.40713552718499357</v>
      </c>
      <c r="J154" s="301">
        <v>0.67363726688080638</v>
      </c>
      <c r="K154" s="301">
        <v>1.4253121392369004</v>
      </c>
      <c r="L154" s="301">
        <v>4.4385353299700885</v>
      </c>
      <c r="M154" s="301">
        <v>10.59479696837287</v>
      </c>
      <c r="N154" s="301">
        <v>6.9098758675503058</v>
      </c>
      <c r="O154" s="301">
        <v>0.58242115550117957</v>
      </c>
      <c r="P154" s="301">
        <v>0.1811221444951859</v>
      </c>
      <c r="Q154" s="301">
        <v>4.0963942060958169</v>
      </c>
      <c r="R154" s="301">
        <v>1.1519035080233619</v>
      </c>
      <c r="S154" s="301">
        <v>0.15368147252244299</v>
      </c>
      <c r="T154" s="301">
        <v>0.10270966744507068</v>
      </c>
      <c r="U154" s="301">
        <v>7.7702030416264574</v>
      </c>
      <c r="V154" s="301">
        <v>55.535752080853904</v>
      </c>
      <c r="W154" s="301">
        <v>0.96476634861412847</v>
      </c>
      <c r="X154" s="301">
        <v>2.1397419793262564</v>
      </c>
      <c r="Y154" s="301">
        <v>2.5111414962333614</v>
      </c>
      <c r="Z154" s="301">
        <v>9.0084374979054527</v>
      </c>
      <c r="AA154" s="301">
        <v>0.47687301564364992</v>
      </c>
      <c r="AB154" s="301">
        <v>0.95876614384219006</v>
      </c>
      <c r="AC154" s="301">
        <v>5.0861808180547925</v>
      </c>
      <c r="AD154" s="301">
        <v>0.12289257588490644</v>
      </c>
      <c r="AE154" s="301">
        <v>1.1169122609211215</v>
      </c>
      <c r="AF154" s="301">
        <v>0.44193372668700942</v>
      </c>
      <c r="AG154" s="301">
        <v>0.39949640021927629</v>
      </c>
      <c r="AH154" s="301">
        <v>23.387961945135885</v>
      </c>
      <c r="AI154" s="301">
        <v>0.5195930691586228</v>
      </c>
      <c r="AJ154" s="301">
        <v>0.69978433426738951</v>
      </c>
      <c r="AK154" s="301">
        <v>7.4633410334221919</v>
      </c>
      <c r="AL154" s="301">
        <v>0</v>
      </c>
      <c r="AM154" s="301">
        <v>0</v>
      </c>
      <c r="AN154" s="301">
        <v>0.99002915540509451</v>
      </c>
      <c r="AO154" s="301">
        <v>2.6527144337340856</v>
      </c>
      <c r="AP154" s="301">
        <v>0</v>
      </c>
      <c r="AQ154" s="236">
        <v>4.561956149202997</v>
      </c>
    </row>
    <row r="155" spans="1:43" s="159" customFormat="1" ht="15">
      <c r="A155" s="160" t="s">
        <v>40</v>
      </c>
      <c r="B155" s="10" t="s">
        <v>229</v>
      </c>
      <c r="C155" s="301">
        <v>0.20642504853108068</v>
      </c>
      <c r="D155" s="301">
        <v>1.6960769050792384</v>
      </c>
      <c r="E155" s="301">
        <v>0.38662207407995558</v>
      </c>
      <c r="F155" s="301">
        <v>0.97552814274260524</v>
      </c>
      <c r="G155" s="301">
        <v>1.2427265370961327</v>
      </c>
      <c r="H155" s="301">
        <v>0.32873514237182699</v>
      </c>
      <c r="I155" s="301">
        <v>9.1584406986672917E-2</v>
      </c>
      <c r="J155" s="301">
        <v>0.20295974114622736</v>
      </c>
      <c r="K155" s="301">
        <v>0.41718277855401187</v>
      </c>
      <c r="L155" s="301">
        <v>0.94263562840329129</v>
      </c>
      <c r="M155" s="301">
        <v>2.3169065684240162</v>
      </c>
      <c r="N155" s="301">
        <v>1.4674875147700839</v>
      </c>
      <c r="O155" s="301">
        <v>0.1273658574862741</v>
      </c>
      <c r="P155" s="301">
        <v>4.6680730061370614E-2</v>
      </c>
      <c r="Q155" s="301">
        <v>1.7280709128076435</v>
      </c>
      <c r="R155" s="301">
        <v>0.25911862916412237</v>
      </c>
      <c r="S155" s="301">
        <v>3.3607591933591079E-2</v>
      </c>
      <c r="T155" s="301">
        <v>3.6786174358777575E-2</v>
      </c>
      <c r="U155" s="301">
        <v>2.3410795030453326</v>
      </c>
      <c r="V155" s="301">
        <v>16.732331212734927</v>
      </c>
      <c r="W155" s="301">
        <v>0.29067383591763318</v>
      </c>
      <c r="X155" s="301">
        <v>0.45442851647115334</v>
      </c>
      <c r="Y155" s="301">
        <v>1.05932934167509</v>
      </c>
      <c r="Z155" s="301">
        <v>2.0264318661321372</v>
      </c>
      <c r="AA155" s="301">
        <v>0.17079535292863307</v>
      </c>
      <c r="AB155" s="301">
        <v>0.28886603806081945</v>
      </c>
      <c r="AC155" s="301">
        <v>1.5324121645395272</v>
      </c>
      <c r="AD155" s="301">
        <v>2.6874570331857438E-2</v>
      </c>
      <c r="AE155" s="301">
        <v>0.23720466610588356</v>
      </c>
      <c r="AF155" s="301">
        <v>0.10088537941835565</v>
      </c>
      <c r="AG155" s="301">
        <v>0.11693089090999616</v>
      </c>
      <c r="AH155" s="301">
        <v>4.9670273110958902</v>
      </c>
      <c r="AI155" s="301">
        <v>0.11362639590309134</v>
      </c>
      <c r="AJ155" s="301">
        <v>0.20482388728867482</v>
      </c>
      <c r="AK155" s="301">
        <v>1.6208416046741778</v>
      </c>
      <c r="AL155" s="301">
        <v>0</v>
      </c>
      <c r="AM155" s="301">
        <v>0</v>
      </c>
      <c r="AN155" s="301">
        <v>0.21025781832610763</v>
      </c>
      <c r="AO155" s="301">
        <v>0.56337123652776333</v>
      </c>
      <c r="AP155" s="301">
        <v>0</v>
      </c>
      <c r="AQ155" s="236">
        <v>1.1443988625653438</v>
      </c>
    </row>
    <row r="156" spans="1:43" s="159" customFormat="1" ht="15">
      <c r="A156" s="160" t="s">
        <v>40</v>
      </c>
      <c r="B156" s="10" t="s">
        <v>230</v>
      </c>
      <c r="C156" s="301">
        <v>3.8446122738135531E-2</v>
      </c>
      <c r="D156" s="301">
        <v>0.31588986574066552</v>
      </c>
      <c r="E156" s="301">
        <v>0</v>
      </c>
      <c r="F156" s="301">
        <v>0</v>
      </c>
      <c r="G156" s="301">
        <v>0</v>
      </c>
      <c r="H156" s="301">
        <v>0</v>
      </c>
      <c r="I156" s="301">
        <v>1.5830073520202104E-2</v>
      </c>
      <c r="J156" s="301">
        <v>0</v>
      </c>
      <c r="K156" s="301">
        <v>4.4543473807008058E-2</v>
      </c>
      <c r="L156" s="301">
        <v>0.13305228890547496</v>
      </c>
      <c r="M156" s="301">
        <v>0.31883838784612628</v>
      </c>
      <c r="N156" s="301">
        <v>0.20713472618375395</v>
      </c>
      <c r="O156" s="301">
        <v>1.7527303526609563E-2</v>
      </c>
      <c r="P156" s="301">
        <v>6.5375581955558534E-3</v>
      </c>
      <c r="Q156" s="301">
        <v>0</v>
      </c>
      <c r="R156" s="301">
        <v>4.4787831084814843E-2</v>
      </c>
      <c r="S156" s="301">
        <v>4.6248694606556258E-3</v>
      </c>
      <c r="T156" s="301">
        <v>0</v>
      </c>
      <c r="U156" s="301">
        <v>0</v>
      </c>
      <c r="V156" s="301">
        <v>0</v>
      </c>
      <c r="W156" s="301">
        <v>0</v>
      </c>
      <c r="X156" s="301">
        <v>6.4142233158344275E-2</v>
      </c>
      <c r="Y156" s="301">
        <v>0</v>
      </c>
      <c r="Z156" s="301">
        <v>0.35026230425033011</v>
      </c>
      <c r="AA156" s="301">
        <v>0</v>
      </c>
      <c r="AB156" s="301">
        <v>0</v>
      </c>
      <c r="AC156" s="301">
        <v>0</v>
      </c>
      <c r="AD156" s="301">
        <v>3.698312567042891E-3</v>
      </c>
      <c r="AE156" s="301">
        <v>3.3481254912788042E-2</v>
      </c>
      <c r="AF156" s="301">
        <v>1.9035114392038931E-2</v>
      </c>
      <c r="AG156" s="301">
        <v>1.2484954663115827E-2</v>
      </c>
      <c r="AH156" s="301">
        <v>0.70109205814419984</v>
      </c>
      <c r="AI156" s="301">
        <v>1.5636563588815884E-2</v>
      </c>
      <c r="AJ156" s="301">
        <v>2.1869472872575558E-2</v>
      </c>
      <c r="AK156" s="301">
        <v>0.2522699341016133</v>
      </c>
      <c r="AL156" s="301">
        <v>0</v>
      </c>
      <c r="AM156" s="301">
        <v>0</v>
      </c>
      <c r="AN156" s="301">
        <v>2.9677728218216008E-2</v>
      </c>
      <c r="AO156" s="301">
        <v>7.9519413721393012E-2</v>
      </c>
      <c r="AP156" s="301">
        <v>0</v>
      </c>
      <c r="AQ156" s="236">
        <v>0.13976930816035948</v>
      </c>
    </row>
    <row r="157" spans="1:43" s="159" customFormat="1">
      <c r="B157" s="17"/>
      <c r="C157" s="147"/>
      <c r="D157" s="147"/>
      <c r="E157" s="147"/>
      <c r="F157" s="147"/>
      <c r="G157" s="147"/>
      <c r="H157" s="147"/>
      <c r="I157" s="147"/>
      <c r="J157" s="147"/>
      <c r="K157" s="147"/>
      <c r="L157" s="147"/>
      <c r="M157" s="147"/>
      <c r="N157" s="147"/>
      <c r="O157" s="147"/>
      <c r="P157" s="147"/>
      <c r="Q157" s="147"/>
      <c r="R157" s="147"/>
      <c r="S157" s="147"/>
      <c r="T157" s="147"/>
      <c r="U157" s="147"/>
      <c r="V157" s="147"/>
      <c r="W157" s="147"/>
      <c r="X157" s="147"/>
      <c r="Y157" s="147"/>
      <c r="Z157" s="147"/>
      <c r="AA157" s="147"/>
      <c r="AB157" s="147"/>
      <c r="AC157" s="147"/>
      <c r="AD157" s="147"/>
      <c r="AE157" s="147"/>
      <c r="AF157" s="147"/>
      <c r="AG157" s="147"/>
      <c r="AH157" s="147"/>
      <c r="AI157" s="147"/>
      <c r="AJ157" s="147"/>
      <c r="AK157" s="147"/>
      <c r="AL157" s="147"/>
    </row>
    <row r="158" spans="1:43" s="159" customFormat="1">
      <c r="B158" s="115"/>
      <c r="C158" s="147"/>
      <c r="D158" s="147"/>
      <c r="E158" s="147"/>
      <c r="F158" s="147"/>
      <c r="G158" s="147"/>
      <c r="H158" s="147"/>
      <c r="I158" s="147"/>
      <c r="J158" s="147"/>
      <c r="K158" s="147"/>
      <c r="L158" s="147"/>
      <c r="M158" s="147"/>
      <c r="N158" s="147"/>
      <c r="O158" s="147"/>
      <c r="P158" s="147"/>
      <c r="Q158" s="147"/>
      <c r="R158" s="147"/>
      <c r="S158" s="147"/>
      <c r="T158" s="147"/>
      <c r="U158" s="147"/>
      <c r="V158" s="147"/>
      <c r="W158" s="147"/>
      <c r="X158" s="147"/>
      <c r="Y158" s="147"/>
      <c r="Z158" s="147"/>
      <c r="AA158" s="147"/>
      <c r="AB158" s="147"/>
      <c r="AC158" s="147"/>
      <c r="AD158" s="147"/>
      <c r="AE158" s="147"/>
      <c r="AF158" s="147"/>
      <c r="AG158" s="147"/>
      <c r="AH158" s="147"/>
      <c r="AI158" s="147"/>
      <c r="AJ158" s="147"/>
      <c r="AK158" s="147"/>
      <c r="AL158" s="147"/>
    </row>
    <row r="159" spans="1:43">
      <c r="A159" s="159"/>
      <c r="B159" s="159"/>
      <c r="C159" s="223"/>
      <c r="D159" s="223"/>
      <c r="E159" s="223"/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23"/>
      <c r="Z159" s="223"/>
      <c r="AA159" s="223"/>
      <c r="AB159" s="223"/>
      <c r="AC159" s="223"/>
      <c r="AD159" s="223"/>
      <c r="AE159" s="223"/>
      <c r="AF159" s="223"/>
      <c r="AG159" s="223"/>
      <c r="AH159" s="223"/>
      <c r="AI159" s="223"/>
      <c r="AJ159" s="223"/>
      <c r="AK159" s="223"/>
      <c r="AL159" s="223"/>
      <c r="AM159" s="223"/>
      <c r="AN159" s="223"/>
      <c r="AO159" s="223"/>
      <c r="AP159" s="223"/>
      <c r="AQ159" s="223"/>
    </row>
    <row r="160" spans="1:43">
      <c r="C160" s="223"/>
      <c r="D160" s="223"/>
      <c r="E160" s="223"/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23"/>
      <c r="Z160" s="223"/>
      <c r="AA160" s="223"/>
      <c r="AB160" s="223"/>
      <c r="AC160" s="223"/>
      <c r="AD160" s="223"/>
      <c r="AE160" s="223"/>
      <c r="AF160" s="223"/>
      <c r="AG160" s="223"/>
      <c r="AH160" s="223"/>
      <c r="AI160" s="223"/>
      <c r="AJ160" s="223"/>
      <c r="AK160" s="223"/>
      <c r="AL160" s="223"/>
      <c r="AM160" s="223"/>
      <c r="AN160" s="223"/>
      <c r="AO160" s="223"/>
      <c r="AP160" s="223"/>
      <c r="AQ160" s="223"/>
    </row>
    <row r="161" spans="1:43">
      <c r="A161" s="112" t="s">
        <v>53</v>
      </c>
      <c r="C161" s="120" t="s">
        <v>218</v>
      </c>
      <c r="D161" s="223"/>
      <c r="E161" s="223"/>
      <c r="F161" s="223"/>
      <c r="G161" s="223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23"/>
      <c r="Z161" s="223"/>
      <c r="AA161" s="223"/>
      <c r="AB161" s="223"/>
      <c r="AC161" s="223"/>
      <c r="AD161" s="223"/>
      <c r="AE161" s="223"/>
      <c r="AF161" s="223"/>
      <c r="AG161" s="223"/>
      <c r="AH161" s="223"/>
      <c r="AI161" s="223"/>
      <c r="AJ161" s="223"/>
      <c r="AK161" s="223"/>
      <c r="AL161" s="223"/>
      <c r="AM161" s="223"/>
      <c r="AN161" s="223"/>
      <c r="AO161" s="223"/>
      <c r="AP161" s="223"/>
      <c r="AQ161" s="223"/>
    </row>
    <row r="162" spans="1:43">
      <c r="A162" s="141" t="s">
        <v>41</v>
      </c>
      <c r="B162" s="141" t="s">
        <v>42</v>
      </c>
      <c r="C162" s="151" t="s">
        <v>125</v>
      </c>
      <c r="D162" s="151" t="s">
        <v>126</v>
      </c>
      <c r="E162" s="151" t="s">
        <v>127</v>
      </c>
      <c r="F162" s="151" t="s">
        <v>128</v>
      </c>
      <c r="G162" s="151" t="s">
        <v>129</v>
      </c>
      <c r="H162" s="151" t="s">
        <v>130</v>
      </c>
      <c r="I162" s="151" t="s">
        <v>131</v>
      </c>
      <c r="J162" s="151" t="s">
        <v>132</v>
      </c>
      <c r="K162" s="151" t="s">
        <v>90</v>
      </c>
      <c r="L162" s="151" t="s">
        <v>133</v>
      </c>
      <c r="M162" s="151" t="s">
        <v>134</v>
      </c>
      <c r="N162" s="151" t="s">
        <v>135</v>
      </c>
      <c r="O162" s="151" t="s">
        <v>136</v>
      </c>
      <c r="P162" s="151" t="s">
        <v>137</v>
      </c>
      <c r="Q162" s="151" t="s">
        <v>138</v>
      </c>
      <c r="R162" s="151" t="s">
        <v>97</v>
      </c>
      <c r="S162" s="151" t="s">
        <v>139</v>
      </c>
      <c r="T162" s="151" t="s">
        <v>102</v>
      </c>
      <c r="U162" s="151" t="s">
        <v>140</v>
      </c>
      <c r="V162" s="151" t="s">
        <v>141</v>
      </c>
      <c r="W162" s="151" t="s">
        <v>142</v>
      </c>
      <c r="X162" s="151" t="s">
        <v>143</v>
      </c>
      <c r="Y162" s="151" t="s">
        <v>144</v>
      </c>
      <c r="Z162" s="151" t="s">
        <v>145</v>
      </c>
      <c r="AA162" s="151" t="s">
        <v>146</v>
      </c>
      <c r="AB162" s="151" t="s">
        <v>147</v>
      </c>
      <c r="AC162" s="151" t="s">
        <v>148</v>
      </c>
      <c r="AD162" s="151" t="s">
        <v>88</v>
      </c>
      <c r="AE162" s="151" t="s">
        <v>149</v>
      </c>
      <c r="AF162" s="151" t="s">
        <v>150</v>
      </c>
      <c r="AG162" s="151" t="s">
        <v>151</v>
      </c>
      <c r="AH162" s="151" t="s">
        <v>152</v>
      </c>
      <c r="AI162" s="151" t="s">
        <v>153</v>
      </c>
      <c r="AJ162" s="151" t="s">
        <v>105</v>
      </c>
      <c r="AK162" s="151" t="s">
        <v>154</v>
      </c>
      <c r="AL162" s="151" t="s">
        <v>155</v>
      </c>
      <c r="AM162" s="151" t="s">
        <v>112</v>
      </c>
      <c r="AN162" s="151" t="s">
        <v>156</v>
      </c>
      <c r="AO162" s="151" t="s">
        <v>114</v>
      </c>
      <c r="AP162" s="151" t="s">
        <v>157</v>
      </c>
      <c r="AQ162" s="151" t="s">
        <v>227</v>
      </c>
    </row>
    <row r="163" spans="1:43">
      <c r="A163" s="160" t="s">
        <v>40</v>
      </c>
      <c r="B163" s="10" t="s">
        <v>228</v>
      </c>
      <c r="C163" s="142"/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42"/>
      <c r="S163" s="142"/>
      <c r="T163" s="142"/>
      <c r="U163" s="142"/>
      <c r="V163" s="142"/>
      <c r="W163" s="142"/>
      <c r="X163" s="142"/>
      <c r="Y163" s="142"/>
      <c r="Z163" s="142"/>
      <c r="AA163" s="142"/>
      <c r="AB163" s="142"/>
      <c r="AC163" s="142"/>
      <c r="AD163" s="142"/>
      <c r="AE163" s="142"/>
      <c r="AF163" s="142"/>
      <c r="AG163" s="142"/>
      <c r="AH163" s="142"/>
      <c r="AI163" s="142"/>
      <c r="AJ163" s="142"/>
      <c r="AK163" s="142"/>
      <c r="AL163" s="142"/>
      <c r="AM163" s="160"/>
      <c r="AN163" s="160"/>
      <c r="AO163" s="160"/>
      <c r="AP163" s="160"/>
      <c r="AQ163" s="160"/>
    </row>
    <row r="164" spans="1:43" s="159" customFormat="1">
      <c r="A164" s="160" t="s">
        <v>40</v>
      </c>
      <c r="B164" s="10" t="s">
        <v>229</v>
      </c>
      <c r="C164" s="142"/>
      <c r="D164" s="142"/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142"/>
      <c r="Z164" s="142"/>
      <c r="AA164" s="142"/>
      <c r="AB164" s="142"/>
      <c r="AC164" s="142"/>
      <c r="AD164" s="142"/>
      <c r="AE164" s="142"/>
      <c r="AF164" s="142"/>
      <c r="AG164" s="142"/>
      <c r="AH164" s="142"/>
      <c r="AI164" s="142"/>
      <c r="AJ164" s="142"/>
      <c r="AK164" s="142"/>
      <c r="AL164" s="142"/>
      <c r="AM164" s="160"/>
      <c r="AN164" s="160"/>
      <c r="AO164" s="160"/>
      <c r="AP164" s="160"/>
      <c r="AQ164" s="160"/>
    </row>
    <row r="165" spans="1:43" s="159" customFormat="1">
      <c r="A165" s="160" t="s">
        <v>40</v>
      </c>
      <c r="B165" s="10" t="s">
        <v>230</v>
      </c>
      <c r="C165" s="142"/>
      <c r="D165" s="142"/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42"/>
      <c r="V165" s="142"/>
      <c r="W165" s="142"/>
      <c r="X165" s="142"/>
      <c r="Y165" s="142"/>
      <c r="Z165" s="142"/>
      <c r="AA165" s="142"/>
      <c r="AB165" s="142"/>
      <c r="AC165" s="142"/>
      <c r="AD165" s="142"/>
      <c r="AE165" s="142"/>
      <c r="AF165" s="142"/>
      <c r="AG165" s="142"/>
      <c r="AH165" s="142"/>
      <c r="AI165" s="142"/>
      <c r="AJ165" s="142"/>
      <c r="AK165" s="142"/>
      <c r="AL165" s="142"/>
      <c r="AM165" s="160"/>
      <c r="AN165" s="160"/>
      <c r="AO165" s="160"/>
      <c r="AP165" s="160"/>
      <c r="AQ165" s="160"/>
    </row>
    <row r="166" spans="1:43" s="159" customFormat="1">
      <c r="B166" s="17"/>
      <c r="C166" s="147"/>
      <c r="D166" s="147"/>
      <c r="E166" s="147"/>
      <c r="F166" s="147"/>
      <c r="G166" s="147"/>
      <c r="H166" s="147"/>
      <c r="I166" s="147"/>
      <c r="J166" s="147"/>
      <c r="K166" s="147"/>
      <c r="L166" s="147"/>
      <c r="M166" s="147"/>
      <c r="N166" s="147"/>
      <c r="O166" s="147"/>
      <c r="P166" s="147"/>
      <c r="Q166" s="147"/>
      <c r="R166" s="147"/>
      <c r="S166" s="147"/>
      <c r="T166" s="147"/>
      <c r="U166" s="147"/>
      <c r="V166" s="147"/>
      <c r="W166" s="147"/>
      <c r="X166" s="147"/>
      <c r="Y166" s="147"/>
      <c r="Z166" s="147"/>
      <c r="AA166" s="147"/>
      <c r="AB166" s="147"/>
      <c r="AC166" s="147"/>
      <c r="AD166" s="147"/>
      <c r="AE166" s="147"/>
      <c r="AF166" s="147"/>
      <c r="AG166" s="147"/>
      <c r="AH166" s="147"/>
      <c r="AI166" s="147"/>
      <c r="AJ166" s="147"/>
      <c r="AK166" s="147"/>
      <c r="AL166" s="147"/>
    </row>
    <row r="167" spans="1:43" s="159" customFormat="1">
      <c r="B167" s="115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  <c r="AG167" s="147"/>
      <c r="AH167" s="147"/>
      <c r="AI167" s="147"/>
      <c r="AJ167" s="147"/>
      <c r="AK167" s="147"/>
      <c r="AL167" s="147"/>
    </row>
    <row r="168" spans="1:43">
      <c r="A168" s="159"/>
      <c r="B168" s="159"/>
      <c r="C168" s="223"/>
      <c r="D168" s="223"/>
      <c r="E168" s="223"/>
      <c r="F168" s="223"/>
      <c r="G168" s="223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23"/>
      <c r="Z168" s="223"/>
      <c r="AA168" s="223"/>
      <c r="AB168" s="223"/>
      <c r="AC168" s="223"/>
      <c r="AD168" s="223"/>
      <c r="AE168" s="223"/>
      <c r="AF168" s="223"/>
      <c r="AG168" s="223"/>
      <c r="AH168" s="223"/>
      <c r="AI168" s="223"/>
      <c r="AJ168" s="223"/>
      <c r="AK168" s="223"/>
      <c r="AL168" s="223"/>
      <c r="AM168" s="223"/>
      <c r="AN168" s="223"/>
      <c r="AO168" s="223"/>
      <c r="AP168" s="223"/>
      <c r="AQ168" s="223"/>
    </row>
    <row r="169" spans="1:43">
      <c r="C169" s="223"/>
      <c r="D169" s="223"/>
      <c r="E169" s="223"/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23"/>
      <c r="Z169" s="223"/>
      <c r="AA169" s="223"/>
      <c r="AB169" s="223"/>
      <c r="AC169" s="223"/>
      <c r="AD169" s="223"/>
      <c r="AE169" s="223"/>
      <c r="AF169" s="223"/>
      <c r="AG169" s="223"/>
      <c r="AH169" s="223"/>
      <c r="AI169" s="223"/>
      <c r="AJ169" s="223"/>
      <c r="AK169" s="223"/>
      <c r="AL169" s="223"/>
      <c r="AM169" s="223"/>
      <c r="AN169" s="223"/>
      <c r="AO169" s="223"/>
      <c r="AP169" s="223"/>
      <c r="AQ169" s="223"/>
    </row>
    <row r="170" spans="1:43">
      <c r="A170" s="112" t="s">
        <v>54</v>
      </c>
      <c r="C170" s="223"/>
      <c r="D170" s="223"/>
      <c r="E170" s="223"/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23"/>
      <c r="Z170" s="223"/>
      <c r="AA170" s="223"/>
      <c r="AB170" s="223"/>
      <c r="AC170" s="223"/>
      <c r="AD170" s="223"/>
      <c r="AE170" s="223"/>
      <c r="AF170" s="223"/>
      <c r="AG170" s="223"/>
      <c r="AH170" s="223"/>
      <c r="AI170" s="223"/>
      <c r="AJ170" s="223"/>
      <c r="AK170" s="223"/>
      <c r="AL170" s="223"/>
      <c r="AM170" s="223"/>
      <c r="AN170" s="223"/>
      <c r="AO170" s="223"/>
      <c r="AP170" s="223"/>
      <c r="AQ170" s="223"/>
    </row>
    <row r="171" spans="1:43">
      <c r="A171" s="141" t="s">
        <v>41</v>
      </c>
      <c r="B171" s="141" t="s">
        <v>42</v>
      </c>
      <c r="C171" s="151" t="s">
        <v>125</v>
      </c>
      <c r="D171" s="151" t="s">
        <v>126</v>
      </c>
      <c r="E171" s="151" t="s">
        <v>127</v>
      </c>
      <c r="F171" s="151" t="s">
        <v>128</v>
      </c>
      <c r="G171" s="151" t="s">
        <v>129</v>
      </c>
      <c r="H171" s="151" t="s">
        <v>130</v>
      </c>
      <c r="I171" s="151" t="s">
        <v>131</v>
      </c>
      <c r="J171" s="151" t="s">
        <v>132</v>
      </c>
      <c r="K171" s="151" t="s">
        <v>90</v>
      </c>
      <c r="L171" s="151" t="s">
        <v>133</v>
      </c>
      <c r="M171" s="151" t="s">
        <v>134</v>
      </c>
      <c r="N171" s="151" t="s">
        <v>135</v>
      </c>
      <c r="O171" s="151" t="s">
        <v>136</v>
      </c>
      <c r="P171" s="151" t="s">
        <v>137</v>
      </c>
      <c r="Q171" s="151" t="s">
        <v>138</v>
      </c>
      <c r="R171" s="151" t="s">
        <v>97</v>
      </c>
      <c r="S171" s="151" t="s">
        <v>139</v>
      </c>
      <c r="T171" s="151" t="s">
        <v>102</v>
      </c>
      <c r="U171" s="151" t="s">
        <v>140</v>
      </c>
      <c r="V171" s="151" t="s">
        <v>141</v>
      </c>
      <c r="W171" s="151" t="s">
        <v>142</v>
      </c>
      <c r="X171" s="151" t="s">
        <v>143</v>
      </c>
      <c r="Y171" s="151" t="s">
        <v>144</v>
      </c>
      <c r="Z171" s="151" t="s">
        <v>145</v>
      </c>
      <c r="AA171" s="151" t="s">
        <v>146</v>
      </c>
      <c r="AB171" s="151" t="s">
        <v>147</v>
      </c>
      <c r="AC171" s="151" t="s">
        <v>148</v>
      </c>
      <c r="AD171" s="151" t="s">
        <v>88</v>
      </c>
      <c r="AE171" s="151" t="s">
        <v>149</v>
      </c>
      <c r="AF171" s="151" t="s">
        <v>150</v>
      </c>
      <c r="AG171" s="151" t="s">
        <v>151</v>
      </c>
      <c r="AH171" s="151" t="s">
        <v>152</v>
      </c>
      <c r="AI171" s="151" t="s">
        <v>153</v>
      </c>
      <c r="AJ171" s="151" t="s">
        <v>105</v>
      </c>
      <c r="AK171" s="151" t="s">
        <v>154</v>
      </c>
      <c r="AL171" s="151" t="s">
        <v>155</v>
      </c>
      <c r="AM171" s="151" t="s">
        <v>112</v>
      </c>
      <c r="AN171" s="151" t="s">
        <v>156</v>
      </c>
      <c r="AO171" s="151" t="s">
        <v>114</v>
      </c>
      <c r="AP171" s="151" t="s">
        <v>157</v>
      </c>
      <c r="AQ171" s="151" t="s">
        <v>227</v>
      </c>
    </row>
    <row r="172" spans="1:43">
      <c r="A172" s="160" t="s">
        <v>40</v>
      </c>
      <c r="B172" s="10" t="s">
        <v>228</v>
      </c>
      <c r="C172" s="145">
        <v>13.75456507534803</v>
      </c>
      <c r="D172" s="145">
        <v>12.979751081717099</v>
      </c>
      <c r="E172" s="145">
        <v>8.279236872387397</v>
      </c>
      <c r="F172" s="145">
        <v>10.311535921746856</v>
      </c>
      <c r="G172" s="145">
        <v>8.7671350213323365</v>
      </c>
      <c r="H172" s="145">
        <v>11.392079161484553</v>
      </c>
      <c r="I172" s="145">
        <v>10.272308253580658</v>
      </c>
      <c r="J172" s="145">
        <v>7.9894699824545405</v>
      </c>
      <c r="K172" s="145">
        <v>8.0575137261636183</v>
      </c>
      <c r="L172" s="145">
        <v>12.372913295276881</v>
      </c>
      <c r="M172" s="145">
        <v>12.372913295276879</v>
      </c>
      <c r="N172" s="145">
        <v>13.439116433351888</v>
      </c>
      <c r="O172" s="145">
        <v>13.439116433351892</v>
      </c>
      <c r="P172" s="145">
        <v>8.0701786717201749</v>
      </c>
      <c r="Q172" s="145">
        <v>11.225753011451388</v>
      </c>
      <c r="R172" s="145">
        <v>10.558398458296361</v>
      </c>
      <c r="S172" s="145">
        <v>11.488906737419267</v>
      </c>
      <c r="T172" s="145">
        <v>8.2489746555356085</v>
      </c>
      <c r="U172" s="145">
        <v>9.069085942183003</v>
      </c>
      <c r="V172" s="145">
        <v>19.160131017434654</v>
      </c>
      <c r="W172" s="145">
        <v>7.5636955091309632</v>
      </c>
      <c r="X172" s="145">
        <v>13.038552770392634</v>
      </c>
      <c r="Y172" s="145">
        <v>9.4982760448237862</v>
      </c>
      <c r="Z172" s="145">
        <v>7.4824965247332234</v>
      </c>
      <c r="AA172" s="145">
        <v>9.5682179820897364</v>
      </c>
      <c r="AB172" s="145">
        <v>10.946655206852165</v>
      </c>
      <c r="AC172" s="145">
        <v>10.721139182905377</v>
      </c>
      <c r="AD172" s="145">
        <v>8.6458436941301233</v>
      </c>
      <c r="AE172" s="145">
        <v>8.6458436941301287</v>
      </c>
      <c r="AF172" s="145">
        <v>8.6458436941301251</v>
      </c>
      <c r="AG172" s="145">
        <v>8.8137005887409998</v>
      </c>
      <c r="AH172" s="145">
        <v>9.7320748055692654</v>
      </c>
      <c r="AI172" s="145">
        <v>9.7320748055692654</v>
      </c>
      <c r="AJ172" s="145">
        <v>12.098282849550671</v>
      </c>
      <c r="AK172" s="145">
        <v>12.263788876988464</v>
      </c>
      <c r="AL172" s="145">
        <v>11.099286476136502</v>
      </c>
      <c r="AM172" s="236">
        <v>11.099286476136506</v>
      </c>
      <c r="AN172" s="236">
        <v>11.312461920866463</v>
      </c>
      <c r="AO172" s="236">
        <v>11.312461920866461</v>
      </c>
      <c r="AP172" s="236">
        <v>11.012986995865237</v>
      </c>
      <c r="AQ172" s="236">
        <v>10.581206512020671</v>
      </c>
    </row>
    <row r="173" spans="1:43" s="159" customFormat="1">
      <c r="A173" s="160" t="s">
        <v>40</v>
      </c>
      <c r="B173" s="10" t="s">
        <v>229</v>
      </c>
      <c r="C173" s="145">
        <v>8.8275207051452806</v>
      </c>
      <c r="D173" s="145">
        <v>8.3431678941034022</v>
      </c>
      <c r="E173" s="145">
        <v>5.374453376328753</v>
      </c>
      <c r="F173" s="145">
        <v>6.6569790604890429</v>
      </c>
      <c r="G173" s="145">
        <v>5.6833545466802224</v>
      </c>
      <c r="H173" s="145">
        <v>7.3396540150544496</v>
      </c>
      <c r="I173" s="145">
        <v>6.6310491967340157</v>
      </c>
      <c r="J173" s="145">
        <v>5.1915073195659041</v>
      </c>
      <c r="K173" s="145">
        <v>5.2337645349700326</v>
      </c>
      <c r="L173" s="145">
        <v>7.9577616956828834</v>
      </c>
      <c r="M173" s="145">
        <v>7.9577616956828834</v>
      </c>
      <c r="N173" s="145">
        <v>8.6342482619763228</v>
      </c>
      <c r="O173" s="145">
        <v>8.6342482619763228</v>
      </c>
      <c r="P173" s="145">
        <v>5.2431658983012728</v>
      </c>
      <c r="Q173" s="145">
        <v>7.2340883577447102</v>
      </c>
      <c r="R173" s="145">
        <v>6.8108618222983397</v>
      </c>
      <c r="S173" s="145">
        <v>7.399901971801893</v>
      </c>
      <c r="T173" s="145">
        <v>5.3546341871261767</v>
      </c>
      <c r="U173" s="145">
        <v>5.8715056728726891</v>
      </c>
      <c r="V173" s="145">
        <v>12.244095956070318</v>
      </c>
      <c r="W173" s="145">
        <v>4.9237250691683823</v>
      </c>
      <c r="X173" s="145">
        <v>8.3817935217014323</v>
      </c>
      <c r="Y173" s="145">
        <v>6.1454101262343794</v>
      </c>
      <c r="Z173" s="145">
        <v>4.872141576846289</v>
      </c>
      <c r="AA173" s="145">
        <v>6.1877307514189583</v>
      </c>
      <c r="AB173" s="145">
        <v>7.057623354964293</v>
      </c>
      <c r="AC173" s="145">
        <v>6.9144896473621067</v>
      </c>
      <c r="AD173" s="145">
        <v>5.6061628973700275</v>
      </c>
      <c r="AE173" s="145">
        <v>5.6061628973700275</v>
      </c>
      <c r="AF173" s="145">
        <v>5.6061628973700275</v>
      </c>
      <c r="AG173" s="145">
        <v>5.7100955232298709</v>
      </c>
      <c r="AH173" s="145">
        <v>6.2931862101814229</v>
      </c>
      <c r="AI173" s="145">
        <v>6.2931862101814238</v>
      </c>
      <c r="AJ173" s="145">
        <v>7.7856159397900573</v>
      </c>
      <c r="AK173" s="145">
        <v>7.8900874570885273</v>
      </c>
      <c r="AL173" s="145">
        <v>7.155024604103053</v>
      </c>
      <c r="AM173" s="236">
        <v>7.155024604103053</v>
      </c>
      <c r="AN173" s="236">
        <v>7.2895862421683875</v>
      </c>
      <c r="AO173" s="236">
        <v>7.2895862421683857</v>
      </c>
      <c r="AP173" s="236">
        <v>7.1005502276372354</v>
      </c>
      <c r="AQ173" s="236">
        <v>7.0471158791067641</v>
      </c>
    </row>
    <row r="174" spans="1:43" s="159" customFormat="1">
      <c r="A174" s="160" t="s">
        <v>40</v>
      </c>
      <c r="B174" s="10" t="s">
        <v>230</v>
      </c>
      <c r="C174" s="145">
        <v>11.111368178837004</v>
      </c>
      <c r="D174" s="145">
        <v>10.468407499936417</v>
      </c>
      <c r="E174" s="145"/>
      <c r="F174" s="145"/>
      <c r="G174" s="145"/>
      <c r="H174" s="145"/>
      <c r="I174" s="145">
        <v>8.2606767858999159</v>
      </c>
      <c r="J174" s="145"/>
      <c r="K174" s="145">
        <v>6.4486471907479723</v>
      </c>
      <c r="L174" s="145">
        <v>9.9780232714454193</v>
      </c>
      <c r="M174" s="145">
        <v>9.9780232714454176</v>
      </c>
      <c r="N174" s="145">
        <v>10.844335466641112</v>
      </c>
      <c r="O174" s="145">
        <v>10.844335466641112</v>
      </c>
      <c r="P174" s="145">
        <v>6.4568838776662414</v>
      </c>
      <c r="Q174" s="145"/>
      <c r="R174" s="145">
        <v>8.495861454846791</v>
      </c>
      <c r="S174" s="145">
        <v>9.2550189062417392</v>
      </c>
      <c r="T174" s="145"/>
      <c r="U174" s="145"/>
      <c r="V174" s="145"/>
      <c r="W174" s="145"/>
      <c r="X174" s="145">
        <v>10.515089211999111</v>
      </c>
      <c r="Y174" s="145"/>
      <c r="Z174" s="145">
        <v>5.9759317131554557</v>
      </c>
      <c r="AA174" s="145"/>
      <c r="AB174" s="145"/>
      <c r="AC174" s="145"/>
      <c r="AD174" s="145">
        <v>6.9280142972410053</v>
      </c>
      <c r="AE174" s="145">
        <v>6.9280142972410026</v>
      </c>
      <c r="AF174" s="145">
        <v>6.9280142972410026</v>
      </c>
      <c r="AG174" s="145">
        <v>7.0685693032049883</v>
      </c>
      <c r="AH174" s="145">
        <v>7.813735283607012</v>
      </c>
      <c r="AI174" s="145">
        <v>7.8137352836070093</v>
      </c>
      <c r="AJ174" s="145">
        <v>9.7512826845243037</v>
      </c>
      <c r="AK174" s="145">
        <v>9.8866407181022904</v>
      </c>
      <c r="AL174" s="145">
        <v>8.9342599648671257</v>
      </c>
      <c r="AM174" s="236">
        <v>8.9342599648671257</v>
      </c>
      <c r="AN174" s="236">
        <v>9.1086041229166312</v>
      </c>
      <c r="AO174" s="236">
        <v>9.108604122916633</v>
      </c>
      <c r="AP174" s="236">
        <v>8.863680493356874</v>
      </c>
      <c r="AQ174" s="236">
        <v>9.0828714303759472</v>
      </c>
    </row>
    <row r="175" spans="1:43" s="159" customFormat="1">
      <c r="B175" s="17"/>
      <c r="C175" s="147"/>
      <c r="D175" s="147"/>
      <c r="E175" s="147"/>
      <c r="F175" s="147"/>
      <c r="G175" s="147"/>
      <c r="H175" s="147"/>
      <c r="I175" s="147"/>
      <c r="J175" s="147"/>
      <c r="K175" s="147"/>
      <c r="L175" s="147"/>
      <c r="M175" s="147"/>
      <c r="N175" s="147"/>
      <c r="O175" s="147"/>
      <c r="P175" s="147"/>
      <c r="Q175" s="147"/>
      <c r="R175" s="147"/>
      <c r="S175" s="147"/>
      <c r="T175" s="147"/>
      <c r="U175" s="147"/>
      <c r="V175" s="147"/>
      <c r="W175" s="147"/>
      <c r="X175" s="147"/>
      <c r="Y175" s="147"/>
      <c r="Z175" s="147"/>
      <c r="AA175" s="147"/>
      <c r="AB175" s="147"/>
      <c r="AC175" s="147"/>
      <c r="AD175" s="147"/>
      <c r="AE175" s="147"/>
      <c r="AF175" s="147"/>
      <c r="AG175" s="147"/>
      <c r="AH175" s="147"/>
      <c r="AI175" s="147"/>
      <c r="AJ175" s="147"/>
      <c r="AK175" s="147"/>
      <c r="AL175" s="147"/>
    </row>
    <row r="176" spans="1:43" s="159" customFormat="1">
      <c r="B176" s="115"/>
      <c r="C176" s="147"/>
      <c r="D176" s="147"/>
      <c r="E176" s="147"/>
      <c r="F176" s="147"/>
      <c r="G176" s="147"/>
      <c r="H176" s="147"/>
      <c r="I176" s="147"/>
      <c r="J176" s="147"/>
      <c r="K176" s="147"/>
      <c r="L176" s="147"/>
      <c r="M176" s="147"/>
      <c r="N176" s="147"/>
      <c r="O176" s="147"/>
      <c r="P176" s="147"/>
      <c r="Q176" s="147"/>
      <c r="R176" s="147"/>
      <c r="S176" s="147"/>
      <c r="T176" s="147"/>
      <c r="U176" s="147"/>
      <c r="V176" s="147"/>
      <c r="W176" s="147"/>
      <c r="X176" s="147"/>
      <c r="Y176" s="147"/>
      <c r="Z176" s="147"/>
      <c r="AA176" s="147"/>
      <c r="AB176" s="147"/>
      <c r="AC176" s="147"/>
      <c r="AD176" s="147"/>
      <c r="AE176" s="147"/>
      <c r="AF176" s="147"/>
      <c r="AG176" s="147"/>
      <c r="AH176" s="147"/>
      <c r="AI176" s="147"/>
      <c r="AJ176" s="147"/>
      <c r="AK176" s="147"/>
      <c r="AL176" s="147"/>
    </row>
    <row r="177" spans="1:44">
      <c r="A177" s="159"/>
      <c r="B177" s="159"/>
      <c r="C177" s="223"/>
      <c r="D177" s="223"/>
      <c r="E177" s="223"/>
      <c r="F177" s="223"/>
      <c r="G177" s="223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23"/>
      <c r="Z177" s="223"/>
      <c r="AA177" s="223"/>
      <c r="AB177" s="223"/>
      <c r="AC177" s="223"/>
      <c r="AD177" s="223"/>
      <c r="AE177" s="223"/>
      <c r="AF177" s="223"/>
      <c r="AG177" s="223"/>
      <c r="AH177" s="223"/>
      <c r="AI177" s="223"/>
      <c r="AJ177" s="223"/>
      <c r="AK177" s="223"/>
      <c r="AL177" s="223"/>
      <c r="AM177" s="223"/>
      <c r="AN177" s="223"/>
      <c r="AO177" s="223"/>
      <c r="AP177" s="223"/>
      <c r="AQ177" s="223"/>
    </row>
    <row r="178" spans="1:44">
      <c r="C178" s="223"/>
      <c r="D178" s="223"/>
      <c r="E178" s="223"/>
      <c r="F178" s="223"/>
      <c r="G178" s="223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23"/>
      <c r="Z178" s="223"/>
      <c r="AA178" s="223"/>
      <c r="AB178" s="223"/>
      <c r="AC178" s="223"/>
      <c r="AD178" s="223"/>
      <c r="AE178" s="223"/>
      <c r="AF178" s="223"/>
      <c r="AG178" s="223"/>
      <c r="AH178" s="223"/>
      <c r="AI178" s="223"/>
      <c r="AJ178" s="223"/>
      <c r="AK178" s="223"/>
      <c r="AL178" s="223"/>
      <c r="AM178" s="223"/>
      <c r="AN178" s="223"/>
      <c r="AO178" s="223"/>
      <c r="AP178" s="223"/>
      <c r="AQ178" s="223"/>
    </row>
    <row r="179" spans="1:44">
      <c r="A179" s="112" t="s">
        <v>214</v>
      </c>
      <c r="C179" s="223"/>
      <c r="D179" s="223"/>
      <c r="E179" s="223"/>
      <c r="F179" s="223"/>
      <c r="G179" s="223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23"/>
      <c r="Z179" s="223"/>
      <c r="AA179" s="223"/>
      <c r="AB179" s="223"/>
      <c r="AC179" s="223"/>
      <c r="AD179" s="223"/>
      <c r="AE179" s="223"/>
      <c r="AF179" s="223"/>
      <c r="AG179" s="223"/>
      <c r="AH179" s="223"/>
      <c r="AI179" s="223"/>
      <c r="AJ179" s="223"/>
      <c r="AK179" s="223"/>
      <c r="AL179" s="223"/>
      <c r="AM179" s="223"/>
      <c r="AN179" s="223"/>
      <c r="AO179" s="223"/>
      <c r="AP179" s="223"/>
      <c r="AQ179" s="223"/>
    </row>
    <row r="180" spans="1:44">
      <c r="A180" s="141" t="s">
        <v>41</v>
      </c>
      <c r="B180" s="141" t="s">
        <v>42</v>
      </c>
      <c r="C180" s="151" t="s">
        <v>125</v>
      </c>
      <c r="D180" s="151" t="s">
        <v>126</v>
      </c>
      <c r="E180" s="151" t="s">
        <v>127</v>
      </c>
      <c r="F180" s="151" t="s">
        <v>128</v>
      </c>
      <c r="G180" s="151" t="s">
        <v>129</v>
      </c>
      <c r="H180" s="151" t="s">
        <v>130</v>
      </c>
      <c r="I180" s="151" t="s">
        <v>131</v>
      </c>
      <c r="J180" s="151" t="s">
        <v>132</v>
      </c>
      <c r="K180" s="151" t="s">
        <v>90</v>
      </c>
      <c r="L180" s="151" t="s">
        <v>133</v>
      </c>
      <c r="M180" s="151" t="s">
        <v>134</v>
      </c>
      <c r="N180" s="151" t="s">
        <v>135</v>
      </c>
      <c r="O180" s="151" t="s">
        <v>136</v>
      </c>
      <c r="P180" s="151" t="s">
        <v>137</v>
      </c>
      <c r="Q180" s="151" t="s">
        <v>138</v>
      </c>
      <c r="R180" s="151" t="s">
        <v>97</v>
      </c>
      <c r="S180" s="151" t="s">
        <v>139</v>
      </c>
      <c r="T180" s="151" t="s">
        <v>102</v>
      </c>
      <c r="U180" s="151" t="s">
        <v>140</v>
      </c>
      <c r="V180" s="151" t="s">
        <v>141</v>
      </c>
      <c r="W180" s="151" t="s">
        <v>142</v>
      </c>
      <c r="X180" s="151" t="s">
        <v>143</v>
      </c>
      <c r="Y180" s="151" t="s">
        <v>144</v>
      </c>
      <c r="Z180" s="151" t="s">
        <v>145</v>
      </c>
      <c r="AA180" s="151" t="s">
        <v>146</v>
      </c>
      <c r="AB180" s="151" t="s">
        <v>147</v>
      </c>
      <c r="AC180" s="151" t="s">
        <v>148</v>
      </c>
      <c r="AD180" s="151" t="s">
        <v>88</v>
      </c>
      <c r="AE180" s="151" t="s">
        <v>149</v>
      </c>
      <c r="AF180" s="151" t="s">
        <v>150</v>
      </c>
      <c r="AG180" s="151" t="s">
        <v>151</v>
      </c>
      <c r="AH180" s="151" t="s">
        <v>152</v>
      </c>
      <c r="AI180" s="151" t="s">
        <v>153</v>
      </c>
      <c r="AJ180" s="151" t="s">
        <v>105</v>
      </c>
      <c r="AK180" s="151" t="s">
        <v>154</v>
      </c>
      <c r="AL180" s="151" t="s">
        <v>155</v>
      </c>
      <c r="AM180" s="151" t="s">
        <v>112</v>
      </c>
      <c r="AN180" s="151" t="s">
        <v>156</v>
      </c>
      <c r="AO180" s="151" t="s">
        <v>114</v>
      </c>
      <c r="AP180" s="151" t="s">
        <v>157</v>
      </c>
      <c r="AQ180" s="151" t="s">
        <v>227</v>
      </c>
    </row>
    <row r="181" spans="1:44">
      <c r="A181" s="160" t="s">
        <v>40</v>
      </c>
      <c r="B181" s="10" t="s">
        <v>228</v>
      </c>
      <c r="C181" s="142">
        <v>0.31192595562881498</v>
      </c>
      <c r="D181" s="142">
        <v>0.28363700708373524</v>
      </c>
      <c r="E181" s="142">
        <v>0.1842061725832754</v>
      </c>
      <c r="F181" s="142">
        <v>0.27884609941594951</v>
      </c>
      <c r="G181" s="142">
        <v>0.15906061255628545</v>
      </c>
      <c r="H181" s="142">
        <v>0.18456655591198257</v>
      </c>
      <c r="I181" s="142">
        <v>0.38320689185971579</v>
      </c>
      <c r="J181" s="142">
        <v>0.4573035300196498</v>
      </c>
      <c r="K181" s="142">
        <v>0.4176792238180882</v>
      </c>
      <c r="L181" s="142">
        <v>0.27034625897803888</v>
      </c>
      <c r="M181" s="142">
        <v>0.361368834130189</v>
      </c>
      <c r="N181" s="142">
        <v>0.29931183215469831</v>
      </c>
      <c r="O181" s="142">
        <v>0.50282074678843025</v>
      </c>
      <c r="P181" s="142">
        <v>0.22892107680832829</v>
      </c>
      <c r="Q181" s="142">
        <v>0.12109219839522174</v>
      </c>
      <c r="R181" s="142">
        <v>0.23605527002616819</v>
      </c>
      <c r="S181" s="142">
        <v>0.24251628758808655</v>
      </c>
      <c r="T181" s="142">
        <v>0.25033396255640494</v>
      </c>
      <c r="U181" s="142">
        <v>0.24490695972231574</v>
      </c>
      <c r="V181" s="142">
        <v>0.13721741162835691</v>
      </c>
      <c r="W181" s="142">
        <v>0.1834649933966401</v>
      </c>
      <c r="X181" s="142">
        <v>0.27040209069302662</v>
      </c>
      <c r="Y181" s="142">
        <v>0.19086939412650919</v>
      </c>
      <c r="Z181" s="142">
        <v>0.15728709509800243</v>
      </c>
      <c r="AA181" s="142">
        <v>0.13842751938897768</v>
      </c>
      <c r="AB181" s="142">
        <v>0.31334822491613645</v>
      </c>
      <c r="AC181" s="142">
        <v>0.47442271847684936</v>
      </c>
      <c r="AD181" s="142">
        <v>0.21071199286228617</v>
      </c>
      <c r="AE181" s="142">
        <v>0.21060751006645684</v>
      </c>
      <c r="AF181" s="142">
        <v>0.17913485286432074</v>
      </c>
      <c r="AG181" s="142">
        <v>0.49560860253246136</v>
      </c>
      <c r="AH181" s="142">
        <v>0.22618738163736424</v>
      </c>
      <c r="AI181" s="142">
        <v>0.27533743065673666</v>
      </c>
      <c r="AJ181" s="142">
        <v>0.47552543363719513</v>
      </c>
      <c r="AK181" s="142">
        <v>0.45981777591859718</v>
      </c>
      <c r="AL181" s="142">
        <v>0.4389112153333079</v>
      </c>
      <c r="AM181" s="149">
        <v>0.47642261813636633</v>
      </c>
      <c r="AN181" s="149">
        <v>0.39534549161663918</v>
      </c>
      <c r="AO181" s="149">
        <v>0.28900256105891253</v>
      </c>
      <c r="AP181" s="149">
        <v>0.23245609436046411</v>
      </c>
      <c r="AQ181" s="149">
        <v>0.26637410970974917</v>
      </c>
    </row>
    <row r="182" spans="1:44">
      <c r="A182" s="160" t="s">
        <v>40</v>
      </c>
      <c r="B182" s="10" t="s">
        <v>229</v>
      </c>
      <c r="C182" s="142">
        <v>8.5782177996132344E-2</v>
      </c>
      <c r="D182" s="142">
        <v>7.8002486772535809E-2</v>
      </c>
      <c r="E182" s="142">
        <v>5.5499359882733475E-2</v>
      </c>
      <c r="F182" s="142">
        <v>8.4013362887641649E-2</v>
      </c>
      <c r="G182" s="142">
        <v>5.6968653220873619E-2</v>
      </c>
      <c r="H182" s="142">
        <v>7.7859717766899497E-2</v>
      </c>
      <c r="I182" s="142">
        <v>8.6201703366042534E-2</v>
      </c>
      <c r="J182" s="142">
        <v>0.13778068797738693</v>
      </c>
      <c r="K182" s="142">
        <v>0.12225292575562027</v>
      </c>
      <c r="L182" s="142">
        <v>5.7414889546448647E-2</v>
      </c>
      <c r="M182" s="142">
        <v>7.9025377071340747E-2</v>
      </c>
      <c r="N182" s="142">
        <v>6.3566464163660477E-2</v>
      </c>
      <c r="O182" s="142">
        <v>0.10995856687501013</v>
      </c>
      <c r="P182" s="142">
        <v>5.8999980491793995E-2</v>
      </c>
      <c r="Q182" s="142">
        <v>5.1082951319314625E-2</v>
      </c>
      <c r="R182" s="142">
        <v>5.3100209826695763E-2</v>
      </c>
      <c r="S182" s="142">
        <v>5.3034294223850441E-2</v>
      </c>
      <c r="T182" s="142">
        <v>8.9658831769156566E-2</v>
      </c>
      <c r="U182" s="142">
        <v>7.3787861203566354E-2</v>
      </c>
      <c r="V182" s="142">
        <v>4.1342146157977266E-2</v>
      </c>
      <c r="W182" s="142">
        <v>5.527605047979766E-2</v>
      </c>
      <c r="X182" s="142">
        <v>5.7426746828148523E-2</v>
      </c>
      <c r="Y182" s="142">
        <v>8.0518580864217607E-2</v>
      </c>
      <c r="Z182" s="142">
        <v>3.5381450080777727E-2</v>
      </c>
      <c r="AA182" s="142">
        <v>4.9578768882873915E-2</v>
      </c>
      <c r="AB182" s="142">
        <v>9.4408486205175696E-2</v>
      </c>
      <c r="AC182" s="142">
        <v>0.14293851731482102</v>
      </c>
      <c r="AD182" s="142">
        <v>4.607922188275046E-2</v>
      </c>
      <c r="AE182" s="142">
        <v>4.4727850031394248E-2</v>
      </c>
      <c r="AF182" s="142">
        <v>4.0893207526266726E-2</v>
      </c>
      <c r="AG182" s="142">
        <v>0.14506252222791025</v>
      </c>
      <c r="AH182" s="142">
        <v>4.8036631180328762E-2</v>
      </c>
      <c r="AI182" s="142">
        <v>6.0211734450967745E-2</v>
      </c>
      <c r="AJ182" s="142">
        <v>0.13918426442651213</v>
      </c>
      <c r="AK182" s="142">
        <v>9.9860341158210381E-2</v>
      </c>
      <c r="AL182" s="142">
        <v>9.598261116247564E-2</v>
      </c>
      <c r="AM182" s="149">
        <v>0.10346647666576464</v>
      </c>
      <c r="AN182" s="149">
        <v>8.3961649107560515E-2</v>
      </c>
      <c r="AO182" s="149">
        <v>6.1377028794713809E-2</v>
      </c>
      <c r="AP182" s="149">
        <v>5.0483356892341159E-2</v>
      </c>
      <c r="AQ182" s="149">
        <v>6.8762066636369454E-2</v>
      </c>
    </row>
    <row r="183" spans="1:44">
      <c r="A183" s="160" t="s">
        <v>40</v>
      </c>
      <c r="B183" s="10" t="s">
        <v>230</v>
      </c>
      <c r="C183" s="142">
        <v>1.5976705188892458E-2</v>
      </c>
      <c r="D183" s="142">
        <v>1.4527758146004129E-2</v>
      </c>
      <c r="E183" s="142">
        <v>0</v>
      </c>
      <c r="F183" s="142">
        <v>0</v>
      </c>
      <c r="G183" s="142">
        <v>0</v>
      </c>
      <c r="H183" s="142">
        <v>0</v>
      </c>
      <c r="I183" s="142">
        <v>1.4899690315728926E-2</v>
      </c>
      <c r="J183" s="142">
        <v>0</v>
      </c>
      <c r="K183" s="142">
        <v>1.3053199403629126E-2</v>
      </c>
      <c r="L183" s="142">
        <v>8.1040671933330748E-3</v>
      </c>
      <c r="M183" s="142">
        <v>1.087498484735935E-2</v>
      </c>
      <c r="N183" s="142">
        <v>8.9723571863383894E-3</v>
      </c>
      <c r="O183" s="142">
        <v>1.5131819586555968E-2</v>
      </c>
      <c r="P183" s="142">
        <v>8.2628486207192379E-3</v>
      </c>
      <c r="Q183" s="142">
        <v>0</v>
      </c>
      <c r="R183" s="142">
        <v>9.1782024162374177E-3</v>
      </c>
      <c r="S183" s="142">
        <v>7.2982523772598786E-3</v>
      </c>
      <c r="T183" s="142">
        <v>0</v>
      </c>
      <c r="U183" s="142">
        <v>0</v>
      </c>
      <c r="V183" s="142">
        <v>0</v>
      </c>
      <c r="W183" s="142">
        <v>0</v>
      </c>
      <c r="X183" s="142">
        <v>8.1057408394618943E-3</v>
      </c>
      <c r="Y183" s="142">
        <v>0</v>
      </c>
      <c r="Z183" s="142">
        <v>6.1155711376891372E-3</v>
      </c>
      <c r="AA183" s="142">
        <v>0</v>
      </c>
      <c r="AB183" s="142">
        <v>0</v>
      </c>
      <c r="AC183" s="142">
        <v>0</v>
      </c>
      <c r="AD183" s="142">
        <v>6.3411382308323433E-3</v>
      </c>
      <c r="AE183" s="142">
        <v>6.3133013915231771E-3</v>
      </c>
      <c r="AF183" s="142">
        <v>7.7157551233657407E-3</v>
      </c>
      <c r="AG183" s="142">
        <v>1.5488627506710163E-2</v>
      </c>
      <c r="AH183" s="142">
        <v>6.7803332881413237E-3</v>
      </c>
      <c r="AI183" s="142">
        <v>8.2859674202676922E-3</v>
      </c>
      <c r="AJ183" s="142">
        <v>1.4860993683197682E-2</v>
      </c>
      <c r="AK183" s="142">
        <v>1.5542395759522976E-2</v>
      </c>
      <c r="AL183" s="142">
        <v>1.3208534785725855E-2</v>
      </c>
      <c r="AM183" s="149">
        <v>1.6103659466123764E-2</v>
      </c>
      <c r="AN183" s="149">
        <v>1.1851121745697267E-2</v>
      </c>
      <c r="AO183" s="149">
        <v>8.6633200796650493E-3</v>
      </c>
      <c r="AP183" s="149">
        <v>7.8572965302301755E-3</v>
      </c>
      <c r="AQ183" s="149">
        <v>8.3191648175048611E-3</v>
      </c>
    </row>
    <row r="186" spans="1:44">
      <c r="C186" s="223"/>
      <c r="D186" s="223"/>
      <c r="E186" s="223"/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23"/>
      <c r="Z186" s="223"/>
      <c r="AA186" s="223"/>
      <c r="AB186" s="223"/>
      <c r="AC186" s="223"/>
      <c r="AD186" s="223"/>
      <c r="AE186" s="223"/>
      <c r="AF186" s="223"/>
      <c r="AG186" s="223"/>
      <c r="AH186" s="223"/>
      <c r="AI186" s="223"/>
      <c r="AJ186" s="223"/>
      <c r="AK186" s="223"/>
      <c r="AL186" s="223"/>
      <c r="AM186" s="223"/>
      <c r="AN186" s="223"/>
      <c r="AO186" s="223"/>
      <c r="AP186" s="223"/>
      <c r="AQ186" s="223"/>
      <c r="AR186" s="223"/>
    </row>
    <row r="187" spans="1:44"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23"/>
      <c r="Z187" s="223"/>
      <c r="AA187" s="223"/>
      <c r="AB187" s="223"/>
      <c r="AC187" s="223"/>
      <c r="AD187" s="223"/>
      <c r="AE187" s="223"/>
      <c r="AF187" s="223"/>
      <c r="AG187" s="223"/>
      <c r="AH187" s="223"/>
      <c r="AI187" s="223"/>
      <c r="AJ187" s="223"/>
      <c r="AK187" s="223"/>
      <c r="AL187" s="223"/>
      <c r="AM187" s="223"/>
      <c r="AN187" s="223"/>
      <c r="AO187" s="223"/>
      <c r="AP187" s="223"/>
      <c r="AQ187" s="223"/>
      <c r="AR187" s="223"/>
    </row>
    <row r="188" spans="1:44">
      <c r="C188" s="223"/>
      <c r="D188" s="223"/>
      <c r="E188" s="223"/>
      <c r="F188" s="223"/>
      <c r="G188" s="223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23"/>
      <c r="Y188" s="223"/>
      <c r="Z188" s="223"/>
      <c r="AA188" s="223"/>
      <c r="AB188" s="223"/>
      <c r="AC188" s="223"/>
      <c r="AD188" s="223"/>
      <c r="AE188" s="223"/>
      <c r="AF188" s="223"/>
      <c r="AG188" s="223"/>
      <c r="AH188" s="223"/>
      <c r="AI188" s="223"/>
      <c r="AJ188" s="223"/>
      <c r="AK188" s="223"/>
      <c r="AL188" s="223"/>
      <c r="AM188" s="223"/>
      <c r="AN188" s="223"/>
      <c r="AO188" s="223"/>
      <c r="AP188" s="223"/>
      <c r="AQ188" s="223"/>
      <c r="AR188" s="223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AU74"/>
  <sheetViews>
    <sheetView topLeftCell="M1" zoomScale="60" zoomScaleNormal="60" workbookViewId="0">
      <selection activeCell="AQ17" sqref="AQ17"/>
    </sheetView>
    <sheetView workbookViewId="1"/>
  </sheetViews>
  <sheetFormatPr defaultColWidth="9.140625" defaultRowHeight="12.75"/>
  <cols>
    <col min="1" max="1" width="11.140625" style="144" customWidth="1"/>
    <col min="2" max="2" width="17.42578125" style="144" customWidth="1"/>
    <col min="3" max="3" width="9.85546875" style="144" bestFit="1" customWidth="1"/>
    <col min="4" max="4" width="11.140625" style="144" bestFit="1" customWidth="1"/>
    <col min="5" max="5" width="8.7109375" style="144" bestFit="1" customWidth="1"/>
    <col min="6" max="6" width="10" style="144" bestFit="1" customWidth="1"/>
    <col min="7" max="7" width="10.7109375" style="144" bestFit="1" customWidth="1"/>
    <col min="8" max="8" width="9.85546875" style="144" bestFit="1" customWidth="1"/>
    <col min="9" max="9" width="14.42578125" style="144" bestFit="1" customWidth="1"/>
    <col min="10" max="10" width="9.85546875" style="144" bestFit="1" customWidth="1"/>
    <col min="11" max="11" width="10.42578125" style="144" bestFit="1" customWidth="1"/>
    <col min="12" max="12" width="23.28515625" style="144" bestFit="1" customWidth="1"/>
    <col min="13" max="13" width="12.42578125" style="144" bestFit="1" customWidth="1"/>
    <col min="14" max="14" width="11.85546875" style="144" bestFit="1" customWidth="1"/>
    <col min="15" max="15" width="10.5703125" style="144" bestFit="1" customWidth="1"/>
    <col min="16" max="16" width="9.42578125" style="144" bestFit="1" customWidth="1"/>
    <col min="17" max="17" width="12.140625" style="144" bestFit="1" customWidth="1"/>
    <col min="18" max="18" width="9.28515625" style="144" bestFit="1" customWidth="1"/>
    <col min="19" max="19" width="8.42578125" style="144" bestFit="1" customWidth="1"/>
    <col min="20" max="20" width="7.7109375" style="144" bestFit="1" customWidth="1"/>
    <col min="21" max="21" width="9.7109375" style="144" bestFit="1" customWidth="1"/>
    <col min="22" max="22" width="14" style="144" bestFit="1" customWidth="1"/>
    <col min="23" max="23" width="8.5703125" style="144" bestFit="1" customWidth="1"/>
    <col min="24" max="24" width="13.42578125" style="144" bestFit="1" customWidth="1"/>
    <col min="25" max="25" width="10.85546875" style="144" bestFit="1" customWidth="1"/>
    <col min="26" max="26" width="9.5703125" style="144" bestFit="1" customWidth="1"/>
    <col min="27" max="27" width="12.7109375" style="144" bestFit="1" customWidth="1"/>
    <col min="28" max="28" width="12.5703125" style="144" bestFit="1" customWidth="1"/>
    <col min="29" max="29" width="11.42578125" style="144" bestFit="1" customWidth="1"/>
    <col min="30" max="30" width="12.28515625" style="144" bestFit="1" customWidth="1"/>
    <col min="31" max="31" width="10.140625" style="144" bestFit="1" customWidth="1"/>
    <col min="32" max="32" width="19.5703125" style="144" bestFit="1" customWidth="1"/>
    <col min="33" max="33" width="12.42578125" style="144" bestFit="1" customWidth="1"/>
    <col min="34" max="34" width="18.7109375" style="144" bestFit="1" customWidth="1"/>
    <col min="35" max="35" width="17.42578125" style="144" bestFit="1" customWidth="1"/>
    <col min="36" max="36" width="8.7109375" style="144" bestFit="1" customWidth="1"/>
    <col min="37" max="37" width="9.7109375" style="144" bestFit="1" customWidth="1"/>
    <col min="38" max="38" width="10.7109375" style="144" bestFit="1" customWidth="1"/>
    <col min="39" max="39" width="12.85546875" style="144" bestFit="1" customWidth="1"/>
    <col min="40" max="40" width="10.28515625" style="144" bestFit="1" customWidth="1"/>
    <col min="41" max="41" width="13.7109375" style="144" bestFit="1" customWidth="1"/>
    <col min="42" max="42" width="15.28515625" style="144" bestFit="1" customWidth="1"/>
    <col min="43" max="43" width="19.42578125" style="144" bestFit="1" customWidth="1"/>
    <col min="44" max="16384" width="9.140625" style="144"/>
  </cols>
  <sheetData>
    <row r="1" spans="1:44" ht="18.75">
      <c r="A1" s="111" t="s">
        <v>122</v>
      </c>
    </row>
    <row r="3" spans="1:44">
      <c r="A3" s="112" t="s">
        <v>237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44">
      <c r="A4" s="141" t="s">
        <v>41</v>
      </c>
      <c r="B4" s="141" t="s">
        <v>42</v>
      </c>
      <c r="C4" s="151" t="s">
        <v>125</v>
      </c>
      <c r="D4" s="151" t="s">
        <v>126</v>
      </c>
      <c r="E4" s="151" t="s">
        <v>127</v>
      </c>
      <c r="F4" s="151" t="s">
        <v>128</v>
      </c>
      <c r="G4" s="151" t="s">
        <v>129</v>
      </c>
      <c r="H4" s="151" t="s">
        <v>130</v>
      </c>
      <c r="I4" s="151" t="s">
        <v>131</v>
      </c>
      <c r="J4" s="151" t="s">
        <v>132</v>
      </c>
      <c r="K4" s="151" t="s">
        <v>90</v>
      </c>
      <c r="L4" s="151" t="s">
        <v>133</v>
      </c>
      <c r="M4" s="151" t="s">
        <v>134</v>
      </c>
      <c r="N4" s="151" t="s">
        <v>135</v>
      </c>
      <c r="O4" s="151" t="s">
        <v>136</v>
      </c>
      <c r="P4" s="151" t="s">
        <v>137</v>
      </c>
      <c r="Q4" s="151" t="s">
        <v>138</v>
      </c>
      <c r="R4" s="151" t="s">
        <v>97</v>
      </c>
      <c r="S4" s="151" t="s">
        <v>139</v>
      </c>
      <c r="T4" s="151" t="s">
        <v>102</v>
      </c>
      <c r="U4" s="151" t="s">
        <v>140</v>
      </c>
      <c r="V4" s="151" t="s">
        <v>141</v>
      </c>
      <c r="W4" s="151" t="s">
        <v>142</v>
      </c>
      <c r="X4" s="151" t="s">
        <v>143</v>
      </c>
      <c r="Y4" s="151" t="s">
        <v>144</v>
      </c>
      <c r="Z4" s="151" t="s">
        <v>145</v>
      </c>
      <c r="AA4" s="151" t="s">
        <v>146</v>
      </c>
      <c r="AB4" s="151" t="s">
        <v>147</v>
      </c>
      <c r="AC4" s="151" t="s">
        <v>148</v>
      </c>
      <c r="AD4" s="151" t="s">
        <v>88</v>
      </c>
      <c r="AE4" s="151" t="s">
        <v>149</v>
      </c>
      <c r="AF4" s="151" t="s">
        <v>150</v>
      </c>
      <c r="AG4" s="151" t="s">
        <v>151</v>
      </c>
      <c r="AH4" s="151" t="s">
        <v>152</v>
      </c>
      <c r="AI4" s="151" t="s">
        <v>153</v>
      </c>
      <c r="AJ4" s="151" t="s">
        <v>105</v>
      </c>
      <c r="AK4" s="151" t="s">
        <v>154</v>
      </c>
      <c r="AL4" s="151" t="s">
        <v>155</v>
      </c>
      <c r="AM4" s="151" t="s">
        <v>112</v>
      </c>
      <c r="AN4" s="151" t="s">
        <v>156</v>
      </c>
      <c r="AO4" s="151" t="s">
        <v>114</v>
      </c>
      <c r="AP4" s="151" t="s">
        <v>157</v>
      </c>
      <c r="AQ4" s="151" t="s">
        <v>227</v>
      </c>
      <c r="AR4" s="151" t="s">
        <v>378</v>
      </c>
    </row>
    <row r="5" spans="1:44">
      <c r="A5" s="160" t="s">
        <v>70</v>
      </c>
      <c r="B5" s="10" t="s">
        <v>72</v>
      </c>
      <c r="C5" s="143">
        <v>408</v>
      </c>
      <c r="D5" s="143">
        <v>255</v>
      </c>
      <c r="E5" s="143">
        <v>678</v>
      </c>
      <c r="F5" s="143">
        <v>55</v>
      </c>
      <c r="G5" s="143">
        <v>96</v>
      </c>
      <c r="H5" s="143">
        <v>274</v>
      </c>
      <c r="I5" s="133">
        <v>276</v>
      </c>
      <c r="J5" s="143">
        <v>18</v>
      </c>
      <c r="K5" s="143">
        <v>118</v>
      </c>
      <c r="L5" s="343">
        <v>916</v>
      </c>
      <c r="M5" s="344"/>
      <c r="N5" s="302">
        <v>1017</v>
      </c>
      <c r="O5" s="143">
        <v>890</v>
      </c>
      <c r="P5" s="143">
        <v>336</v>
      </c>
      <c r="Q5" s="143">
        <v>283</v>
      </c>
      <c r="R5" s="143">
        <v>247</v>
      </c>
      <c r="S5" s="143">
        <v>648</v>
      </c>
      <c r="T5" s="143">
        <v>40</v>
      </c>
      <c r="U5" s="143">
        <v>23</v>
      </c>
      <c r="V5" s="143">
        <v>43</v>
      </c>
      <c r="W5" s="143">
        <v>69</v>
      </c>
      <c r="X5" s="143">
        <v>749</v>
      </c>
      <c r="Y5" s="143">
        <v>225</v>
      </c>
      <c r="Z5" s="143">
        <v>312</v>
      </c>
      <c r="AA5" s="143">
        <v>277</v>
      </c>
      <c r="AB5" s="143">
        <v>30</v>
      </c>
      <c r="AC5" s="143">
        <v>24</v>
      </c>
      <c r="AD5" s="143">
        <v>517</v>
      </c>
      <c r="AE5" s="143">
        <v>590</v>
      </c>
      <c r="AF5" s="143">
        <v>307</v>
      </c>
      <c r="AG5" s="143">
        <v>120</v>
      </c>
      <c r="AH5" s="143">
        <v>3044</v>
      </c>
      <c r="AI5" s="143">
        <v>976</v>
      </c>
      <c r="AJ5" s="143">
        <v>175</v>
      </c>
      <c r="AK5" s="143">
        <v>449</v>
      </c>
      <c r="AL5" s="143">
        <v>513</v>
      </c>
      <c r="AM5" s="143">
        <v>163</v>
      </c>
      <c r="AN5" s="160">
        <v>306</v>
      </c>
      <c r="AO5" s="160">
        <v>2480</v>
      </c>
      <c r="AP5" s="160">
        <v>143</v>
      </c>
      <c r="AQ5" s="163">
        <f>SUM(C5:AI5)</f>
        <v>13861</v>
      </c>
      <c r="AR5" s="163">
        <f>AQ5-AI5-AH5</f>
        <v>9841</v>
      </c>
    </row>
    <row r="6" spans="1:44">
      <c r="A6" s="159"/>
      <c r="B6" s="1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</row>
    <row r="7" spans="1:44">
      <c r="A7" s="159"/>
      <c r="B7" s="1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</row>
    <row r="8" spans="1:44">
      <c r="A8" s="159"/>
      <c r="B8" s="1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</row>
    <row r="9" spans="1:44" ht="15">
      <c r="A9" s="159"/>
      <c r="B9" s="17"/>
      <c r="C9" s="147"/>
      <c r="D9" s="147"/>
      <c r="E9" s="147"/>
      <c r="F9" s="147"/>
      <c r="G9" s="147"/>
      <c r="H9" s="147"/>
      <c r="I9" s="132"/>
      <c r="J9" s="147"/>
      <c r="K9" s="303"/>
      <c r="L9" s="303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</row>
    <row r="10" spans="1:44" ht="15">
      <c r="A10" s="159"/>
      <c r="B10" s="17"/>
      <c r="C10" s="147"/>
      <c r="D10" s="147"/>
      <c r="E10" s="147"/>
      <c r="F10" s="147"/>
      <c r="G10" s="147"/>
      <c r="H10" s="147"/>
      <c r="I10" s="132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</row>
    <row r="11" spans="1:44">
      <c r="A11" s="159"/>
      <c r="B11" s="1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</row>
    <row r="13" spans="1:44">
      <c r="A13" s="112" t="s">
        <v>238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</row>
    <row r="14" spans="1:44">
      <c r="A14" s="141" t="s">
        <v>41</v>
      </c>
      <c r="B14" s="141" t="s">
        <v>42</v>
      </c>
      <c r="C14" s="151" t="s">
        <v>125</v>
      </c>
      <c r="D14" s="151" t="s">
        <v>126</v>
      </c>
      <c r="E14" s="151" t="s">
        <v>127</v>
      </c>
      <c r="F14" s="151" t="s">
        <v>128</v>
      </c>
      <c r="G14" s="151" t="s">
        <v>129</v>
      </c>
      <c r="H14" s="151" t="s">
        <v>130</v>
      </c>
      <c r="I14" s="151" t="s">
        <v>131</v>
      </c>
      <c r="J14" s="151" t="s">
        <v>132</v>
      </c>
      <c r="K14" s="151" t="s">
        <v>90</v>
      </c>
      <c r="L14" s="151" t="s">
        <v>133</v>
      </c>
      <c r="M14" s="151" t="s">
        <v>134</v>
      </c>
      <c r="N14" s="151" t="s">
        <v>135</v>
      </c>
      <c r="O14" s="151" t="s">
        <v>136</v>
      </c>
      <c r="P14" s="151" t="s">
        <v>137</v>
      </c>
      <c r="Q14" s="151" t="s">
        <v>138</v>
      </c>
      <c r="R14" s="151" t="s">
        <v>97</v>
      </c>
      <c r="S14" s="151" t="s">
        <v>139</v>
      </c>
      <c r="T14" s="151" t="s">
        <v>102</v>
      </c>
      <c r="U14" s="151" t="s">
        <v>140</v>
      </c>
      <c r="V14" s="151" t="s">
        <v>141</v>
      </c>
      <c r="W14" s="151" t="s">
        <v>142</v>
      </c>
      <c r="X14" s="151" t="s">
        <v>143</v>
      </c>
      <c r="Y14" s="151" t="s">
        <v>144</v>
      </c>
      <c r="Z14" s="151" t="s">
        <v>145</v>
      </c>
      <c r="AA14" s="151" t="s">
        <v>146</v>
      </c>
      <c r="AB14" s="151" t="s">
        <v>147</v>
      </c>
      <c r="AC14" s="151" t="s">
        <v>148</v>
      </c>
      <c r="AD14" s="151" t="s">
        <v>88</v>
      </c>
      <c r="AE14" s="151" t="s">
        <v>149</v>
      </c>
      <c r="AF14" s="151" t="s">
        <v>150</v>
      </c>
      <c r="AG14" s="151" t="s">
        <v>151</v>
      </c>
      <c r="AH14" s="151" t="s">
        <v>152</v>
      </c>
      <c r="AI14" s="151" t="s">
        <v>153</v>
      </c>
      <c r="AJ14" s="151" t="s">
        <v>105</v>
      </c>
      <c r="AK14" s="151" t="s">
        <v>154</v>
      </c>
      <c r="AL14" s="151" t="s">
        <v>155</v>
      </c>
      <c r="AM14" s="151" t="s">
        <v>112</v>
      </c>
      <c r="AN14" s="151" t="s">
        <v>156</v>
      </c>
      <c r="AO14" s="151" t="s">
        <v>114</v>
      </c>
      <c r="AP14" s="151" t="s">
        <v>157</v>
      </c>
      <c r="AQ14" s="151" t="s">
        <v>227</v>
      </c>
    </row>
    <row r="15" spans="1:44">
      <c r="A15" s="160" t="s">
        <v>159</v>
      </c>
      <c r="B15" s="10" t="s">
        <v>257</v>
      </c>
      <c r="C15" s="142">
        <v>3607.2573501706452</v>
      </c>
      <c r="D15" s="142">
        <v>2277.8960856952604</v>
      </c>
      <c r="E15" s="142">
        <v>8692.7183475121128</v>
      </c>
      <c r="F15" s="142">
        <v>2715.3549689068391</v>
      </c>
      <c r="G15" s="142"/>
      <c r="H15" s="142">
        <v>4003.1686835984497</v>
      </c>
      <c r="I15" s="142">
        <v>2074.285937476006</v>
      </c>
      <c r="J15" s="142">
        <v>901.84999042955883</v>
      </c>
      <c r="K15" s="142">
        <v>1294.1180927761945</v>
      </c>
      <c r="L15" s="142">
        <v>1732.7620090978526</v>
      </c>
      <c r="M15" s="142">
        <v>857.87381904279414</v>
      </c>
      <c r="N15" s="142">
        <v>4393.5319156073137</v>
      </c>
      <c r="O15" s="142">
        <v>4515.0762676642762</v>
      </c>
      <c r="P15" s="142">
        <v>3556.3119153410389</v>
      </c>
      <c r="Q15" s="142">
        <v>5881.5315674263775</v>
      </c>
      <c r="R15" s="142">
        <v>2385.1851729519235</v>
      </c>
      <c r="S15" s="142">
        <v>4122.9188821256457</v>
      </c>
      <c r="T15" s="142">
        <v>1182.6131476417966</v>
      </c>
      <c r="U15" s="142">
        <v>1103.6969973456387</v>
      </c>
      <c r="V15" s="142">
        <v>1912.7223471915802</v>
      </c>
      <c r="W15" s="142">
        <v>3831.456992246452</v>
      </c>
      <c r="X15" s="142">
        <v>3128.0233324191427</v>
      </c>
      <c r="Y15" s="142">
        <v>2886.8910998686515</v>
      </c>
      <c r="Z15" s="142">
        <v>3492.6576396403616</v>
      </c>
      <c r="AA15" s="142">
        <v>5324.3258729845029</v>
      </c>
      <c r="AB15" s="142">
        <v>2300.8154931598906</v>
      </c>
      <c r="AC15" s="142">
        <v>1487.2686904278939</v>
      </c>
      <c r="AD15" s="142">
        <v>3357.6399987535569</v>
      </c>
      <c r="AE15" s="142">
        <v>2835.0983110241345</v>
      </c>
      <c r="AF15" s="142">
        <v>5580.3669442832042</v>
      </c>
      <c r="AG15" s="142">
        <v>1093.8184253464233</v>
      </c>
      <c r="AH15" s="142">
        <v>12863.230354458283</v>
      </c>
      <c r="AI15" s="142">
        <v>6996.1930227037819</v>
      </c>
      <c r="AJ15" s="142">
        <v>1469.7104763712684</v>
      </c>
      <c r="AK15" s="142">
        <v>3804.0756713759474</v>
      </c>
      <c r="AL15" s="142">
        <v>2249.0520572774431</v>
      </c>
      <c r="AM15" s="160">
        <v>1165.2526788476277</v>
      </c>
      <c r="AN15" s="160">
        <v>682.59081481644762</v>
      </c>
      <c r="AO15" s="160">
        <v>7836.9119590814116</v>
      </c>
      <c r="AP15" s="160">
        <v>643.73249030807619</v>
      </c>
      <c r="AQ15" s="149">
        <f>SUM(C15:AI15)</f>
        <v>112388.65967531757</v>
      </c>
    </row>
    <row r="16" spans="1:44">
      <c r="A16" s="160" t="s">
        <v>263</v>
      </c>
      <c r="B16" s="10"/>
      <c r="C16" s="161">
        <v>177795.51476137221</v>
      </c>
      <c r="D16" s="161">
        <v>168133.29054377889</v>
      </c>
      <c r="E16" s="161">
        <v>141888.26382283005</v>
      </c>
      <c r="F16" s="161">
        <v>100116.22502993542</v>
      </c>
      <c r="G16" s="161">
        <v>181796.89612381413</v>
      </c>
      <c r="H16" s="161">
        <v>123546.88472102433</v>
      </c>
      <c r="I16" s="161">
        <v>178838.86742725514</v>
      </c>
      <c r="J16" s="161">
        <v>80130.599270664708</v>
      </c>
      <c r="K16" s="161">
        <v>124487.64895701005</v>
      </c>
      <c r="L16" s="161">
        <v>528036.92758116953</v>
      </c>
      <c r="M16" s="161">
        <v>288813.06633037125</v>
      </c>
      <c r="N16" s="161">
        <v>497408.13746326807</v>
      </c>
      <c r="O16" s="161">
        <v>232187.41757663549</v>
      </c>
      <c r="P16" s="161">
        <v>118050.33267523958</v>
      </c>
      <c r="Q16" s="161">
        <v>153807.51679049339</v>
      </c>
      <c r="R16" s="161">
        <v>219078.21983816163</v>
      </c>
      <c r="S16" s="161">
        <v>287658.17273156566</v>
      </c>
      <c r="T16" s="161">
        <v>109604.37506257492</v>
      </c>
      <c r="U16" s="161">
        <v>136441.19876395501</v>
      </c>
      <c r="V16" s="161">
        <v>99573.581992211242</v>
      </c>
      <c r="W16" s="161">
        <v>209528.43480386891</v>
      </c>
      <c r="X16" s="161">
        <v>502918.18025513442</v>
      </c>
      <c r="Y16" s="161">
        <v>118311.92809543715</v>
      </c>
      <c r="Z16" s="161">
        <v>205670.16168115597</v>
      </c>
      <c r="AA16" s="161">
        <v>145682.92755661809</v>
      </c>
      <c r="AB16" s="161">
        <v>100975.59233734824</v>
      </c>
      <c r="AC16" s="161">
        <v>63733.633366974245</v>
      </c>
      <c r="AD16" s="161">
        <v>323225.46771429357</v>
      </c>
      <c r="AE16" s="161">
        <v>527028.78493775171</v>
      </c>
      <c r="AF16" s="161">
        <v>154471.20504019177</v>
      </c>
      <c r="AG16" s="161">
        <v>127861.26524211446</v>
      </c>
      <c r="AH16" s="161">
        <v>605706.1666998287</v>
      </c>
      <c r="AI16" s="161">
        <v>342339.53652975301</v>
      </c>
      <c r="AJ16" s="161">
        <v>123480.49534282702</v>
      </c>
      <c r="AK16" s="161">
        <v>263825.69193122489</v>
      </c>
      <c r="AL16" s="161">
        <v>210132.54024742765</v>
      </c>
      <c r="AM16" s="161">
        <v>178975.72776243667</v>
      </c>
      <c r="AN16" s="161">
        <v>437606.97163650877</v>
      </c>
      <c r="AO16" s="161">
        <v>496183.71212577232</v>
      </c>
      <c r="AP16" s="161">
        <v>384446.69148661045</v>
      </c>
      <c r="AQ16" s="160">
        <f>SUM(C16:AI16)</f>
        <v>7374846.4217238016</v>
      </c>
    </row>
    <row r="17" spans="1:43" s="295" customFormat="1">
      <c r="A17" s="294" t="s">
        <v>262</v>
      </c>
      <c r="B17" s="121"/>
      <c r="C17" s="162">
        <f>C15/C16*100</f>
        <v>2.0288798370488235</v>
      </c>
      <c r="D17" s="162">
        <f t="shared" ref="D17:AQ17" si="0">D15/D16*100</f>
        <v>1.3548156217772573</v>
      </c>
      <c r="E17" s="162">
        <f t="shared" si="0"/>
        <v>6.1264533889612931</v>
      </c>
      <c r="F17" s="162">
        <f t="shared" si="0"/>
        <v>2.7122027104946573</v>
      </c>
      <c r="G17" s="162">
        <f t="shared" si="0"/>
        <v>0</v>
      </c>
      <c r="H17" s="162">
        <f t="shared" si="0"/>
        <v>3.240202043651546</v>
      </c>
      <c r="I17" s="162">
        <f t="shared" si="0"/>
        <v>1.1598630472873839</v>
      </c>
      <c r="J17" s="162">
        <f t="shared" si="0"/>
        <v>1.125475160098697</v>
      </c>
      <c r="K17" s="162">
        <f t="shared" si="0"/>
        <v>1.03955541262017</v>
      </c>
      <c r="L17" s="162">
        <f t="shared" si="0"/>
        <v>0.32815167246640975</v>
      </c>
      <c r="M17" s="162">
        <f t="shared" si="0"/>
        <v>0.29703428239686297</v>
      </c>
      <c r="N17" s="162">
        <f t="shared" si="0"/>
        <v>0.88328509019050006</v>
      </c>
      <c r="O17" s="162">
        <f t="shared" si="0"/>
        <v>1.9445826629145551</v>
      </c>
      <c r="P17" s="162">
        <f t="shared" si="0"/>
        <v>3.0125386644394911</v>
      </c>
      <c r="Q17" s="162">
        <f t="shared" si="0"/>
        <v>3.8239558703998955</v>
      </c>
      <c r="R17" s="162">
        <f t="shared" si="0"/>
        <v>1.0887367875793026</v>
      </c>
      <c r="S17" s="162">
        <f t="shared" si="0"/>
        <v>1.4332702050405621</v>
      </c>
      <c r="T17" s="162">
        <f t="shared" si="0"/>
        <v>1.0789835232093823</v>
      </c>
      <c r="U17" s="162">
        <f t="shared" si="0"/>
        <v>0.80891769300198579</v>
      </c>
      <c r="V17" s="162">
        <f t="shared" si="0"/>
        <v>1.9209134681337421</v>
      </c>
      <c r="W17" s="162">
        <f t="shared" si="0"/>
        <v>1.8286095611953213</v>
      </c>
      <c r="X17" s="162">
        <f t="shared" si="0"/>
        <v>0.62197459849876002</v>
      </c>
      <c r="Y17" s="162">
        <f t="shared" si="0"/>
        <v>2.4400676637945757</v>
      </c>
      <c r="Z17" s="162">
        <f t="shared" si="0"/>
        <v>1.698183932511766</v>
      </c>
      <c r="AA17" s="162">
        <f t="shared" si="0"/>
        <v>3.6547356387489272</v>
      </c>
      <c r="AB17" s="162">
        <f t="shared" si="0"/>
        <v>2.2785857848430555</v>
      </c>
      <c r="AC17" s="162">
        <f t="shared" si="0"/>
        <v>2.3335695956078553</v>
      </c>
      <c r="AD17" s="162">
        <f t="shared" si="0"/>
        <v>1.0387919066208768</v>
      </c>
      <c r="AE17" s="162">
        <f t="shared" si="0"/>
        <v>0.53793993649872329</v>
      </c>
      <c r="AF17" s="162">
        <f t="shared" si="0"/>
        <v>3.6125612814577659</v>
      </c>
      <c r="AG17" s="162">
        <f t="shared" si="0"/>
        <v>0.85547286214882956</v>
      </c>
      <c r="AH17" s="162">
        <f t="shared" si="0"/>
        <v>2.1236749865934494</v>
      </c>
      <c r="AI17" s="162">
        <f t="shared" si="0"/>
        <v>2.0436415535357648</v>
      </c>
      <c r="AJ17" s="162">
        <f t="shared" si="0"/>
        <v>1.1902369457547239</v>
      </c>
      <c r="AK17" s="162">
        <f t="shared" si="0"/>
        <v>1.4418897733309493</v>
      </c>
      <c r="AL17" s="162">
        <f t="shared" si="0"/>
        <v>1.0703016556261209</v>
      </c>
      <c r="AM17" s="162">
        <f t="shared" si="0"/>
        <v>0.65106743434748049</v>
      </c>
      <c r="AN17" s="162">
        <f t="shared" si="0"/>
        <v>0.1559826188928797</v>
      </c>
      <c r="AO17" s="162">
        <f t="shared" si="0"/>
        <v>1.579437568699336</v>
      </c>
      <c r="AP17" s="162">
        <f t="shared" si="0"/>
        <v>0.1674438887271569</v>
      </c>
      <c r="AQ17" s="162">
        <f t="shared" si="0"/>
        <v>1.5239457644061389</v>
      </c>
    </row>
    <row r="18" spans="1:43">
      <c r="A18" s="159"/>
      <c r="B18" s="1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</row>
    <row r="19" spans="1:43">
      <c r="A19" s="159"/>
      <c r="B19" s="1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</row>
    <row r="20" spans="1:43">
      <c r="A20" s="159"/>
      <c r="B20" s="1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</row>
    <row r="22" spans="1:43">
      <c r="A22" s="112" t="s">
        <v>239</v>
      </c>
    </row>
    <row r="23" spans="1:43">
      <c r="A23" s="141" t="s">
        <v>41</v>
      </c>
      <c r="B23" s="141" t="s">
        <v>42</v>
      </c>
      <c r="C23" s="151" t="s">
        <v>125</v>
      </c>
      <c r="D23" s="151" t="s">
        <v>126</v>
      </c>
      <c r="E23" s="151" t="s">
        <v>127</v>
      </c>
      <c r="F23" s="151" t="s">
        <v>128</v>
      </c>
      <c r="G23" s="151" t="s">
        <v>129</v>
      </c>
      <c r="H23" s="151" t="s">
        <v>130</v>
      </c>
      <c r="I23" s="151" t="s">
        <v>131</v>
      </c>
      <c r="J23" s="151" t="s">
        <v>132</v>
      </c>
      <c r="K23" s="151" t="s">
        <v>90</v>
      </c>
      <c r="L23" s="151" t="s">
        <v>133</v>
      </c>
      <c r="M23" s="151" t="s">
        <v>134</v>
      </c>
      <c r="N23" s="151" t="s">
        <v>135</v>
      </c>
      <c r="O23" s="151" t="s">
        <v>136</v>
      </c>
      <c r="P23" s="151" t="s">
        <v>137</v>
      </c>
      <c r="Q23" s="151" t="s">
        <v>138</v>
      </c>
      <c r="R23" s="151" t="s">
        <v>97</v>
      </c>
      <c r="S23" s="151" t="s">
        <v>139</v>
      </c>
      <c r="T23" s="151" t="s">
        <v>102</v>
      </c>
      <c r="U23" s="151" t="s">
        <v>140</v>
      </c>
      <c r="V23" s="151" t="s">
        <v>141</v>
      </c>
      <c r="W23" s="151" t="s">
        <v>142</v>
      </c>
      <c r="X23" s="151" t="s">
        <v>143</v>
      </c>
      <c r="Y23" s="151" t="s">
        <v>144</v>
      </c>
      <c r="Z23" s="151" t="s">
        <v>145</v>
      </c>
      <c r="AA23" s="151" t="s">
        <v>146</v>
      </c>
      <c r="AB23" s="151" t="s">
        <v>147</v>
      </c>
      <c r="AC23" s="151" t="s">
        <v>148</v>
      </c>
      <c r="AD23" s="151" t="s">
        <v>88</v>
      </c>
      <c r="AE23" s="151" t="s">
        <v>149</v>
      </c>
      <c r="AF23" s="151" t="s">
        <v>150</v>
      </c>
      <c r="AG23" s="151" t="s">
        <v>151</v>
      </c>
      <c r="AH23" s="151" t="s">
        <v>152</v>
      </c>
      <c r="AI23" s="151" t="s">
        <v>153</v>
      </c>
      <c r="AJ23" s="151" t="s">
        <v>105</v>
      </c>
      <c r="AK23" s="151" t="s">
        <v>154</v>
      </c>
      <c r="AL23" s="151" t="s">
        <v>155</v>
      </c>
      <c r="AM23" s="151" t="s">
        <v>112</v>
      </c>
      <c r="AN23" s="151" t="s">
        <v>156</v>
      </c>
      <c r="AO23" s="151" t="s">
        <v>114</v>
      </c>
      <c r="AP23" s="151" t="s">
        <v>157</v>
      </c>
      <c r="AQ23" s="151" t="s">
        <v>227</v>
      </c>
    </row>
    <row r="24" spans="1:43">
      <c r="A24" s="160" t="s">
        <v>159</v>
      </c>
      <c r="B24" s="10" t="s">
        <v>257</v>
      </c>
      <c r="C24" s="142">
        <v>3607.2573501706452</v>
      </c>
      <c r="D24" s="142">
        <v>2277.8960856952604</v>
      </c>
      <c r="E24" s="142">
        <v>8692.7183475121128</v>
      </c>
      <c r="F24" s="142">
        <v>2715.3549689068391</v>
      </c>
      <c r="G24" s="142"/>
      <c r="H24" s="142">
        <v>4003.1686835984497</v>
      </c>
      <c r="I24" s="142">
        <v>2074.285937476006</v>
      </c>
      <c r="J24" s="142">
        <v>901.84999042955883</v>
      </c>
      <c r="K24" s="142">
        <v>1294.1180927761945</v>
      </c>
      <c r="L24" s="142">
        <v>1732.7620090978526</v>
      </c>
      <c r="M24" s="142">
        <v>857.87381904279414</v>
      </c>
      <c r="N24" s="142">
        <v>4393.5319156073137</v>
      </c>
      <c r="O24" s="142">
        <v>4515.0762676642762</v>
      </c>
      <c r="P24" s="142">
        <v>3556.3119153410389</v>
      </c>
      <c r="Q24" s="142">
        <v>5881.5315674263775</v>
      </c>
      <c r="R24" s="142">
        <v>2385.1851729519235</v>
      </c>
      <c r="S24" s="142">
        <v>4122.9188821256457</v>
      </c>
      <c r="T24" s="142">
        <v>1182.6131476417966</v>
      </c>
      <c r="U24" s="142">
        <v>1103.6969973456387</v>
      </c>
      <c r="V24" s="142">
        <v>1912.7223471915802</v>
      </c>
      <c r="W24" s="142">
        <v>3831.456992246452</v>
      </c>
      <c r="X24" s="142">
        <v>3128.0233324191427</v>
      </c>
      <c r="Y24" s="142">
        <v>2886.8910998686515</v>
      </c>
      <c r="Z24" s="142">
        <v>3492.6576396403616</v>
      </c>
      <c r="AA24" s="142">
        <v>5324.3258729845029</v>
      </c>
      <c r="AB24" s="142">
        <v>2300.8154931598906</v>
      </c>
      <c r="AC24" s="142">
        <v>1487.2686904278939</v>
      </c>
      <c r="AD24" s="142">
        <v>3357.6399987535569</v>
      </c>
      <c r="AE24" s="142">
        <v>2835.0983110241345</v>
      </c>
      <c r="AF24" s="142">
        <v>5580.3669442832042</v>
      </c>
      <c r="AG24" s="142">
        <v>1093.8184253464233</v>
      </c>
      <c r="AH24" s="142">
        <v>12863.230354458283</v>
      </c>
      <c r="AI24" s="142">
        <v>6996.1930227037819</v>
      </c>
      <c r="AJ24" s="142">
        <v>1469.7104763712684</v>
      </c>
      <c r="AK24" s="142">
        <v>3804.0756713759474</v>
      </c>
      <c r="AL24" s="142">
        <v>2249.0520572774431</v>
      </c>
      <c r="AM24" s="160">
        <v>1165.2526788476277</v>
      </c>
      <c r="AN24" s="160">
        <v>682.59081481644762</v>
      </c>
      <c r="AO24" s="160">
        <v>7836.9119590814116</v>
      </c>
      <c r="AP24" s="160">
        <v>643.73249030807619</v>
      </c>
      <c r="AQ24" s="149">
        <f>SUM(C24:AI24)</f>
        <v>112388.65967531757</v>
      </c>
    </row>
    <row r="25" spans="1:43">
      <c r="A25" s="160" t="s">
        <v>263</v>
      </c>
      <c r="B25" s="10"/>
      <c r="C25" s="161">
        <v>177795.51476137221</v>
      </c>
      <c r="D25" s="161">
        <v>168133.29054377889</v>
      </c>
      <c r="E25" s="161">
        <v>141888.26382283005</v>
      </c>
      <c r="F25" s="161">
        <v>100116.22502993542</v>
      </c>
      <c r="G25" s="161">
        <v>181796.89612381413</v>
      </c>
      <c r="H25" s="161">
        <v>123546.88472102433</v>
      </c>
      <c r="I25" s="161">
        <v>178838.86742725514</v>
      </c>
      <c r="J25" s="161">
        <v>80130.599270664708</v>
      </c>
      <c r="K25" s="161">
        <v>124487.64895701005</v>
      </c>
      <c r="L25" s="161">
        <v>528036.92758116953</v>
      </c>
      <c r="M25" s="161">
        <v>288813.06633037125</v>
      </c>
      <c r="N25" s="161">
        <v>497408.13746326807</v>
      </c>
      <c r="O25" s="161">
        <v>232187.41757663549</v>
      </c>
      <c r="P25" s="161">
        <v>118050.33267523958</v>
      </c>
      <c r="Q25" s="161">
        <v>153807.51679049339</v>
      </c>
      <c r="R25" s="161">
        <v>219078.21983816163</v>
      </c>
      <c r="S25" s="161">
        <v>287658.17273156566</v>
      </c>
      <c r="T25" s="161">
        <v>109604.37506257492</v>
      </c>
      <c r="U25" s="161">
        <v>136441.19876395501</v>
      </c>
      <c r="V25" s="161">
        <v>99573.581992211242</v>
      </c>
      <c r="W25" s="161">
        <v>209528.43480386891</v>
      </c>
      <c r="X25" s="161">
        <v>502918.18025513442</v>
      </c>
      <c r="Y25" s="161">
        <v>118311.92809543715</v>
      </c>
      <c r="Z25" s="161">
        <v>205670.16168115597</v>
      </c>
      <c r="AA25" s="161">
        <v>145682.92755661809</v>
      </c>
      <c r="AB25" s="161">
        <v>100975.59233734824</v>
      </c>
      <c r="AC25" s="161">
        <v>63733.633366974245</v>
      </c>
      <c r="AD25" s="161">
        <v>323225.46771429357</v>
      </c>
      <c r="AE25" s="161">
        <v>527028.78493775171</v>
      </c>
      <c r="AF25" s="161">
        <v>154471.20504019177</v>
      </c>
      <c r="AG25" s="161">
        <v>127861.26524211446</v>
      </c>
      <c r="AH25" s="161">
        <v>605706.1666998287</v>
      </c>
      <c r="AI25" s="161">
        <v>342339.53652975301</v>
      </c>
      <c r="AJ25" s="161">
        <v>123480.49534282702</v>
      </c>
      <c r="AK25" s="161">
        <v>263825.69193122489</v>
      </c>
      <c r="AL25" s="161">
        <v>210132.54024742765</v>
      </c>
      <c r="AM25" s="161">
        <v>178975.72776243667</v>
      </c>
      <c r="AN25" s="161">
        <v>437606.97163650877</v>
      </c>
      <c r="AO25" s="161">
        <v>496183.71212577232</v>
      </c>
      <c r="AP25" s="161">
        <v>384446.69148661045</v>
      </c>
      <c r="AQ25" s="160">
        <f>SUM(C25:AI25)</f>
        <v>7374846.4217238016</v>
      </c>
    </row>
    <row r="26" spans="1:43" s="295" customFormat="1">
      <c r="A26" s="294" t="s">
        <v>262</v>
      </c>
      <c r="B26" s="121"/>
      <c r="C26" s="162">
        <f>C24/C25*100</f>
        <v>2.0288798370488235</v>
      </c>
      <c r="D26" s="162">
        <f t="shared" ref="D26:AQ26" si="1">D24/D25*100</f>
        <v>1.3548156217772573</v>
      </c>
      <c r="E26" s="162">
        <f t="shared" si="1"/>
        <v>6.1264533889612931</v>
      </c>
      <c r="F26" s="162">
        <f t="shared" si="1"/>
        <v>2.7122027104946573</v>
      </c>
      <c r="G26" s="162">
        <f t="shared" si="1"/>
        <v>0</v>
      </c>
      <c r="H26" s="162">
        <f t="shared" si="1"/>
        <v>3.240202043651546</v>
      </c>
      <c r="I26" s="162">
        <f t="shared" si="1"/>
        <v>1.1598630472873839</v>
      </c>
      <c r="J26" s="162">
        <f t="shared" si="1"/>
        <v>1.125475160098697</v>
      </c>
      <c r="K26" s="162">
        <f t="shared" si="1"/>
        <v>1.03955541262017</v>
      </c>
      <c r="L26" s="162">
        <f t="shared" si="1"/>
        <v>0.32815167246640975</v>
      </c>
      <c r="M26" s="162">
        <f t="shared" si="1"/>
        <v>0.29703428239686297</v>
      </c>
      <c r="N26" s="162">
        <f t="shared" si="1"/>
        <v>0.88328509019050006</v>
      </c>
      <c r="O26" s="162">
        <f t="shared" si="1"/>
        <v>1.9445826629145551</v>
      </c>
      <c r="P26" s="162">
        <f t="shared" si="1"/>
        <v>3.0125386644394911</v>
      </c>
      <c r="Q26" s="162">
        <f t="shared" si="1"/>
        <v>3.8239558703998955</v>
      </c>
      <c r="R26" s="162">
        <f t="shared" si="1"/>
        <v>1.0887367875793026</v>
      </c>
      <c r="S26" s="162">
        <f t="shared" si="1"/>
        <v>1.4332702050405621</v>
      </c>
      <c r="T26" s="162">
        <f t="shared" si="1"/>
        <v>1.0789835232093823</v>
      </c>
      <c r="U26" s="162">
        <f t="shared" si="1"/>
        <v>0.80891769300198579</v>
      </c>
      <c r="V26" s="162">
        <f t="shared" si="1"/>
        <v>1.9209134681337421</v>
      </c>
      <c r="W26" s="162">
        <f t="shared" si="1"/>
        <v>1.8286095611953213</v>
      </c>
      <c r="X26" s="162">
        <f t="shared" si="1"/>
        <v>0.62197459849876002</v>
      </c>
      <c r="Y26" s="162">
        <f t="shared" si="1"/>
        <v>2.4400676637945757</v>
      </c>
      <c r="Z26" s="162">
        <f t="shared" si="1"/>
        <v>1.698183932511766</v>
      </c>
      <c r="AA26" s="162">
        <f t="shared" si="1"/>
        <v>3.6547356387489272</v>
      </c>
      <c r="AB26" s="162">
        <f t="shared" si="1"/>
        <v>2.2785857848430555</v>
      </c>
      <c r="AC26" s="162">
        <f t="shared" si="1"/>
        <v>2.3335695956078553</v>
      </c>
      <c r="AD26" s="162">
        <f t="shared" si="1"/>
        <v>1.0387919066208768</v>
      </c>
      <c r="AE26" s="162">
        <f t="shared" si="1"/>
        <v>0.53793993649872329</v>
      </c>
      <c r="AF26" s="162">
        <f t="shared" si="1"/>
        <v>3.6125612814577659</v>
      </c>
      <c r="AG26" s="162">
        <f t="shared" si="1"/>
        <v>0.85547286214882956</v>
      </c>
      <c r="AH26" s="162">
        <f t="shared" si="1"/>
        <v>2.1236749865934494</v>
      </c>
      <c r="AI26" s="162">
        <f t="shared" si="1"/>
        <v>2.0436415535357648</v>
      </c>
      <c r="AJ26" s="162">
        <f t="shared" si="1"/>
        <v>1.1902369457547239</v>
      </c>
      <c r="AK26" s="162">
        <f t="shared" si="1"/>
        <v>1.4418897733309493</v>
      </c>
      <c r="AL26" s="162">
        <f t="shared" si="1"/>
        <v>1.0703016556261209</v>
      </c>
      <c r="AM26" s="162">
        <f t="shared" si="1"/>
        <v>0.65106743434748049</v>
      </c>
      <c r="AN26" s="162">
        <f t="shared" si="1"/>
        <v>0.1559826188928797</v>
      </c>
      <c r="AO26" s="162">
        <f t="shared" si="1"/>
        <v>1.579437568699336</v>
      </c>
      <c r="AP26" s="162">
        <f t="shared" si="1"/>
        <v>0.1674438887271569</v>
      </c>
      <c r="AQ26" s="162">
        <f t="shared" si="1"/>
        <v>1.5239457644061389</v>
      </c>
    </row>
    <row r="31" spans="1:43">
      <c r="A31" s="112" t="s">
        <v>240</v>
      </c>
    </row>
    <row r="32" spans="1:43">
      <c r="A32" s="141" t="s">
        <v>41</v>
      </c>
      <c r="B32" s="141" t="s">
        <v>42</v>
      </c>
      <c r="C32" s="151" t="s">
        <v>125</v>
      </c>
      <c r="D32" s="151" t="s">
        <v>126</v>
      </c>
      <c r="E32" s="151" t="s">
        <v>127</v>
      </c>
      <c r="F32" s="151" t="s">
        <v>128</v>
      </c>
      <c r="G32" s="151" t="s">
        <v>129</v>
      </c>
      <c r="H32" s="151" t="s">
        <v>130</v>
      </c>
      <c r="I32" s="151" t="s">
        <v>131</v>
      </c>
      <c r="J32" s="151" t="s">
        <v>132</v>
      </c>
      <c r="K32" s="151" t="s">
        <v>90</v>
      </c>
      <c r="L32" s="151" t="s">
        <v>133</v>
      </c>
      <c r="M32" s="151" t="s">
        <v>134</v>
      </c>
      <c r="N32" s="151" t="s">
        <v>135</v>
      </c>
      <c r="O32" s="151" t="s">
        <v>136</v>
      </c>
      <c r="P32" s="151" t="s">
        <v>137</v>
      </c>
      <c r="Q32" s="151" t="s">
        <v>138</v>
      </c>
      <c r="R32" s="151" t="s">
        <v>97</v>
      </c>
      <c r="S32" s="151" t="s">
        <v>139</v>
      </c>
      <c r="T32" s="151" t="s">
        <v>102</v>
      </c>
      <c r="U32" s="151" t="s">
        <v>140</v>
      </c>
      <c r="V32" s="151" t="s">
        <v>141</v>
      </c>
      <c r="W32" s="151" t="s">
        <v>142</v>
      </c>
      <c r="X32" s="151" t="s">
        <v>143</v>
      </c>
      <c r="Y32" s="151" t="s">
        <v>144</v>
      </c>
      <c r="Z32" s="151" t="s">
        <v>145</v>
      </c>
      <c r="AA32" s="151" t="s">
        <v>146</v>
      </c>
      <c r="AB32" s="151" t="s">
        <v>147</v>
      </c>
      <c r="AC32" s="151" t="s">
        <v>148</v>
      </c>
      <c r="AD32" s="151" t="s">
        <v>88</v>
      </c>
      <c r="AE32" s="151" t="s">
        <v>149</v>
      </c>
      <c r="AF32" s="151" t="s">
        <v>150</v>
      </c>
      <c r="AG32" s="151" t="s">
        <v>151</v>
      </c>
      <c r="AH32" s="151" t="s">
        <v>152</v>
      </c>
      <c r="AI32" s="151" t="s">
        <v>153</v>
      </c>
      <c r="AJ32" s="151" t="s">
        <v>105</v>
      </c>
      <c r="AK32" s="151" t="s">
        <v>154</v>
      </c>
      <c r="AL32" s="151" t="s">
        <v>155</v>
      </c>
      <c r="AM32" s="151" t="s">
        <v>112</v>
      </c>
      <c r="AN32" s="151" t="s">
        <v>156</v>
      </c>
      <c r="AO32" s="151" t="s">
        <v>114</v>
      </c>
      <c r="AP32" s="151" t="s">
        <v>157</v>
      </c>
      <c r="AQ32" s="151" t="s">
        <v>227</v>
      </c>
    </row>
    <row r="33" spans="1:47">
      <c r="A33" s="160" t="s">
        <v>262</v>
      </c>
      <c r="B33" s="10" t="s">
        <v>257</v>
      </c>
      <c r="C33" s="304">
        <f>C35/C34*100</f>
        <v>1.6040074550503083</v>
      </c>
      <c r="D33" s="304">
        <f t="shared" ref="D33:AP33" si="2">D35/D34*100</f>
        <v>1.3548156217772573</v>
      </c>
      <c r="E33" s="304">
        <f t="shared" si="2"/>
        <v>6.1264533889612931</v>
      </c>
      <c r="F33" s="304">
        <f t="shared" si="2"/>
        <v>2.7122027104946573</v>
      </c>
      <c r="G33" s="304">
        <f t="shared" si="2"/>
        <v>0</v>
      </c>
      <c r="H33" s="149">
        <f t="shared" si="2"/>
        <v>3.2402020436515464</v>
      </c>
      <c r="I33" s="149">
        <f t="shared" si="2"/>
        <v>1.1598630472873839</v>
      </c>
      <c r="J33" s="149">
        <f t="shared" si="2"/>
        <v>1.125475160098697</v>
      </c>
      <c r="K33" s="149">
        <f t="shared" si="2"/>
        <v>1.0395554126201698</v>
      </c>
      <c r="L33" s="149">
        <f t="shared" si="2"/>
        <v>0.32815167246640975</v>
      </c>
      <c r="M33" s="149">
        <f t="shared" si="2"/>
        <v>0.29703428239686297</v>
      </c>
      <c r="N33" s="149">
        <f t="shared" si="2"/>
        <v>0.61939772793280756</v>
      </c>
      <c r="O33" s="149">
        <f t="shared" si="2"/>
        <v>1.4830301236688075</v>
      </c>
      <c r="P33" s="149">
        <f t="shared" si="2"/>
        <v>3.0125386644394916</v>
      </c>
      <c r="Q33" s="149">
        <f t="shared" si="2"/>
        <v>3.8239558703998964</v>
      </c>
      <c r="R33" s="149">
        <f t="shared" si="2"/>
        <v>1.0887367875793028</v>
      </c>
      <c r="S33" s="149">
        <f t="shared" si="2"/>
        <v>1.4332702050405619</v>
      </c>
      <c r="T33" s="149">
        <f t="shared" si="2"/>
        <v>1.0789835232093825</v>
      </c>
      <c r="U33" s="149">
        <f t="shared" si="2"/>
        <v>0.80891769300198579</v>
      </c>
      <c r="V33" s="149">
        <f t="shared" si="2"/>
        <v>1.9209134681337423</v>
      </c>
      <c r="W33" s="149">
        <f t="shared" si="2"/>
        <v>1.8286095611953213</v>
      </c>
      <c r="X33" s="149">
        <f t="shared" si="2"/>
        <v>0.62197459849876002</v>
      </c>
      <c r="Y33" s="149">
        <f t="shared" si="2"/>
        <v>2.4400676637945757</v>
      </c>
      <c r="Z33" s="149">
        <f t="shared" si="2"/>
        <v>1.698183932511766</v>
      </c>
      <c r="AA33" s="149">
        <f t="shared" si="2"/>
        <v>3.6547356387489272</v>
      </c>
      <c r="AB33" s="149">
        <f t="shared" si="2"/>
        <v>2.2785857848430555</v>
      </c>
      <c r="AC33" s="149">
        <f t="shared" si="2"/>
        <v>2.3335695956078548</v>
      </c>
      <c r="AD33" s="149">
        <f t="shared" si="2"/>
        <v>1.0387919066208766</v>
      </c>
      <c r="AE33" s="149">
        <f t="shared" si="2"/>
        <v>0.53793993649872329</v>
      </c>
      <c r="AF33" s="149">
        <f t="shared" si="2"/>
        <v>3.612561281457765</v>
      </c>
      <c r="AG33" s="149">
        <f t="shared" si="2"/>
        <v>0.85547286214882956</v>
      </c>
      <c r="AH33" s="149">
        <f t="shared" si="2"/>
        <v>1.4129845434662995</v>
      </c>
      <c r="AI33" s="149">
        <f t="shared" si="2"/>
        <v>0.83726283911377142</v>
      </c>
      <c r="AJ33" s="149">
        <f t="shared" si="2"/>
        <v>0.97424800193050798</v>
      </c>
      <c r="AK33" s="149">
        <f t="shared" si="2"/>
        <v>1.4418897733309493</v>
      </c>
      <c r="AL33" s="149">
        <f t="shared" si="2"/>
        <v>1.0703016556261207</v>
      </c>
      <c r="AM33" s="149">
        <f t="shared" si="2"/>
        <v>0.65106743434748049</v>
      </c>
      <c r="AN33" s="149">
        <f t="shared" si="2"/>
        <v>0.15598261889287968</v>
      </c>
      <c r="AO33" s="149">
        <f t="shared" si="2"/>
        <v>1.5794375686993365</v>
      </c>
      <c r="AP33" s="149">
        <f t="shared" si="2"/>
        <v>0.16744388872715688</v>
      </c>
      <c r="AQ33" s="149">
        <f>AQ35/AQ34*100</f>
        <v>1.3399043604162335</v>
      </c>
    </row>
    <row r="34" spans="1:47">
      <c r="A34" s="297" t="s">
        <v>263</v>
      </c>
      <c r="B34" s="305"/>
      <c r="C34" s="161">
        <v>177795.51476137221</v>
      </c>
      <c r="D34" s="161">
        <v>168133.29054377889</v>
      </c>
      <c r="E34" s="161">
        <v>141888.26382283005</v>
      </c>
      <c r="F34" s="161">
        <v>100116.22502993542</v>
      </c>
      <c r="G34" s="161">
        <v>181796.89612381413</v>
      </c>
      <c r="H34" s="161">
        <v>123546.88472102433</v>
      </c>
      <c r="I34" s="161">
        <v>178838.86742725514</v>
      </c>
      <c r="J34" s="161">
        <v>80130.599270664708</v>
      </c>
      <c r="K34" s="161">
        <v>124487.64895701005</v>
      </c>
      <c r="L34" s="161">
        <v>528036.92758116953</v>
      </c>
      <c r="M34" s="161">
        <v>288813.06633037125</v>
      </c>
      <c r="N34" s="161">
        <v>497408.13746326807</v>
      </c>
      <c r="O34" s="161">
        <v>232187.41757663549</v>
      </c>
      <c r="P34" s="161">
        <v>118050.33267523958</v>
      </c>
      <c r="Q34" s="161">
        <v>153807.51679049339</v>
      </c>
      <c r="R34" s="161">
        <v>219078.21983816163</v>
      </c>
      <c r="S34" s="161">
        <v>287658.17273156566</v>
      </c>
      <c r="T34" s="161">
        <v>109604.37506257492</v>
      </c>
      <c r="U34" s="161">
        <v>136441.19876395501</v>
      </c>
      <c r="V34" s="161">
        <v>99573.581992211242</v>
      </c>
      <c r="W34" s="161">
        <v>209528.43480386891</v>
      </c>
      <c r="X34" s="161">
        <v>502918.18025513442</v>
      </c>
      <c r="Y34" s="161">
        <v>118311.92809543715</v>
      </c>
      <c r="Z34" s="161">
        <v>205670.16168115597</v>
      </c>
      <c r="AA34" s="161">
        <v>145682.92755661809</v>
      </c>
      <c r="AB34" s="161">
        <v>100975.59233734824</v>
      </c>
      <c r="AC34" s="161">
        <v>63733.633366974245</v>
      </c>
      <c r="AD34" s="161">
        <v>323225.46771429357</v>
      </c>
      <c r="AE34" s="161">
        <v>527028.78493775171</v>
      </c>
      <c r="AF34" s="161">
        <v>154471.20504019177</v>
      </c>
      <c r="AG34" s="161">
        <v>127861.26524211446</v>
      </c>
      <c r="AH34" s="161">
        <v>605706.1666998287</v>
      </c>
      <c r="AI34" s="161">
        <v>342339.53652975301</v>
      </c>
      <c r="AJ34" s="161">
        <v>123480.49534282702</v>
      </c>
      <c r="AK34" s="161">
        <v>263825.69193122489</v>
      </c>
      <c r="AL34" s="161">
        <v>210132.54024742765</v>
      </c>
      <c r="AM34" s="161">
        <v>178975.72776243667</v>
      </c>
      <c r="AN34" s="161">
        <v>437606.97163650877</v>
      </c>
      <c r="AO34" s="161">
        <v>496183.71212577232</v>
      </c>
      <c r="AP34" s="161">
        <v>384446.69148661045</v>
      </c>
      <c r="AQ34" s="163">
        <f>SUM(C34:AI34)</f>
        <v>7374846.4217238016</v>
      </c>
      <c r="AR34" s="218"/>
    </row>
    <row r="35" spans="1:47">
      <c r="A35" s="297" t="s">
        <v>159</v>
      </c>
      <c r="B35" s="305" t="s">
        <v>257</v>
      </c>
      <c r="C35" s="149">
        <v>2851.8533115174814</v>
      </c>
      <c r="D35" s="149">
        <v>2277.8960856952604</v>
      </c>
      <c r="E35" s="149">
        <v>8692.7183475121128</v>
      </c>
      <c r="F35" s="149">
        <v>2715.3549689068391</v>
      </c>
      <c r="G35" s="149"/>
      <c r="H35" s="149">
        <v>4003.1686835984506</v>
      </c>
      <c r="I35" s="278">
        <v>2074.285937476006</v>
      </c>
      <c r="J35" s="149">
        <v>901.84999042955883</v>
      </c>
      <c r="K35" s="149">
        <v>1294.1180927761943</v>
      </c>
      <c r="L35" s="142">
        <v>1732.7620090978526</v>
      </c>
      <c r="M35" s="142">
        <v>857.87381904279414</v>
      </c>
      <c r="N35" s="149">
        <v>3080.9347020003788</v>
      </c>
      <c r="O35" s="149">
        <v>3443.4093460301874</v>
      </c>
      <c r="P35" s="149">
        <v>3556.3119153410394</v>
      </c>
      <c r="Q35" s="149">
        <v>5881.5315674263784</v>
      </c>
      <c r="R35" s="149">
        <v>2385.185172951924</v>
      </c>
      <c r="S35" s="149">
        <v>4122.9188821256448</v>
      </c>
      <c r="T35" s="149">
        <v>1182.6131476417968</v>
      </c>
      <c r="U35" s="149">
        <v>1103.6969973456387</v>
      </c>
      <c r="V35" s="149">
        <v>1912.7223471915804</v>
      </c>
      <c r="W35" s="149">
        <v>3831.456992246452</v>
      </c>
      <c r="X35" s="149">
        <v>3128.0233324191427</v>
      </c>
      <c r="Y35" s="149">
        <v>2886.8910998686515</v>
      </c>
      <c r="Z35" s="149">
        <v>3492.6576396403616</v>
      </c>
      <c r="AA35" s="149">
        <v>5324.3258729845029</v>
      </c>
      <c r="AB35" s="149">
        <v>2300.8154931598906</v>
      </c>
      <c r="AC35" s="149">
        <v>1487.2686904278937</v>
      </c>
      <c r="AD35" s="149">
        <v>3357.6399987535565</v>
      </c>
      <c r="AE35" s="149">
        <v>2835.0983110241345</v>
      </c>
      <c r="AF35" s="149">
        <v>5580.3669442832033</v>
      </c>
      <c r="AG35" s="149">
        <v>1093.8184253464233</v>
      </c>
      <c r="AH35" s="149">
        <v>8558.5345142907972</v>
      </c>
      <c r="AI35" s="149">
        <v>2866.2817229579368</v>
      </c>
      <c r="AJ35" s="149">
        <v>1203.0062586513861</v>
      </c>
      <c r="AK35" s="149">
        <v>3804.0756713759474</v>
      </c>
      <c r="AL35" s="149">
        <v>2249.0520572774426</v>
      </c>
      <c r="AM35" s="160">
        <v>1165.2526788476277</v>
      </c>
      <c r="AN35" s="160">
        <v>682.59081481644751</v>
      </c>
      <c r="AO35" s="160">
        <v>7836.9119590814134</v>
      </c>
      <c r="AP35" s="160">
        <v>643.73249030807608</v>
      </c>
      <c r="AQ35" s="160">
        <v>98815.888778677792</v>
      </c>
      <c r="AR35" s="306"/>
      <c r="AS35" s="107"/>
      <c r="AT35" s="106"/>
      <c r="AU35" s="107"/>
    </row>
    <row r="36" spans="1:47" ht="15">
      <c r="A36" s="119"/>
      <c r="B36" s="118"/>
      <c r="C36" s="118"/>
      <c r="D36" s="118"/>
      <c r="E36" s="118"/>
      <c r="F36" s="105"/>
      <c r="G36" s="107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</row>
    <row r="37" spans="1:47" ht="15">
      <c r="A37" s="118"/>
      <c r="B37" s="118"/>
      <c r="C37" s="118"/>
      <c r="D37" s="118"/>
      <c r="E37" s="118"/>
      <c r="F37" s="105"/>
      <c r="G37" s="107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</row>
    <row r="38" spans="1:47" ht="15">
      <c r="A38" s="118"/>
      <c r="B38" s="118"/>
      <c r="C38" s="118"/>
      <c r="D38" s="118"/>
      <c r="E38" s="118"/>
      <c r="F38" s="105"/>
      <c r="G38" s="107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</row>
    <row r="39" spans="1:47" ht="15">
      <c r="A39" s="86" t="s">
        <v>379</v>
      </c>
      <c r="B39" s="118"/>
      <c r="C39" s="118"/>
      <c r="F39" s="105"/>
      <c r="G39" s="107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</row>
    <row r="40" spans="1:47" ht="15">
      <c r="A40" s="144" t="s">
        <v>277</v>
      </c>
      <c r="B40" s="118"/>
      <c r="C40" s="118"/>
      <c r="D40" s="118"/>
      <c r="E40" s="118"/>
      <c r="F40" s="307"/>
      <c r="G40" s="306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</row>
    <row r="41" spans="1:47" ht="15">
      <c r="A41" s="144" t="s">
        <v>278</v>
      </c>
      <c r="B41" s="118"/>
      <c r="C41" s="118"/>
      <c r="D41" s="118"/>
      <c r="E41" s="118"/>
      <c r="F41" s="307"/>
      <c r="G41" s="306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</row>
    <row r="42" spans="1:47" ht="15">
      <c r="A42" s="144" t="s">
        <v>279</v>
      </c>
      <c r="B42" s="118"/>
      <c r="C42" s="118"/>
      <c r="D42" s="118"/>
      <c r="E42" s="118"/>
      <c r="F42" s="105"/>
      <c r="G42" s="107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</row>
    <row r="43" spans="1:47">
      <c r="F43" s="105"/>
      <c r="G43" s="107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</row>
    <row r="44" spans="1:47">
      <c r="F44" s="105"/>
      <c r="G44" s="107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</row>
    <row r="45" spans="1:47">
      <c r="F45" s="105"/>
      <c r="G45" s="106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</row>
    <row r="46" spans="1:47">
      <c r="F46" s="105"/>
      <c r="G46" s="107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</row>
    <row r="47" spans="1:47">
      <c r="F47" s="105"/>
      <c r="G47" s="107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</row>
    <row r="48" spans="1:47">
      <c r="F48" s="105"/>
      <c r="G48" s="107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</row>
    <row r="49" spans="6:47">
      <c r="F49" s="105"/>
      <c r="G49" s="107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</row>
    <row r="50" spans="6:47">
      <c r="F50" s="105"/>
      <c r="G50" s="107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</row>
    <row r="51" spans="6:47">
      <c r="F51" s="105"/>
      <c r="G51" s="107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</row>
    <row r="52" spans="6:47">
      <c r="F52" s="105"/>
      <c r="G52" s="107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</row>
    <row r="53" spans="6:47">
      <c r="F53" s="105"/>
      <c r="G53" s="107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</row>
    <row r="54" spans="6:47">
      <c r="F54" s="105"/>
      <c r="G54" s="107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</row>
    <row r="55" spans="6:47">
      <c r="F55" s="105"/>
      <c r="G55" s="107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</row>
    <row r="56" spans="6:47">
      <c r="F56" s="105"/>
      <c r="G56" s="107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</row>
    <row r="57" spans="6:47">
      <c r="F57" s="105"/>
      <c r="G57" s="107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</row>
    <row r="58" spans="6:47">
      <c r="F58" s="105"/>
      <c r="G58" s="107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</row>
    <row r="59" spans="6:47">
      <c r="F59" s="105"/>
      <c r="G59" s="107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</row>
    <row r="60" spans="6:47">
      <c r="F60" s="105"/>
      <c r="G60" s="107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</row>
    <row r="61" spans="6:47">
      <c r="F61" s="105"/>
      <c r="G61" s="107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</row>
    <row r="62" spans="6:47">
      <c r="F62" s="105"/>
      <c r="G62" s="107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</row>
    <row r="63" spans="6:47">
      <c r="F63" s="105"/>
      <c r="G63" s="107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</row>
    <row r="64" spans="6:47">
      <c r="F64" s="105"/>
      <c r="G64" s="107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</row>
    <row r="65" spans="6:47">
      <c r="F65" s="105"/>
      <c r="G65" s="106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</row>
    <row r="66" spans="6:47">
      <c r="F66" s="105"/>
      <c r="G66" s="107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</row>
    <row r="67" spans="6:47">
      <c r="F67" s="105"/>
      <c r="G67" s="107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</row>
    <row r="68" spans="6:47">
      <c r="F68" s="105"/>
      <c r="G68" s="107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</row>
    <row r="69" spans="6:47">
      <c r="F69" s="105"/>
      <c r="G69" s="107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</row>
    <row r="70" spans="6:47">
      <c r="F70" s="105"/>
      <c r="G70" s="107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</row>
    <row r="71" spans="6:47">
      <c r="F71" s="105"/>
      <c r="G71" s="107"/>
    </row>
    <row r="72" spans="6:47">
      <c r="F72" s="105"/>
      <c r="G72" s="106"/>
    </row>
    <row r="73" spans="6:47">
      <c r="F73" s="105"/>
      <c r="G73" s="107"/>
    </row>
    <row r="74" spans="6:47">
      <c r="F74" s="159"/>
      <c r="G74" s="159"/>
    </row>
  </sheetData>
  <mergeCells count="1">
    <mergeCell ref="L5:M5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L66"/>
  <sheetViews>
    <sheetView zoomScale="60" zoomScaleNormal="60" workbookViewId="0"/>
    <sheetView workbookViewId="1"/>
  </sheetViews>
  <sheetFormatPr defaultColWidth="9.140625" defaultRowHeight="12.75"/>
  <cols>
    <col min="1" max="1" width="11.140625" style="5" customWidth="1"/>
    <col min="2" max="2" width="17.42578125" style="5" customWidth="1"/>
    <col min="3" max="3" width="9.42578125" style="5" bestFit="1" customWidth="1"/>
    <col min="4" max="4" width="9.140625" style="5"/>
    <col min="5" max="6" width="9.42578125" style="5" bestFit="1" customWidth="1"/>
    <col min="7" max="7" width="9.140625" style="5"/>
    <col min="8" max="14" width="9.42578125" style="5" bestFit="1" customWidth="1"/>
    <col min="15" max="15" width="9.140625" style="5"/>
    <col min="16" max="20" width="9.42578125" style="5" bestFit="1" customWidth="1"/>
    <col min="21" max="21" width="9.140625" style="5"/>
    <col min="22" max="28" width="9.42578125" style="5" bestFit="1" customWidth="1"/>
    <col min="29" max="29" width="9.140625" style="5"/>
    <col min="30" max="30" width="9.42578125" style="5" bestFit="1" customWidth="1"/>
    <col min="31" max="31" width="9.140625" style="5"/>
    <col min="32" max="38" width="9.42578125" style="5" bestFit="1" customWidth="1"/>
    <col min="39" max="16384" width="9.140625" style="5"/>
  </cols>
  <sheetData>
    <row r="1" spans="1:38" ht="18.75">
      <c r="A1" s="4" t="s">
        <v>241</v>
      </c>
      <c r="B1" s="140"/>
    </row>
    <row r="2" spans="1:38">
      <c r="C2" s="20"/>
    </row>
    <row r="3" spans="1:38">
      <c r="A3" s="49" t="s">
        <v>249</v>
      </c>
    </row>
    <row r="4" spans="1:38">
      <c r="A4" s="8" t="s">
        <v>41</v>
      </c>
      <c r="B4" s="8" t="s">
        <v>42</v>
      </c>
      <c r="C4" s="8" t="s">
        <v>0</v>
      </c>
      <c r="D4" s="8" t="s">
        <v>1</v>
      </c>
      <c r="E4" s="8" t="s">
        <v>2</v>
      </c>
      <c r="F4" s="8" t="s">
        <v>3</v>
      </c>
      <c r="G4" s="8" t="s">
        <v>4</v>
      </c>
      <c r="H4" s="8" t="s">
        <v>5</v>
      </c>
      <c r="I4" s="8" t="s">
        <v>6</v>
      </c>
      <c r="J4" s="8" t="s">
        <v>7</v>
      </c>
      <c r="K4" s="8" t="s">
        <v>8</v>
      </c>
      <c r="L4" s="8" t="s">
        <v>9</v>
      </c>
      <c r="M4" s="8" t="s">
        <v>10</v>
      </c>
      <c r="N4" s="8" t="s">
        <v>11</v>
      </c>
      <c r="O4" s="8" t="s">
        <v>12</v>
      </c>
      <c r="P4" s="8" t="s">
        <v>13</v>
      </c>
      <c r="Q4" s="8" t="s">
        <v>14</v>
      </c>
      <c r="R4" s="8" t="s">
        <v>15</v>
      </c>
      <c r="S4" s="8" t="s">
        <v>16</v>
      </c>
      <c r="T4" s="8" t="s">
        <v>17</v>
      </c>
      <c r="U4" s="8" t="s">
        <v>18</v>
      </c>
      <c r="V4" s="8" t="s">
        <v>19</v>
      </c>
      <c r="W4" s="8" t="s">
        <v>20</v>
      </c>
      <c r="X4" s="8" t="s">
        <v>21</v>
      </c>
      <c r="Y4" s="8" t="s">
        <v>22</v>
      </c>
      <c r="Z4" s="8" t="s">
        <v>23</v>
      </c>
      <c r="AA4" s="8" t="s">
        <v>24</v>
      </c>
      <c r="AB4" s="8" t="s">
        <v>25</v>
      </c>
      <c r="AC4" s="8" t="s">
        <v>26</v>
      </c>
      <c r="AD4" s="8" t="s">
        <v>27</v>
      </c>
      <c r="AE4" s="8" t="s">
        <v>28</v>
      </c>
      <c r="AF4" s="8" t="s">
        <v>29</v>
      </c>
      <c r="AG4" s="8" t="s">
        <v>30</v>
      </c>
      <c r="AH4" s="8" t="s">
        <v>31</v>
      </c>
      <c r="AI4" s="8" t="s">
        <v>32</v>
      </c>
      <c r="AJ4" s="8" t="s">
        <v>33</v>
      </c>
      <c r="AK4" s="8" t="s">
        <v>34</v>
      </c>
      <c r="AL4" s="61" t="s">
        <v>35</v>
      </c>
    </row>
    <row r="5" spans="1:38">
      <c r="A5" s="9" t="s">
        <v>242</v>
      </c>
      <c r="B5" s="10" t="s">
        <v>244</v>
      </c>
      <c r="C5" s="80">
        <v>0.47</v>
      </c>
      <c r="D5" s="80">
        <v>0.56999999999999995</v>
      </c>
      <c r="E5" s="80">
        <v>0.76</v>
      </c>
      <c r="F5" s="80">
        <v>0.79</v>
      </c>
      <c r="G5" s="80">
        <v>0.54</v>
      </c>
      <c r="H5" s="80">
        <v>0.73</v>
      </c>
      <c r="I5" s="80">
        <v>0.47</v>
      </c>
      <c r="J5" s="80">
        <v>0.63</v>
      </c>
      <c r="K5" s="80">
        <v>0.55000000000000004</v>
      </c>
      <c r="L5" s="80">
        <v>0.59</v>
      </c>
      <c r="M5" s="80">
        <v>0.62</v>
      </c>
      <c r="N5" s="80">
        <v>0.82</v>
      </c>
      <c r="O5" s="80">
        <v>0.65</v>
      </c>
      <c r="P5" s="80">
        <v>0.53</v>
      </c>
      <c r="Q5" s="80">
        <v>0.74</v>
      </c>
      <c r="R5" s="80">
        <v>0.65</v>
      </c>
      <c r="S5" s="80">
        <v>0.71</v>
      </c>
      <c r="T5" s="80">
        <v>0.38</v>
      </c>
      <c r="U5" s="80">
        <v>0.67</v>
      </c>
      <c r="V5" s="80">
        <v>0.7</v>
      </c>
      <c r="W5" s="80">
        <v>0.63</v>
      </c>
      <c r="X5" s="80">
        <v>0.84</v>
      </c>
      <c r="Y5" s="80">
        <v>0.91</v>
      </c>
      <c r="Z5" s="80">
        <v>0.83</v>
      </c>
      <c r="AA5" s="80">
        <v>0.67</v>
      </c>
      <c r="AB5" s="80">
        <v>0.47</v>
      </c>
      <c r="AC5" s="80">
        <v>0.52</v>
      </c>
      <c r="AD5" s="80">
        <v>0.71</v>
      </c>
      <c r="AE5" s="80">
        <v>0.43</v>
      </c>
      <c r="AF5" s="80">
        <v>0.44</v>
      </c>
      <c r="AG5" s="80">
        <v>0.08</v>
      </c>
      <c r="AH5" s="80">
        <v>0.16</v>
      </c>
      <c r="AI5" s="80">
        <v>7.0000000000000007E-2</v>
      </c>
      <c r="AJ5" s="80">
        <v>0.06</v>
      </c>
      <c r="AK5" s="81">
        <v>0.39</v>
      </c>
      <c r="AL5" s="79">
        <v>0.65607142857142864</v>
      </c>
    </row>
    <row r="6" spans="1:38">
      <c r="A6" s="9" t="s">
        <v>242</v>
      </c>
      <c r="B6" s="10" t="s">
        <v>245</v>
      </c>
      <c r="C6" s="82">
        <v>0.37</v>
      </c>
      <c r="D6" s="82">
        <v>0.43</v>
      </c>
      <c r="E6" s="82">
        <v>0.69</v>
      </c>
      <c r="F6" s="82">
        <v>0.63</v>
      </c>
      <c r="G6" s="82">
        <v>0.51</v>
      </c>
      <c r="H6" s="82">
        <v>0.62</v>
      </c>
      <c r="I6" s="82">
        <v>0.31</v>
      </c>
      <c r="J6" s="82">
        <v>0.61</v>
      </c>
      <c r="K6" s="82">
        <v>0.41</v>
      </c>
      <c r="L6" s="82">
        <v>0.45</v>
      </c>
      <c r="M6" s="82">
        <v>0.44</v>
      </c>
      <c r="N6" s="82">
        <v>0.41</v>
      </c>
      <c r="O6" s="82">
        <v>0.6</v>
      </c>
      <c r="P6" s="82">
        <v>0.43</v>
      </c>
      <c r="Q6" s="82">
        <v>0.63</v>
      </c>
      <c r="R6" s="82">
        <v>0.5</v>
      </c>
      <c r="S6" s="82">
        <v>0.54</v>
      </c>
      <c r="T6" s="82">
        <v>0.28000000000000003</v>
      </c>
      <c r="U6" s="82">
        <v>0.57999999999999996</v>
      </c>
      <c r="V6" s="82">
        <v>0.44</v>
      </c>
      <c r="W6" s="82">
        <v>0.62</v>
      </c>
      <c r="X6" s="82">
        <v>0.56999999999999995</v>
      </c>
      <c r="Y6" s="82">
        <v>0.85</v>
      </c>
      <c r="Z6" s="82">
        <v>0.57999999999999996</v>
      </c>
      <c r="AA6" s="82">
        <v>0.56999999999999995</v>
      </c>
      <c r="AB6" s="82">
        <v>0.37</v>
      </c>
      <c r="AC6" s="82">
        <v>0.46</v>
      </c>
      <c r="AD6" s="82">
        <v>0.71</v>
      </c>
      <c r="AE6" s="82">
        <v>0.32</v>
      </c>
      <c r="AF6" s="82">
        <v>0.46</v>
      </c>
      <c r="AG6" s="82">
        <v>0.08</v>
      </c>
      <c r="AH6" s="82">
        <v>0.17</v>
      </c>
      <c r="AI6" s="82">
        <v>7.0000000000000007E-2</v>
      </c>
      <c r="AJ6" s="82">
        <v>7.0000000000000007E-2</v>
      </c>
      <c r="AK6" s="82">
        <v>0.39</v>
      </c>
      <c r="AL6" s="79">
        <v>0.51821428571428563</v>
      </c>
    </row>
    <row r="7" spans="1:38">
      <c r="A7" s="9" t="s">
        <v>243</v>
      </c>
      <c r="B7" s="10" t="s">
        <v>246</v>
      </c>
      <c r="C7" s="11">
        <v>1.3792215673473891E-2</v>
      </c>
      <c r="D7" s="11"/>
      <c r="E7" s="11">
        <v>2.1447530198447692E-3</v>
      </c>
      <c r="F7" s="11">
        <v>7.8382908656832065E-4</v>
      </c>
      <c r="G7" s="9"/>
      <c r="H7" s="9"/>
      <c r="I7" s="11">
        <v>3.7242759241658751E-4</v>
      </c>
      <c r="J7" s="11">
        <v>6.1023557550538973E-3</v>
      </c>
      <c r="K7" s="11"/>
      <c r="L7" s="11">
        <v>4.5659181604828917E-4</v>
      </c>
      <c r="M7" s="11">
        <v>1.0774194765741455E-2</v>
      </c>
      <c r="N7" s="11">
        <v>6.0926645537305992E-4</v>
      </c>
      <c r="O7" s="11">
        <v>1.6905963639927471E-3</v>
      </c>
      <c r="P7" s="11"/>
      <c r="Q7" s="11"/>
      <c r="R7" s="11"/>
      <c r="S7" s="11">
        <v>8.477076843071376E-4</v>
      </c>
      <c r="T7" s="11">
        <v>4.1371891936618262E-4</v>
      </c>
      <c r="U7" s="9"/>
      <c r="V7" s="11">
        <v>2.3321021445301365E-3</v>
      </c>
      <c r="W7" s="5">
        <v>8.2342139825187649E-3</v>
      </c>
      <c r="X7" s="11">
        <v>0</v>
      </c>
      <c r="Y7" s="11">
        <v>1.0390771942285183E-3</v>
      </c>
      <c r="Z7" s="11">
        <v>0</v>
      </c>
      <c r="AA7" s="11">
        <v>3.968234437138245E-3</v>
      </c>
      <c r="AB7" s="11">
        <v>5.6772704862329496E-3</v>
      </c>
      <c r="AC7" s="11"/>
      <c r="AD7" s="11"/>
      <c r="AE7" s="11"/>
      <c r="AF7" s="11"/>
      <c r="AG7" s="11"/>
      <c r="AH7" s="11"/>
      <c r="AI7" s="11">
        <v>2.0018291591536341E-2</v>
      </c>
      <c r="AJ7" s="11"/>
      <c r="AK7" s="11">
        <v>2.4612708617728655E-3</v>
      </c>
      <c r="AL7" s="67">
        <v>3.2910308542686085E-3</v>
      </c>
    </row>
    <row r="8" spans="1:38">
      <c r="A8" s="9" t="s">
        <v>242</v>
      </c>
      <c r="B8" s="10" t="s">
        <v>247</v>
      </c>
      <c r="C8" s="11">
        <v>0.36503397482460903</v>
      </c>
      <c r="D8" s="11"/>
      <c r="E8" s="11">
        <v>0.69275522540986034</v>
      </c>
      <c r="F8" s="11">
        <v>0.63960453463974953</v>
      </c>
      <c r="G8" s="9"/>
      <c r="H8" s="22">
        <v>0.61991191023449088</v>
      </c>
      <c r="I8" s="11">
        <v>4.5711762693211949E-2</v>
      </c>
      <c r="J8" s="11">
        <v>0.67303386739185034</v>
      </c>
      <c r="K8" s="11">
        <v>0.17399647128651688</v>
      </c>
      <c r="L8" s="11">
        <v>0.17186115956057604</v>
      </c>
      <c r="M8" s="11">
        <v>0.44342132573541893</v>
      </c>
      <c r="N8" s="11">
        <v>0.40211586054621956</v>
      </c>
      <c r="O8" s="11"/>
      <c r="P8" s="11">
        <v>9.2733124801668246E-2</v>
      </c>
      <c r="Q8" s="11">
        <v>0.18869962101145116</v>
      </c>
      <c r="R8" s="11">
        <v>0.55070399808141834</v>
      </c>
      <c r="S8" s="11">
        <v>0.56568185856649367</v>
      </c>
      <c r="T8" s="11">
        <v>0.27719167597534239</v>
      </c>
      <c r="U8" s="9"/>
      <c r="V8" s="11">
        <v>0.43675850131621652</v>
      </c>
      <c r="W8" s="11">
        <v>0.60070649555970013</v>
      </c>
      <c r="X8" s="11">
        <v>0.42000804461654767</v>
      </c>
      <c r="Y8" s="11">
        <v>0.83173525891436162</v>
      </c>
      <c r="Z8" s="11">
        <v>0.591079500192776</v>
      </c>
      <c r="AA8" s="11">
        <v>0.35596600976493292</v>
      </c>
      <c r="AB8" s="11">
        <v>0.36755071311500898</v>
      </c>
      <c r="AC8" s="11"/>
      <c r="AD8" s="11">
        <v>0.57946051724843228</v>
      </c>
      <c r="AE8" s="11"/>
      <c r="AF8" s="11">
        <v>0.10225183999235328</v>
      </c>
      <c r="AG8" s="11">
        <v>0.10124137931034484</v>
      </c>
      <c r="AH8" s="11">
        <v>0.1678189655172414</v>
      </c>
      <c r="AI8" s="11">
        <v>6.0544476908923645E-2</v>
      </c>
      <c r="AJ8" s="11">
        <v>6.6995114006514658E-2</v>
      </c>
      <c r="AK8" s="11">
        <v>0.2108312269731531</v>
      </c>
      <c r="AL8" s="11">
        <v>0.43850962658638493</v>
      </c>
    </row>
    <row r="9" spans="1:38">
      <c r="A9" s="9" t="s">
        <v>242</v>
      </c>
      <c r="B9" s="10" t="s">
        <v>248</v>
      </c>
      <c r="C9" s="11">
        <v>0</v>
      </c>
      <c r="D9" s="11">
        <v>0</v>
      </c>
      <c r="E9" s="11">
        <v>0.18</v>
      </c>
      <c r="F9" s="11">
        <v>0</v>
      </c>
      <c r="G9" s="11"/>
      <c r="H9" s="11">
        <v>0.63</v>
      </c>
      <c r="I9" s="11"/>
      <c r="J9" s="11"/>
      <c r="K9" s="11"/>
      <c r="L9" s="11">
        <v>0</v>
      </c>
      <c r="M9" s="11">
        <v>0</v>
      </c>
      <c r="N9" s="11"/>
      <c r="O9" s="11">
        <v>0.47</v>
      </c>
      <c r="P9" s="11"/>
      <c r="Q9" s="11">
        <v>0.95</v>
      </c>
      <c r="R9" s="11"/>
      <c r="S9" s="11">
        <v>0.31</v>
      </c>
      <c r="T9" s="11">
        <v>0</v>
      </c>
      <c r="U9" s="11"/>
      <c r="V9" s="11">
        <v>0</v>
      </c>
      <c r="W9" s="11">
        <v>0</v>
      </c>
      <c r="X9" s="11"/>
      <c r="Y9" s="11">
        <v>0</v>
      </c>
      <c r="Z9" s="11">
        <v>0.3</v>
      </c>
      <c r="AA9" s="11"/>
      <c r="AB9" s="11"/>
      <c r="AC9" s="11"/>
      <c r="AD9" s="11"/>
      <c r="AE9" s="11"/>
      <c r="AF9" s="11">
        <v>0</v>
      </c>
      <c r="AG9" s="11"/>
      <c r="AH9" s="11"/>
      <c r="AI9" s="11">
        <v>0.06</v>
      </c>
      <c r="AJ9" s="11">
        <v>0.06</v>
      </c>
      <c r="AK9" s="9"/>
      <c r="AL9" s="9"/>
    </row>
    <row r="12" spans="1:38">
      <c r="A12" s="49" t="s">
        <v>250</v>
      </c>
    </row>
    <row r="13" spans="1:38">
      <c r="A13" s="8" t="s">
        <v>41</v>
      </c>
      <c r="B13" s="8" t="s">
        <v>42</v>
      </c>
      <c r="C13" s="8" t="s">
        <v>0</v>
      </c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  <c r="I13" s="8" t="s">
        <v>6</v>
      </c>
      <c r="J13" s="8" t="s">
        <v>7</v>
      </c>
      <c r="K13" s="8" t="s">
        <v>8</v>
      </c>
      <c r="L13" s="8" t="s">
        <v>9</v>
      </c>
      <c r="M13" s="8" t="s">
        <v>10</v>
      </c>
      <c r="N13" s="8" t="s">
        <v>11</v>
      </c>
      <c r="O13" s="8" t="s">
        <v>12</v>
      </c>
      <c r="P13" s="8" t="s">
        <v>13</v>
      </c>
      <c r="Q13" s="8" t="s">
        <v>14</v>
      </c>
      <c r="R13" s="8" t="s">
        <v>15</v>
      </c>
      <c r="S13" s="8" t="s">
        <v>16</v>
      </c>
      <c r="T13" s="8" t="s">
        <v>17</v>
      </c>
      <c r="U13" s="8" t="s">
        <v>18</v>
      </c>
      <c r="V13" s="8" t="s">
        <v>19</v>
      </c>
      <c r="W13" s="8" t="s">
        <v>20</v>
      </c>
      <c r="X13" s="8" t="s">
        <v>21</v>
      </c>
      <c r="Y13" s="8" t="s">
        <v>22</v>
      </c>
      <c r="Z13" s="8" t="s">
        <v>23</v>
      </c>
      <c r="AA13" s="8" t="s">
        <v>24</v>
      </c>
      <c r="AB13" s="8" t="s">
        <v>25</v>
      </c>
      <c r="AC13" s="8" t="s">
        <v>26</v>
      </c>
      <c r="AD13" s="8" t="s">
        <v>27</v>
      </c>
      <c r="AE13" s="8" t="s">
        <v>28</v>
      </c>
      <c r="AF13" s="8" t="s">
        <v>29</v>
      </c>
      <c r="AG13" s="8" t="s">
        <v>30</v>
      </c>
      <c r="AH13" s="8" t="s">
        <v>31</v>
      </c>
      <c r="AI13" s="8" t="s">
        <v>32</v>
      </c>
      <c r="AJ13" s="8" t="s">
        <v>33</v>
      </c>
      <c r="AK13" s="8" t="s">
        <v>34</v>
      </c>
      <c r="AL13" s="61" t="s">
        <v>35</v>
      </c>
    </row>
    <row r="14" spans="1:38">
      <c r="A14" s="9" t="s">
        <v>242</v>
      </c>
      <c r="B14" s="10" t="s">
        <v>244</v>
      </c>
      <c r="C14" s="113">
        <v>0.31923774275515882</v>
      </c>
      <c r="D14" s="113">
        <v>0.31624684489169325</v>
      </c>
      <c r="E14" s="113">
        <v>0.28213476472395566</v>
      </c>
      <c r="F14" s="113">
        <v>0.30461251115245014</v>
      </c>
      <c r="G14" s="113">
        <v>0.28634969379882302</v>
      </c>
      <c r="H14" s="113">
        <v>0.30860310911097488</v>
      </c>
      <c r="I14" s="113">
        <v>0.30618180475905105</v>
      </c>
      <c r="J14" s="113">
        <v>0.28438689638129655</v>
      </c>
      <c r="K14" s="113">
        <v>0.28563405070905179</v>
      </c>
      <c r="L14" s="113">
        <v>0.31987480906999699</v>
      </c>
      <c r="M14" s="113">
        <v>0.31743562802185082</v>
      </c>
      <c r="N14" s="113">
        <v>0.28613130516253948</v>
      </c>
      <c r="O14" s="113">
        <v>0.31320984128628104</v>
      </c>
      <c r="P14" s="113">
        <v>0.30766065164314904</v>
      </c>
      <c r="Q14" s="113">
        <v>0.31450937084350422</v>
      </c>
      <c r="R14" s="113">
        <v>0.28685698612555105</v>
      </c>
      <c r="S14" s="113">
        <v>0.29000326972242824</v>
      </c>
      <c r="T14" s="113">
        <v>0.34144608205776855</v>
      </c>
      <c r="U14" s="113">
        <v>0.29195733609772262</v>
      </c>
      <c r="V14" s="113">
        <v>0.31322253471919259</v>
      </c>
      <c r="W14" s="113">
        <v>0.29860124955614248</v>
      </c>
      <c r="X14" s="113">
        <v>0.28968511616596165</v>
      </c>
      <c r="Y14" s="113">
        <v>0.29123981433507351</v>
      </c>
      <c r="Z14" s="113">
        <v>0.30899938593713744</v>
      </c>
      <c r="AA14" s="113">
        <v>0.30535962492534885</v>
      </c>
      <c r="AB14" s="113">
        <v>0.28931089469040888</v>
      </c>
      <c r="AC14" s="113">
        <v>0.28749840480034228</v>
      </c>
      <c r="AD14" s="113">
        <v>0.30237845604778679</v>
      </c>
      <c r="AE14" s="113">
        <v>0.31088615151655147</v>
      </c>
      <c r="AF14" s="113">
        <v>0.30539260162444692</v>
      </c>
      <c r="AG14" s="113">
        <v>0.42580176143947751</v>
      </c>
      <c r="AH14" s="113">
        <v>0.35351433558249595</v>
      </c>
      <c r="AI14" s="113">
        <v>0.31330507670259267</v>
      </c>
      <c r="AJ14" s="113">
        <v>0.31336033124123874</v>
      </c>
      <c r="AK14" s="113">
        <v>0.30561842366513925</v>
      </c>
      <c r="AL14" s="113">
        <v>0.30759983593470702</v>
      </c>
    </row>
    <row r="15" spans="1:38">
      <c r="A15" s="9" t="s">
        <v>242</v>
      </c>
      <c r="B15" s="10" t="s">
        <v>245</v>
      </c>
      <c r="C15" s="113">
        <v>0.36217305189944116</v>
      </c>
      <c r="D15" s="113">
        <v>0.35841492742148195</v>
      </c>
      <c r="E15" s="113">
        <v>0.32022065785889398</v>
      </c>
      <c r="F15" s="113">
        <v>0.34141710821720311</v>
      </c>
      <c r="G15" s="113">
        <v>0.31728484596635986</v>
      </c>
      <c r="H15" s="113">
        <v>0.34818255493990408</v>
      </c>
      <c r="I15" s="113">
        <v>0.34648468991500792</v>
      </c>
      <c r="J15" s="113">
        <v>0.3211660674780063</v>
      </c>
      <c r="K15" s="113">
        <v>0.32079106483264846</v>
      </c>
      <c r="L15" s="113">
        <v>0.35607365923969847</v>
      </c>
      <c r="M15" s="113">
        <v>0.36043311748072554</v>
      </c>
      <c r="N15" s="113">
        <v>0.31940503444318097</v>
      </c>
      <c r="O15" s="113">
        <v>0.34874856565211793</v>
      </c>
      <c r="P15" s="113">
        <v>0.34495648872783191</v>
      </c>
      <c r="Q15" s="113">
        <v>0.350969892438872</v>
      </c>
      <c r="R15" s="113">
        <v>0.32591538522434838</v>
      </c>
      <c r="S15" s="113">
        <v>0.32796723019945273</v>
      </c>
      <c r="T15" s="113">
        <v>0.39309086062881415</v>
      </c>
      <c r="U15" s="113">
        <v>0.32358090975100606</v>
      </c>
      <c r="V15" s="113">
        <v>0.3525239733126459</v>
      </c>
      <c r="W15" s="113">
        <v>0.33702902403920165</v>
      </c>
      <c r="X15" s="113">
        <v>0.32063552299067877</v>
      </c>
      <c r="Y15" s="113">
        <v>0.32727455544017459</v>
      </c>
      <c r="Z15" s="113">
        <v>0.34735788978227339</v>
      </c>
      <c r="AA15" s="113">
        <v>0.34242584813424776</v>
      </c>
      <c r="AB15" s="113">
        <v>0.33078928811796515</v>
      </c>
      <c r="AC15" s="113">
        <v>0.33087399534236672</v>
      </c>
      <c r="AD15" s="113">
        <v>0.34074255048627705</v>
      </c>
      <c r="AE15" s="113">
        <v>0.35952805931510518</v>
      </c>
      <c r="AF15" s="113">
        <v>0.35055089257300748</v>
      </c>
      <c r="AG15" s="113">
        <v>0.48070671944059862</v>
      </c>
      <c r="AH15" s="113">
        <v>0.38018009134057196</v>
      </c>
      <c r="AI15" s="113">
        <v>0.34644104720161578</v>
      </c>
      <c r="AJ15" s="113">
        <v>0.34649843293071336</v>
      </c>
      <c r="AK15" s="113">
        <v>0.29118428149892805</v>
      </c>
      <c r="AL15" s="113">
        <v>0.34766661344372002</v>
      </c>
    </row>
    <row r="16" spans="1:38">
      <c r="A16" s="9" t="s">
        <v>243</v>
      </c>
      <c r="B16" s="10" t="s">
        <v>246</v>
      </c>
      <c r="C16" s="113">
        <v>3.0424680000000003E-2</v>
      </c>
      <c r="D16" s="113">
        <v>3.6416520000000008E-2</v>
      </c>
      <c r="E16" s="113">
        <v>0.11060424000000001</v>
      </c>
      <c r="F16" s="113">
        <v>6.1422479999999995E-2</v>
      </c>
      <c r="G16" s="113"/>
      <c r="H16" s="113">
        <v>0.12204035999999999</v>
      </c>
      <c r="I16" s="113">
        <v>7.6005719999999999E-2</v>
      </c>
      <c r="J16" s="113">
        <v>0.14879339999999999</v>
      </c>
      <c r="K16" s="113">
        <v>3.7141200000000006E-2</v>
      </c>
      <c r="L16" s="113">
        <v>1.943568E-2</v>
      </c>
      <c r="M16" s="113">
        <v>0.10338984000000001</v>
      </c>
      <c r="N16" s="113">
        <v>0.10828188</v>
      </c>
      <c r="O16" s="113">
        <v>7.3198800000000008E-2</v>
      </c>
      <c r="P16" s="113">
        <v>7.5806280000000018E-2</v>
      </c>
      <c r="Q16" s="113">
        <v>8.3764439999999996E-2</v>
      </c>
      <c r="R16" s="113">
        <v>3.6714959999999998E-2</v>
      </c>
      <c r="S16" s="113">
        <v>7.0214760000000001E-2</v>
      </c>
      <c r="T16" s="113">
        <v>7.0306919999999995E-2</v>
      </c>
      <c r="U16" s="113"/>
      <c r="V16" s="113">
        <v>9.0159840000000019E-2</v>
      </c>
      <c r="W16" s="113">
        <v>0.16765848000000003</v>
      </c>
      <c r="X16" s="113">
        <v>5.0477039999999994E-2</v>
      </c>
      <c r="Y16" s="113">
        <v>8.0638559999999998E-2</v>
      </c>
      <c r="Z16" s="113">
        <v>4.5322200000000007E-2</v>
      </c>
      <c r="AA16" s="113">
        <v>6.25806E-2</v>
      </c>
      <c r="AB16" s="113">
        <v>4.7499839999999995E-2</v>
      </c>
      <c r="AC16" s="113">
        <v>5.9756400000000008E-3</v>
      </c>
      <c r="AD16" s="113">
        <v>8.7364800000000006E-2</v>
      </c>
      <c r="AE16" s="113">
        <v>2.4429602579342058E-3</v>
      </c>
      <c r="AF16" s="113">
        <v>3.8675448330163504E-3</v>
      </c>
      <c r="AG16" s="113">
        <v>3.2561849204411519E-2</v>
      </c>
      <c r="AH16" s="113">
        <v>3.2561849204411519E-2</v>
      </c>
      <c r="AI16" s="113">
        <v>9.9921254038140311E-2</v>
      </c>
      <c r="AJ16" s="113">
        <v>9.9921254038140311E-2</v>
      </c>
      <c r="AK16" s="113">
        <v>0.12589086996320856</v>
      </c>
      <c r="AL16" s="113">
        <v>7.8286319999999993E-2</v>
      </c>
    </row>
    <row r="17" spans="1:38">
      <c r="A17" s="9" t="s">
        <v>242</v>
      </c>
      <c r="B17" s="10" t="s">
        <v>247</v>
      </c>
      <c r="C17" s="113">
        <v>0.47111147034150846</v>
      </c>
      <c r="D17" s="113">
        <v>0.68097198228607592</v>
      </c>
      <c r="E17" s="113">
        <v>0.37251551382291098</v>
      </c>
      <c r="F17" s="113">
        <v>0.46152359939790161</v>
      </c>
      <c r="G17" s="113"/>
      <c r="H17" s="113">
        <v>0.52094250484647342</v>
      </c>
      <c r="I17" s="113">
        <v>0.52951952988068751</v>
      </c>
      <c r="J17" s="113">
        <v>0.42056108394166358</v>
      </c>
      <c r="K17" s="113">
        <v>0.48386912795664033</v>
      </c>
      <c r="L17" s="113">
        <v>0.52311437422917195</v>
      </c>
      <c r="M17" s="113">
        <v>0.53676941876347495</v>
      </c>
      <c r="N17" s="113">
        <v>0.39023435045070237</v>
      </c>
      <c r="O17" s="113">
        <v>0.45920215427137656</v>
      </c>
      <c r="P17" s="113">
        <v>0.56478188017920861</v>
      </c>
      <c r="Q17" s="113">
        <v>0.51286237285599801</v>
      </c>
      <c r="R17" s="113">
        <v>0.41388428242110625</v>
      </c>
      <c r="S17" s="113">
        <v>0.39773910350651781</v>
      </c>
      <c r="T17" s="113">
        <v>0.59515563318118259</v>
      </c>
      <c r="U17" s="113"/>
      <c r="V17" s="113">
        <v>0.37091954523030801</v>
      </c>
      <c r="W17" s="113">
        <v>0.4242588736316894</v>
      </c>
      <c r="X17" s="113">
        <v>0.39241333789819116</v>
      </c>
      <c r="Y17" s="113">
        <v>0.42175575600706433</v>
      </c>
      <c r="Z17" s="113">
        <v>0.42842112407745231</v>
      </c>
      <c r="AA17" s="113">
        <v>0.50841922528963057</v>
      </c>
      <c r="AB17" s="113">
        <v>0.42669530148229368</v>
      </c>
      <c r="AC17" s="113">
        <v>0.32412268692544466</v>
      </c>
      <c r="AD17" s="113">
        <v>0.4936659017095173</v>
      </c>
      <c r="AE17" s="113">
        <v>0.49538348561581996</v>
      </c>
      <c r="AF17" s="113">
        <v>0.46963086750003358</v>
      </c>
      <c r="AG17" s="113">
        <v>0.269924249873983</v>
      </c>
      <c r="AH17" s="113">
        <v>0.26965802264647226</v>
      </c>
      <c r="AI17" s="113">
        <v>0.4209375806154092</v>
      </c>
      <c r="AJ17" s="113">
        <v>0.34998795941270444</v>
      </c>
      <c r="AK17" s="113">
        <v>0.37923412596511807</v>
      </c>
      <c r="AL17" s="113">
        <v>0.47037957107171835</v>
      </c>
    </row>
    <row r="18" spans="1:38">
      <c r="A18" s="9" t="s">
        <v>242</v>
      </c>
      <c r="B18" s="10" t="s">
        <v>248</v>
      </c>
      <c r="C18" s="113">
        <v>0.40980327522138965</v>
      </c>
      <c r="D18" s="113">
        <v>0.39581291987796641</v>
      </c>
      <c r="E18" s="113">
        <v>0.33608113566054831</v>
      </c>
      <c r="F18" s="113">
        <v>0.36491700795292092</v>
      </c>
      <c r="G18" s="113"/>
      <c r="H18" s="113">
        <v>0.37886991711400214</v>
      </c>
      <c r="I18" s="113"/>
      <c r="J18" s="113">
        <v>0.3289261737441519</v>
      </c>
      <c r="K18" s="113">
        <v>0.33039741368745518</v>
      </c>
      <c r="L18" s="113">
        <v>0.39155434960649471</v>
      </c>
      <c r="M18" s="113">
        <v>0.40853649712865719</v>
      </c>
      <c r="N18" s="113"/>
      <c r="O18" s="113">
        <v>0.37853393860060869</v>
      </c>
      <c r="P18" s="113"/>
      <c r="Q18" s="113">
        <v>0.37835757121850661</v>
      </c>
      <c r="R18" s="113"/>
      <c r="S18" s="113"/>
      <c r="T18" s="113">
        <v>0.48322055596997915</v>
      </c>
      <c r="U18" s="113"/>
      <c r="V18" s="113">
        <v>0.39455211514955807</v>
      </c>
      <c r="W18" s="113">
        <v>0.35168506475292088</v>
      </c>
      <c r="X18" s="113"/>
      <c r="Y18" s="113">
        <v>0.35334511928433221</v>
      </c>
      <c r="Z18" s="113">
        <v>0.37323145380661465</v>
      </c>
      <c r="AA18" s="113"/>
      <c r="AB18" s="113"/>
      <c r="AC18" s="113"/>
      <c r="AD18" s="113">
        <v>0.35217036514691491</v>
      </c>
      <c r="AE18" s="113"/>
      <c r="AF18" s="113">
        <v>0.38795196758379236</v>
      </c>
      <c r="AG18" s="113"/>
      <c r="AH18" s="113"/>
      <c r="AI18" s="113"/>
      <c r="AJ18" s="113"/>
      <c r="AK18" s="113"/>
      <c r="AL18" s="113">
        <v>0.39290183678343171</v>
      </c>
    </row>
    <row r="20" spans="1:38" ht="15"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</row>
    <row r="21" spans="1:38">
      <c r="C21" s="101"/>
      <c r="D21" s="101"/>
      <c r="E21" s="101"/>
      <c r="F21" s="101"/>
      <c r="G21" s="101"/>
      <c r="H21" s="101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</row>
    <row r="22" spans="1:38">
      <c r="C22" s="101"/>
      <c r="D22" s="101"/>
      <c r="E22" s="101"/>
      <c r="F22" s="101"/>
      <c r="G22" s="101"/>
      <c r="H22" s="101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</row>
    <row r="23" spans="1:38" ht="15"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4"/>
      <c r="AI23" s="12"/>
      <c r="AJ23" s="114"/>
      <c r="AK23" s="12"/>
      <c r="AL23" s="83"/>
    </row>
    <row r="24" spans="1:38" ht="15">
      <c r="A24" s="10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4"/>
      <c r="AI24" s="12"/>
      <c r="AJ24" s="114"/>
      <c r="AK24" s="12"/>
      <c r="AL24" s="83"/>
    </row>
    <row r="25" spans="1:38">
      <c r="A25" s="101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</row>
    <row r="26" spans="1:38">
      <c r="A26" s="101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38">
      <c r="A27" s="101"/>
      <c r="B27" s="101"/>
      <c r="C27" s="101"/>
      <c r="D27" s="101"/>
      <c r="E27" s="101"/>
      <c r="F27" s="101"/>
      <c r="G27" s="114"/>
      <c r="H27" s="114"/>
      <c r="I27" s="114"/>
      <c r="J27" s="114"/>
      <c r="K27" s="114"/>
      <c r="L27" s="114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</row>
    <row r="28" spans="1:38">
      <c r="A28" s="101"/>
      <c r="B28" s="101"/>
      <c r="C28" s="101"/>
      <c r="D28" s="101"/>
      <c r="E28" s="101"/>
      <c r="F28" s="101"/>
      <c r="G28" s="114"/>
      <c r="H28" s="114"/>
      <c r="I28" s="114"/>
      <c r="J28" s="114"/>
      <c r="K28" s="114"/>
      <c r="L28" s="114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</row>
    <row r="29" spans="1:38">
      <c r="A29" s="101"/>
      <c r="B29" s="101"/>
      <c r="C29" s="101"/>
      <c r="D29" s="101"/>
      <c r="E29" s="101"/>
      <c r="F29" s="101"/>
      <c r="G29" s="114"/>
      <c r="H29" s="114"/>
      <c r="I29" s="114"/>
      <c r="J29" s="114"/>
      <c r="K29" s="114"/>
      <c r="L29" s="114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</row>
    <row r="30" spans="1:38">
      <c r="A30" s="101"/>
      <c r="B30" s="101"/>
      <c r="C30" s="101"/>
      <c r="D30" s="101"/>
      <c r="E30" s="101"/>
      <c r="F30" s="101"/>
      <c r="G30" s="114"/>
      <c r="H30" s="114"/>
      <c r="I30" s="114"/>
      <c r="J30" s="114"/>
      <c r="K30" s="114"/>
      <c r="L30" s="114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</row>
    <row r="31" spans="1:38">
      <c r="A31" s="101"/>
      <c r="B31" s="101"/>
      <c r="C31" s="101"/>
      <c r="D31" s="101"/>
      <c r="E31" s="101"/>
      <c r="F31" s="101"/>
      <c r="G31" s="114"/>
      <c r="H31" s="114"/>
      <c r="I31" s="114"/>
      <c r="J31" s="114"/>
      <c r="K31" s="114"/>
      <c r="L31" s="114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</row>
    <row r="32" spans="1:38">
      <c r="A32" s="101"/>
      <c r="B32" s="101"/>
      <c r="C32" s="101"/>
      <c r="D32" s="101"/>
      <c r="E32" s="101"/>
      <c r="F32" s="101"/>
      <c r="G32" s="114"/>
      <c r="H32" s="114"/>
      <c r="I32" s="114"/>
      <c r="J32" s="114"/>
      <c r="K32" s="114"/>
      <c r="L32" s="114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</row>
    <row r="33" spans="1:37">
      <c r="A33" s="101"/>
      <c r="B33" s="101"/>
      <c r="C33" s="101"/>
      <c r="D33" s="101"/>
      <c r="E33" s="101"/>
      <c r="F33" s="101"/>
      <c r="G33" s="114"/>
      <c r="H33" s="114"/>
      <c r="I33" s="114"/>
      <c r="J33" s="114"/>
      <c r="K33" s="114"/>
      <c r="L33" s="114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</row>
    <row r="34" spans="1:37">
      <c r="A34" s="101"/>
      <c r="B34" s="101"/>
      <c r="C34" s="101"/>
      <c r="D34" s="101"/>
      <c r="E34" s="101"/>
      <c r="F34" s="101"/>
      <c r="G34" s="114"/>
      <c r="H34" s="114"/>
      <c r="I34" s="114"/>
      <c r="J34" s="114"/>
      <c r="K34" s="114"/>
      <c r="L34" s="114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</row>
    <row r="35" spans="1:37">
      <c r="A35" s="101"/>
      <c r="B35" s="101"/>
      <c r="C35" s="101"/>
      <c r="D35" s="101"/>
      <c r="E35" s="101"/>
      <c r="F35" s="101"/>
      <c r="G35" s="114"/>
      <c r="H35" s="114"/>
      <c r="I35" s="114"/>
      <c r="J35" s="114"/>
      <c r="K35" s="114"/>
      <c r="L35" s="114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</row>
    <row r="36" spans="1:37">
      <c r="A36" s="101"/>
      <c r="B36" s="101"/>
      <c r="C36" s="101"/>
      <c r="D36" s="101"/>
      <c r="E36" s="101"/>
      <c r="F36" s="101"/>
      <c r="G36" s="114"/>
      <c r="H36" s="114"/>
      <c r="I36" s="114"/>
      <c r="J36" s="114"/>
      <c r="K36" s="114"/>
      <c r="L36" s="114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</row>
    <row r="37" spans="1:37">
      <c r="A37" s="101"/>
      <c r="B37" s="101"/>
      <c r="C37" s="101"/>
      <c r="D37" s="101"/>
      <c r="E37" s="101"/>
      <c r="F37" s="101"/>
      <c r="G37" s="114"/>
      <c r="H37" s="114"/>
      <c r="I37" s="114"/>
      <c r="J37" s="114"/>
      <c r="K37" s="114"/>
      <c r="L37" s="114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</row>
    <row r="38" spans="1:37">
      <c r="A38" s="101"/>
      <c r="B38" s="101"/>
      <c r="C38" s="101"/>
      <c r="D38" s="101"/>
      <c r="E38" s="101"/>
      <c r="F38" s="101"/>
      <c r="G38" s="114"/>
      <c r="H38" s="114"/>
      <c r="I38" s="114"/>
      <c r="J38" s="114"/>
      <c r="K38" s="114"/>
      <c r="L38" s="114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</row>
    <row r="39" spans="1:37">
      <c r="A39" s="101"/>
      <c r="B39" s="101"/>
      <c r="C39" s="101"/>
      <c r="D39" s="101"/>
      <c r="E39" s="101"/>
      <c r="F39" s="101"/>
      <c r="G39" s="114"/>
      <c r="H39" s="114"/>
      <c r="I39" s="114"/>
      <c r="J39" s="114"/>
      <c r="K39" s="114"/>
      <c r="L39" s="114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</row>
    <row r="40" spans="1:37">
      <c r="A40" s="101"/>
      <c r="B40" s="101"/>
      <c r="C40" s="101"/>
      <c r="D40" s="101"/>
      <c r="E40" s="101"/>
      <c r="F40" s="101"/>
      <c r="G40" s="114"/>
      <c r="H40" s="114"/>
      <c r="I40" s="114"/>
      <c r="J40" s="114"/>
      <c r="K40" s="114"/>
      <c r="L40" s="114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</row>
    <row r="41" spans="1:37">
      <c r="A41" s="101"/>
      <c r="B41" s="101"/>
      <c r="C41" s="101"/>
      <c r="D41" s="101"/>
      <c r="E41" s="101"/>
      <c r="F41" s="101"/>
      <c r="G41" s="114"/>
      <c r="H41" s="114"/>
      <c r="I41" s="114"/>
      <c r="J41" s="114"/>
      <c r="K41" s="114"/>
      <c r="L41" s="114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</row>
    <row r="42" spans="1:37">
      <c r="A42" s="101"/>
      <c r="B42" s="101"/>
      <c r="C42" s="101"/>
      <c r="D42" s="101"/>
      <c r="E42" s="101"/>
      <c r="F42" s="101"/>
      <c r="G42" s="114"/>
      <c r="H42" s="114"/>
      <c r="I42" s="114"/>
      <c r="J42" s="114"/>
      <c r="K42" s="114"/>
      <c r="L42" s="114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</row>
    <row r="43" spans="1:37">
      <c r="A43" s="101"/>
      <c r="B43" s="101"/>
      <c r="C43" s="101"/>
      <c r="D43" s="101"/>
      <c r="E43" s="101"/>
      <c r="F43" s="101"/>
      <c r="G43" s="114"/>
      <c r="H43" s="114"/>
      <c r="I43" s="114"/>
      <c r="J43" s="114"/>
      <c r="K43" s="114"/>
      <c r="L43" s="114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</row>
    <row r="44" spans="1:37">
      <c r="A44" s="101"/>
      <c r="B44" s="101"/>
      <c r="C44" s="101"/>
      <c r="D44" s="101"/>
      <c r="E44" s="101"/>
      <c r="F44" s="101"/>
      <c r="G44" s="114"/>
      <c r="H44" s="114"/>
      <c r="I44" s="114"/>
      <c r="J44" s="114"/>
      <c r="K44" s="114"/>
      <c r="L44" s="114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</row>
    <row r="45" spans="1:37">
      <c r="A45" s="101"/>
      <c r="B45" s="101"/>
      <c r="C45" s="101"/>
      <c r="D45" s="101"/>
      <c r="E45" s="101"/>
      <c r="F45" s="101"/>
      <c r="G45" s="114"/>
      <c r="H45" s="114"/>
      <c r="I45" s="114"/>
      <c r="J45" s="114"/>
      <c r="K45" s="114"/>
      <c r="L45" s="114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</row>
    <row r="46" spans="1:37">
      <c r="A46" s="101"/>
      <c r="B46" s="101"/>
      <c r="C46" s="101"/>
      <c r="D46" s="101"/>
      <c r="E46" s="101"/>
      <c r="F46" s="101"/>
      <c r="G46" s="114"/>
      <c r="H46" s="114"/>
      <c r="I46" s="114"/>
      <c r="J46" s="114"/>
      <c r="K46" s="114"/>
      <c r="L46" s="114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</row>
    <row r="47" spans="1:37">
      <c r="A47" s="101"/>
      <c r="B47" s="101"/>
      <c r="C47" s="101"/>
      <c r="D47" s="101"/>
      <c r="E47" s="101"/>
      <c r="F47" s="101"/>
      <c r="G47" s="114"/>
      <c r="H47" s="114"/>
      <c r="I47" s="114"/>
      <c r="J47" s="114"/>
      <c r="K47" s="114"/>
      <c r="L47" s="114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</row>
    <row r="48" spans="1:37">
      <c r="A48" s="101"/>
      <c r="B48" s="101"/>
      <c r="C48" s="101"/>
      <c r="D48" s="101"/>
      <c r="E48" s="101"/>
      <c r="F48" s="101"/>
      <c r="G48" s="114"/>
      <c r="H48" s="114"/>
      <c r="I48" s="114"/>
      <c r="J48" s="114"/>
      <c r="K48" s="114"/>
      <c r="L48" s="114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</row>
    <row r="49" spans="1:37">
      <c r="A49" s="101"/>
      <c r="B49" s="101"/>
      <c r="C49" s="101"/>
      <c r="D49" s="101"/>
      <c r="E49" s="101"/>
      <c r="F49" s="101"/>
      <c r="G49" s="114"/>
      <c r="H49" s="114"/>
      <c r="I49" s="114"/>
      <c r="J49" s="114"/>
      <c r="K49" s="114"/>
      <c r="L49" s="114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  <row r="50" spans="1:37">
      <c r="A50" s="101"/>
      <c r="B50" s="101"/>
      <c r="C50" s="101"/>
      <c r="D50" s="101"/>
      <c r="E50" s="101"/>
      <c r="F50" s="101"/>
      <c r="G50" s="114"/>
      <c r="H50" s="114"/>
      <c r="I50" s="114"/>
      <c r="J50" s="114"/>
      <c r="K50" s="114"/>
      <c r="L50" s="114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</row>
    <row r="51" spans="1:37">
      <c r="A51" s="101"/>
      <c r="B51" s="101"/>
      <c r="C51" s="101"/>
      <c r="D51" s="101"/>
      <c r="E51" s="101"/>
      <c r="F51" s="101"/>
      <c r="G51" s="114"/>
      <c r="H51" s="114"/>
      <c r="I51" s="114"/>
      <c r="J51" s="114"/>
      <c r="K51" s="114"/>
      <c r="L51" s="114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</row>
    <row r="52" spans="1:37">
      <c r="A52" s="101"/>
      <c r="B52" s="101"/>
      <c r="C52" s="101"/>
      <c r="D52" s="101"/>
      <c r="E52" s="101"/>
      <c r="F52" s="101"/>
      <c r="G52" s="114"/>
      <c r="H52" s="114"/>
      <c r="I52" s="114"/>
      <c r="J52" s="114"/>
      <c r="K52" s="114"/>
      <c r="L52" s="114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</row>
    <row r="53" spans="1:37">
      <c r="A53" s="101"/>
      <c r="B53" s="101"/>
      <c r="C53" s="101"/>
      <c r="D53" s="101"/>
      <c r="E53" s="101"/>
      <c r="F53" s="101"/>
      <c r="G53" s="114"/>
      <c r="H53" s="114"/>
      <c r="I53" s="114"/>
      <c r="J53" s="114"/>
      <c r="K53" s="114"/>
      <c r="L53" s="114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</row>
    <row r="54" spans="1:37">
      <c r="A54" s="101"/>
      <c r="B54" s="101"/>
      <c r="C54" s="101"/>
      <c r="D54" s="101"/>
      <c r="E54" s="101"/>
      <c r="F54" s="101"/>
      <c r="G54" s="114"/>
      <c r="H54" s="114"/>
      <c r="I54" s="114"/>
      <c r="J54" s="114"/>
      <c r="K54" s="114"/>
      <c r="L54" s="114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</row>
    <row r="55" spans="1:37">
      <c r="A55" s="101"/>
      <c r="B55" s="101"/>
      <c r="C55" s="101"/>
      <c r="D55" s="101"/>
      <c r="E55" s="101"/>
      <c r="F55" s="101"/>
      <c r="G55" s="114"/>
      <c r="H55" s="114"/>
      <c r="I55" s="114"/>
      <c r="J55" s="114"/>
      <c r="K55" s="114"/>
      <c r="L55" s="114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</row>
    <row r="56" spans="1:37">
      <c r="A56" s="101"/>
      <c r="B56" s="101"/>
      <c r="C56" s="101"/>
      <c r="D56" s="101"/>
      <c r="E56" s="101"/>
      <c r="F56" s="101"/>
      <c r="G56" s="114"/>
      <c r="H56" s="114"/>
      <c r="I56" s="114"/>
      <c r="J56" s="114"/>
      <c r="K56" s="114"/>
      <c r="L56" s="114"/>
    </row>
    <row r="57" spans="1:37">
      <c r="A57" s="101"/>
      <c r="B57" s="101"/>
      <c r="C57" s="101"/>
      <c r="D57" s="101"/>
      <c r="E57" s="101"/>
      <c r="F57" s="101"/>
      <c r="G57" s="114"/>
      <c r="H57" s="114"/>
      <c r="I57" s="114"/>
      <c r="J57" s="114"/>
      <c r="K57" s="114"/>
      <c r="L57" s="114"/>
    </row>
    <row r="58" spans="1:37">
      <c r="A58" s="101"/>
      <c r="B58" s="101"/>
      <c r="C58" s="101"/>
      <c r="D58" s="101"/>
      <c r="E58" s="101"/>
      <c r="F58" s="101"/>
      <c r="G58" s="114"/>
      <c r="H58" s="114"/>
      <c r="I58" s="114"/>
      <c r="J58" s="114"/>
      <c r="K58" s="114"/>
      <c r="L58" s="114"/>
    </row>
    <row r="59" spans="1:37">
      <c r="A59" s="101"/>
      <c r="B59" s="101"/>
      <c r="C59" s="101"/>
      <c r="D59" s="101"/>
      <c r="E59" s="101"/>
      <c r="F59" s="101"/>
      <c r="G59" s="114"/>
      <c r="H59" s="114"/>
      <c r="I59" s="114"/>
      <c r="J59" s="114"/>
      <c r="K59" s="114"/>
      <c r="L59" s="114"/>
    </row>
    <row r="60" spans="1:37">
      <c r="A60" s="101"/>
      <c r="B60" s="101"/>
      <c r="C60" s="101"/>
      <c r="D60" s="101"/>
      <c r="E60" s="101"/>
      <c r="F60" s="101"/>
      <c r="G60" s="114"/>
      <c r="H60" s="114"/>
      <c r="I60" s="114"/>
      <c r="J60" s="114"/>
      <c r="K60" s="114"/>
      <c r="L60" s="114"/>
    </row>
    <row r="61" spans="1:37">
      <c r="A61" s="101"/>
      <c r="B61" s="101"/>
      <c r="C61" s="101"/>
      <c r="D61" s="101"/>
      <c r="E61" s="101"/>
      <c r="F61" s="101"/>
      <c r="G61" s="114"/>
      <c r="H61" s="114"/>
      <c r="I61" s="114"/>
      <c r="J61" s="114"/>
      <c r="K61" s="114"/>
      <c r="L61" s="114"/>
    </row>
    <row r="62" spans="1:37">
      <c r="A62" s="101"/>
      <c r="B62" s="101"/>
      <c r="C62" s="101"/>
      <c r="D62" s="101"/>
      <c r="E62" s="101"/>
      <c r="F62" s="101"/>
      <c r="G62" s="114"/>
      <c r="H62" s="114"/>
      <c r="I62" s="114"/>
      <c r="J62" s="114"/>
      <c r="K62" s="114"/>
      <c r="L62" s="114"/>
    </row>
    <row r="63" spans="1:37">
      <c r="A63" s="101"/>
      <c r="B63" s="101"/>
      <c r="C63" s="101"/>
      <c r="D63" s="101"/>
      <c r="E63" s="101"/>
      <c r="F63" s="101"/>
      <c r="G63" s="114"/>
      <c r="H63" s="114"/>
      <c r="I63" s="114"/>
      <c r="J63" s="114"/>
      <c r="K63" s="114"/>
      <c r="L63" s="114"/>
    </row>
    <row r="64" spans="1:37">
      <c r="A64" s="101"/>
      <c r="B64" s="101"/>
      <c r="C64" s="101"/>
      <c r="D64" s="101"/>
      <c r="E64" s="101"/>
      <c r="F64" s="101"/>
      <c r="G64" s="114"/>
      <c r="H64" s="114"/>
      <c r="I64" s="114"/>
      <c r="J64" s="114"/>
      <c r="K64" s="114"/>
      <c r="L64" s="114"/>
    </row>
    <row r="65" spans="1:12">
      <c r="A65" s="101"/>
      <c r="B65" s="101"/>
      <c r="C65" s="101"/>
      <c r="D65" s="101"/>
      <c r="E65" s="101"/>
      <c r="F65" s="101"/>
      <c r="G65" s="114"/>
      <c r="H65" s="114"/>
      <c r="I65" s="114"/>
      <c r="J65" s="114"/>
      <c r="K65" s="114"/>
      <c r="L65" s="114"/>
    </row>
    <row r="66" spans="1:12">
      <c r="A66" s="101"/>
      <c r="B66" s="101"/>
      <c r="C66" s="101"/>
      <c r="D66" s="101"/>
      <c r="E66" s="101"/>
      <c r="F66" s="101"/>
      <c r="G66" s="114"/>
      <c r="H66" s="114"/>
      <c r="I66" s="114"/>
      <c r="J66" s="114"/>
      <c r="K66" s="114"/>
      <c r="L66" s="114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R120"/>
  <sheetViews>
    <sheetView zoomScale="80" zoomScaleNormal="80" workbookViewId="0">
      <selection activeCell="G58" sqref="G58"/>
    </sheetView>
    <sheetView workbookViewId="1"/>
  </sheetViews>
  <sheetFormatPr defaultColWidth="9.140625" defaultRowHeight="15"/>
  <cols>
    <col min="1" max="1" width="19.28515625" style="118" customWidth="1"/>
    <col min="2" max="2" width="9.140625" style="118"/>
    <col min="3" max="3" width="11.5703125" style="118" bestFit="1" customWidth="1"/>
    <col min="4" max="4" width="9.140625" style="118"/>
    <col min="5" max="5" width="11.5703125" style="118" bestFit="1" customWidth="1"/>
    <col min="6" max="6" width="9.140625" style="118"/>
    <col min="7" max="7" width="12" style="118" bestFit="1" customWidth="1"/>
    <col min="8" max="8" width="9.140625" style="118"/>
    <col min="9" max="9" width="11.5703125" style="118" bestFit="1" customWidth="1"/>
    <col min="10" max="10" width="9.140625" style="118"/>
    <col min="11" max="11" width="11.5703125" style="118" bestFit="1" customWidth="1"/>
    <col min="12" max="16384" width="9.140625" style="118"/>
  </cols>
  <sheetData>
    <row r="1" spans="1:11">
      <c r="A1" s="118" t="s">
        <v>370</v>
      </c>
    </row>
    <row r="3" spans="1:11" ht="18.75">
      <c r="A3" s="186" t="s">
        <v>366</v>
      </c>
      <c r="C3" s="187"/>
    </row>
    <row r="4" spans="1:11">
      <c r="A4" s="118" t="s">
        <v>304</v>
      </c>
    </row>
    <row r="6" spans="1:11">
      <c r="A6" s="166" t="s">
        <v>305</v>
      </c>
      <c r="B6" s="167" t="s">
        <v>267</v>
      </c>
      <c r="C6" s="168"/>
      <c r="D6" s="169" t="s">
        <v>49</v>
      </c>
      <c r="E6" s="170"/>
      <c r="F6" s="169" t="s">
        <v>256</v>
      </c>
      <c r="G6" s="170"/>
      <c r="H6" s="169" t="s">
        <v>74</v>
      </c>
      <c r="I6" s="170"/>
      <c r="J6" s="167" t="s">
        <v>122</v>
      </c>
      <c r="K6" s="168"/>
    </row>
    <row r="7" spans="1:11" ht="30">
      <c r="A7" s="166"/>
      <c r="B7" s="171" t="s">
        <v>224</v>
      </c>
      <c r="C7" s="172" t="s">
        <v>268</v>
      </c>
      <c r="D7" s="171" t="s">
        <v>224</v>
      </c>
      <c r="E7" s="172" t="s">
        <v>268</v>
      </c>
      <c r="F7" s="171" t="s">
        <v>224</v>
      </c>
      <c r="G7" s="172" t="s">
        <v>268</v>
      </c>
      <c r="H7" s="171" t="s">
        <v>224</v>
      </c>
      <c r="I7" s="172" t="s">
        <v>268</v>
      </c>
      <c r="J7" s="171" t="s">
        <v>224</v>
      </c>
      <c r="K7" s="172" t="s">
        <v>268</v>
      </c>
    </row>
    <row r="8" spans="1:11">
      <c r="A8" s="173" t="s">
        <v>269</v>
      </c>
      <c r="B8" s="242">
        <f>Ext_costs_road!AL115+Ext_costs_road!AL116+Ext_costs_road!AL118+Ext_costs_road!AL119+Ext_costs_road!AL120</f>
        <v>279.30970843060771</v>
      </c>
      <c r="C8" s="180"/>
      <c r="D8" s="189">
        <f>SUM(Ext_costs_rail!AL79:AL82)</f>
        <v>2.3331699976608475</v>
      </c>
      <c r="E8" s="188"/>
      <c r="F8" s="174">
        <f>Ext_costs_IWT!AL67</f>
        <v>8.9071634899126367E-2</v>
      </c>
      <c r="G8" s="174"/>
      <c r="H8" s="174">
        <f>Ext_costs_mar!C64/1000</f>
        <v>0.1</v>
      </c>
      <c r="I8" s="174"/>
      <c r="J8" s="175">
        <f>Ext_costs_av!AQ61</f>
        <v>7.5006487803561783E-2</v>
      </c>
      <c r="K8" s="175"/>
    </row>
    <row r="9" spans="1:11">
      <c r="A9" s="176" t="s">
        <v>173</v>
      </c>
      <c r="B9" s="242">
        <f>SUM(Ext_costs_road!AL124:AL129)</f>
        <v>68.65006527408994</v>
      </c>
      <c r="C9" s="180"/>
      <c r="D9" s="174">
        <f>SUM(Ext_costs_rail!AL88:AL91)</f>
        <v>1.2260852509840534</v>
      </c>
      <c r="E9" s="174"/>
      <c r="F9" s="174">
        <f>Ext_costs_IWT!AL76</f>
        <v>1.9284169449228368</v>
      </c>
      <c r="G9" s="174"/>
      <c r="H9" s="174">
        <f>Ext_costs_mar!C73/1000</f>
        <v>29.06</v>
      </c>
      <c r="I9" s="174"/>
      <c r="J9" s="175">
        <f>Ext_costs_av!AQ70</f>
        <v>1.0072696609151355</v>
      </c>
      <c r="K9" s="175"/>
    </row>
    <row r="10" spans="1:11">
      <c r="A10" s="176" t="s">
        <v>270</v>
      </c>
      <c r="B10" s="242">
        <f>SUM(Ext_costs_road!AL133:AL138)</f>
        <v>82.278595631291807</v>
      </c>
      <c r="C10" s="180"/>
      <c r="D10" s="174">
        <f>SUM(Ext_costs_rail!AL97:AL100)</f>
        <v>0.46626810432873111</v>
      </c>
      <c r="E10" s="174"/>
      <c r="F10" s="174">
        <f>Ext_costs_IWT!AL85</f>
        <v>0.39532084781362842</v>
      </c>
      <c r="G10" s="174"/>
      <c r="H10" s="174">
        <f>Ext_costs_mar!C82/1000</f>
        <v>10.57</v>
      </c>
      <c r="I10" s="174"/>
      <c r="J10" s="175">
        <f>Ext_costs_av!AQ79</f>
        <v>22.010973370663919</v>
      </c>
      <c r="K10" s="175"/>
    </row>
    <row r="11" spans="1:11">
      <c r="A11" s="176" t="s">
        <v>271</v>
      </c>
      <c r="B11" s="242">
        <f>SUM(Ext_costs_road!AL142:AL147)</f>
        <v>57.139824025800223</v>
      </c>
      <c r="C11" s="180"/>
      <c r="D11" s="174">
        <f>SUM(Ext_costs_rail!AL106:AL109)</f>
        <v>6.4178140857553228</v>
      </c>
      <c r="E11" s="174"/>
      <c r="F11" s="188">
        <f>Ext_costs_IWT!AL94</f>
        <v>0</v>
      </c>
      <c r="G11" s="188"/>
      <c r="H11" s="188">
        <f>Ext_costs_mar!C91/1000</f>
        <v>0</v>
      </c>
      <c r="I11" s="188"/>
      <c r="J11" s="175">
        <f>Ext_costs_av!AQ88</f>
        <v>0.84009296901340047</v>
      </c>
      <c r="K11" s="175"/>
    </row>
    <row r="12" spans="1:11">
      <c r="A12" s="176" t="s">
        <v>272</v>
      </c>
      <c r="B12" s="242">
        <f>SUM(Ext_costs_road!AL151:AL156)</f>
        <v>46.201760601483457</v>
      </c>
      <c r="C12" s="180"/>
      <c r="D12" s="189">
        <f>SUM(Ext_costs_rail!AL115:AL118)</f>
        <v>0</v>
      </c>
      <c r="E12" s="174"/>
      <c r="F12" s="188">
        <f>Ext_costs_IWT!AL103</f>
        <v>0</v>
      </c>
      <c r="G12" s="188"/>
      <c r="H12" s="188">
        <f>Ext_costs_mar!C100/1000</f>
        <v>0</v>
      </c>
      <c r="I12" s="188"/>
      <c r="J12" s="191">
        <f>Ext_costs_av!AQ97</f>
        <v>0</v>
      </c>
      <c r="K12" s="191"/>
    </row>
    <row r="13" spans="1:11">
      <c r="A13" s="176" t="s">
        <v>210</v>
      </c>
      <c r="B13" s="242">
        <f>SUM(Ext_costs_road!AL160:AL165)</f>
        <v>27.294673713789233</v>
      </c>
      <c r="C13" s="180"/>
      <c r="D13" s="174">
        <f>SUM(Ext_costs_rail!AL124:AL127)</f>
        <v>3.7365941463447725</v>
      </c>
      <c r="E13" s="174"/>
      <c r="F13" s="174">
        <f>Ext_costs_IWT!AL112</f>
        <v>0.1974907792418652</v>
      </c>
      <c r="G13" s="174"/>
      <c r="H13" s="174">
        <f>Ext_costs_mar!C109/1000</f>
        <v>3.9</v>
      </c>
      <c r="I13" s="174"/>
      <c r="J13" s="175">
        <f>Ext_costs_av!AQ106</f>
        <v>8.8788025718857924</v>
      </c>
      <c r="K13" s="175"/>
    </row>
    <row r="14" spans="1:11">
      <c r="A14" s="176" t="s">
        <v>172</v>
      </c>
      <c r="B14" s="242">
        <f>SUM(Ext_costs_road!AL169:AL174)</f>
        <v>35.073795785287651</v>
      </c>
      <c r="C14" s="180"/>
      <c r="D14" s="174">
        <f>SUM(Ext_costs_rail!AL133:AL136)</f>
        <v>3.6952750629057638</v>
      </c>
      <c r="E14" s="174"/>
      <c r="F14" s="174">
        <f>Ext_costs_IWT!AL121</f>
        <v>0.29252632250166971</v>
      </c>
      <c r="G14" s="174"/>
      <c r="H14" s="188">
        <f>Ext_costs_mar!C118/1000</f>
        <v>0</v>
      </c>
      <c r="I14" s="188"/>
      <c r="J14" s="175">
        <f>Ext_costs_av!AQ115</f>
        <v>5.618680943361256E-2</v>
      </c>
      <c r="K14" s="175"/>
    </row>
    <row r="15" spans="1:11">
      <c r="A15" s="176" t="s">
        <v>273</v>
      </c>
      <c r="B15" s="243">
        <f>Infra_costs_road!AL11/1000</f>
        <v>183.78910395689704</v>
      </c>
      <c r="C15" s="193"/>
      <c r="D15" s="189">
        <f>Infra_costs_rail!AL10/1000</f>
        <v>80.491443262472842</v>
      </c>
      <c r="E15" s="174"/>
      <c r="F15" s="174">
        <f>Infra_costs_IWT!AL5/1000</f>
        <v>2.8635215240902698</v>
      </c>
      <c r="G15" s="174"/>
      <c r="H15" s="177">
        <f>Infra_costs_mar!AQ7/1000</f>
        <v>1.4340700892180736</v>
      </c>
      <c r="I15" s="177"/>
      <c r="J15" s="175">
        <f>Infra_costs_av!AQ7/1000</f>
        <v>14.056962563865119</v>
      </c>
      <c r="K15" s="175"/>
    </row>
    <row r="16" spans="1:11">
      <c r="A16" s="173" t="s">
        <v>167</v>
      </c>
      <c r="B16" s="194"/>
      <c r="C16" s="193">
        <f>Taxes_road!AL11/1000</f>
        <v>349.971</v>
      </c>
      <c r="D16" s="189"/>
      <c r="E16" s="174">
        <f>Taxes_rail!AL8/1000</f>
        <v>19.580304654389728</v>
      </c>
      <c r="F16" s="188"/>
      <c r="G16" s="246">
        <f>Taxes_IWT!AL5/1000</f>
        <v>0.36930000000000002</v>
      </c>
      <c r="H16" s="188"/>
      <c r="I16" s="178">
        <f>Taxes_mar!AQ5/1000</f>
        <v>1.8264999999999996</v>
      </c>
      <c r="J16" s="191"/>
      <c r="K16" s="175">
        <f>Taxes_av!AQ5/1000</f>
        <v>13.861000000000001</v>
      </c>
    </row>
    <row r="17" spans="1:17">
      <c r="A17" s="315"/>
      <c r="B17" s="313"/>
      <c r="C17" s="313"/>
      <c r="D17" s="313"/>
      <c r="E17" s="313"/>
      <c r="F17" s="313"/>
      <c r="G17" s="313"/>
      <c r="H17" s="313"/>
      <c r="I17" s="313"/>
      <c r="J17" s="313"/>
      <c r="K17" s="314"/>
    </row>
    <row r="18" spans="1:17">
      <c r="A18" s="166" t="s">
        <v>255</v>
      </c>
      <c r="B18" s="315"/>
      <c r="C18" s="319">
        <f>C16/SUM(B8:B15)</f>
        <v>0.4488318026173807</v>
      </c>
      <c r="D18" s="320"/>
      <c r="E18" s="319">
        <f>E16/SUM(D8:D15)</f>
        <v>0.19905430013337422</v>
      </c>
      <c r="F18" s="320"/>
      <c r="G18" s="319">
        <f>G16/SUM(F8:F15)</f>
        <v>6.404400091281448E-2</v>
      </c>
      <c r="H18" s="320"/>
      <c r="I18" s="319">
        <f>I16/SUM(H8:H15)</f>
        <v>4.0531181413127698E-2</v>
      </c>
      <c r="J18" s="320"/>
      <c r="K18" s="319">
        <f>K16/SUM(J8:J15)</f>
        <v>0.29538440125547372</v>
      </c>
    </row>
    <row r="21" spans="1:17">
      <c r="B21" s="322"/>
      <c r="C21" s="322"/>
      <c r="D21" s="322"/>
      <c r="E21" s="322"/>
      <c r="F21" s="322"/>
      <c r="G21" s="322"/>
      <c r="H21" s="322"/>
      <c r="I21" s="322"/>
      <c r="J21" s="322"/>
      <c r="K21" s="322"/>
    </row>
    <row r="23" spans="1:17" ht="18.75">
      <c r="A23" s="186" t="s">
        <v>367</v>
      </c>
    </row>
    <row r="24" spans="1:17">
      <c r="A24" s="118" t="s">
        <v>307</v>
      </c>
    </row>
    <row r="26" spans="1:17">
      <c r="A26" s="166" t="s">
        <v>308</v>
      </c>
      <c r="B26" s="353" t="s">
        <v>36</v>
      </c>
      <c r="C26" s="353"/>
      <c r="D26" s="354" t="s">
        <v>37</v>
      </c>
      <c r="E26" s="354"/>
      <c r="F26" s="355" t="s">
        <v>38</v>
      </c>
      <c r="G26" s="355"/>
      <c r="H26" s="195" t="s">
        <v>39</v>
      </c>
      <c r="I26" s="195"/>
      <c r="J26" s="195" t="s">
        <v>309</v>
      </c>
      <c r="K26" s="195"/>
      <c r="L26" s="181" t="s">
        <v>310</v>
      </c>
      <c r="M26" s="181"/>
      <c r="N26" s="195" t="s">
        <v>311</v>
      </c>
      <c r="O26" s="195"/>
      <c r="P26" s="181" t="s">
        <v>312</v>
      </c>
      <c r="Q26" s="181"/>
    </row>
    <row r="27" spans="1:17" ht="30">
      <c r="A27" s="196"/>
      <c r="B27" s="166" t="s">
        <v>224</v>
      </c>
      <c r="C27" s="172" t="s">
        <v>268</v>
      </c>
      <c r="D27" s="166" t="s">
        <v>224</v>
      </c>
      <c r="E27" s="172" t="s">
        <v>268</v>
      </c>
      <c r="F27" s="166" t="s">
        <v>224</v>
      </c>
      <c r="G27" s="172" t="s">
        <v>268</v>
      </c>
      <c r="H27" s="166" t="s">
        <v>224</v>
      </c>
      <c r="I27" s="172" t="s">
        <v>268</v>
      </c>
      <c r="J27" s="166" t="s">
        <v>224</v>
      </c>
      <c r="K27" s="172" t="s">
        <v>268</v>
      </c>
      <c r="L27" s="166" t="s">
        <v>224</v>
      </c>
      <c r="M27" s="172" t="s">
        <v>268</v>
      </c>
      <c r="N27" s="166" t="s">
        <v>224</v>
      </c>
      <c r="O27" s="172" t="s">
        <v>268</v>
      </c>
      <c r="P27" s="166" t="s">
        <v>224</v>
      </c>
      <c r="Q27" s="172" t="s">
        <v>268</v>
      </c>
    </row>
    <row r="28" spans="1:17">
      <c r="A28" s="166" t="s">
        <v>269</v>
      </c>
      <c r="B28" s="190">
        <f>Ext_costs_road!AL181/10</f>
        <v>4.4547695287814797</v>
      </c>
      <c r="C28" s="190"/>
      <c r="D28" s="188">
        <f>Ext_costs_road!AL182/10</f>
        <v>0.97909454511702376</v>
      </c>
      <c r="E28" s="188"/>
      <c r="F28" s="189">
        <f>Ext_costs_road!AL183/10</f>
        <v>0.97909454511702376</v>
      </c>
      <c r="G28" s="189"/>
      <c r="H28" s="188">
        <f>Ext_costs_road!AL184/10</f>
        <v>12.701575746826983</v>
      </c>
      <c r="I28" s="188"/>
      <c r="J28" s="188">
        <f>Ext_costs_rail!AL144/10</f>
        <v>5.7883507141408372E-2</v>
      </c>
      <c r="K28" s="188"/>
      <c r="L28" s="190">
        <f>Ext_costs_rail!AL145/10</f>
        <v>0.46649862063646452</v>
      </c>
      <c r="M28" s="190"/>
      <c r="N28" s="188">
        <f>Ext_costs_rail!AL146/10</f>
        <v>0.46649862063646452</v>
      </c>
      <c r="O28" s="188"/>
      <c r="P28" s="188">
        <f>(Ext_costs_av!AQ19/Ext_costs_av!AQ16)*Ext_costs_av!AQ128/10</f>
        <v>1.1613131164412985E-2</v>
      </c>
      <c r="Q28" s="188"/>
    </row>
    <row r="29" spans="1:17">
      <c r="A29" s="184" t="s">
        <v>173</v>
      </c>
      <c r="B29" s="174">
        <f>Ext_costs_road!AL190/10</f>
        <v>0.70692487653795921</v>
      </c>
      <c r="C29" s="174"/>
      <c r="D29" s="174">
        <f>Ext_costs_road!AL191/10</f>
        <v>0.75825804284492293</v>
      </c>
      <c r="E29" s="174"/>
      <c r="F29" s="189">
        <f>Ext_costs_road!AL192/10</f>
        <v>0.73197054608469503</v>
      </c>
      <c r="G29" s="189"/>
      <c r="H29" s="188">
        <f>Ext_costs_road!AL193/10</f>
        <v>1.1166008371603258</v>
      </c>
      <c r="I29" s="188"/>
      <c r="J29" s="188">
        <f>Ext_costs_rail!AL153/10</f>
        <v>2.2127871946544513E-3</v>
      </c>
      <c r="K29" s="188"/>
      <c r="L29" s="190">
        <f>Ext_costs_rail!AL154/10</f>
        <v>8.600536067216372E-3</v>
      </c>
      <c r="M29" s="190"/>
      <c r="N29" s="188">
        <f>Ext_costs_rail!AL155/10</f>
        <v>0.79757480158697569</v>
      </c>
      <c r="O29" s="188"/>
      <c r="P29" s="188">
        <f>(Ext_costs_av!AQ19/Ext_costs_av!AQ16)*Ext_costs_av!AQ137/10</f>
        <v>0.14485712462328132</v>
      </c>
      <c r="Q29" s="188"/>
    </row>
    <row r="30" spans="1:17">
      <c r="A30" s="184" t="s">
        <v>270</v>
      </c>
      <c r="B30" s="174">
        <f>Ext_costs_road!AL199/10</f>
        <v>1.1772203867313547</v>
      </c>
      <c r="C30" s="174"/>
      <c r="D30" s="174">
        <f>Ext_costs_road!AL200/10</f>
        <v>0.47187507229353287</v>
      </c>
      <c r="E30" s="174"/>
      <c r="F30" s="189">
        <f>Ext_costs_road!AL201/10</f>
        <v>0.44213245671606566</v>
      </c>
      <c r="G30" s="189"/>
      <c r="H30" s="188">
        <f>Ext_costs_road!AL202/10</f>
        <v>0.89239641283870608</v>
      </c>
      <c r="I30" s="188"/>
      <c r="J30" s="188">
        <f>Ext_costs_rail!AL162/10</f>
        <v>0</v>
      </c>
      <c r="K30" s="188"/>
      <c r="L30" s="190">
        <f>Ext_costs_rail!AL163/10</f>
        <v>0</v>
      </c>
      <c r="M30" s="190"/>
      <c r="N30" s="188">
        <f>Ext_costs_rail!AL164/10</f>
        <v>0.34176788806913494</v>
      </c>
      <c r="O30" s="188"/>
      <c r="P30" s="188">
        <f>(Ext_costs_av!AQ19/Ext_costs_av!AQ16)*Ext_costs_av!AQ146/10</f>
        <v>2.0971605344362585</v>
      </c>
      <c r="Q30" s="188"/>
    </row>
    <row r="31" spans="1:17">
      <c r="A31" s="184" t="s">
        <v>271</v>
      </c>
      <c r="B31" s="174">
        <f>Ext_costs_road!AL208/10</f>
        <v>0.5545002955714543</v>
      </c>
      <c r="C31" s="174"/>
      <c r="D31" s="174">
        <f>Ext_costs_road!AL209/10</f>
        <v>0.42618322130647873</v>
      </c>
      <c r="E31" s="174"/>
      <c r="F31" s="189">
        <f>Ext_costs_road!AL210/10</f>
        <v>0.23792163807996108</v>
      </c>
      <c r="G31" s="189"/>
      <c r="H31" s="188">
        <f>Ext_costs_road!AL211/10</f>
        <v>8.9669569017113542</v>
      </c>
      <c r="I31" s="188"/>
      <c r="J31" s="188">
        <f>Ext_costs_rail!AL171/10</f>
        <v>0.32517769252649847</v>
      </c>
      <c r="K31" s="188"/>
      <c r="L31" s="190">
        <f>Ext_costs_rail!AL172/10</f>
        <v>0.7968076755291974</v>
      </c>
      <c r="M31" s="190"/>
      <c r="N31" s="188">
        <f>Ext_costs_rail!AL173/10</f>
        <v>1.3821882237474263</v>
      </c>
      <c r="O31" s="188"/>
      <c r="P31" s="188">
        <f>(Ext_costs_av!AQ19/Ext_costs_av!AQ16)*Ext_costs_av!AQ155/10</f>
        <v>0.13007021292617399</v>
      </c>
      <c r="Q31" s="188"/>
    </row>
    <row r="32" spans="1:17">
      <c r="A32" s="184" t="s">
        <v>272</v>
      </c>
      <c r="B32" s="177">
        <f>Ext_costs_road!AL217/10</f>
        <v>0.71077206375935931</v>
      </c>
      <c r="C32" s="177"/>
      <c r="D32" s="177">
        <f>Ext_costs_road!AL219/10</f>
        <v>0.13737023826892281</v>
      </c>
      <c r="E32" s="177"/>
      <c r="F32" s="177">
        <f>Ext_costs_road!AL219/10</f>
        <v>0.13737023826892281</v>
      </c>
      <c r="G32" s="177"/>
      <c r="H32" s="188">
        <f>Ext_costs_road!AL220/10</f>
        <v>0</v>
      </c>
      <c r="I32" s="188"/>
      <c r="J32" s="188">
        <f>Ext_costs_rail!AL180/10</f>
        <v>0</v>
      </c>
      <c r="K32" s="188"/>
      <c r="L32" s="190">
        <f>Ext_costs_rail!AL181/10</f>
        <v>0</v>
      </c>
      <c r="M32" s="190"/>
      <c r="N32" s="188">
        <f>Ext_costs_rail!AL182/10</f>
        <v>0</v>
      </c>
      <c r="O32" s="188"/>
      <c r="P32" s="188">
        <f>(Ext_costs_av!AQ19/Ext_costs_av!AQ16)*Ext_costs_av!AQ164/10</f>
        <v>0</v>
      </c>
      <c r="Q32" s="188"/>
    </row>
    <row r="33" spans="1:17">
      <c r="A33" s="184" t="s">
        <v>210</v>
      </c>
      <c r="B33" s="174">
        <f>Ext_costs_road!AL226/10</f>
        <v>0.38416445694236173</v>
      </c>
      <c r="C33" s="174"/>
      <c r="D33" s="174">
        <f>Ext_costs_road!AL227/10</f>
        <v>0.16654623349356246</v>
      </c>
      <c r="E33" s="174"/>
      <c r="F33" s="189">
        <f>Ext_costs_road!AL228/10</f>
        <v>0.14540987271751091</v>
      </c>
      <c r="G33" s="189"/>
      <c r="H33" s="188">
        <f>Ext_costs_road!AL229/10</f>
        <v>0.5056403932031186</v>
      </c>
      <c r="I33" s="188"/>
      <c r="J33" s="188">
        <f>Ext_costs_rail!AL189/10</f>
        <v>0.302957403697238</v>
      </c>
      <c r="K33" s="188"/>
      <c r="L33" s="190">
        <f>Ext_costs_rail!AL190/10</f>
        <v>0.8037573179824864</v>
      </c>
      <c r="M33" s="190"/>
      <c r="N33" s="188">
        <f>Ext_costs_rail!AL191/10</f>
        <v>0.11403301486432756</v>
      </c>
      <c r="O33" s="188"/>
      <c r="P33" s="188">
        <f>(Ext_costs_av!AQ19/Ext_costs_av!AQ16)*Ext_costs_av!AQ173/10</f>
        <v>0.80096187867235025</v>
      </c>
      <c r="Q33" s="188"/>
    </row>
    <row r="34" spans="1:17">
      <c r="A34" s="184" t="s">
        <v>172</v>
      </c>
      <c r="B34" s="174">
        <f>Ext_costs_road!AL235/10</f>
        <v>0.54953704051974395</v>
      </c>
      <c r="C34" s="174"/>
      <c r="D34" s="174">
        <f>Ext_costs_road!AL236/10</f>
        <v>0.10144800980178914</v>
      </c>
      <c r="E34" s="174"/>
      <c r="F34" s="189">
        <f>Ext_costs_road!AL237/10</f>
        <v>0.11265306623273527</v>
      </c>
      <c r="G34" s="189"/>
      <c r="H34" s="188">
        <f>Ext_costs_road!AL238/10</f>
        <v>0.32967964339400918</v>
      </c>
      <c r="I34" s="188"/>
      <c r="J34" s="188">
        <f>Ext_costs_rail!AL198/10</f>
        <v>0.6201995000635302</v>
      </c>
      <c r="K34" s="188"/>
      <c r="L34" s="190">
        <f>Ext_costs_rail!AL199/10</f>
        <v>0.56555297202465427</v>
      </c>
      <c r="M34" s="190"/>
      <c r="N34" s="188">
        <f>Ext_costs_rail!AL200/10</f>
        <v>0.83895683190188686</v>
      </c>
      <c r="O34" s="188"/>
      <c r="P34" s="188">
        <f>(Ext_costs_av!AQ19/Ext_costs_av!AQ16)*Ext_costs_av!AQ182/10</f>
        <v>7.815366600930759E-3</v>
      </c>
      <c r="Q34" s="188"/>
    </row>
    <row r="35" spans="1:17">
      <c r="A35" s="184" t="s">
        <v>273</v>
      </c>
      <c r="B35" s="174">
        <f>Infra_costs_road!AL15/10</f>
        <v>2.0777725563349265</v>
      </c>
      <c r="C35" s="174"/>
      <c r="D35" s="174">
        <f>Infra_costs_road!AL16/10</f>
        <v>3.9607810026606791</v>
      </c>
      <c r="E35" s="174"/>
      <c r="F35" s="189">
        <f>Infra_costs_road!AL17/10</f>
        <v>3.6939445148568431</v>
      </c>
      <c r="G35" s="189"/>
      <c r="H35" s="188">
        <f>Infra_costs_road!AL18/10</f>
        <v>1.7761566494256595</v>
      </c>
      <c r="I35" s="188"/>
      <c r="J35" s="180">
        <f>Infra_costs_rail!AL15/10</f>
        <v>10.572417302698769</v>
      </c>
      <c r="K35" s="180"/>
      <c r="L35" s="180">
        <f>Infra_costs_rail!AL16/10</f>
        <v>13.368544532217964</v>
      </c>
      <c r="M35" s="180"/>
      <c r="N35" s="180">
        <f>Infra_costs_rail!AL17/10</f>
        <v>27.016434663358023</v>
      </c>
      <c r="O35" s="180"/>
      <c r="P35" s="174">
        <f>Infra_costs_av!AQ20</f>
        <v>1.6425189243461469</v>
      </c>
      <c r="Q35" s="174"/>
    </row>
    <row r="36" spans="1:17">
      <c r="A36" s="166" t="s">
        <v>167</v>
      </c>
      <c r="B36" s="194"/>
      <c r="C36" s="180">
        <f>Taxes_road!AL33/10</f>
        <v>5.4524685893754556</v>
      </c>
      <c r="D36" s="188"/>
      <c r="E36" s="180">
        <f>Taxes_road!AL34/10</f>
        <v>1.1735425501177008</v>
      </c>
      <c r="F36" s="199"/>
      <c r="G36" s="180">
        <f>Taxes_road!AL35/10</f>
        <v>1.1735425501177008</v>
      </c>
      <c r="H36" s="197"/>
      <c r="I36" s="180">
        <f>Taxes_road!AL36/10</f>
        <v>5.004879301028005</v>
      </c>
      <c r="J36" s="197"/>
      <c r="K36" s="180">
        <f>Taxes_rail!AL15/10</f>
        <v>3.7434196729970788</v>
      </c>
      <c r="L36" s="194"/>
      <c r="M36" s="180">
        <f>Taxes_rail!AL16/10</f>
        <v>3.1531707693535038</v>
      </c>
      <c r="N36" s="188"/>
      <c r="O36" s="180">
        <f>Taxes_rail!AL17/10</f>
        <v>7.2583729421099097</v>
      </c>
      <c r="P36" s="194"/>
      <c r="Q36" s="174">
        <f>Taxes_av!AQ17</f>
        <v>1.5239457644061389</v>
      </c>
    </row>
    <row r="37" spans="1:17">
      <c r="A37" s="316"/>
      <c r="B37" s="317"/>
      <c r="C37" s="317"/>
      <c r="D37" s="317"/>
      <c r="E37" s="317"/>
      <c r="F37" s="317"/>
      <c r="G37" s="317"/>
      <c r="H37" s="317"/>
      <c r="I37" s="317"/>
      <c r="J37" s="317"/>
      <c r="K37" s="317"/>
      <c r="L37" s="317"/>
      <c r="M37" s="317"/>
      <c r="N37" s="317"/>
      <c r="O37" s="317"/>
      <c r="P37" s="317"/>
      <c r="Q37" s="318"/>
    </row>
    <row r="38" spans="1:17">
      <c r="A38" s="166" t="s">
        <v>255</v>
      </c>
      <c r="B38" s="315"/>
      <c r="C38" s="319">
        <f>C36/SUM(B28:B35)</f>
        <v>0.51362496258976109</v>
      </c>
      <c r="D38" s="320"/>
      <c r="E38" s="319">
        <f>E36/SUM(D28:D35)</f>
        <v>0.16761166929287516</v>
      </c>
      <c r="F38" s="320"/>
      <c r="G38" s="319">
        <f>G36/SUM(F28:F35)</f>
        <v>0.18108835976579019</v>
      </c>
      <c r="H38" s="320"/>
      <c r="I38" s="319">
        <f>I36/SUM(H28:H35)</f>
        <v>0.19037917180055905</v>
      </c>
      <c r="J38" s="320"/>
      <c r="K38" s="319">
        <f>K36/SUM(J28:J35)</f>
        <v>0.31508017037884156</v>
      </c>
      <c r="L38" s="320"/>
      <c r="M38" s="319">
        <f>M36/SUM(L28:L35)</f>
        <v>0.19695301138199586</v>
      </c>
      <c r="N38" s="320"/>
      <c r="O38" s="319">
        <f>O36/SUM(N28:N35)</f>
        <v>0.23446285123301921</v>
      </c>
      <c r="P38" s="320"/>
      <c r="Q38" s="319">
        <f>Q36/SUM(P28:P35)</f>
        <v>0.31519062161792355</v>
      </c>
    </row>
    <row r="40" spans="1:17">
      <c r="B40" s="323"/>
      <c r="C40" s="323"/>
      <c r="D40" s="323"/>
      <c r="E40" s="323"/>
      <c r="F40" s="323"/>
      <c r="G40" s="323"/>
      <c r="H40" s="323"/>
      <c r="I40" s="323"/>
      <c r="J40" s="323"/>
      <c r="K40" s="323"/>
      <c r="L40" s="323"/>
      <c r="M40" s="323"/>
      <c r="N40" s="323"/>
      <c r="O40" s="323"/>
      <c r="P40" s="323"/>
      <c r="Q40" s="323"/>
    </row>
    <row r="43" spans="1:17" ht="18.75">
      <c r="A43" s="186" t="s">
        <v>368</v>
      </c>
    </row>
    <row r="44" spans="1:17">
      <c r="A44" s="118" t="s">
        <v>307</v>
      </c>
    </row>
    <row r="46" spans="1:17">
      <c r="A46" s="190" t="s">
        <v>314</v>
      </c>
      <c r="B46" s="356" t="s">
        <v>46</v>
      </c>
      <c r="C46" s="357"/>
      <c r="D46" s="358" t="s">
        <v>315</v>
      </c>
      <c r="E46" s="359"/>
      <c r="F46" s="351" t="s">
        <v>316</v>
      </c>
      <c r="G46" s="352"/>
      <c r="H46" s="351" t="s">
        <v>256</v>
      </c>
      <c r="I46" s="352"/>
      <c r="K46" s="312" t="s">
        <v>45</v>
      </c>
      <c r="L46" s="200"/>
      <c r="M46" s="127"/>
    </row>
    <row r="47" spans="1:17" ht="30">
      <c r="A47" s="201"/>
      <c r="B47" s="190" t="s">
        <v>224</v>
      </c>
      <c r="C47" s="172" t="s">
        <v>268</v>
      </c>
      <c r="D47" s="190" t="s">
        <v>224</v>
      </c>
      <c r="E47" s="172" t="s">
        <v>268</v>
      </c>
      <c r="F47" s="190" t="s">
        <v>224</v>
      </c>
      <c r="G47" s="172" t="s">
        <v>268</v>
      </c>
      <c r="H47" s="190" t="s">
        <v>224</v>
      </c>
      <c r="I47" s="172" t="s">
        <v>268</v>
      </c>
      <c r="K47" s="308"/>
      <c r="L47" s="203"/>
      <c r="M47" s="127"/>
    </row>
    <row r="48" spans="1:17">
      <c r="A48" s="190" t="s">
        <v>269</v>
      </c>
      <c r="B48" s="190">
        <f>Ext_costs_road!AL186/10</f>
        <v>1.2546976709644657</v>
      </c>
      <c r="C48" s="190"/>
      <c r="D48" s="189">
        <f>Ext_costs_rail!AL147/10</f>
        <v>6.5076809329581681E-2</v>
      </c>
      <c r="E48" s="189"/>
      <c r="F48" s="188">
        <f>Ext_costs_rail!AL148/10</f>
        <v>6.5076809329581681E-2</v>
      </c>
      <c r="G48" s="188"/>
      <c r="H48" s="188">
        <f>Ext_costs_IWT!AL133/10</f>
        <v>5.9786676434353245E-2</v>
      </c>
      <c r="I48" s="188"/>
      <c r="K48" s="309"/>
      <c r="L48" s="205"/>
      <c r="M48" s="127"/>
    </row>
    <row r="49" spans="1:13">
      <c r="A49" s="174" t="s">
        <v>173</v>
      </c>
      <c r="B49" s="174">
        <f>Ext_costs_road!AL195/10</f>
        <v>0.760465484502161</v>
      </c>
      <c r="C49" s="174"/>
      <c r="D49" s="189">
        <f>Ext_costs_rail!AL156/10</f>
        <v>3.8783192323029124E-3</v>
      </c>
      <c r="E49" s="189"/>
      <c r="F49" s="188">
        <f>Ext_costs_rail!AL157/10</f>
        <v>0.67858863731843178</v>
      </c>
      <c r="G49" s="188"/>
      <c r="H49" s="188">
        <f>Ext_costs_IWT!AL142/10</f>
        <v>1.294392317455447</v>
      </c>
      <c r="I49" s="188"/>
      <c r="K49" s="309"/>
      <c r="L49" s="206"/>
      <c r="M49" s="127"/>
    </row>
    <row r="50" spans="1:13">
      <c r="A50" s="174" t="s">
        <v>270</v>
      </c>
      <c r="B50" s="174">
        <f>Ext_costs_road!AL204/10</f>
        <v>0.52531711112764035</v>
      </c>
      <c r="C50" s="174"/>
      <c r="D50" s="189">
        <f>Ext_costs_rail!AL165/10</f>
        <v>0</v>
      </c>
      <c r="E50" s="189"/>
      <c r="F50" s="188">
        <f>Ext_costs_rail!AL166/10</f>
        <v>0.24983677585128355</v>
      </c>
      <c r="G50" s="188"/>
      <c r="H50" s="188">
        <f>Ext_costs_IWT!AL151/10</f>
        <v>0.26534732008404421</v>
      </c>
      <c r="I50" s="188"/>
      <c r="K50" s="309"/>
      <c r="L50" s="206"/>
      <c r="M50" s="127"/>
    </row>
    <row r="51" spans="1:13">
      <c r="A51" s="174" t="s">
        <v>271</v>
      </c>
      <c r="B51" s="177">
        <f>Ext_costs_road!AL213/10</f>
        <v>0.42010523381924908</v>
      </c>
      <c r="C51" s="177"/>
      <c r="D51" s="189">
        <f>Ext_costs_rail!AL174/10</f>
        <v>0.64969618320808231</v>
      </c>
      <c r="E51" s="189"/>
      <c r="F51" s="188">
        <f>Ext_costs_rail!AL175/10</f>
        <v>0.44716897613611978</v>
      </c>
      <c r="G51" s="188"/>
      <c r="H51" s="188">
        <f>Ext_costs_IWT!AL160/10</f>
        <v>0</v>
      </c>
      <c r="I51" s="188"/>
      <c r="K51" s="309"/>
      <c r="L51" s="206"/>
      <c r="M51" s="127"/>
    </row>
    <row r="52" spans="1:13">
      <c r="A52" s="174" t="s">
        <v>272</v>
      </c>
      <c r="B52" s="177">
        <f>Ext_costs_road!AL222/10</f>
        <v>0.13496721946956636</v>
      </c>
      <c r="C52" s="177"/>
      <c r="D52" s="189">
        <f>Ext_costs_rail!AL183/10</f>
        <v>0</v>
      </c>
      <c r="E52" s="189"/>
      <c r="F52" s="188">
        <f>Ext_costs_rail!AL184/10</f>
        <v>0</v>
      </c>
      <c r="G52" s="188"/>
      <c r="H52" s="188">
        <f>Ext_costs_IWT!AL169/10</f>
        <v>0</v>
      </c>
      <c r="I52" s="188"/>
      <c r="K52" s="309"/>
      <c r="L52" s="206"/>
      <c r="M52" s="127"/>
    </row>
    <row r="53" spans="1:13">
      <c r="A53" s="174" t="s">
        <v>210</v>
      </c>
      <c r="B53" s="174">
        <f>Ext_costs_road!AL231/10</f>
        <v>0.20236803165826087</v>
      </c>
      <c r="C53" s="174"/>
      <c r="D53" s="189">
        <f>Ext_costs_rail!AL192/10</f>
        <v>0.15667039178445624</v>
      </c>
      <c r="E53" s="189"/>
      <c r="F53" s="188">
        <f>Ext_costs_rail!AL193/10</f>
        <v>0.13621614122656855</v>
      </c>
      <c r="G53" s="188"/>
      <c r="H53" s="188">
        <f>Ext_costs_IWT!AL178/10</f>
        <v>0.13257424268917009</v>
      </c>
      <c r="I53" s="188"/>
      <c r="K53" s="309"/>
      <c r="L53" s="206"/>
      <c r="M53" s="127"/>
    </row>
    <row r="54" spans="1:13">
      <c r="A54" s="174" t="s">
        <v>172</v>
      </c>
      <c r="B54" s="174">
        <f>Ext_costs_road!AL240/10</f>
        <v>0.1943516819106709</v>
      </c>
      <c r="C54" s="174"/>
      <c r="D54" s="189">
        <f>Ext_costs_rail!AL201/10</f>
        <v>0.24320049763119328</v>
      </c>
      <c r="E54" s="189"/>
      <c r="F54" s="188">
        <f>Ext_costs_rail!AL202/10</f>
        <v>0.24575976279206263</v>
      </c>
      <c r="G54" s="188"/>
      <c r="H54" s="188">
        <f>Ext_costs_IWT!AL187/10</f>
        <v>0.19776064768468637</v>
      </c>
      <c r="I54" s="188"/>
      <c r="K54" s="309"/>
      <c r="L54" s="206"/>
      <c r="M54" s="127"/>
    </row>
    <row r="55" spans="1:13">
      <c r="A55" s="174" t="s">
        <v>273</v>
      </c>
      <c r="B55" s="174">
        <f>Infra_costs_road!AL20/10</f>
        <v>2.3372493230095519</v>
      </c>
      <c r="C55" s="174"/>
      <c r="D55" s="177">
        <f>Infra_costs_rail!AL18/10</f>
        <v>2.9524341314061502</v>
      </c>
      <c r="E55" s="177"/>
      <c r="F55" s="177">
        <f>Infra_costs_rail!AL19/10</f>
        <v>3.1528521904263842</v>
      </c>
      <c r="G55" s="177"/>
      <c r="H55" s="174">
        <f>Infra_costs_IWT!AL15/10</f>
        <v>1.92205335646388</v>
      </c>
      <c r="I55" s="174"/>
      <c r="K55" s="309"/>
      <c r="L55" s="206"/>
      <c r="M55" s="127"/>
    </row>
    <row r="56" spans="1:13">
      <c r="A56" s="190" t="s">
        <v>167</v>
      </c>
      <c r="B56" s="190"/>
      <c r="C56" s="177">
        <f>Taxes_road!AL38/10</f>
        <v>1.5346973289615431</v>
      </c>
      <c r="D56" s="189"/>
      <c r="E56" s="177">
        <f>Taxes_rail!AL18/10</f>
        <v>0.52478392728882395</v>
      </c>
      <c r="F56" s="188"/>
      <c r="G56" s="177">
        <f>Taxes_rail!AL19/10</f>
        <v>1.3252013496883133</v>
      </c>
      <c r="H56" s="188"/>
      <c r="I56" s="190">
        <f>Taxes_IWT!AL15/10</f>
        <v>0.24791764962583271</v>
      </c>
      <c r="K56" s="310"/>
      <c r="L56" s="204"/>
      <c r="M56" s="127"/>
    </row>
    <row r="57" spans="1:13">
      <c r="A57" s="315"/>
      <c r="B57" s="313"/>
      <c r="C57" s="313"/>
      <c r="D57" s="313"/>
      <c r="E57" s="313"/>
      <c r="F57" s="313"/>
      <c r="G57" s="313"/>
      <c r="H57" s="313"/>
      <c r="I57" s="314"/>
      <c r="K57" s="311"/>
      <c r="L57" s="127"/>
      <c r="M57" s="127"/>
    </row>
    <row r="58" spans="1:13">
      <c r="A58" s="173" t="s">
        <v>255</v>
      </c>
      <c r="B58" s="315"/>
      <c r="C58" s="319">
        <f>C56/SUM(B48:B55)</f>
        <v>0.26326299018619354</v>
      </c>
      <c r="D58" s="320"/>
      <c r="E58" s="319">
        <f>E56/SUM(D48:D55)</f>
        <v>0.12890924991934788</v>
      </c>
      <c r="F58" s="320"/>
      <c r="G58" s="319">
        <f>G56/SUM(F48:F55)</f>
        <v>0.26634540005488661</v>
      </c>
      <c r="H58" s="320"/>
      <c r="I58" s="319">
        <f>I56/SUM(H48:H55)</f>
        <v>6.4029731475755344E-2</v>
      </c>
      <c r="K58" s="321">
        <f>Taxes_road!AL9/(Ext_costs_road!AM9+Infra_costs_road!AM9)</f>
        <v>0.426008856292238</v>
      </c>
      <c r="L58" s="127"/>
      <c r="M58" s="127"/>
    </row>
    <row r="60" spans="1:13">
      <c r="B60" s="323"/>
      <c r="C60" s="323"/>
      <c r="D60" s="323"/>
      <c r="E60" s="323"/>
      <c r="F60" s="323"/>
      <c r="G60" s="323"/>
      <c r="H60" s="323"/>
      <c r="I60" s="323"/>
    </row>
    <row r="61" spans="1:13" s="241" customFormat="1" ht="15.75" thickBot="1"/>
    <row r="62" spans="1:13" ht="15.75" thickTop="1"/>
    <row r="64" spans="1:13" ht="18.75">
      <c r="A64" s="186" t="s">
        <v>369</v>
      </c>
      <c r="C64" s="187"/>
    </row>
    <row r="65" spans="1:11">
      <c r="A65" s="118" t="s">
        <v>304</v>
      </c>
    </row>
    <row r="67" spans="1:11">
      <c r="A67" s="166" t="s">
        <v>305</v>
      </c>
      <c r="B67" s="167" t="s">
        <v>267</v>
      </c>
      <c r="C67" s="168"/>
      <c r="D67" s="169" t="s">
        <v>49</v>
      </c>
      <c r="E67" s="170"/>
      <c r="F67" s="169" t="s">
        <v>256</v>
      </c>
      <c r="G67" s="170"/>
      <c r="H67" s="169" t="s">
        <v>74</v>
      </c>
      <c r="I67" s="170"/>
      <c r="J67" s="167" t="s">
        <v>122</v>
      </c>
      <c r="K67" s="168"/>
    </row>
    <row r="68" spans="1:11" ht="30">
      <c r="A68" s="166"/>
      <c r="B68" s="171" t="s">
        <v>224</v>
      </c>
      <c r="C68" s="172" t="s">
        <v>268</v>
      </c>
      <c r="D68" s="171" t="s">
        <v>224</v>
      </c>
      <c r="E68" s="172" t="s">
        <v>268</v>
      </c>
      <c r="F68" s="171" t="s">
        <v>224</v>
      </c>
      <c r="G68" s="172" t="s">
        <v>268</v>
      </c>
      <c r="H68" s="171" t="s">
        <v>224</v>
      </c>
      <c r="I68" s="172" t="s">
        <v>268</v>
      </c>
      <c r="J68" s="171" t="s">
        <v>224</v>
      </c>
      <c r="K68" s="172" t="s">
        <v>268</v>
      </c>
    </row>
    <row r="69" spans="1:11">
      <c r="A69" s="173" t="s">
        <v>269</v>
      </c>
      <c r="B69" s="180">
        <f>B8-SUM(Ext_costs_road!AD115:AD120)</f>
        <v>247.17055494091102</v>
      </c>
      <c r="C69" s="188"/>
      <c r="D69" s="180">
        <f>D8-SUM(Ext_costs_rail!AD78:AD82)</f>
        <v>2.2624083678338938</v>
      </c>
      <c r="E69" s="244"/>
      <c r="F69" s="180">
        <f>F8-Ext_costs_IWT!AD67</f>
        <v>8.8952675835815537E-2</v>
      </c>
      <c r="G69" s="244"/>
      <c r="H69" s="180">
        <f>H8</f>
        <v>0.1</v>
      </c>
      <c r="I69" s="247"/>
      <c r="J69" s="180">
        <f>J8-Ext_costs_av!AH61-Ext_costs_av!AI61</f>
        <v>6.7199126005709528E-2</v>
      </c>
      <c r="K69" s="248"/>
    </row>
    <row r="70" spans="1:11">
      <c r="A70" s="176" t="s">
        <v>173</v>
      </c>
      <c r="B70" s="180">
        <f>B9-SUM(Ext_costs_road!AD124:AD129)</f>
        <v>63.842393663384946</v>
      </c>
      <c r="C70" s="184"/>
      <c r="D70" s="180">
        <f>D9-SUM(Ext_costs_rail!AD87:AD91)</f>
        <v>1.1075665017566079</v>
      </c>
      <c r="E70" s="245"/>
      <c r="F70" s="180">
        <f>F9-Ext_costs_IWT!AD76</f>
        <v>1.9273688490170227</v>
      </c>
      <c r="G70" s="245"/>
      <c r="H70" s="180">
        <f t="shared" ref="H70" si="0">H9</f>
        <v>29.06</v>
      </c>
      <c r="I70" s="245"/>
      <c r="J70" s="180">
        <f>J9-Ext_costs_av!AH70-Ext_costs_av!AI70</f>
        <v>0.92143304066179388</v>
      </c>
      <c r="K70" s="249"/>
    </row>
    <row r="71" spans="1:11">
      <c r="A71" s="176" t="s">
        <v>270</v>
      </c>
      <c r="B71" s="180">
        <f>B10-SUM(Ext_costs_road!AD133:AD138)</f>
        <v>72.098583737979908</v>
      </c>
      <c r="C71" s="184"/>
      <c r="D71" s="180">
        <f>D10-SUM(Ext_costs_rail!AD96:AD100)</f>
        <v>0.3804006598473475</v>
      </c>
      <c r="E71" s="245"/>
      <c r="F71" s="180">
        <f>F10-Ext_costs_IWT!AD85</f>
        <v>0.39488037126228892</v>
      </c>
      <c r="G71" s="245"/>
      <c r="H71" s="180">
        <f t="shared" ref="H71" si="1">H10</f>
        <v>10.57</v>
      </c>
      <c r="I71" s="245"/>
      <c r="J71" s="180">
        <f>J10-Ext_costs_av!AH79-Ext_costs_av!AI79</f>
        <v>18.530217570887348</v>
      </c>
      <c r="K71" s="249"/>
    </row>
    <row r="72" spans="1:11">
      <c r="A72" s="176" t="s">
        <v>271</v>
      </c>
      <c r="B72" s="180">
        <f>B11-SUM(Ext_costs_road!AD142:AD147)</f>
        <v>52.915259384275409</v>
      </c>
      <c r="C72" s="184"/>
      <c r="D72" s="180">
        <f>D11-SUM(Ext_costs_rail!AD105:AD109)</f>
        <v>5.8606224914497149</v>
      </c>
      <c r="E72" s="245"/>
      <c r="F72" s="180">
        <f>F11-Ext_costs_IWT!AD94</f>
        <v>0</v>
      </c>
      <c r="G72" s="245"/>
      <c r="H72" s="180">
        <f t="shared" ref="H72" si="2">H11</f>
        <v>0</v>
      </c>
      <c r="I72" s="245"/>
      <c r="J72" s="180">
        <f>J11-Ext_costs_av!AH88-Ext_costs_av!AI88</f>
        <v>0.46902447244351192</v>
      </c>
      <c r="K72" s="249"/>
    </row>
    <row r="73" spans="1:11">
      <c r="A73" s="176" t="s">
        <v>272</v>
      </c>
      <c r="B73" s="180">
        <f>B12-SUM(Ext_costs_road!AD151:AD156)</f>
        <v>38.8773742859251</v>
      </c>
      <c r="C73" s="180"/>
      <c r="D73" s="180">
        <f>D12-SUM(Ext_costs_rail!AD114:AD118)</f>
        <v>0</v>
      </c>
      <c r="E73" s="245"/>
      <c r="F73" s="180">
        <f>F12-Ext_costs_IWT!AD103</f>
        <v>0</v>
      </c>
      <c r="G73" s="245"/>
      <c r="H73" s="180">
        <f t="shared" ref="H73" si="3">H12</f>
        <v>0</v>
      </c>
      <c r="I73" s="245"/>
      <c r="J73" s="180">
        <f>J12-Ext_costs_av!AH97-Ext_costs_av!AI97</f>
        <v>0</v>
      </c>
      <c r="K73" s="249"/>
    </row>
    <row r="74" spans="1:11">
      <c r="A74" s="176" t="s">
        <v>210</v>
      </c>
      <c r="B74" s="180">
        <f>B13-SUM(Ext_costs_road!AD160:AD165)</f>
        <v>24.163495278613276</v>
      </c>
      <c r="C74" s="180"/>
      <c r="D74" s="180">
        <f>D13-SUM(Ext_costs_rail!AD123:AD127)</f>
        <v>3.3634471522839737</v>
      </c>
      <c r="E74" s="245"/>
      <c r="F74" s="180">
        <f>F13-Ext_costs_IWT!AD112</f>
        <v>0.19733918408357154</v>
      </c>
      <c r="G74" s="245"/>
      <c r="H74" s="180">
        <f t="shared" ref="H74" si="4">H13</f>
        <v>3.9</v>
      </c>
      <c r="I74" s="245"/>
      <c r="J74" s="180">
        <f>J13-Ext_costs_av!AH106-Ext_costs_av!AI106</f>
        <v>7.4303044512830434</v>
      </c>
      <c r="K74" s="249"/>
    </row>
    <row r="75" spans="1:11">
      <c r="A75" s="176" t="s">
        <v>172</v>
      </c>
      <c r="B75" s="180">
        <f>B14-SUM(Ext_costs_road!AD169:AD174)</f>
        <v>32.885506747288503</v>
      </c>
      <c r="C75" s="180"/>
      <c r="D75" s="180">
        <f>D14-SUM(Ext_costs_rail!AD132:AD136)</f>
        <v>3.4331516798482893</v>
      </c>
      <c r="E75" s="245"/>
      <c r="F75" s="180">
        <f>F14-Ext_costs_IWT!AD121</f>
        <v>0.28514177270632662</v>
      </c>
      <c r="G75" s="245"/>
      <c r="H75" s="180">
        <f t="shared" ref="H75" si="5">H14</f>
        <v>0</v>
      </c>
      <c r="I75" s="245"/>
      <c r="J75" s="180">
        <f>J14-Ext_costs_av!AH115-Ext_costs_av!AI115</f>
        <v>4.9407912620308386E-2</v>
      </c>
      <c r="K75" s="249"/>
    </row>
    <row r="76" spans="1:11">
      <c r="A76" s="176" t="s">
        <v>273</v>
      </c>
      <c r="B76" s="180">
        <f>B15-Infra_costs_road!AD11/1000</f>
        <v>169.53357718901981</v>
      </c>
      <c r="C76" s="180"/>
      <c r="D76" s="180">
        <f>D15-Infra_costs_rail!AD10/1000</f>
        <v>70.582325014251126</v>
      </c>
      <c r="E76" s="245"/>
      <c r="F76" s="180">
        <f>F15-Infra_costs_IWT!AD5/1000</f>
        <v>2.8635215240902698</v>
      </c>
      <c r="G76" s="245"/>
      <c r="H76" s="180">
        <f t="shared" ref="H76" si="6">H15</f>
        <v>1.4340700892180736</v>
      </c>
      <c r="I76" s="245"/>
      <c r="J76" s="180">
        <f>J15-((Infra_costs_av!AH7+Infra_costs_av!AI7)/1000)</f>
        <v>11.187724918826639</v>
      </c>
      <c r="K76" s="249"/>
    </row>
    <row r="77" spans="1:11">
      <c r="A77" s="173" t="s">
        <v>167</v>
      </c>
      <c r="B77" s="194"/>
      <c r="C77" s="180">
        <f>C16-Taxes_road!AD11/1000</f>
        <v>307.82259956428908</v>
      </c>
      <c r="D77" s="189"/>
      <c r="E77" s="180">
        <f>E16-Taxes_rail!AD8/1000</f>
        <v>17.664385111253388</v>
      </c>
      <c r="F77" s="188"/>
      <c r="G77" s="180">
        <f>G16-Taxes_IWT!AD5/1000</f>
        <v>0.36930000000000002</v>
      </c>
      <c r="H77" s="188"/>
      <c r="I77" s="180">
        <f>I16</f>
        <v>1.8264999999999996</v>
      </c>
      <c r="J77" s="191"/>
      <c r="K77" s="180">
        <f>K16-((Taxes_av!AH5+Taxes_av!AI5)/1000)</f>
        <v>9.8410000000000011</v>
      </c>
    </row>
    <row r="78" spans="1:11">
      <c r="A78" s="315"/>
      <c r="B78" s="313"/>
      <c r="C78" s="313"/>
      <c r="D78" s="313"/>
      <c r="E78" s="313"/>
      <c r="F78" s="313"/>
      <c r="G78" s="313"/>
      <c r="H78" s="313"/>
      <c r="I78" s="313"/>
      <c r="J78" s="313"/>
      <c r="K78" s="314"/>
    </row>
    <row r="79" spans="1:11">
      <c r="A79" s="166" t="s">
        <v>255</v>
      </c>
      <c r="B79" s="315"/>
      <c r="C79" s="319">
        <f>C77/SUM(B69:B76)</f>
        <v>0.4388145630100303</v>
      </c>
      <c r="D79" s="320"/>
      <c r="E79" s="319">
        <f>E77/SUM(D69:D76)</f>
        <v>0.20306243219996992</v>
      </c>
      <c r="F79" s="320"/>
      <c r="G79" s="319">
        <f>G77/SUM(F69:F76)</f>
        <v>6.4145716534860786E-2</v>
      </c>
      <c r="H79" s="320"/>
      <c r="I79" s="319">
        <f>I77/SUM(H69:H76)</f>
        <v>4.0531181413127698E-2</v>
      </c>
      <c r="J79" s="320"/>
      <c r="K79" s="319">
        <f>K77/SUM(J69:J76)</f>
        <v>0.25458338375700951</v>
      </c>
    </row>
    <row r="83" spans="1:18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</row>
    <row r="84" spans="1:18" ht="18.75">
      <c r="A84" s="250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</row>
    <row r="85" spans="1:18">
      <c r="A85" s="127"/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</row>
    <row r="86" spans="1:18">
      <c r="A86" s="127"/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</row>
    <row r="87" spans="1:18">
      <c r="A87" s="179"/>
      <c r="B87" s="346"/>
      <c r="C87" s="346"/>
      <c r="D87" s="347"/>
      <c r="E87" s="347"/>
      <c r="F87" s="348"/>
      <c r="G87" s="348"/>
      <c r="H87" s="251"/>
      <c r="I87" s="251"/>
      <c r="J87" s="251"/>
      <c r="K87" s="251"/>
      <c r="L87" s="252"/>
      <c r="M87" s="252"/>
      <c r="N87" s="251"/>
      <c r="O87" s="251"/>
      <c r="P87" s="252"/>
      <c r="Q87" s="252"/>
      <c r="R87" s="127"/>
    </row>
    <row r="88" spans="1:18" ht="16.5">
      <c r="A88" s="253"/>
      <c r="B88" s="179"/>
      <c r="C88" s="254"/>
      <c r="D88" s="179"/>
      <c r="E88" s="254"/>
      <c r="F88" s="179"/>
      <c r="G88" s="254"/>
      <c r="H88" s="179"/>
      <c r="I88" s="254"/>
      <c r="J88" s="179"/>
      <c r="K88" s="254"/>
      <c r="L88" s="179"/>
      <c r="M88" s="254"/>
      <c r="N88" s="179"/>
      <c r="O88" s="254"/>
      <c r="P88" s="179"/>
      <c r="Q88" s="254"/>
      <c r="R88" s="127"/>
    </row>
    <row r="89" spans="1:18">
      <c r="A89" s="179"/>
      <c r="B89" s="255"/>
      <c r="C89" s="256"/>
      <c r="D89" s="256"/>
      <c r="E89" s="256"/>
      <c r="F89" s="257"/>
      <c r="G89" s="258"/>
      <c r="H89" s="256"/>
      <c r="I89" s="258"/>
      <c r="J89" s="256"/>
      <c r="K89" s="259"/>
      <c r="L89" s="255"/>
      <c r="M89" s="259"/>
      <c r="N89" s="256"/>
      <c r="O89" s="259"/>
      <c r="P89" s="256"/>
      <c r="Q89" s="259"/>
      <c r="R89" s="127"/>
    </row>
    <row r="90" spans="1:18">
      <c r="A90" s="58"/>
      <c r="B90" s="260"/>
      <c r="C90" s="58"/>
      <c r="D90" s="260"/>
      <c r="E90" s="58"/>
      <c r="F90" s="257"/>
      <c r="G90" s="261"/>
      <c r="H90" s="256"/>
      <c r="I90" s="261"/>
      <c r="J90" s="256"/>
      <c r="K90" s="261"/>
      <c r="L90" s="255"/>
      <c r="M90" s="261"/>
      <c r="N90" s="256"/>
      <c r="O90" s="261"/>
      <c r="P90" s="256"/>
      <c r="Q90" s="261"/>
      <c r="R90" s="127"/>
    </row>
    <row r="91" spans="1:18">
      <c r="A91" s="58"/>
      <c r="B91" s="260"/>
      <c r="C91" s="58"/>
      <c r="D91" s="260"/>
      <c r="E91" s="58"/>
      <c r="F91" s="257"/>
      <c r="G91" s="261"/>
      <c r="H91" s="256"/>
      <c r="I91" s="261"/>
      <c r="J91" s="256"/>
      <c r="K91" s="261"/>
      <c r="L91" s="255"/>
      <c r="M91" s="261"/>
      <c r="N91" s="256"/>
      <c r="O91" s="261"/>
      <c r="P91" s="256"/>
      <c r="Q91" s="261"/>
      <c r="R91" s="127"/>
    </row>
    <row r="92" spans="1:18">
      <c r="A92" s="58"/>
      <c r="B92" s="260"/>
      <c r="C92" s="58"/>
      <c r="D92" s="260"/>
      <c r="E92" s="58"/>
      <c r="F92" s="257"/>
      <c r="G92" s="261"/>
      <c r="H92" s="256"/>
      <c r="I92" s="261"/>
      <c r="J92" s="256"/>
      <c r="K92" s="261"/>
      <c r="L92" s="255"/>
      <c r="M92" s="261"/>
      <c r="N92" s="256"/>
      <c r="O92" s="261"/>
      <c r="P92" s="256"/>
      <c r="Q92" s="261"/>
      <c r="R92" s="127"/>
    </row>
    <row r="93" spans="1:18">
      <c r="A93" s="58"/>
      <c r="B93" s="262"/>
      <c r="C93" s="58"/>
      <c r="D93" s="262"/>
      <c r="E93" s="58"/>
      <c r="F93" s="262"/>
      <c r="G93" s="261"/>
      <c r="H93" s="256"/>
      <c r="I93" s="261"/>
      <c r="J93" s="256"/>
      <c r="K93" s="261"/>
      <c r="L93" s="255"/>
      <c r="M93" s="261"/>
      <c r="N93" s="256"/>
      <c r="O93" s="261"/>
      <c r="P93" s="256"/>
      <c r="Q93" s="261"/>
      <c r="R93" s="127"/>
    </row>
    <row r="94" spans="1:18">
      <c r="A94" s="58"/>
      <c r="B94" s="260"/>
      <c r="C94" s="58"/>
      <c r="D94" s="260"/>
      <c r="E94" s="58"/>
      <c r="F94" s="257"/>
      <c r="G94" s="261"/>
      <c r="H94" s="256"/>
      <c r="I94" s="261"/>
      <c r="J94" s="256"/>
      <c r="K94" s="261"/>
      <c r="L94" s="255"/>
      <c r="M94" s="261"/>
      <c r="N94" s="256"/>
      <c r="O94" s="261"/>
      <c r="P94" s="256"/>
      <c r="Q94" s="261"/>
      <c r="R94" s="127"/>
    </row>
    <row r="95" spans="1:18">
      <c r="A95" s="58"/>
      <c r="B95" s="260"/>
      <c r="C95" s="58"/>
      <c r="D95" s="260"/>
      <c r="E95" s="58"/>
      <c r="F95" s="257"/>
      <c r="G95" s="261"/>
      <c r="H95" s="256"/>
      <c r="I95" s="261"/>
      <c r="J95" s="256"/>
      <c r="K95" s="261"/>
      <c r="L95" s="255"/>
      <c r="M95" s="261"/>
      <c r="N95" s="256"/>
      <c r="O95" s="261"/>
      <c r="P95" s="256"/>
      <c r="Q95" s="261"/>
      <c r="R95" s="127"/>
    </row>
    <row r="96" spans="1:18">
      <c r="A96" s="58"/>
      <c r="B96" s="260"/>
      <c r="C96" s="260"/>
      <c r="D96" s="260"/>
      <c r="E96" s="260"/>
      <c r="F96" s="257"/>
      <c r="G96" s="260"/>
      <c r="H96" s="256"/>
      <c r="I96" s="260"/>
      <c r="J96" s="263"/>
      <c r="K96" s="260"/>
      <c r="L96" s="263"/>
      <c r="M96" s="260"/>
      <c r="N96" s="263"/>
      <c r="O96" s="260"/>
      <c r="P96" s="260"/>
      <c r="Q96" s="261"/>
      <c r="R96" s="127"/>
    </row>
    <row r="97" spans="1:18">
      <c r="A97" s="179"/>
      <c r="B97" s="259"/>
      <c r="C97" s="263"/>
      <c r="D97" s="256"/>
      <c r="E97" s="263"/>
      <c r="F97" s="264"/>
      <c r="G97" s="263"/>
      <c r="H97" s="258"/>
      <c r="I97" s="263"/>
      <c r="J97" s="258"/>
      <c r="K97" s="263"/>
      <c r="L97" s="259"/>
      <c r="M97" s="263"/>
      <c r="N97" s="256"/>
      <c r="O97" s="263"/>
      <c r="P97" s="259"/>
      <c r="Q97" s="260"/>
      <c r="R97" s="127"/>
    </row>
    <row r="98" spans="1:18">
      <c r="A98" s="127"/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</row>
    <row r="99" spans="1:18">
      <c r="A99" s="179"/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</row>
    <row r="100" spans="1:18">
      <c r="A100" s="127"/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</row>
    <row r="101" spans="1:18">
      <c r="A101" s="127"/>
      <c r="B101" s="127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</row>
    <row r="102" spans="1:18">
      <c r="A102" s="127"/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</row>
    <row r="103" spans="1:18">
      <c r="A103" s="127"/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</row>
    <row r="104" spans="1:18" ht="18.75">
      <c r="A104" s="250"/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</row>
    <row r="105" spans="1:18">
      <c r="A105" s="127"/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</row>
    <row r="106" spans="1:18">
      <c r="A106" s="127"/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</row>
    <row r="107" spans="1:18">
      <c r="A107" s="255"/>
      <c r="B107" s="349"/>
      <c r="C107" s="349"/>
      <c r="D107" s="350"/>
      <c r="E107" s="350"/>
      <c r="F107" s="345"/>
      <c r="G107" s="345"/>
      <c r="H107" s="345"/>
      <c r="I107" s="345"/>
      <c r="J107" s="127"/>
      <c r="K107" s="200"/>
      <c r="L107" s="200"/>
      <c r="M107" s="127"/>
      <c r="N107" s="127"/>
      <c r="O107" s="127"/>
      <c r="P107" s="127"/>
      <c r="Q107" s="127"/>
      <c r="R107" s="127"/>
    </row>
    <row r="108" spans="1:18" ht="16.5">
      <c r="A108" s="265"/>
      <c r="B108" s="255"/>
      <c r="C108" s="254"/>
      <c r="D108" s="255"/>
      <c r="E108" s="254"/>
      <c r="F108" s="255"/>
      <c r="G108" s="254"/>
      <c r="H108" s="255"/>
      <c r="I108" s="254"/>
      <c r="J108" s="127"/>
      <c r="K108" s="202"/>
      <c r="L108" s="203"/>
      <c r="M108" s="127"/>
      <c r="N108" s="127"/>
      <c r="O108" s="127"/>
      <c r="P108" s="127"/>
      <c r="Q108" s="127"/>
      <c r="R108" s="127"/>
    </row>
    <row r="109" spans="1:18">
      <c r="A109" s="255"/>
      <c r="B109" s="255"/>
      <c r="C109" s="256"/>
      <c r="D109" s="257"/>
      <c r="E109" s="256"/>
      <c r="F109" s="256"/>
      <c r="G109" s="256"/>
      <c r="H109" s="256"/>
      <c r="I109" s="255"/>
      <c r="J109" s="127"/>
      <c r="K109" s="204"/>
      <c r="L109" s="205"/>
      <c r="M109" s="127"/>
      <c r="N109" s="127"/>
      <c r="O109" s="127"/>
      <c r="P109" s="127"/>
      <c r="Q109" s="127"/>
      <c r="R109" s="127"/>
    </row>
    <row r="110" spans="1:18">
      <c r="A110" s="260"/>
      <c r="B110" s="260"/>
      <c r="C110" s="260"/>
      <c r="D110" s="257"/>
      <c r="E110" s="260"/>
      <c r="F110" s="256"/>
      <c r="G110" s="260"/>
      <c r="H110" s="256"/>
      <c r="I110" s="260"/>
      <c r="J110" s="127"/>
      <c r="K110" s="204"/>
      <c r="L110" s="206"/>
      <c r="M110" s="127"/>
      <c r="N110" s="127"/>
      <c r="O110" s="127"/>
      <c r="P110" s="127"/>
      <c r="Q110" s="127"/>
      <c r="R110" s="127"/>
    </row>
    <row r="111" spans="1:18">
      <c r="A111" s="260"/>
      <c r="B111" s="260"/>
      <c r="C111" s="260"/>
      <c r="D111" s="257"/>
      <c r="E111" s="260"/>
      <c r="F111" s="256"/>
      <c r="G111" s="260"/>
      <c r="H111" s="256"/>
      <c r="I111" s="260"/>
      <c r="J111" s="127"/>
      <c r="K111" s="204"/>
      <c r="L111" s="206"/>
      <c r="M111" s="127"/>
      <c r="N111" s="127"/>
      <c r="O111" s="127"/>
      <c r="P111" s="127"/>
      <c r="Q111" s="127"/>
      <c r="R111" s="127"/>
    </row>
    <row r="112" spans="1:18">
      <c r="A112" s="260"/>
      <c r="B112" s="262"/>
      <c r="C112" s="260"/>
      <c r="D112" s="257"/>
      <c r="E112" s="260"/>
      <c r="F112" s="256"/>
      <c r="G112" s="260"/>
      <c r="H112" s="256"/>
      <c r="I112" s="260"/>
      <c r="J112" s="127"/>
      <c r="K112" s="204"/>
      <c r="L112" s="206"/>
      <c r="M112" s="127"/>
      <c r="N112" s="127"/>
      <c r="O112" s="127"/>
      <c r="P112" s="127"/>
      <c r="Q112" s="127"/>
      <c r="R112" s="127"/>
    </row>
    <row r="113" spans="1:18">
      <c r="A113" s="260"/>
      <c r="B113" s="262"/>
      <c r="C113" s="260"/>
      <c r="D113" s="257"/>
      <c r="E113" s="260"/>
      <c r="F113" s="256"/>
      <c r="G113" s="260"/>
      <c r="H113" s="256"/>
      <c r="I113" s="260"/>
      <c r="J113" s="127"/>
      <c r="K113" s="204"/>
      <c r="L113" s="206"/>
      <c r="M113" s="127"/>
      <c r="N113" s="127"/>
      <c r="O113" s="127"/>
      <c r="P113" s="127"/>
      <c r="Q113" s="127"/>
      <c r="R113" s="127"/>
    </row>
    <row r="114" spans="1:18">
      <c r="A114" s="260"/>
      <c r="B114" s="260"/>
      <c r="C114" s="260"/>
      <c r="D114" s="257"/>
      <c r="E114" s="260"/>
      <c r="F114" s="256"/>
      <c r="G114" s="260"/>
      <c r="H114" s="256"/>
      <c r="I114" s="260"/>
      <c r="J114" s="127"/>
      <c r="K114" s="204"/>
      <c r="L114" s="206"/>
      <c r="M114" s="127"/>
      <c r="N114" s="127"/>
      <c r="O114" s="127"/>
      <c r="P114" s="127"/>
      <c r="Q114" s="127"/>
      <c r="R114" s="127"/>
    </row>
    <row r="115" spans="1:18">
      <c r="A115" s="260"/>
      <c r="B115" s="260"/>
      <c r="C115" s="260"/>
      <c r="D115" s="257"/>
      <c r="E115" s="260"/>
      <c r="F115" s="256"/>
      <c r="G115" s="260"/>
      <c r="H115" s="256"/>
      <c r="I115" s="260"/>
      <c r="J115" s="127"/>
      <c r="K115" s="204"/>
      <c r="L115" s="206"/>
      <c r="M115" s="127"/>
      <c r="N115" s="127"/>
      <c r="O115" s="127"/>
      <c r="P115" s="127"/>
      <c r="Q115" s="127"/>
      <c r="R115" s="127"/>
    </row>
    <row r="116" spans="1:18">
      <c r="A116" s="260"/>
      <c r="B116" s="260"/>
      <c r="C116" s="260"/>
      <c r="D116" s="262"/>
      <c r="E116" s="260"/>
      <c r="F116" s="262"/>
      <c r="G116" s="260"/>
      <c r="H116" s="260"/>
      <c r="I116" s="260"/>
      <c r="J116" s="127"/>
      <c r="K116" s="204"/>
      <c r="L116" s="206"/>
      <c r="M116" s="127"/>
      <c r="N116" s="127"/>
      <c r="O116" s="127"/>
      <c r="P116" s="127"/>
      <c r="Q116" s="127"/>
      <c r="R116" s="127"/>
    </row>
    <row r="117" spans="1:18">
      <c r="A117" s="255"/>
      <c r="B117" s="255"/>
      <c r="C117" s="262"/>
      <c r="D117" s="257"/>
      <c r="E117" s="262"/>
      <c r="F117" s="256"/>
      <c r="G117" s="262"/>
      <c r="H117" s="256"/>
      <c r="I117" s="255"/>
      <c r="J117" s="127"/>
      <c r="K117" s="205"/>
      <c r="L117" s="204"/>
      <c r="M117" s="127"/>
      <c r="N117" s="127"/>
      <c r="O117" s="127"/>
      <c r="P117" s="127"/>
      <c r="Q117" s="127"/>
      <c r="R117" s="127"/>
    </row>
    <row r="118" spans="1:18">
      <c r="A118" s="127"/>
      <c r="B118" s="127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  <c r="Q118" s="127"/>
      <c r="R118" s="127"/>
    </row>
    <row r="119" spans="1:18">
      <c r="A119" s="179"/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</row>
    <row r="120" spans="1:18">
      <c r="A120" s="127"/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</row>
  </sheetData>
  <mergeCells count="14">
    <mergeCell ref="H46:I46"/>
    <mergeCell ref="B26:C26"/>
    <mergeCell ref="D26:E26"/>
    <mergeCell ref="F26:G26"/>
    <mergeCell ref="B46:C46"/>
    <mergeCell ref="D46:E46"/>
    <mergeCell ref="F46:G46"/>
    <mergeCell ref="H107:I107"/>
    <mergeCell ref="B87:C87"/>
    <mergeCell ref="D87:E87"/>
    <mergeCell ref="F87:G87"/>
    <mergeCell ref="B107:C107"/>
    <mergeCell ref="D107:E107"/>
    <mergeCell ref="F107:G10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3"/>
  <sheetViews>
    <sheetView zoomScale="60" zoomScaleNormal="60" workbookViewId="0"/>
    <sheetView workbookViewId="1"/>
  </sheetViews>
  <sheetFormatPr defaultColWidth="9.140625" defaultRowHeight="15"/>
  <cols>
    <col min="1" max="1" width="9.140625" style="26"/>
    <col min="2" max="2" width="20.42578125" style="26" customWidth="1"/>
    <col min="3" max="5" width="20.7109375" style="26" customWidth="1"/>
    <col min="6" max="16384" width="9.140625" style="26"/>
  </cols>
  <sheetData>
    <row r="1" spans="1:5" ht="18.75">
      <c r="A1" s="4" t="s">
        <v>160</v>
      </c>
    </row>
    <row r="3" spans="1:5">
      <c r="B3" s="36" t="s">
        <v>161</v>
      </c>
      <c r="C3" s="37" t="s">
        <v>166</v>
      </c>
      <c r="D3" s="37" t="s">
        <v>165</v>
      </c>
      <c r="E3" s="38" t="s">
        <v>167</v>
      </c>
    </row>
    <row r="4" spans="1:5">
      <c r="B4" s="39" t="s">
        <v>162</v>
      </c>
      <c r="C4" s="41" t="s">
        <v>168</v>
      </c>
      <c r="D4" s="42" t="s">
        <v>171</v>
      </c>
      <c r="E4" s="43" t="s">
        <v>175</v>
      </c>
    </row>
    <row r="5" spans="1:5" ht="60">
      <c r="B5" s="39" t="s">
        <v>163</v>
      </c>
      <c r="C5" s="41" t="s">
        <v>169</v>
      </c>
      <c r="D5" s="42" t="s">
        <v>172</v>
      </c>
      <c r="E5" s="45" t="s">
        <v>176</v>
      </c>
    </row>
    <row r="6" spans="1:5" ht="90">
      <c r="B6" s="40" t="s">
        <v>164</v>
      </c>
      <c r="C6" s="44" t="s">
        <v>170</v>
      </c>
      <c r="D6" s="44" t="s">
        <v>174</v>
      </c>
      <c r="E6" s="46" t="s">
        <v>177</v>
      </c>
    </row>
    <row r="9" spans="1:5" ht="16.5">
      <c r="B9" s="153" t="s">
        <v>280</v>
      </c>
      <c r="C9" s="154"/>
      <c r="D9" s="154"/>
    </row>
    <row r="10" spans="1:5" ht="18.75">
      <c r="B10" s="155" t="s">
        <v>267</v>
      </c>
      <c r="C10" s="156" t="s">
        <v>281</v>
      </c>
      <c r="D10" s="156" t="s">
        <v>273</v>
      </c>
    </row>
    <row r="11" spans="1:5" ht="16.5">
      <c r="B11" s="157" t="s">
        <v>282</v>
      </c>
      <c r="C11" s="154" t="s">
        <v>164</v>
      </c>
      <c r="D11" s="154" t="s">
        <v>283</v>
      </c>
    </row>
    <row r="12" spans="1:5" ht="16.5">
      <c r="B12" s="157" t="s">
        <v>284</v>
      </c>
      <c r="C12" s="154" t="s">
        <v>163</v>
      </c>
      <c r="D12" s="154" t="s">
        <v>283</v>
      </c>
    </row>
    <row r="13" spans="1:5" ht="16.5">
      <c r="B13" s="157" t="s">
        <v>285</v>
      </c>
      <c r="C13" s="154" t="s">
        <v>163</v>
      </c>
      <c r="D13" s="154" t="s">
        <v>283</v>
      </c>
    </row>
    <row r="14" spans="1:5" ht="16.5">
      <c r="B14" s="157" t="s">
        <v>286</v>
      </c>
      <c r="C14" s="154" t="s">
        <v>164</v>
      </c>
      <c r="D14" s="154" t="s">
        <v>287</v>
      </c>
    </row>
    <row r="15" spans="1:5" ht="16.5">
      <c r="B15" s="157" t="s">
        <v>288</v>
      </c>
      <c r="C15" s="154" t="s">
        <v>164</v>
      </c>
      <c r="D15" s="154" t="s">
        <v>287</v>
      </c>
    </row>
    <row r="16" spans="1:5" ht="16.5">
      <c r="B16" s="157" t="s">
        <v>289</v>
      </c>
      <c r="C16" s="154" t="s">
        <v>163</v>
      </c>
      <c r="D16" s="154" t="s">
        <v>283</v>
      </c>
    </row>
    <row r="17" spans="2:4" ht="16.5">
      <c r="B17" s="157" t="s">
        <v>290</v>
      </c>
      <c r="C17" s="154" t="s">
        <v>291</v>
      </c>
      <c r="D17" s="154" t="s">
        <v>283</v>
      </c>
    </row>
    <row r="18" spans="2:4">
      <c r="B18" s="118"/>
      <c r="C18" s="118"/>
      <c r="D18" s="118"/>
    </row>
    <row r="19" spans="2:4">
      <c r="B19" s="118"/>
      <c r="C19" s="118"/>
      <c r="D19" s="118"/>
    </row>
    <row r="20" spans="2:4" ht="18.75">
      <c r="B20" s="155" t="s">
        <v>49</v>
      </c>
      <c r="C20" s="156" t="s">
        <v>281</v>
      </c>
      <c r="D20" s="156" t="s">
        <v>273</v>
      </c>
    </row>
    <row r="21" spans="2:4" ht="16.5">
      <c r="B21" s="154" t="s">
        <v>292</v>
      </c>
      <c r="C21" s="154" t="s">
        <v>164</v>
      </c>
      <c r="D21" s="154" t="s">
        <v>283</v>
      </c>
    </row>
    <row r="22" spans="2:4" ht="16.5">
      <c r="B22" s="154" t="s">
        <v>293</v>
      </c>
      <c r="C22" s="154" t="s">
        <v>164</v>
      </c>
      <c r="D22" s="154" t="s">
        <v>283</v>
      </c>
    </row>
    <row r="23" spans="2:4" ht="16.5">
      <c r="B23" s="154" t="s">
        <v>294</v>
      </c>
      <c r="C23" s="154" t="s">
        <v>164</v>
      </c>
      <c r="D23" s="154" t="s">
        <v>287</v>
      </c>
    </row>
    <row r="24" spans="2:4" ht="16.5">
      <c r="B24" s="154" t="s">
        <v>295</v>
      </c>
      <c r="C24" s="154" t="s">
        <v>164</v>
      </c>
      <c r="D24" s="154" t="s">
        <v>287</v>
      </c>
    </row>
    <row r="25" spans="2:4" ht="16.5">
      <c r="B25" s="154" t="s">
        <v>296</v>
      </c>
      <c r="C25" s="154" t="s">
        <v>164</v>
      </c>
      <c r="D25" s="154" t="s">
        <v>283</v>
      </c>
    </row>
    <row r="26" spans="2:4">
      <c r="B26" s="118"/>
      <c r="C26" s="118"/>
      <c r="D26" s="118"/>
    </row>
    <row r="27" spans="2:4">
      <c r="B27" s="118"/>
      <c r="C27" s="118"/>
      <c r="D27" s="118"/>
    </row>
    <row r="28" spans="2:4" ht="18.75">
      <c r="B28" s="155" t="s">
        <v>122</v>
      </c>
      <c r="C28" s="156" t="s">
        <v>281</v>
      </c>
      <c r="D28" s="156" t="s">
        <v>273</v>
      </c>
    </row>
    <row r="29" spans="2:4" ht="16.5">
      <c r="B29" s="154" t="s">
        <v>297</v>
      </c>
      <c r="C29" s="154" t="s">
        <v>164</v>
      </c>
      <c r="D29" s="154" t="s">
        <v>283</v>
      </c>
    </row>
    <row r="30" spans="2:4" ht="16.5">
      <c r="B30" s="154" t="s">
        <v>298</v>
      </c>
      <c r="C30" s="154" t="s">
        <v>164</v>
      </c>
      <c r="D30" s="154" t="s">
        <v>287</v>
      </c>
    </row>
    <row r="31" spans="2:4">
      <c r="B31" s="118"/>
      <c r="C31" s="118"/>
      <c r="D31" s="118"/>
    </row>
    <row r="32" spans="2:4" ht="16.5">
      <c r="B32" s="154"/>
      <c r="C32" s="154"/>
      <c r="D32" s="153"/>
    </row>
    <row r="33" spans="2:4" ht="18.75">
      <c r="B33" s="155" t="s">
        <v>256</v>
      </c>
      <c r="C33" s="156" t="s">
        <v>281</v>
      </c>
      <c r="D33" s="156" t="s">
        <v>273</v>
      </c>
    </row>
    <row r="34" spans="2:4" ht="16.5">
      <c r="B34" s="154" t="s">
        <v>299</v>
      </c>
      <c r="C34" s="154" t="s">
        <v>164</v>
      </c>
      <c r="D34" s="154" t="s">
        <v>283</v>
      </c>
    </row>
    <row r="35" spans="2:4" ht="16.5">
      <c r="B35" s="154" t="s">
        <v>300</v>
      </c>
      <c r="C35" s="154" t="s">
        <v>164</v>
      </c>
      <c r="D35" s="154" t="s">
        <v>287</v>
      </c>
    </row>
    <row r="36" spans="2:4" ht="16.5">
      <c r="B36" s="154" t="s">
        <v>301</v>
      </c>
      <c r="C36" s="154" t="s">
        <v>164</v>
      </c>
      <c r="D36" s="154" t="s">
        <v>287</v>
      </c>
    </row>
    <row r="37" spans="2:4" ht="16.5">
      <c r="B37" s="154" t="s">
        <v>302</v>
      </c>
      <c r="C37" s="154" t="s">
        <v>164</v>
      </c>
      <c r="D37" s="154" t="s">
        <v>287</v>
      </c>
    </row>
    <row r="38" spans="2:4" ht="16.5">
      <c r="B38" s="154" t="s">
        <v>303</v>
      </c>
      <c r="C38" s="154" t="s">
        <v>164</v>
      </c>
      <c r="D38" s="154" t="s">
        <v>283</v>
      </c>
    </row>
    <row r="39" spans="2:4">
      <c r="B39" s="118"/>
      <c r="C39" s="118"/>
      <c r="D39" s="118"/>
    </row>
    <row r="40" spans="2:4">
      <c r="B40" s="118"/>
      <c r="C40" s="118"/>
      <c r="D40" s="118"/>
    </row>
    <row r="41" spans="2:4" ht="18.75">
      <c r="B41" s="155" t="s">
        <v>74</v>
      </c>
      <c r="C41" s="156" t="s">
        <v>281</v>
      </c>
      <c r="D41" s="156" t="s">
        <v>273</v>
      </c>
    </row>
    <row r="42" spans="2:4" ht="16.5">
      <c r="B42" s="154" t="s">
        <v>300</v>
      </c>
      <c r="C42" s="154" t="s">
        <v>164</v>
      </c>
      <c r="D42" s="154" t="s">
        <v>287</v>
      </c>
    </row>
    <row r="43" spans="2:4" ht="16.5">
      <c r="B43" s="154" t="s">
        <v>301</v>
      </c>
      <c r="C43" s="154" t="s">
        <v>164</v>
      </c>
      <c r="D43" s="154" t="s">
        <v>287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84"/>
  <sheetViews>
    <sheetView zoomScaleNormal="100" workbookViewId="0">
      <selection activeCell="F58" sqref="F58"/>
    </sheetView>
    <sheetView workbookViewId="1"/>
  </sheetViews>
  <sheetFormatPr defaultColWidth="9.140625" defaultRowHeight="15"/>
  <cols>
    <col min="1" max="1" width="17" style="118" customWidth="1"/>
    <col min="2" max="16384" width="9.140625" style="118"/>
  </cols>
  <sheetData>
    <row r="1" spans="1:11">
      <c r="A1" s="118" t="s">
        <v>372</v>
      </c>
    </row>
    <row r="3" spans="1:11" ht="18.75">
      <c r="A3" s="186" t="s">
        <v>226</v>
      </c>
      <c r="C3" s="187"/>
    </row>
    <row r="4" spans="1:11">
      <c r="A4" s="118" t="s">
        <v>319</v>
      </c>
    </row>
    <row r="6" spans="1:11">
      <c r="A6" s="166" t="s">
        <v>305</v>
      </c>
      <c r="B6" s="167" t="s">
        <v>267</v>
      </c>
      <c r="C6" s="168"/>
      <c r="D6" s="169" t="s">
        <v>49</v>
      </c>
      <c r="E6" s="170"/>
      <c r="F6" s="169" t="s">
        <v>256</v>
      </c>
      <c r="G6" s="170"/>
      <c r="H6" s="169" t="s">
        <v>74</v>
      </c>
      <c r="I6" s="170"/>
      <c r="J6" s="167" t="s">
        <v>122</v>
      </c>
      <c r="K6" s="168"/>
    </row>
    <row r="7" spans="1:11" ht="30">
      <c r="A7" s="166"/>
      <c r="B7" s="171" t="s">
        <v>224</v>
      </c>
      <c r="C7" s="172" t="s">
        <v>268</v>
      </c>
      <c r="D7" s="171" t="s">
        <v>224</v>
      </c>
      <c r="E7" s="172" t="s">
        <v>268</v>
      </c>
      <c r="F7" s="171" t="s">
        <v>224</v>
      </c>
      <c r="G7" s="172" t="s">
        <v>268</v>
      </c>
      <c r="H7" s="171" t="s">
        <v>224</v>
      </c>
      <c r="I7" s="172" t="s">
        <v>268</v>
      </c>
      <c r="J7" s="171" t="s">
        <v>224</v>
      </c>
      <c r="K7" s="172" t="s">
        <v>268</v>
      </c>
    </row>
    <row r="8" spans="1:11">
      <c r="A8" s="173" t="s">
        <v>269</v>
      </c>
      <c r="B8" s="180">
        <f>Ov_CC!B8</f>
        <v>279.30970843060771</v>
      </c>
      <c r="C8" s="188"/>
      <c r="D8" s="177">
        <f>Ov_CC!D8</f>
        <v>2.3331699976608475</v>
      </c>
      <c r="E8" s="188"/>
      <c r="F8" s="180">
        <f>Ov_CC!F8</f>
        <v>8.9071634899126367E-2</v>
      </c>
      <c r="G8" s="188"/>
      <c r="H8" s="180">
        <f>Ov_CC!H8</f>
        <v>0.1</v>
      </c>
      <c r="I8" s="190"/>
      <c r="J8" s="180">
        <f>Ov_CC!J8</f>
        <v>7.5006487803561783E-2</v>
      </c>
      <c r="K8" s="191"/>
    </row>
    <row r="9" spans="1:11">
      <c r="A9" s="176" t="s">
        <v>173</v>
      </c>
      <c r="B9" s="180">
        <f>Ov_CC!B9</f>
        <v>68.65006527408994</v>
      </c>
      <c r="C9" s="184"/>
      <c r="D9" s="177">
        <f>Ov_CC!D9</f>
        <v>1.2260852509840534</v>
      </c>
      <c r="E9" s="184"/>
      <c r="F9" s="180">
        <f>Ov_CC!F9</f>
        <v>1.9284169449228368</v>
      </c>
      <c r="G9" s="184"/>
      <c r="H9" s="180">
        <f>Ov_CC!H9</f>
        <v>29.06</v>
      </c>
      <c r="I9" s="174"/>
      <c r="J9" s="180">
        <f>Ov_CC!J9</f>
        <v>1.0072696609151355</v>
      </c>
      <c r="K9" s="192"/>
    </row>
    <row r="10" spans="1:11">
      <c r="A10" s="176" t="s">
        <v>270</v>
      </c>
      <c r="B10" s="180">
        <f>Ov_CC!B10</f>
        <v>82.278595631291807</v>
      </c>
      <c r="C10" s="184"/>
      <c r="D10" s="177">
        <f>Ov_CC!D10</f>
        <v>0.46626810432873111</v>
      </c>
      <c r="E10" s="184"/>
      <c r="F10" s="180">
        <f>Ov_CC!F10</f>
        <v>0.39532084781362842</v>
      </c>
      <c r="G10" s="184"/>
      <c r="H10" s="180">
        <f>Ov_CC!H10</f>
        <v>10.57</v>
      </c>
      <c r="I10" s="174"/>
      <c r="J10" s="180">
        <f>Ov_CC!J10</f>
        <v>22.010973370663919</v>
      </c>
      <c r="K10" s="192"/>
    </row>
    <row r="11" spans="1:11">
      <c r="A11" s="176" t="s">
        <v>271</v>
      </c>
      <c r="B11" s="180">
        <f>Ov_CC!B11</f>
        <v>57.139824025800223</v>
      </c>
      <c r="C11" s="184"/>
      <c r="D11" s="177">
        <f>Ov_CC!D11</f>
        <v>6.4178140857553228</v>
      </c>
      <c r="E11" s="184"/>
      <c r="F11" s="180">
        <f>Ov_CC!F11</f>
        <v>0</v>
      </c>
      <c r="G11" s="184"/>
      <c r="H11" s="180">
        <f>Ov_CC!H11</f>
        <v>0</v>
      </c>
      <c r="I11" s="174"/>
      <c r="J11" s="180">
        <f>Ov_CC!J11</f>
        <v>0.84009296901340047</v>
      </c>
      <c r="K11" s="192"/>
    </row>
    <row r="12" spans="1:11">
      <c r="A12" s="176" t="s">
        <v>272</v>
      </c>
      <c r="B12" s="180">
        <f>Ov_CC!B12</f>
        <v>46.201760601483457</v>
      </c>
      <c r="C12" s="184"/>
      <c r="D12" s="177">
        <f>Ov_CC!D12</f>
        <v>0</v>
      </c>
      <c r="E12" s="184"/>
      <c r="F12" s="180">
        <f>Ov_CC!F12</f>
        <v>0</v>
      </c>
      <c r="G12" s="184"/>
      <c r="H12" s="180">
        <f>Ov_CC!H12</f>
        <v>0</v>
      </c>
      <c r="I12" s="174"/>
      <c r="J12" s="180">
        <f>Ov_CC!J12</f>
        <v>0</v>
      </c>
      <c r="K12" s="192"/>
    </row>
    <row r="13" spans="1:11">
      <c r="A13" s="176" t="s">
        <v>210</v>
      </c>
      <c r="B13" s="180">
        <f>Ov_CC!B13</f>
        <v>27.294673713789233</v>
      </c>
      <c r="C13" s="184"/>
      <c r="D13" s="177">
        <f>Ov_CC!D13</f>
        <v>3.7365941463447725</v>
      </c>
      <c r="E13" s="184"/>
      <c r="F13" s="180">
        <f>Ov_CC!F13</f>
        <v>0.1974907792418652</v>
      </c>
      <c r="G13" s="184"/>
      <c r="H13" s="180">
        <f>Ov_CC!H13</f>
        <v>3.9</v>
      </c>
      <c r="I13" s="174"/>
      <c r="J13" s="180">
        <f>Ov_CC!J13</f>
        <v>8.8788025718857924</v>
      </c>
      <c r="K13" s="192"/>
    </row>
    <row r="14" spans="1:11">
      <c r="A14" s="176" t="s">
        <v>172</v>
      </c>
      <c r="B14" s="180">
        <f>Ov_CC!B14</f>
        <v>35.073795785287651</v>
      </c>
      <c r="C14" s="184"/>
      <c r="D14" s="177">
        <f>Ov_CC!D14</f>
        <v>3.6952750629057638</v>
      </c>
      <c r="E14" s="184"/>
      <c r="F14" s="180">
        <f>Ov_CC!F14</f>
        <v>0.29252632250166971</v>
      </c>
      <c r="G14" s="184"/>
      <c r="H14" s="180">
        <f>Ov_CC!H14</f>
        <v>0</v>
      </c>
      <c r="I14" s="174"/>
      <c r="J14" s="180">
        <f>Ov_CC!J14</f>
        <v>5.618680943361256E-2</v>
      </c>
      <c r="K14" s="192"/>
    </row>
    <row r="15" spans="1:11">
      <c r="A15" s="176" t="s">
        <v>273</v>
      </c>
      <c r="B15" s="150">
        <f>Variable_ext_infra_CC!B15</f>
        <v>30.920954840622301</v>
      </c>
      <c r="C15" s="184"/>
      <c r="D15" s="150">
        <f>Variable_ext_infra_CC!D15</f>
        <v>10.576603057</v>
      </c>
      <c r="E15" s="184"/>
      <c r="F15" s="150">
        <f>Variable_ext_infra_CC!F15</f>
        <v>0.200535004549003</v>
      </c>
      <c r="G15" s="184"/>
      <c r="H15" s="150">
        <f>Variable_ext_infra_CC!H15</f>
        <v>3.9954641780825889E-2</v>
      </c>
      <c r="I15" s="174"/>
      <c r="J15" s="150">
        <f>Variable_ext_infra_CC!J15</f>
        <v>4.6387976460754894</v>
      </c>
      <c r="K15" s="192"/>
    </row>
    <row r="16" spans="1:11">
      <c r="A16" s="173" t="s">
        <v>167</v>
      </c>
      <c r="B16" s="194"/>
      <c r="C16" s="180">
        <f>Ov_CC!C16</f>
        <v>349.971</v>
      </c>
      <c r="D16" s="189"/>
      <c r="E16" s="180">
        <f>Ov_CC!E16</f>
        <v>19.580304654389728</v>
      </c>
      <c r="F16" s="188"/>
      <c r="G16" s="180">
        <f>Ov_CC!G16</f>
        <v>0.36930000000000002</v>
      </c>
      <c r="H16" s="188"/>
      <c r="I16" s="180">
        <f>Ov_CC!I16</f>
        <v>1.8264999999999996</v>
      </c>
      <c r="J16" s="191"/>
      <c r="K16" s="180">
        <f>Ov_CC!K16</f>
        <v>13.861000000000001</v>
      </c>
    </row>
    <row r="17" spans="1:17">
      <c r="A17" s="315"/>
      <c r="B17" s="313"/>
      <c r="C17" s="313"/>
      <c r="D17" s="313"/>
      <c r="E17" s="313"/>
      <c r="F17" s="313"/>
      <c r="G17" s="313"/>
      <c r="H17" s="313"/>
      <c r="I17" s="313"/>
      <c r="J17" s="313"/>
      <c r="K17" s="314"/>
    </row>
    <row r="18" spans="1:17">
      <c r="A18" s="166" t="s">
        <v>255</v>
      </c>
      <c r="B18" s="315"/>
      <c r="C18" s="319">
        <f>C16/SUM(B8:B15)</f>
        <v>0.5582837702926613</v>
      </c>
      <c r="D18" s="320"/>
      <c r="E18" s="319">
        <f>E16/SUM(D8:D15)</f>
        <v>0.68819188858003932</v>
      </c>
      <c r="F18" s="320"/>
      <c r="G18" s="319">
        <f>G16/SUM(F8:F15)</f>
        <v>0.11899999273773063</v>
      </c>
      <c r="H18" s="320"/>
      <c r="I18" s="319">
        <f>I16/SUM(H8:H15)</f>
        <v>4.1825094964777286E-2</v>
      </c>
      <c r="J18" s="320"/>
      <c r="K18" s="319">
        <f>K16/SUM(J8:J15)</f>
        <v>0.36955640644705612</v>
      </c>
    </row>
    <row r="20" spans="1:17">
      <c r="D20" s="266"/>
    </row>
    <row r="23" spans="1:17" ht="18.75">
      <c r="A23" s="186" t="s">
        <v>306</v>
      </c>
    </row>
    <row r="24" spans="1:17">
      <c r="A24" s="118" t="s">
        <v>320</v>
      </c>
    </row>
    <row r="26" spans="1:17">
      <c r="A26" s="166" t="s">
        <v>308</v>
      </c>
      <c r="B26" s="353" t="s">
        <v>36</v>
      </c>
      <c r="C26" s="353"/>
      <c r="D26" s="354" t="s">
        <v>37</v>
      </c>
      <c r="E26" s="354"/>
      <c r="F26" s="355" t="s">
        <v>38</v>
      </c>
      <c r="G26" s="355"/>
      <c r="H26" s="195" t="s">
        <v>39</v>
      </c>
      <c r="I26" s="195"/>
      <c r="J26" s="195" t="s">
        <v>309</v>
      </c>
      <c r="K26" s="195"/>
      <c r="L26" s="181" t="s">
        <v>310</v>
      </c>
      <c r="M26" s="181"/>
      <c r="N26" s="195" t="s">
        <v>311</v>
      </c>
      <c r="O26" s="195"/>
      <c r="P26" s="181" t="s">
        <v>312</v>
      </c>
      <c r="Q26" s="181"/>
    </row>
    <row r="27" spans="1:17" ht="30">
      <c r="A27" s="196"/>
      <c r="B27" s="166" t="s">
        <v>224</v>
      </c>
      <c r="C27" s="172" t="s">
        <v>268</v>
      </c>
      <c r="D27" s="166" t="s">
        <v>224</v>
      </c>
      <c r="E27" s="172" t="s">
        <v>268</v>
      </c>
      <c r="F27" s="166" t="s">
        <v>224</v>
      </c>
      <c r="G27" s="172" t="s">
        <v>268</v>
      </c>
      <c r="H27" s="166" t="s">
        <v>224</v>
      </c>
      <c r="I27" s="172" t="s">
        <v>268</v>
      </c>
      <c r="J27" s="166" t="s">
        <v>224</v>
      </c>
      <c r="K27" s="172" t="s">
        <v>268</v>
      </c>
      <c r="L27" s="166" t="s">
        <v>224</v>
      </c>
      <c r="M27" s="172" t="s">
        <v>268</v>
      </c>
      <c r="N27" s="166" t="s">
        <v>224</v>
      </c>
      <c r="O27" s="172" t="s">
        <v>268</v>
      </c>
      <c r="P27" s="166" t="s">
        <v>224</v>
      </c>
      <c r="Q27" s="172" t="s">
        <v>268</v>
      </c>
    </row>
    <row r="28" spans="1:17">
      <c r="A28" s="166" t="s">
        <v>269</v>
      </c>
      <c r="B28" s="190">
        <f>Ov_CC!B28</f>
        <v>4.4547695287814797</v>
      </c>
      <c r="C28" s="188"/>
      <c r="D28" s="190">
        <f>Ov_CC!D28</f>
        <v>0.97909454511702376</v>
      </c>
      <c r="E28" s="188"/>
      <c r="F28" s="190">
        <f>Ov_CC!F28</f>
        <v>0.97909454511702376</v>
      </c>
      <c r="G28" s="197"/>
      <c r="H28" s="190">
        <f>Ov_CC!H28</f>
        <v>12.701575746826983</v>
      </c>
      <c r="I28" s="197"/>
      <c r="J28" s="190">
        <f>Ov_CC!J28</f>
        <v>5.7883507141408372E-2</v>
      </c>
      <c r="K28" s="194"/>
      <c r="L28" s="190">
        <f>Ov_CC!L28</f>
        <v>0.46649862063646452</v>
      </c>
      <c r="M28" s="194"/>
      <c r="N28" s="190">
        <f>Ov_CC!N28</f>
        <v>0.46649862063646452</v>
      </c>
      <c r="O28" s="194"/>
      <c r="P28" s="190">
        <f>Ov_CC!P28</f>
        <v>1.1613131164412985E-2</v>
      </c>
      <c r="Q28" s="194"/>
    </row>
    <row r="29" spans="1:17">
      <c r="A29" s="184" t="s">
        <v>173</v>
      </c>
      <c r="B29" s="190">
        <f>Ov_CC!B29</f>
        <v>0.70692487653795921</v>
      </c>
      <c r="C29" s="184"/>
      <c r="D29" s="190">
        <f>Ov_CC!D29</f>
        <v>0.75825804284492293</v>
      </c>
      <c r="E29" s="184"/>
      <c r="F29" s="190">
        <f>Ov_CC!F29</f>
        <v>0.73197054608469503</v>
      </c>
      <c r="G29" s="198"/>
      <c r="H29" s="190">
        <f>Ov_CC!H29</f>
        <v>1.1166008371603258</v>
      </c>
      <c r="I29" s="198"/>
      <c r="J29" s="190">
        <f>Ov_CC!J29</f>
        <v>2.2127871946544513E-3</v>
      </c>
      <c r="K29" s="198"/>
      <c r="L29" s="190">
        <f>Ov_CC!L29</f>
        <v>8.600536067216372E-3</v>
      </c>
      <c r="M29" s="198"/>
      <c r="N29" s="190">
        <f>Ov_CC!N29</f>
        <v>0.79757480158697569</v>
      </c>
      <c r="O29" s="198"/>
      <c r="P29" s="190">
        <f>Ov_CC!P29</f>
        <v>0.14485712462328132</v>
      </c>
      <c r="Q29" s="198"/>
    </row>
    <row r="30" spans="1:17">
      <c r="A30" s="184" t="s">
        <v>270</v>
      </c>
      <c r="B30" s="190">
        <f>Ov_CC!B30</f>
        <v>1.1772203867313547</v>
      </c>
      <c r="C30" s="184"/>
      <c r="D30" s="190">
        <f>Ov_CC!D30</f>
        <v>0.47187507229353287</v>
      </c>
      <c r="E30" s="184"/>
      <c r="F30" s="190">
        <f>Ov_CC!F30</f>
        <v>0.44213245671606566</v>
      </c>
      <c r="G30" s="198"/>
      <c r="H30" s="190">
        <f>Ov_CC!H30</f>
        <v>0.89239641283870608</v>
      </c>
      <c r="I30" s="198"/>
      <c r="J30" s="190">
        <f>Ov_CC!J30</f>
        <v>0</v>
      </c>
      <c r="K30" s="198"/>
      <c r="L30" s="190">
        <f>Ov_CC!L30</f>
        <v>0</v>
      </c>
      <c r="M30" s="198"/>
      <c r="N30" s="190">
        <f>Ov_CC!N30</f>
        <v>0.34176788806913494</v>
      </c>
      <c r="O30" s="198"/>
      <c r="P30" s="190">
        <f>Ov_CC!P30</f>
        <v>2.0971605344362585</v>
      </c>
      <c r="Q30" s="198"/>
    </row>
    <row r="31" spans="1:17">
      <c r="A31" s="184" t="s">
        <v>271</v>
      </c>
      <c r="B31" s="190">
        <f>Ov_CC!B31</f>
        <v>0.5545002955714543</v>
      </c>
      <c r="C31" s="184"/>
      <c r="D31" s="190">
        <f>Ov_CC!D31</f>
        <v>0.42618322130647873</v>
      </c>
      <c r="E31" s="184"/>
      <c r="F31" s="190">
        <f>Ov_CC!F31</f>
        <v>0.23792163807996108</v>
      </c>
      <c r="G31" s="198"/>
      <c r="H31" s="190">
        <f>Ov_CC!H31</f>
        <v>8.9669569017113542</v>
      </c>
      <c r="I31" s="198"/>
      <c r="J31" s="190">
        <f>Ov_CC!J31</f>
        <v>0.32517769252649847</v>
      </c>
      <c r="K31" s="198"/>
      <c r="L31" s="190">
        <f>Ov_CC!L31</f>
        <v>0.7968076755291974</v>
      </c>
      <c r="M31" s="198"/>
      <c r="N31" s="190">
        <f>Ov_CC!N31</f>
        <v>1.3821882237474263</v>
      </c>
      <c r="O31" s="198"/>
      <c r="P31" s="190">
        <f>Ov_CC!P31</f>
        <v>0.13007021292617399</v>
      </c>
      <c r="Q31" s="198"/>
    </row>
    <row r="32" spans="1:17">
      <c r="A32" s="184" t="s">
        <v>272</v>
      </c>
      <c r="B32" s="190">
        <f>Ov_CC!B32</f>
        <v>0.71077206375935931</v>
      </c>
      <c r="C32" s="184"/>
      <c r="D32" s="190">
        <f>Ov_CC!D32</f>
        <v>0.13737023826892281</v>
      </c>
      <c r="E32" s="184"/>
      <c r="F32" s="190">
        <f>Ov_CC!F32</f>
        <v>0.13737023826892281</v>
      </c>
      <c r="G32" s="198"/>
      <c r="H32" s="190">
        <f>Ov_CC!H32</f>
        <v>0</v>
      </c>
      <c r="I32" s="198"/>
      <c r="J32" s="190">
        <f>Ov_CC!J32</f>
        <v>0</v>
      </c>
      <c r="K32" s="198"/>
      <c r="L32" s="190">
        <f>Ov_CC!L32</f>
        <v>0</v>
      </c>
      <c r="M32" s="198"/>
      <c r="N32" s="190">
        <f>Ov_CC!N32</f>
        <v>0</v>
      </c>
      <c r="O32" s="198"/>
      <c r="P32" s="190">
        <f>Ov_CC!P32</f>
        <v>0</v>
      </c>
      <c r="Q32" s="198"/>
    </row>
    <row r="33" spans="1:17">
      <c r="A33" s="184" t="s">
        <v>210</v>
      </c>
      <c r="B33" s="190">
        <f>Ov_CC!B33</f>
        <v>0.38416445694236173</v>
      </c>
      <c r="C33" s="184"/>
      <c r="D33" s="190">
        <f>Ov_CC!D33</f>
        <v>0.16654623349356246</v>
      </c>
      <c r="E33" s="184"/>
      <c r="F33" s="190">
        <f>Ov_CC!F33</f>
        <v>0.14540987271751091</v>
      </c>
      <c r="G33" s="198"/>
      <c r="H33" s="190">
        <f>Ov_CC!H33</f>
        <v>0.5056403932031186</v>
      </c>
      <c r="I33" s="198"/>
      <c r="J33" s="190">
        <f>Ov_CC!J33</f>
        <v>0.302957403697238</v>
      </c>
      <c r="K33" s="198"/>
      <c r="L33" s="190">
        <f>Ov_CC!L33</f>
        <v>0.8037573179824864</v>
      </c>
      <c r="M33" s="198"/>
      <c r="N33" s="190">
        <f>Ov_CC!N33</f>
        <v>0.11403301486432756</v>
      </c>
      <c r="O33" s="198"/>
      <c r="P33" s="190">
        <f>Ov_CC!P33</f>
        <v>0.80096187867235025</v>
      </c>
      <c r="Q33" s="198"/>
    </row>
    <row r="34" spans="1:17">
      <c r="A34" s="184" t="s">
        <v>172</v>
      </c>
      <c r="B34" s="190">
        <f>Ov_CC!B34</f>
        <v>0.54953704051974395</v>
      </c>
      <c r="C34" s="184"/>
      <c r="D34" s="190">
        <f>Ov_CC!D34</f>
        <v>0.10144800980178914</v>
      </c>
      <c r="E34" s="184"/>
      <c r="F34" s="190">
        <f>Ov_CC!F34</f>
        <v>0.11265306623273527</v>
      </c>
      <c r="G34" s="198"/>
      <c r="H34" s="190">
        <f>Ov_CC!H34</f>
        <v>0.32967964339400918</v>
      </c>
      <c r="I34" s="198"/>
      <c r="J34" s="190">
        <f>Ov_CC!J34</f>
        <v>0.6201995000635302</v>
      </c>
      <c r="K34" s="198"/>
      <c r="L34" s="190">
        <f>Ov_CC!L34</f>
        <v>0.56555297202465427</v>
      </c>
      <c r="M34" s="198"/>
      <c r="N34" s="190">
        <f>Ov_CC!N34</f>
        <v>0.83895683190188686</v>
      </c>
      <c r="O34" s="198"/>
      <c r="P34" s="190">
        <f>Ov_CC!P34</f>
        <v>7.815366600930759E-3</v>
      </c>
      <c r="Q34" s="198"/>
    </row>
    <row r="35" spans="1:17">
      <c r="A35" s="184" t="s">
        <v>273</v>
      </c>
      <c r="B35" s="175">
        <f>Variable_ext_infra_CC!B35</f>
        <v>0.13291624169412888</v>
      </c>
      <c r="C35" s="192"/>
      <c r="D35" s="175">
        <f>Variable_ext_infra_CC!D35</f>
        <v>1.9101635576868301</v>
      </c>
      <c r="E35" s="192"/>
      <c r="F35" s="175">
        <f>Variable_ext_infra_CC!F35</f>
        <v>1.7862839435212134</v>
      </c>
      <c r="G35" s="192"/>
      <c r="H35" s="175">
        <f>Variable_ext_infra_CC!H35</f>
        <v>0.10651894441281881</v>
      </c>
      <c r="I35" s="192"/>
      <c r="J35" s="175">
        <f>Variable_ext_infra_CC!J35</f>
        <v>0.76432632028352121</v>
      </c>
      <c r="K35" s="192"/>
      <c r="L35" s="175">
        <f>Variable_ext_infra_CC!L35</f>
        <v>1.5874023980792591</v>
      </c>
      <c r="M35" s="192"/>
      <c r="N35" s="175">
        <f>Variable_ext_infra_CC!N35</f>
        <v>3.5233415887837274</v>
      </c>
      <c r="O35" s="192"/>
      <c r="P35" s="175">
        <f>Variable_ext_infra_CC!P35</f>
        <v>0.5420312450342285</v>
      </c>
      <c r="Q35" s="198"/>
    </row>
    <row r="36" spans="1:17">
      <c r="A36" s="166" t="s">
        <v>167</v>
      </c>
      <c r="B36" s="194"/>
      <c r="C36" s="180">
        <f>Ov_CC!C36</f>
        <v>5.4524685893754556</v>
      </c>
      <c r="D36" s="188"/>
      <c r="E36" s="180">
        <f>Ov_CC!E36</f>
        <v>1.1735425501177008</v>
      </c>
      <c r="F36" s="199"/>
      <c r="G36" s="180">
        <f>Ov_CC!G36</f>
        <v>1.1735425501177008</v>
      </c>
      <c r="H36" s="197"/>
      <c r="I36" s="180">
        <f>Ov_CC!I36</f>
        <v>5.004879301028005</v>
      </c>
      <c r="J36" s="197"/>
      <c r="K36" s="180">
        <f>Ov_CC!K36</f>
        <v>3.7434196729970788</v>
      </c>
      <c r="L36" s="194"/>
      <c r="M36" s="180">
        <f>Ov_CC!M36</f>
        <v>3.1531707693535038</v>
      </c>
      <c r="N36" s="188"/>
      <c r="O36" s="180">
        <f>Ov_CC!O36</f>
        <v>7.2583729421099097</v>
      </c>
      <c r="P36" s="194"/>
      <c r="Q36" s="180">
        <f>Ov_CC!Q36</f>
        <v>1.5239457644061389</v>
      </c>
    </row>
    <row r="37" spans="1:17">
      <c r="A37" s="316"/>
      <c r="B37" s="317"/>
      <c r="C37" s="317"/>
      <c r="D37" s="317"/>
      <c r="E37" s="317"/>
      <c r="F37" s="317"/>
      <c r="G37" s="317"/>
      <c r="H37" s="317"/>
      <c r="I37" s="317"/>
      <c r="J37" s="317"/>
      <c r="K37" s="317"/>
      <c r="L37" s="317"/>
      <c r="M37" s="317"/>
      <c r="N37" s="317"/>
      <c r="O37" s="317"/>
      <c r="P37" s="317"/>
      <c r="Q37" s="318"/>
    </row>
    <row r="38" spans="1:17">
      <c r="A38" s="166" t="s">
        <v>255</v>
      </c>
      <c r="B38" s="315"/>
      <c r="C38" s="319">
        <f>C36/SUM(B28:B35)</f>
        <v>0.62883073234937525</v>
      </c>
      <c r="D38" s="320"/>
      <c r="E38" s="319">
        <f>E36/SUM(D28:D35)</f>
        <v>0.23703434214958502</v>
      </c>
      <c r="F38" s="320"/>
      <c r="G38" s="319">
        <f>G36/SUM(F28:F35)</f>
        <v>0.25663340460896711</v>
      </c>
      <c r="H38" s="320"/>
      <c r="I38" s="319">
        <f>I36/SUM(H28:H35)</f>
        <v>0.20329031688484259</v>
      </c>
      <c r="J38" s="320"/>
      <c r="K38" s="319">
        <f>K36/SUM(J28:J35)</f>
        <v>1.8060097213987245</v>
      </c>
      <c r="L38" s="320"/>
      <c r="M38" s="319">
        <f>M36/SUM(L28:L35)</f>
        <v>0.74567379595207139</v>
      </c>
      <c r="N38" s="320"/>
      <c r="O38" s="319">
        <f>O36/SUM(N28:N35)</f>
        <v>0.97240379607588168</v>
      </c>
      <c r="P38" s="320"/>
      <c r="Q38" s="319">
        <f>Q36/SUM(P28:P35)</f>
        <v>0.40807119839322653</v>
      </c>
    </row>
    <row r="43" spans="1:17" ht="18.75">
      <c r="A43" s="186" t="s">
        <v>313</v>
      </c>
    </row>
    <row r="44" spans="1:17">
      <c r="A44" s="118" t="s">
        <v>320</v>
      </c>
    </row>
    <row r="46" spans="1:17">
      <c r="A46" s="190" t="s">
        <v>314</v>
      </c>
      <c r="B46" s="356" t="s">
        <v>46</v>
      </c>
      <c r="C46" s="357"/>
      <c r="D46" s="358" t="s">
        <v>315</v>
      </c>
      <c r="E46" s="359"/>
      <c r="F46" s="351" t="s">
        <v>316</v>
      </c>
      <c r="G46" s="352"/>
      <c r="H46" s="351" t="s">
        <v>256</v>
      </c>
      <c r="I46" s="352"/>
      <c r="K46" s="312" t="s">
        <v>45</v>
      </c>
      <c r="L46" s="200"/>
      <c r="M46" s="127"/>
    </row>
    <row r="47" spans="1:17" ht="30">
      <c r="A47" s="201"/>
      <c r="B47" s="190" t="s">
        <v>224</v>
      </c>
      <c r="C47" s="172" t="s">
        <v>268</v>
      </c>
      <c r="D47" s="190" t="s">
        <v>224</v>
      </c>
      <c r="E47" s="172" t="s">
        <v>268</v>
      </c>
      <c r="F47" s="190" t="s">
        <v>224</v>
      </c>
      <c r="G47" s="172" t="s">
        <v>268</v>
      </c>
      <c r="H47" s="190" t="s">
        <v>224</v>
      </c>
      <c r="I47" s="172" t="s">
        <v>268</v>
      </c>
      <c r="K47" s="308"/>
      <c r="L47" s="203"/>
      <c r="M47" s="127"/>
    </row>
    <row r="48" spans="1:17">
      <c r="A48" s="190" t="s">
        <v>269</v>
      </c>
      <c r="B48" s="190">
        <f>Ov_CC!B48</f>
        <v>1.2546976709644657</v>
      </c>
      <c r="C48" s="190"/>
      <c r="D48" s="189">
        <f>Ov_CC!D48</f>
        <v>6.5076809329581681E-2</v>
      </c>
      <c r="E48" s="189"/>
      <c r="F48" s="188">
        <f>Ov_CC!F48</f>
        <v>6.5076809329581681E-2</v>
      </c>
      <c r="G48" s="188"/>
      <c r="H48" s="188">
        <f>Ov_CC!H48</f>
        <v>5.9786676434353245E-2</v>
      </c>
      <c r="I48" s="188"/>
      <c r="K48" s="309"/>
      <c r="L48" s="205"/>
      <c r="M48" s="127"/>
    </row>
    <row r="49" spans="1:13">
      <c r="A49" s="174" t="s">
        <v>173</v>
      </c>
      <c r="B49" s="174">
        <f>Ov_CC!B49</f>
        <v>0.760465484502161</v>
      </c>
      <c r="C49" s="174"/>
      <c r="D49" s="189">
        <f>Ov_CC!D49</f>
        <v>3.8783192323029124E-3</v>
      </c>
      <c r="E49" s="189"/>
      <c r="F49" s="188">
        <f>Ov_CC!F49</f>
        <v>0.67858863731843178</v>
      </c>
      <c r="G49" s="188"/>
      <c r="H49" s="188">
        <f>Ov_CC!H49</f>
        <v>1.294392317455447</v>
      </c>
      <c r="I49" s="188"/>
      <c r="K49" s="309"/>
      <c r="L49" s="206"/>
      <c r="M49" s="127"/>
    </row>
    <row r="50" spans="1:13">
      <c r="A50" s="174" t="s">
        <v>270</v>
      </c>
      <c r="B50" s="174">
        <f>Ov_CC!B50</f>
        <v>0.52531711112764035</v>
      </c>
      <c r="C50" s="174"/>
      <c r="D50" s="189">
        <f>Ov_CC!D50</f>
        <v>0</v>
      </c>
      <c r="E50" s="189"/>
      <c r="F50" s="188">
        <f>Ov_CC!F50</f>
        <v>0.24983677585128355</v>
      </c>
      <c r="G50" s="188"/>
      <c r="H50" s="188">
        <f>Ov_CC!H50</f>
        <v>0.26534732008404421</v>
      </c>
      <c r="I50" s="188"/>
      <c r="K50" s="309"/>
      <c r="L50" s="206"/>
      <c r="M50" s="127"/>
    </row>
    <row r="51" spans="1:13">
      <c r="A51" s="174" t="s">
        <v>271</v>
      </c>
      <c r="B51" s="177">
        <f>Ov_CC!B51</f>
        <v>0.42010523381924908</v>
      </c>
      <c r="C51" s="177"/>
      <c r="D51" s="189">
        <f>Ov_CC!D51</f>
        <v>0.64969618320808231</v>
      </c>
      <c r="E51" s="189"/>
      <c r="F51" s="188">
        <f>Ov_CC!F51</f>
        <v>0.44716897613611978</v>
      </c>
      <c r="G51" s="188"/>
      <c r="H51" s="188">
        <f>Ov_CC!H51</f>
        <v>0</v>
      </c>
      <c r="I51" s="188"/>
      <c r="K51" s="309"/>
      <c r="L51" s="206"/>
      <c r="M51" s="127"/>
    </row>
    <row r="52" spans="1:13">
      <c r="A52" s="174" t="s">
        <v>272</v>
      </c>
      <c r="B52" s="177">
        <f>Ov_CC!B52</f>
        <v>0.13496721946956636</v>
      </c>
      <c r="C52" s="177"/>
      <c r="D52" s="189">
        <f>Ov_CC!D52</f>
        <v>0</v>
      </c>
      <c r="E52" s="189"/>
      <c r="F52" s="188">
        <f>Ov_CC!F52</f>
        <v>0</v>
      </c>
      <c r="G52" s="188"/>
      <c r="H52" s="188">
        <f>Ov_CC!H52</f>
        <v>0</v>
      </c>
      <c r="I52" s="188"/>
      <c r="K52" s="309"/>
      <c r="L52" s="206"/>
      <c r="M52" s="127"/>
    </row>
    <row r="53" spans="1:13">
      <c r="A53" s="174" t="s">
        <v>210</v>
      </c>
      <c r="B53" s="174">
        <f>Ov_CC!B53</f>
        <v>0.20236803165826087</v>
      </c>
      <c r="C53" s="174"/>
      <c r="D53" s="189">
        <f>Ov_CC!D53</f>
        <v>0.15667039178445624</v>
      </c>
      <c r="E53" s="189"/>
      <c r="F53" s="188">
        <f>Ov_CC!F53</f>
        <v>0.13621614122656855</v>
      </c>
      <c r="G53" s="188"/>
      <c r="H53" s="188">
        <f>Ov_CC!H53</f>
        <v>0.13257424268917009</v>
      </c>
      <c r="I53" s="188"/>
      <c r="K53" s="309"/>
      <c r="L53" s="206"/>
      <c r="M53" s="127"/>
    </row>
    <row r="54" spans="1:13">
      <c r="A54" s="174" t="s">
        <v>172</v>
      </c>
      <c r="B54" s="174">
        <f>Ov_CC!B54</f>
        <v>0.1943516819106709</v>
      </c>
      <c r="C54" s="174"/>
      <c r="D54" s="189">
        <f>Ov_CC!D54</f>
        <v>0.24320049763119328</v>
      </c>
      <c r="E54" s="189"/>
      <c r="F54" s="188">
        <f>Ov_CC!F54</f>
        <v>0.24575976279206263</v>
      </c>
      <c r="G54" s="188"/>
      <c r="H54" s="188">
        <f>Ov_CC!H54</f>
        <v>0.19776064768468637</v>
      </c>
      <c r="I54" s="188"/>
      <c r="K54" s="309"/>
      <c r="L54" s="206"/>
      <c r="M54" s="127"/>
    </row>
    <row r="55" spans="1:13">
      <c r="A55" s="174" t="s">
        <v>273</v>
      </c>
      <c r="B55" s="174">
        <f>Variable_ext_infra_CC!B55</f>
        <v>0.72261013627591619</v>
      </c>
      <c r="C55" s="174"/>
      <c r="D55" s="177">
        <f>Variable_ext_infra_CC!D55</f>
        <v>0.54672802417503852</v>
      </c>
      <c r="E55" s="177"/>
      <c r="F55" s="177">
        <f>Variable_ext_infra_CC!F55</f>
        <v>0.56479563727659443</v>
      </c>
      <c r="G55" s="177"/>
      <c r="H55" s="174">
        <f>Variable_ext_infra_CC!H55</f>
        <v>0.13460313650143202</v>
      </c>
      <c r="I55" s="174"/>
      <c r="K55" s="309"/>
      <c r="L55" s="206"/>
      <c r="M55" s="127"/>
    </row>
    <row r="56" spans="1:13">
      <c r="A56" s="190" t="s">
        <v>167</v>
      </c>
      <c r="B56" s="190"/>
      <c r="C56" s="177">
        <f>Ov_CC!C56</f>
        <v>1.5346973289615431</v>
      </c>
      <c r="D56" s="189"/>
      <c r="E56" s="177">
        <f>Ov_CC!E56</f>
        <v>0.52478392728882395</v>
      </c>
      <c r="F56" s="188"/>
      <c r="G56" s="177">
        <f>Ov_CC!G56</f>
        <v>1.3252013496883133</v>
      </c>
      <c r="H56" s="188"/>
      <c r="I56" s="190">
        <f>Ov_CC!I56</f>
        <v>0.24791764962583271</v>
      </c>
      <c r="K56" s="310"/>
      <c r="L56" s="204"/>
      <c r="M56" s="127"/>
    </row>
    <row r="57" spans="1:13">
      <c r="A57" s="315"/>
      <c r="B57" s="313"/>
      <c r="C57" s="313"/>
      <c r="D57" s="313"/>
      <c r="E57" s="313"/>
      <c r="F57" s="313"/>
      <c r="G57" s="313"/>
      <c r="H57" s="313"/>
      <c r="I57" s="314"/>
      <c r="K57" s="311"/>
      <c r="L57" s="127"/>
      <c r="M57" s="127"/>
    </row>
    <row r="58" spans="1:13">
      <c r="A58" s="173" t="s">
        <v>255</v>
      </c>
      <c r="B58" s="315"/>
      <c r="C58" s="319">
        <f>C56/SUM(B48:B55)</f>
        <v>0.36411389963365159</v>
      </c>
      <c r="D58" s="320"/>
      <c r="E58" s="319">
        <f>E56/SUM(D48:D55)</f>
        <v>0.31513818121547937</v>
      </c>
      <c r="F58" s="320"/>
      <c r="G58" s="319">
        <f>G56/SUM(F48:F55)</f>
        <v>0.55507146936927654</v>
      </c>
      <c r="H58" s="320"/>
      <c r="I58" s="319">
        <f>I56/SUM(H48:H55)</f>
        <v>0.11893590346805372</v>
      </c>
      <c r="K58" s="321">
        <f>Taxes_road!AL9/(Ext_costs_road!AM9+1303)</f>
        <v>0.53437019384720486</v>
      </c>
      <c r="L58" s="127"/>
      <c r="M58" s="127"/>
    </row>
    <row r="61" spans="1:13" s="241" customFormat="1" ht="15.75" thickBot="1"/>
    <row r="62" spans="1:13" ht="15.75" thickTop="1"/>
    <row r="64" spans="1:13" ht="18.75">
      <c r="A64" s="186" t="s">
        <v>369</v>
      </c>
      <c r="C64" s="187"/>
    </row>
    <row r="65" spans="1:12">
      <c r="A65" s="118" t="s">
        <v>319</v>
      </c>
    </row>
    <row r="67" spans="1:12">
      <c r="A67" s="166" t="s">
        <v>305</v>
      </c>
      <c r="B67" s="167" t="s">
        <v>267</v>
      </c>
      <c r="C67" s="168"/>
      <c r="D67" s="169" t="s">
        <v>49</v>
      </c>
      <c r="E67" s="170"/>
      <c r="F67" s="169" t="s">
        <v>256</v>
      </c>
      <c r="G67" s="170"/>
      <c r="H67" s="169" t="s">
        <v>74</v>
      </c>
      <c r="I67" s="170"/>
      <c r="J67" s="167" t="s">
        <v>122</v>
      </c>
      <c r="K67" s="168"/>
    </row>
    <row r="68" spans="1:12" ht="30">
      <c r="A68" s="166"/>
      <c r="B68" s="171" t="s">
        <v>224</v>
      </c>
      <c r="C68" s="172" t="s">
        <v>268</v>
      </c>
      <c r="D68" s="171" t="s">
        <v>224</v>
      </c>
      <c r="E68" s="172" t="s">
        <v>268</v>
      </c>
      <c r="F68" s="171" t="s">
        <v>224</v>
      </c>
      <c r="G68" s="172" t="s">
        <v>268</v>
      </c>
      <c r="H68" s="171" t="s">
        <v>224</v>
      </c>
      <c r="I68" s="172" t="s">
        <v>268</v>
      </c>
      <c r="J68" s="171" t="s">
        <v>224</v>
      </c>
      <c r="K68" s="172" t="s">
        <v>268</v>
      </c>
    </row>
    <row r="69" spans="1:12">
      <c r="A69" s="173" t="s">
        <v>269</v>
      </c>
      <c r="B69" s="180">
        <f>B8-SUM(Ext_costs_road!AD115:AD120)</f>
        <v>247.17055494091102</v>
      </c>
      <c r="C69" s="188"/>
      <c r="D69" s="180">
        <f>D8-SUM(Ext_costs_rail!AD78:AD82)</f>
        <v>2.2624083678338938</v>
      </c>
      <c r="E69" s="244"/>
      <c r="F69" s="180">
        <f>F8-Ext_costs_IWT!AD67</f>
        <v>8.8952675835815537E-2</v>
      </c>
      <c r="G69" s="244"/>
      <c r="H69" s="180">
        <f>H8</f>
        <v>0.1</v>
      </c>
      <c r="I69" s="247"/>
      <c r="J69" s="180">
        <f>J8-Ext_costs_av!AH61-Ext_costs_av!AI61</f>
        <v>6.7199126005709528E-2</v>
      </c>
      <c r="K69" s="248"/>
    </row>
    <row r="70" spans="1:12">
      <c r="A70" s="176" t="s">
        <v>173</v>
      </c>
      <c r="B70" s="180">
        <f>B9-SUM(Ext_costs_road!AD124:AD129)</f>
        <v>63.842393663384946</v>
      </c>
      <c r="C70" s="184"/>
      <c r="D70" s="180">
        <f>D9-SUM(Ext_costs_rail!AD87:AD91)</f>
        <v>1.1075665017566079</v>
      </c>
      <c r="E70" s="245"/>
      <c r="F70" s="180">
        <f>F9-Ext_costs_IWT!AD76</f>
        <v>1.9273688490170227</v>
      </c>
      <c r="G70" s="245"/>
      <c r="H70" s="180">
        <f t="shared" ref="H70:H74" si="0">H9</f>
        <v>29.06</v>
      </c>
      <c r="I70" s="245"/>
      <c r="J70" s="180">
        <f>J9-Ext_costs_av!AH70-Ext_costs_av!AI70</f>
        <v>0.92143304066179388</v>
      </c>
      <c r="K70" s="249"/>
    </row>
    <row r="71" spans="1:12">
      <c r="A71" s="176" t="s">
        <v>270</v>
      </c>
      <c r="B71" s="180">
        <f>B10-SUM(Ext_costs_road!AD133:AD138)</f>
        <v>72.098583737979908</v>
      </c>
      <c r="C71" s="184"/>
      <c r="D71" s="180">
        <f>D10-SUM(Ext_costs_rail!AD96:AD100)</f>
        <v>0.3804006598473475</v>
      </c>
      <c r="E71" s="245"/>
      <c r="F71" s="180">
        <f>F10-Ext_costs_IWT!AD85</f>
        <v>0.39488037126228892</v>
      </c>
      <c r="G71" s="245"/>
      <c r="H71" s="180">
        <f t="shared" si="0"/>
        <v>10.57</v>
      </c>
      <c r="I71" s="245"/>
      <c r="J71" s="180">
        <f>J10-Ext_costs_av!AH79-Ext_costs_av!AI79</f>
        <v>18.530217570887348</v>
      </c>
      <c r="K71" s="249"/>
    </row>
    <row r="72" spans="1:12">
      <c r="A72" s="176" t="s">
        <v>271</v>
      </c>
      <c r="B72" s="180">
        <f>B11-SUM(Ext_costs_road!AD142:AD147)</f>
        <v>52.915259384275409</v>
      </c>
      <c r="C72" s="184"/>
      <c r="D72" s="180">
        <f>D11-SUM(Ext_costs_rail!AD105:AD109)</f>
        <v>5.8606224914497149</v>
      </c>
      <c r="E72" s="245"/>
      <c r="F72" s="180">
        <f>F11-Ext_costs_IWT!AD94</f>
        <v>0</v>
      </c>
      <c r="G72" s="245"/>
      <c r="H72" s="180">
        <f t="shared" si="0"/>
        <v>0</v>
      </c>
      <c r="I72" s="245"/>
      <c r="J72" s="180">
        <f>J11-Ext_costs_av!AH88-Ext_costs_av!AI88</f>
        <v>0.46902447244351192</v>
      </c>
      <c r="K72" s="249"/>
    </row>
    <row r="73" spans="1:12">
      <c r="A73" s="176" t="s">
        <v>272</v>
      </c>
      <c r="B73" s="180">
        <f>B12-SUM(Ext_costs_road!AD151:AD156)</f>
        <v>38.8773742859251</v>
      </c>
      <c r="C73" s="180"/>
      <c r="D73" s="180">
        <f>D12-SUM(Ext_costs_rail!AD114:AD118)</f>
        <v>0</v>
      </c>
      <c r="E73" s="245"/>
      <c r="F73" s="180">
        <f>F12-Ext_costs_IWT!AD103</f>
        <v>0</v>
      </c>
      <c r="G73" s="245"/>
      <c r="H73" s="180">
        <f t="shared" si="0"/>
        <v>0</v>
      </c>
      <c r="I73" s="245"/>
      <c r="J73" s="180">
        <f>J12-Ext_costs_av!AH97-Ext_costs_av!AI97</f>
        <v>0</v>
      </c>
      <c r="K73" s="249"/>
    </row>
    <row r="74" spans="1:12">
      <c r="A74" s="176" t="s">
        <v>210</v>
      </c>
      <c r="B74" s="180">
        <f>B13-SUM(Ext_costs_road!AD160:AD165)</f>
        <v>24.163495278613276</v>
      </c>
      <c r="C74" s="180"/>
      <c r="D74" s="180">
        <f>D13-SUM(Ext_costs_rail!AD123:AD127)</f>
        <v>3.3634471522839737</v>
      </c>
      <c r="E74" s="245"/>
      <c r="F74" s="180">
        <f>F13-Ext_costs_IWT!AD112</f>
        <v>0.19733918408357154</v>
      </c>
      <c r="G74" s="245"/>
      <c r="H74" s="180">
        <f t="shared" si="0"/>
        <v>3.9</v>
      </c>
      <c r="I74" s="245"/>
      <c r="J74" s="180">
        <f>J13-Ext_costs_av!AH106-Ext_costs_av!AI106</f>
        <v>7.4303044512830434</v>
      </c>
      <c r="K74" s="249"/>
    </row>
    <row r="75" spans="1:12">
      <c r="A75" s="176" t="s">
        <v>172</v>
      </c>
      <c r="B75" s="180">
        <f>B14-SUM(Ext_costs_road!AD169:AD174)</f>
        <v>32.885506747288503</v>
      </c>
      <c r="C75" s="180"/>
      <c r="D75" s="180">
        <f>D14-SUM(Ext_costs_rail!AD132:AD136)</f>
        <v>3.4331516798482893</v>
      </c>
      <c r="E75" s="245"/>
      <c r="F75" s="180">
        <f>F14-Ext_costs_IWT!AD121</f>
        <v>0.28514177270632662</v>
      </c>
      <c r="G75" s="245"/>
      <c r="H75" s="180">
        <f>H14</f>
        <v>0</v>
      </c>
      <c r="I75" s="245"/>
      <c r="J75" s="180">
        <f>J14-Ext_costs_av!AH115-Ext_costs_av!AI115</f>
        <v>4.9407912620308386E-2</v>
      </c>
      <c r="K75" s="249"/>
    </row>
    <row r="76" spans="1:12">
      <c r="A76" s="176" t="s">
        <v>273</v>
      </c>
      <c r="B76" s="180">
        <v>28.568895505551929</v>
      </c>
      <c r="C76" s="180"/>
      <c r="D76" s="180">
        <v>10.012009781360106</v>
      </c>
      <c r="E76" s="245"/>
      <c r="F76" s="180">
        <v>0.200535004549003</v>
      </c>
      <c r="G76" s="245"/>
      <c r="H76" s="180">
        <v>3.9095115251807484E-2</v>
      </c>
      <c r="I76" s="245"/>
      <c r="J76" s="180">
        <v>3.6919492232127911</v>
      </c>
      <c r="K76" s="249"/>
      <c r="L76" s="277"/>
    </row>
    <row r="77" spans="1:12">
      <c r="A77" s="173" t="s">
        <v>167</v>
      </c>
      <c r="B77" s="194"/>
      <c r="C77" s="180">
        <f>Ov_CC!C77</f>
        <v>307.82259956428908</v>
      </c>
      <c r="D77" s="189"/>
      <c r="E77" s="180">
        <f>Ov_CC!E77</f>
        <v>17.664385111253388</v>
      </c>
      <c r="F77" s="188"/>
      <c r="G77" s="180">
        <f>Ov_CC!G77</f>
        <v>0.36930000000000002</v>
      </c>
      <c r="H77" s="188"/>
      <c r="I77" s="180">
        <f>Ov_CC!I77</f>
        <v>1.8264999999999996</v>
      </c>
      <c r="J77" s="191"/>
      <c r="K77" s="180">
        <f>Ov_CC!K77</f>
        <v>9.8410000000000011</v>
      </c>
    </row>
    <row r="78" spans="1:12">
      <c r="A78" s="315"/>
      <c r="B78" s="313"/>
      <c r="C78" s="313"/>
      <c r="D78" s="313"/>
      <c r="E78" s="313"/>
      <c r="F78" s="313"/>
      <c r="G78" s="313"/>
      <c r="H78" s="313"/>
      <c r="I78" s="313"/>
      <c r="J78" s="313"/>
      <c r="K78" s="314"/>
    </row>
    <row r="79" spans="1:12">
      <c r="A79" s="166" t="s">
        <v>255</v>
      </c>
      <c r="B79" s="315"/>
      <c r="C79" s="319">
        <f>C77/SUM(B69:B76)</f>
        <v>0.5491712451389773</v>
      </c>
      <c r="D79" s="320"/>
      <c r="E79" s="319">
        <f>E77/SUM(D69:D76)</f>
        <v>0.66860893713181391</v>
      </c>
      <c r="F79" s="320"/>
      <c r="G79" s="319">
        <f>G77/SUM(F69:F76)</f>
        <v>0.11935164781960955</v>
      </c>
      <c r="H79" s="320"/>
      <c r="I79" s="319">
        <f>I77/SUM(H69:H76)</f>
        <v>4.1825918196369466E-2</v>
      </c>
      <c r="J79" s="320"/>
      <c r="K79" s="319">
        <f>K77/SUM(J69:J76)</f>
        <v>0.31582627109969064</v>
      </c>
    </row>
    <row r="83" spans="1:18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</row>
    <row r="84" spans="1:18" ht="18.75">
      <c r="A84" s="250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</row>
  </sheetData>
  <mergeCells count="7">
    <mergeCell ref="H46:I46"/>
    <mergeCell ref="B26:C26"/>
    <mergeCell ref="D26:E26"/>
    <mergeCell ref="F26:G26"/>
    <mergeCell ref="B46:C46"/>
    <mergeCell ref="D46:E46"/>
    <mergeCell ref="F46:G46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R84"/>
  <sheetViews>
    <sheetView zoomScaleNormal="100" workbookViewId="0">
      <selection activeCell="I24" sqref="I24"/>
    </sheetView>
    <sheetView tabSelected="1" workbookViewId="1">
      <selection activeCell="G24" sqref="G24"/>
    </sheetView>
  </sheetViews>
  <sheetFormatPr defaultColWidth="9.140625" defaultRowHeight="15"/>
  <cols>
    <col min="1" max="1" width="17" style="118" customWidth="1"/>
    <col min="2" max="16384" width="9.140625" style="118"/>
  </cols>
  <sheetData>
    <row r="1" spans="1:11">
      <c r="A1" s="118" t="s">
        <v>371</v>
      </c>
    </row>
    <row r="3" spans="1:11" ht="18.75">
      <c r="A3" s="186" t="s">
        <v>226</v>
      </c>
      <c r="C3" s="187"/>
    </row>
    <row r="4" spans="1:11">
      <c r="A4" s="118" t="s">
        <v>317</v>
      </c>
    </row>
    <row r="6" spans="1:11">
      <c r="A6" s="166" t="s">
        <v>305</v>
      </c>
      <c r="B6" s="181" t="s">
        <v>267</v>
      </c>
      <c r="C6" s="181"/>
      <c r="D6" s="182" t="s">
        <v>49</v>
      </c>
      <c r="E6" s="182"/>
      <c r="F6" s="182" t="s">
        <v>256</v>
      </c>
      <c r="G6" s="182"/>
      <c r="H6" s="182" t="s">
        <v>74</v>
      </c>
      <c r="I6" s="182"/>
      <c r="J6" s="181" t="s">
        <v>122</v>
      </c>
      <c r="K6" s="181"/>
    </row>
    <row r="7" spans="1:11" ht="30">
      <c r="A7" s="166"/>
      <c r="B7" s="166" t="s">
        <v>224</v>
      </c>
      <c r="C7" s="183" t="s">
        <v>268</v>
      </c>
      <c r="D7" s="166" t="s">
        <v>224</v>
      </c>
      <c r="E7" s="183" t="s">
        <v>268</v>
      </c>
      <c r="F7" s="166" t="s">
        <v>224</v>
      </c>
      <c r="G7" s="183" t="s">
        <v>268</v>
      </c>
      <c r="H7" s="166" t="s">
        <v>224</v>
      </c>
      <c r="I7" s="183" t="s">
        <v>268</v>
      </c>
      <c r="J7" s="166" t="s">
        <v>224</v>
      </c>
      <c r="K7" s="183" t="s">
        <v>268</v>
      </c>
    </row>
    <row r="8" spans="1:11">
      <c r="A8" s="166" t="s">
        <v>269</v>
      </c>
      <c r="B8" s="180">
        <f>Ov_CC!B8</f>
        <v>279.30970843060771</v>
      </c>
      <c r="C8" s="188"/>
      <c r="D8" s="177">
        <f>Ov_CC!D8</f>
        <v>2.3331699976608475</v>
      </c>
      <c r="E8" s="188"/>
      <c r="F8" s="180">
        <f>Ov_CC!F8</f>
        <v>8.9071634899126367E-2</v>
      </c>
      <c r="G8" s="188"/>
      <c r="H8" s="180">
        <f>Ov_CC!H8</f>
        <v>0.1</v>
      </c>
      <c r="I8" s="190"/>
      <c r="J8" s="180">
        <f>Ov_CC!J8</f>
        <v>7.5006487803561783E-2</v>
      </c>
      <c r="K8" s="191"/>
    </row>
    <row r="9" spans="1:11">
      <c r="A9" s="184" t="s">
        <v>173</v>
      </c>
      <c r="B9" s="180">
        <f>Ov_CC!B9</f>
        <v>68.65006527408994</v>
      </c>
      <c r="C9" s="184"/>
      <c r="D9" s="177">
        <f>Ov_CC!D9</f>
        <v>1.2260852509840534</v>
      </c>
      <c r="E9" s="184"/>
      <c r="F9" s="180">
        <f>Ov_CC!F9</f>
        <v>1.9284169449228368</v>
      </c>
      <c r="G9" s="184"/>
      <c r="H9" s="180">
        <f>Ov_CC!H9</f>
        <v>29.06</v>
      </c>
      <c r="I9" s="174"/>
      <c r="J9" s="180">
        <f>Ov_CC!J9</f>
        <v>1.0072696609151355</v>
      </c>
      <c r="K9" s="192"/>
    </row>
    <row r="10" spans="1:11">
      <c r="A10" s="184" t="s">
        <v>270</v>
      </c>
      <c r="B10" s="180">
        <f>Ov_CC!B10</f>
        <v>82.278595631291807</v>
      </c>
      <c r="C10" s="184"/>
      <c r="D10" s="177">
        <f>Ov_CC!D10</f>
        <v>0.46626810432873111</v>
      </c>
      <c r="E10" s="184"/>
      <c r="F10" s="180">
        <f>Ov_CC!F10</f>
        <v>0.39532084781362842</v>
      </c>
      <c r="G10" s="184"/>
      <c r="H10" s="180">
        <f>Ov_CC!H10</f>
        <v>10.57</v>
      </c>
      <c r="I10" s="174"/>
      <c r="J10" s="180">
        <f>Ov_CC!J10</f>
        <v>22.010973370663919</v>
      </c>
      <c r="K10" s="192"/>
    </row>
    <row r="11" spans="1:11">
      <c r="A11" s="184" t="s">
        <v>271</v>
      </c>
      <c r="B11" s="180">
        <f>Ov_CC!B11</f>
        <v>57.139824025800223</v>
      </c>
      <c r="C11" s="184"/>
      <c r="D11" s="177">
        <f>Ov_CC!D11</f>
        <v>6.4178140857553228</v>
      </c>
      <c r="E11" s="184"/>
      <c r="F11" s="180">
        <f>Ov_CC!F11</f>
        <v>0</v>
      </c>
      <c r="G11" s="184"/>
      <c r="H11" s="180">
        <f>Ov_CC!H11</f>
        <v>0</v>
      </c>
      <c r="I11" s="174"/>
      <c r="J11" s="180">
        <f>Ov_CC!J11</f>
        <v>0.84009296901340047</v>
      </c>
      <c r="K11" s="192"/>
    </row>
    <row r="12" spans="1:11">
      <c r="A12" s="184" t="s">
        <v>272</v>
      </c>
      <c r="B12" s="180">
        <f>Ov_CC!B12</f>
        <v>46.201760601483457</v>
      </c>
      <c r="C12" s="184"/>
      <c r="D12" s="177">
        <f>Ov_CC!D12</f>
        <v>0</v>
      </c>
      <c r="E12" s="184"/>
      <c r="F12" s="180">
        <f>Ov_CC!F12</f>
        <v>0</v>
      </c>
      <c r="G12" s="184"/>
      <c r="H12" s="180">
        <f>Ov_CC!H12</f>
        <v>0</v>
      </c>
      <c r="I12" s="174"/>
      <c r="J12" s="180">
        <f>Ov_CC!J12</f>
        <v>0</v>
      </c>
      <c r="K12" s="192"/>
    </row>
    <row r="13" spans="1:11">
      <c r="A13" s="184" t="s">
        <v>210</v>
      </c>
      <c r="B13" s="180">
        <f>Ov_CC!B13</f>
        <v>27.294673713789233</v>
      </c>
      <c r="C13" s="184"/>
      <c r="D13" s="177">
        <f>Ov_CC!D13</f>
        <v>3.7365941463447725</v>
      </c>
      <c r="E13" s="184"/>
      <c r="F13" s="180">
        <f>Ov_CC!F13</f>
        <v>0.1974907792418652</v>
      </c>
      <c r="G13" s="184"/>
      <c r="H13" s="180">
        <f>Ov_CC!H13</f>
        <v>3.9</v>
      </c>
      <c r="I13" s="174"/>
      <c r="J13" s="180">
        <f>Ov_CC!J13</f>
        <v>8.8788025718857924</v>
      </c>
      <c r="K13" s="192"/>
    </row>
    <row r="14" spans="1:11">
      <c r="A14" s="184"/>
      <c r="B14" s="180"/>
      <c r="C14" s="184"/>
      <c r="D14" s="174"/>
      <c r="E14" s="184"/>
      <c r="F14" s="174"/>
      <c r="G14" s="184"/>
      <c r="H14" s="188"/>
      <c r="I14" s="174"/>
      <c r="J14" s="175"/>
      <c r="K14" s="192"/>
    </row>
    <row r="15" spans="1:11">
      <c r="A15" s="184" t="s">
        <v>273</v>
      </c>
      <c r="B15" s="207">
        <v>30.920954840622301</v>
      </c>
      <c r="C15" s="184"/>
      <c r="D15" s="207">
        <v>10.576603057</v>
      </c>
      <c r="E15" s="184"/>
      <c r="F15" s="174">
        <v>0.200535004549003</v>
      </c>
      <c r="G15" s="184"/>
      <c r="H15" s="150">
        <v>3.9954641780825889E-2</v>
      </c>
      <c r="I15" s="174"/>
      <c r="J15" s="150">
        <v>4.6387976460754894</v>
      </c>
      <c r="K15" s="192"/>
    </row>
    <row r="16" spans="1:11">
      <c r="A16" s="166" t="s">
        <v>167</v>
      </c>
      <c r="B16" s="194"/>
      <c r="C16" s="160">
        <f>SUM(Taxes_road!AL15:AL20)/1000</f>
        <v>269</v>
      </c>
      <c r="D16" s="189"/>
      <c r="E16" s="174">
        <f>Taxes_rail!AL8/1000</f>
        <v>19.580304654389728</v>
      </c>
      <c r="F16" s="188"/>
      <c r="G16" s="142">
        <f>Taxes_IWT!AL5/1000</f>
        <v>0.36930000000000002</v>
      </c>
      <c r="H16" s="188"/>
      <c r="I16" s="178">
        <f>Taxes_mar!AQ5/1000</f>
        <v>1.8264999999999996</v>
      </c>
      <c r="J16" s="191"/>
      <c r="K16" s="175">
        <f>Taxes_av!AQ5/1000</f>
        <v>13.861000000000001</v>
      </c>
    </row>
    <row r="17" spans="1:17">
      <c r="A17" s="315"/>
      <c r="B17" s="313"/>
      <c r="C17" s="313"/>
      <c r="D17" s="313"/>
      <c r="E17" s="313"/>
      <c r="F17" s="313"/>
      <c r="G17" s="313"/>
      <c r="H17" s="313"/>
      <c r="I17" s="313"/>
      <c r="J17" s="313"/>
      <c r="K17" s="314"/>
    </row>
    <row r="18" spans="1:17">
      <c r="A18" s="166" t="s">
        <v>255</v>
      </c>
      <c r="B18" s="315"/>
      <c r="C18" s="319">
        <f>C16/SUM(B8:B15)</f>
        <v>0.45454884751857944</v>
      </c>
      <c r="D18" s="320"/>
      <c r="E18" s="319">
        <f>E16/SUM(D8:D15)</f>
        <v>0.79091459840720202</v>
      </c>
      <c r="F18" s="320"/>
      <c r="G18" s="319">
        <f>G16/SUM(F8:F15)</f>
        <v>0.13138443637632724</v>
      </c>
      <c r="H18" s="320"/>
      <c r="I18" s="319">
        <f>I16/SUM(H8:H15)</f>
        <v>4.1825094964777286E-2</v>
      </c>
      <c r="J18" s="320"/>
      <c r="K18" s="319">
        <f>K16/SUM(J8:J15)</f>
        <v>0.37011084363564223</v>
      </c>
    </row>
    <row r="19" spans="1:17">
      <c r="D19" s="266"/>
    </row>
    <row r="20" spans="1:17">
      <c r="B20" s="322"/>
      <c r="C20" s="322"/>
      <c r="D20" s="322"/>
      <c r="E20" s="322"/>
      <c r="F20" s="322"/>
      <c r="G20" s="322"/>
      <c r="H20" s="322"/>
      <c r="I20" s="322"/>
      <c r="J20" s="322"/>
      <c r="K20" s="322"/>
    </row>
    <row r="23" spans="1:17" ht="18.75">
      <c r="A23" s="186" t="s">
        <v>306</v>
      </c>
    </row>
    <row r="24" spans="1:17">
      <c r="A24" s="118" t="s">
        <v>318</v>
      </c>
    </row>
    <row r="26" spans="1:17">
      <c r="A26" s="166" t="s">
        <v>308</v>
      </c>
      <c r="B26" s="353" t="s">
        <v>36</v>
      </c>
      <c r="C26" s="353"/>
      <c r="D26" s="354" t="s">
        <v>37</v>
      </c>
      <c r="E26" s="354"/>
      <c r="F26" s="355" t="s">
        <v>38</v>
      </c>
      <c r="G26" s="355"/>
      <c r="H26" s="195" t="s">
        <v>39</v>
      </c>
      <c r="I26" s="195"/>
      <c r="J26" s="195" t="s">
        <v>309</v>
      </c>
      <c r="K26" s="195"/>
      <c r="L26" s="181" t="s">
        <v>310</v>
      </c>
      <c r="M26" s="181"/>
      <c r="N26" s="195" t="s">
        <v>311</v>
      </c>
      <c r="O26" s="195"/>
      <c r="P26" s="181" t="s">
        <v>312</v>
      </c>
      <c r="Q26" s="181"/>
    </row>
    <row r="27" spans="1:17" ht="30">
      <c r="A27" s="196"/>
      <c r="B27" s="166" t="s">
        <v>224</v>
      </c>
      <c r="C27" s="183" t="s">
        <v>268</v>
      </c>
      <c r="D27" s="166" t="s">
        <v>224</v>
      </c>
      <c r="E27" s="183" t="s">
        <v>268</v>
      </c>
      <c r="F27" s="166" t="s">
        <v>224</v>
      </c>
      <c r="G27" s="183" t="s">
        <v>268</v>
      </c>
      <c r="H27" s="166" t="s">
        <v>224</v>
      </c>
      <c r="I27" s="183" t="s">
        <v>268</v>
      </c>
      <c r="J27" s="166" t="s">
        <v>224</v>
      </c>
      <c r="K27" s="183" t="s">
        <v>268</v>
      </c>
      <c r="L27" s="166" t="s">
        <v>224</v>
      </c>
      <c r="M27" s="183" t="s">
        <v>268</v>
      </c>
      <c r="N27" s="166" t="s">
        <v>224</v>
      </c>
      <c r="O27" s="183" t="s">
        <v>268</v>
      </c>
      <c r="P27" s="166" t="s">
        <v>224</v>
      </c>
      <c r="Q27" s="183" t="s">
        <v>268</v>
      </c>
    </row>
    <row r="28" spans="1:17">
      <c r="A28" s="166" t="s">
        <v>269</v>
      </c>
      <c r="B28" s="190">
        <f>Ov_CC!B28</f>
        <v>4.4547695287814797</v>
      </c>
      <c r="C28" s="188"/>
      <c r="D28" s="190">
        <f>Ov_CC!D28</f>
        <v>0.97909454511702376</v>
      </c>
      <c r="E28" s="188"/>
      <c r="F28" s="190">
        <f>Ov_CC!F28</f>
        <v>0.97909454511702376</v>
      </c>
      <c r="G28" s="197"/>
      <c r="H28" s="190">
        <f>Ov_CC!H28</f>
        <v>12.701575746826983</v>
      </c>
      <c r="I28" s="197"/>
      <c r="J28" s="190">
        <f>Ov_CC!J28</f>
        <v>5.7883507141408372E-2</v>
      </c>
      <c r="K28" s="194"/>
      <c r="L28" s="190">
        <f>Ov_CC!L28</f>
        <v>0.46649862063646452</v>
      </c>
      <c r="M28" s="194"/>
      <c r="N28" s="190">
        <f>Ov_CC!N28</f>
        <v>0.46649862063646452</v>
      </c>
      <c r="O28" s="194"/>
      <c r="P28" s="190">
        <f>Ov_CC!P28</f>
        <v>1.1613131164412985E-2</v>
      </c>
      <c r="Q28" s="194"/>
    </row>
    <row r="29" spans="1:17">
      <c r="A29" s="184" t="s">
        <v>173</v>
      </c>
      <c r="B29" s="190">
        <f>Ov_CC!B29</f>
        <v>0.70692487653795921</v>
      </c>
      <c r="C29" s="184"/>
      <c r="D29" s="190">
        <f>Ov_CC!D29</f>
        <v>0.75825804284492293</v>
      </c>
      <c r="E29" s="184"/>
      <c r="F29" s="190">
        <f>Ov_CC!F29</f>
        <v>0.73197054608469503</v>
      </c>
      <c r="G29" s="198"/>
      <c r="H29" s="190">
        <f>Ov_CC!H29</f>
        <v>1.1166008371603258</v>
      </c>
      <c r="I29" s="198"/>
      <c r="J29" s="190">
        <f>Ov_CC!J29</f>
        <v>2.2127871946544513E-3</v>
      </c>
      <c r="K29" s="198"/>
      <c r="L29" s="190">
        <f>Ov_CC!L29</f>
        <v>8.600536067216372E-3</v>
      </c>
      <c r="M29" s="198"/>
      <c r="N29" s="190">
        <f>Ov_CC!N29</f>
        <v>0.79757480158697569</v>
      </c>
      <c r="O29" s="198"/>
      <c r="P29" s="190">
        <f>Ov_CC!P29</f>
        <v>0.14485712462328132</v>
      </c>
      <c r="Q29" s="198"/>
    </row>
    <row r="30" spans="1:17">
      <c r="A30" s="184" t="s">
        <v>270</v>
      </c>
      <c r="B30" s="190">
        <f>Ov_CC!B30</f>
        <v>1.1772203867313547</v>
      </c>
      <c r="C30" s="184"/>
      <c r="D30" s="190">
        <f>Ov_CC!D30</f>
        <v>0.47187507229353287</v>
      </c>
      <c r="E30" s="184"/>
      <c r="F30" s="190">
        <f>Ov_CC!F30</f>
        <v>0.44213245671606566</v>
      </c>
      <c r="G30" s="198"/>
      <c r="H30" s="190">
        <f>Ov_CC!H30</f>
        <v>0.89239641283870608</v>
      </c>
      <c r="I30" s="198"/>
      <c r="J30" s="190">
        <f>Ov_CC!J30</f>
        <v>0</v>
      </c>
      <c r="K30" s="198"/>
      <c r="L30" s="190">
        <f>Ov_CC!L30</f>
        <v>0</v>
      </c>
      <c r="M30" s="198"/>
      <c r="N30" s="190">
        <f>Ov_CC!N30</f>
        <v>0.34176788806913494</v>
      </c>
      <c r="O30" s="198"/>
      <c r="P30" s="190">
        <f>Ov_CC!P30</f>
        <v>2.0971605344362585</v>
      </c>
      <c r="Q30" s="198"/>
    </row>
    <row r="31" spans="1:17">
      <c r="A31" s="184" t="s">
        <v>271</v>
      </c>
      <c r="B31" s="190">
        <f>Ov_CC!B31</f>
        <v>0.5545002955714543</v>
      </c>
      <c r="C31" s="184"/>
      <c r="D31" s="190">
        <f>Ov_CC!D31</f>
        <v>0.42618322130647873</v>
      </c>
      <c r="E31" s="184"/>
      <c r="F31" s="190">
        <f>Ov_CC!F31</f>
        <v>0.23792163807996108</v>
      </c>
      <c r="G31" s="198"/>
      <c r="H31" s="190">
        <f>Ov_CC!H31</f>
        <v>8.9669569017113542</v>
      </c>
      <c r="I31" s="198"/>
      <c r="J31" s="190">
        <f>Ov_CC!J31</f>
        <v>0.32517769252649847</v>
      </c>
      <c r="K31" s="198"/>
      <c r="L31" s="190">
        <f>Ov_CC!L31</f>
        <v>0.7968076755291974</v>
      </c>
      <c r="M31" s="198"/>
      <c r="N31" s="190">
        <f>Ov_CC!N31</f>
        <v>1.3821882237474263</v>
      </c>
      <c r="O31" s="198"/>
      <c r="P31" s="190">
        <f>Ov_CC!P31</f>
        <v>0.13007021292617399</v>
      </c>
      <c r="Q31" s="198"/>
    </row>
    <row r="32" spans="1:17">
      <c r="A32" s="184" t="s">
        <v>272</v>
      </c>
      <c r="B32" s="190">
        <f>Ov_CC!B32</f>
        <v>0.71077206375935931</v>
      </c>
      <c r="C32" s="184"/>
      <c r="D32" s="190">
        <f>Ov_CC!D32</f>
        <v>0.13737023826892281</v>
      </c>
      <c r="E32" s="184"/>
      <c r="F32" s="190">
        <f>Ov_CC!F32</f>
        <v>0.13737023826892281</v>
      </c>
      <c r="G32" s="198"/>
      <c r="H32" s="190">
        <f>Ov_CC!H32</f>
        <v>0</v>
      </c>
      <c r="I32" s="198"/>
      <c r="J32" s="190">
        <f>Ov_CC!J32</f>
        <v>0</v>
      </c>
      <c r="K32" s="198"/>
      <c r="L32" s="190">
        <f>Ov_CC!L32</f>
        <v>0</v>
      </c>
      <c r="M32" s="198"/>
      <c r="N32" s="190">
        <f>Ov_CC!N32</f>
        <v>0</v>
      </c>
      <c r="O32" s="198"/>
      <c r="P32" s="190">
        <f>Ov_CC!P32</f>
        <v>0</v>
      </c>
      <c r="Q32" s="198"/>
    </row>
    <row r="33" spans="1:17">
      <c r="A33" s="184" t="s">
        <v>210</v>
      </c>
      <c r="B33" s="190">
        <f>Ov_CC!B33</f>
        <v>0.38416445694236173</v>
      </c>
      <c r="C33" s="184"/>
      <c r="D33" s="190">
        <f>Ov_CC!D33</f>
        <v>0.16654623349356246</v>
      </c>
      <c r="E33" s="184"/>
      <c r="F33" s="190">
        <f>Ov_CC!F33</f>
        <v>0.14540987271751091</v>
      </c>
      <c r="G33" s="198"/>
      <c r="H33" s="190">
        <f>Ov_CC!H33</f>
        <v>0.5056403932031186</v>
      </c>
      <c r="I33" s="198"/>
      <c r="J33" s="190">
        <f>Ov_CC!J33</f>
        <v>0.302957403697238</v>
      </c>
      <c r="K33" s="198"/>
      <c r="L33" s="190">
        <f>Ov_CC!L33</f>
        <v>0.8037573179824864</v>
      </c>
      <c r="M33" s="198"/>
      <c r="N33" s="190">
        <f>Ov_CC!N33</f>
        <v>0.11403301486432756</v>
      </c>
      <c r="O33" s="198"/>
      <c r="P33" s="190">
        <f>Ov_CC!P33</f>
        <v>0.80096187867235025</v>
      </c>
      <c r="Q33" s="198"/>
    </row>
    <row r="34" spans="1:17">
      <c r="A34" s="184"/>
      <c r="B34" s="174"/>
      <c r="C34" s="184"/>
      <c r="D34" s="174"/>
      <c r="E34" s="184"/>
      <c r="F34" s="189"/>
      <c r="G34" s="198"/>
      <c r="H34" s="188"/>
      <c r="I34" s="198"/>
      <c r="J34" s="188"/>
      <c r="K34" s="198"/>
      <c r="L34" s="190"/>
      <c r="M34" s="198"/>
      <c r="N34" s="188"/>
      <c r="O34" s="198"/>
      <c r="P34" s="188"/>
      <c r="Q34" s="198"/>
    </row>
    <row r="35" spans="1:17">
      <c r="A35" s="184" t="s">
        <v>273</v>
      </c>
      <c r="B35" s="175">
        <f>Infra_costs_road!AL27/10</f>
        <v>0.13291624169412888</v>
      </c>
      <c r="C35" s="192"/>
      <c r="D35" s="175">
        <f>Infra_costs_road!AL28/10</f>
        <v>1.9101635576868301</v>
      </c>
      <c r="E35" s="192"/>
      <c r="F35" s="175">
        <f>Infra_costs_road!AL29/10</f>
        <v>1.7862839435212134</v>
      </c>
      <c r="G35" s="192"/>
      <c r="H35" s="175">
        <f>Infra_costs_road!AL30/10</f>
        <v>0.10651894441281881</v>
      </c>
      <c r="I35" s="192"/>
      <c r="J35" s="185">
        <f>Infra_costs_rail!AL26/10</f>
        <v>0.76432632028352121</v>
      </c>
      <c r="K35" s="192"/>
      <c r="L35" s="185">
        <f>Infra_costs_rail!AL27/10</f>
        <v>1.5874023980792591</v>
      </c>
      <c r="M35" s="192"/>
      <c r="N35" s="185">
        <f>Infra_costs_rail!AL28/10</f>
        <v>3.5233415887837274</v>
      </c>
      <c r="O35" s="192"/>
      <c r="P35" s="208">
        <f>Infra_costs_av!AQ27</f>
        <v>0.5420312450342285</v>
      </c>
      <c r="Q35" s="209"/>
    </row>
    <row r="36" spans="1:17">
      <c r="A36" s="166" t="s">
        <v>167</v>
      </c>
      <c r="B36" s="194"/>
      <c r="C36" s="164">
        <f>Taxes_road!AL45/10</f>
        <v>3.9322384709133162</v>
      </c>
      <c r="D36" s="188"/>
      <c r="E36" s="164">
        <f>Taxes_road!AL46/10</f>
        <v>1.0100637081739625</v>
      </c>
      <c r="F36" s="199"/>
      <c r="G36" s="164">
        <f>Taxes_road!AL47/10</f>
        <v>1.0100637081739625</v>
      </c>
      <c r="H36" s="197"/>
      <c r="I36" s="164">
        <f>Taxes_road!AL48/10</f>
        <v>3.5502859041756296</v>
      </c>
      <c r="J36" s="197"/>
      <c r="K36" s="180">
        <f>Taxes_rail!AL26/10</f>
        <v>3.7434196729970788</v>
      </c>
      <c r="L36" s="194"/>
      <c r="M36" s="180">
        <f>Taxes_rail!AL27/10</f>
        <v>3.1531707693535038</v>
      </c>
      <c r="N36" s="188"/>
      <c r="O36" s="180">
        <f>Taxes_rail!AL28/10</f>
        <v>7.2583729421099097</v>
      </c>
      <c r="P36" s="194"/>
      <c r="Q36" s="174">
        <f>Taxes_av!AQ26</f>
        <v>1.5239457644061389</v>
      </c>
    </row>
    <row r="37" spans="1:17">
      <c r="A37" s="316"/>
      <c r="B37" s="317"/>
      <c r="C37" s="317"/>
      <c r="D37" s="317"/>
      <c r="E37" s="317"/>
      <c r="F37" s="317"/>
      <c r="G37" s="317"/>
      <c r="H37" s="317"/>
      <c r="I37" s="317"/>
      <c r="J37" s="317"/>
      <c r="K37" s="317"/>
      <c r="L37" s="317"/>
      <c r="M37" s="317"/>
      <c r="N37" s="317"/>
      <c r="O37" s="317"/>
      <c r="P37" s="317"/>
      <c r="Q37" s="318"/>
    </row>
    <row r="38" spans="1:17">
      <c r="A38" s="166" t="s">
        <v>255</v>
      </c>
      <c r="B38" s="315"/>
      <c r="C38" s="319">
        <f>C36/SUM(B28:B35)</f>
        <v>0.48419022048442267</v>
      </c>
      <c r="D38" s="320"/>
      <c r="E38" s="319">
        <f>E36/SUM(D28:D35)</f>
        <v>0.20828242112600062</v>
      </c>
      <c r="F38" s="320"/>
      <c r="G38" s="319">
        <f>G36/SUM(F28:F35)</f>
        <v>0.22646237916886797</v>
      </c>
      <c r="H38" s="320"/>
      <c r="I38" s="319">
        <f>I36/SUM(H28:H35)</f>
        <v>0.14616431975141561</v>
      </c>
      <c r="J38" s="320"/>
      <c r="K38" s="319">
        <f>K36/SUM(J28:J35)</f>
        <v>2.5771228537444739</v>
      </c>
      <c r="L38" s="320"/>
      <c r="M38" s="319">
        <f>M36/SUM(L28:L35)</f>
        <v>0.86080084207629071</v>
      </c>
      <c r="N38" s="320"/>
      <c r="O38" s="319">
        <f>O36/SUM(N28:N35)</f>
        <v>1.0955366331272176</v>
      </c>
      <c r="P38" s="320"/>
      <c r="Q38" s="319">
        <f>Q36/SUM(P28:P35)</f>
        <v>0.40892697724337174</v>
      </c>
    </row>
    <row r="43" spans="1:17" ht="18.75">
      <c r="A43" s="186" t="s">
        <v>313</v>
      </c>
    </row>
    <row r="44" spans="1:17">
      <c r="A44" s="118" t="s">
        <v>318</v>
      </c>
    </row>
    <row r="46" spans="1:17">
      <c r="A46" s="190" t="s">
        <v>314</v>
      </c>
      <c r="B46" s="356" t="s">
        <v>46</v>
      </c>
      <c r="C46" s="357"/>
      <c r="D46" s="358" t="s">
        <v>315</v>
      </c>
      <c r="E46" s="359"/>
      <c r="F46" s="351" t="s">
        <v>316</v>
      </c>
      <c r="G46" s="352"/>
      <c r="H46" s="351" t="s">
        <v>256</v>
      </c>
      <c r="I46" s="352"/>
      <c r="K46" s="312" t="s">
        <v>45</v>
      </c>
      <c r="L46" s="200"/>
      <c r="M46" s="127"/>
    </row>
    <row r="47" spans="1:17" ht="30">
      <c r="A47" s="201"/>
      <c r="B47" s="190" t="s">
        <v>224</v>
      </c>
      <c r="C47" s="172" t="s">
        <v>268</v>
      </c>
      <c r="D47" s="190" t="s">
        <v>224</v>
      </c>
      <c r="E47" s="172" t="s">
        <v>268</v>
      </c>
      <c r="F47" s="190" t="s">
        <v>224</v>
      </c>
      <c r="G47" s="172" t="s">
        <v>268</v>
      </c>
      <c r="H47" s="190" t="s">
        <v>224</v>
      </c>
      <c r="I47" s="172" t="s">
        <v>268</v>
      </c>
      <c r="K47" s="308"/>
      <c r="L47" s="203"/>
      <c r="M47" s="127"/>
    </row>
    <row r="48" spans="1:17">
      <c r="A48" s="190" t="s">
        <v>269</v>
      </c>
      <c r="B48" s="190">
        <f>Ov_CC!B48</f>
        <v>1.2546976709644657</v>
      </c>
      <c r="C48" s="190"/>
      <c r="D48" s="189">
        <f>Ov_CC!D48</f>
        <v>6.5076809329581681E-2</v>
      </c>
      <c r="E48" s="189"/>
      <c r="F48" s="188">
        <f>Ov_CC!F48</f>
        <v>6.5076809329581681E-2</v>
      </c>
      <c r="G48" s="188"/>
      <c r="H48" s="188">
        <f>Ov_CC!H48</f>
        <v>5.9786676434353245E-2</v>
      </c>
      <c r="I48" s="188"/>
      <c r="K48" s="309"/>
      <c r="L48" s="205"/>
      <c r="M48" s="127"/>
    </row>
    <row r="49" spans="1:13">
      <c r="A49" s="174" t="s">
        <v>173</v>
      </c>
      <c r="B49" s="174">
        <f>Ov_CC!B49</f>
        <v>0.760465484502161</v>
      </c>
      <c r="C49" s="174"/>
      <c r="D49" s="189">
        <f>Ov_CC!D49</f>
        <v>3.8783192323029124E-3</v>
      </c>
      <c r="E49" s="189"/>
      <c r="F49" s="188">
        <f>Ov_CC!F49</f>
        <v>0.67858863731843178</v>
      </c>
      <c r="G49" s="188"/>
      <c r="H49" s="188">
        <f>Ov_CC!H49</f>
        <v>1.294392317455447</v>
      </c>
      <c r="I49" s="188"/>
      <c r="K49" s="309"/>
      <c r="L49" s="206"/>
      <c r="M49" s="127"/>
    </row>
    <row r="50" spans="1:13">
      <c r="A50" s="174" t="s">
        <v>270</v>
      </c>
      <c r="B50" s="174">
        <f>Ov_CC!B50</f>
        <v>0.52531711112764035</v>
      </c>
      <c r="C50" s="174"/>
      <c r="D50" s="189">
        <f>Ov_CC!D50</f>
        <v>0</v>
      </c>
      <c r="E50" s="189"/>
      <c r="F50" s="188">
        <f>Ov_CC!F50</f>
        <v>0.24983677585128355</v>
      </c>
      <c r="G50" s="188"/>
      <c r="H50" s="188">
        <f>Ov_CC!H50</f>
        <v>0.26534732008404421</v>
      </c>
      <c r="I50" s="188"/>
      <c r="K50" s="309"/>
      <c r="L50" s="206"/>
      <c r="M50" s="127"/>
    </row>
    <row r="51" spans="1:13">
      <c r="A51" s="174" t="s">
        <v>271</v>
      </c>
      <c r="B51" s="177">
        <f>Ov_CC!B51</f>
        <v>0.42010523381924908</v>
      </c>
      <c r="C51" s="177"/>
      <c r="D51" s="189">
        <f>Ov_CC!D51</f>
        <v>0.64969618320808231</v>
      </c>
      <c r="E51" s="189"/>
      <c r="F51" s="188">
        <f>Ov_CC!F51</f>
        <v>0.44716897613611978</v>
      </c>
      <c r="G51" s="188"/>
      <c r="H51" s="188">
        <f>Ov_CC!H51</f>
        <v>0</v>
      </c>
      <c r="I51" s="188"/>
      <c r="K51" s="309"/>
      <c r="L51" s="206"/>
      <c r="M51" s="127"/>
    </row>
    <row r="52" spans="1:13">
      <c r="A52" s="174" t="s">
        <v>272</v>
      </c>
      <c r="B52" s="177">
        <f>Ov_CC!B52</f>
        <v>0.13496721946956636</v>
      </c>
      <c r="C52" s="177"/>
      <c r="D52" s="189">
        <f>Ov_CC!D52</f>
        <v>0</v>
      </c>
      <c r="E52" s="189"/>
      <c r="F52" s="188">
        <f>Ov_CC!F52</f>
        <v>0</v>
      </c>
      <c r="G52" s="188"/>
      <c r="H52" s="188">
        <f>Ov_CC!H52</f>
        <v>0</v>
      </c>
      <c r="I52" s="188"/>
      <c r="K52" s="309"/>
      <c r="L52" s="206"/>
      <c r="M52" s="127"/>
    </row>
    <row r="53" spans="1:13">
      <c r="A53" s="174" t="s">
        <v>210</v>
      </c>
      <c r="B53" s="174">
        <f>Ov_CC!B53</f>
        <v>0.20236803165826087</v>
      </c>
      <c r="C53" s="174"/>
      <c r="D53" s="189">
        <f>Ov_CC!D53</f>
        <v>0.15667039178445624</v>
      </c>
      <c r="E53" s="189"/>
      <c r="F53" s="188">
        <f>Ov_CC!F53</f>
        <v>0.13621614122656855</v>
      </c>
      <c r="G53" s="188"/>
      <c r="H53" s="188">
        <f>Ov_CC!H53</f>
        <v>0.13257424268917009</v>
      </c>
      <c r="I53" s="188"/>
      <c r="K53" s="309"/>
      <c r="L53" s="206"/>
      <c r="M53" s="127"/>
    </row>
    <row r="54" spans="1:13">
      <c r="A54" s="174"/>
      <c r="B54" s="174"/>
      <c r="C54" s="174"/>
      <c r="D54" s="189"/>
      <c r="E54" s="189"/>
      <c r="F54" s="188"/>
      <c r="G54" s="188"/>
      <c r="H54" s="188"/>
      <c r="I54" s="188"/>
      <c r="K54" s="309"/>
      <c r="L54" s="206"/>
      <c r="M54" s="127"/>
    </row>
    <row r="55" spans="1:13">
      <c r="A55" s="174" t="s">
        <v>273</v>
      </c>
      <c r="B55" s="174">
        <f>Infra_costs_road!AL32/10</f>
        <v>0.72261013627591619</v>
      </c>
      <c r="C55" s="174"/>
      <c r="D55" s="177">
        <f>Infra_costs_rail!AL29/10</f>
        <v>0.54672802417503852</v>
      </c>
      <c r="E55" s="177"/>
      <c r="F55" s="177">
        <f>Infra_costs_rail!AL30/10</f>
        <v>0.56479563727659443</v>
      </c>
      <c r="G55" s="177"/>
      <c r="H55" s="174">
        <f>Infra_costs_IWT!AL24/10</f>
        <v>0.13460313650143202</v>
      </c>
      <c r="I55" s="174"/>
      <c r="K55" s="309"/>
      <c r="L55" s="206"/>
      <c r="M55" s="127"/>
    </row>
    <row r="56" spans="1:13">
      <c r="A56" s="190" t="s">
        <v>167</v>
      </c>
      <c r="B56" s="190"/>
      <c r="C56" s="177">
        <f>Taxes_road!AL50/10</f>
        <v>1.3179482106014651</v>
      </c>
      <c r="D56" s="189"/>
      <c r="E56" s="177">
        <f>Taxes_rail!AL29/10</f>
        <v>0.52478392728882395</v>
      </c>
      <c r="F56" s="188"/>
      <c r="G56" s="177">
        <f>Taxes_rail!AL30/10</f>
        <v>1.3252013496883133</v>
      </c>
      <c r="H56" s="188"/>
      <c r="I56" s="190">
        <f>Taxes_IWT!AL24/10</f>
        <v>0.24791764962583271</v>
      </c>
      <c r="K56" s="310"/>
      <c r="L56" s="204"/>
      <c r="M56" s="127"/>
    </row>
    <row r="57" spans="1:13">
      <c r="A57" s="315"/>
      <c r="B57" s="313"/>
      <c r="C57" s="313"/>
      <c r="D57" s="313"/>
      <c r="E57" s="313"/>
      <c r="F57" s="313"/>
      <c r="G57" s="313"/>
      <c r="H57" s="313"/>
      <c r="I57" s="314"/>
      <c r="K57" s="311"/>
      <c r="L57" s="127"/>
      <c r="M57" s="127"/>
    </row>
    <row r="58" spans="1:13">
      <c r="A58" s="173" t="s">
        <v>255</v>
      </c>
      <c r="B58" s="315"/>
      <c r="C58" s="319">
        <f>C56/SUM(B48:B55)</f>
        <v>0.32780452317752923</v>
      </c>
      <c r="D58" s="320"/>
      <c r="E58" s="319">
        <f>E56/SUM(D48:D55)</f>
        <v>0.36903345716800534</v>
      </c>
      <c r="F58" s="320"/>
      <c r="G58" s="319">
        <f>G56/SUM(F48:F55)</f>
        <v>0.61876634582904699</v>
      </c>
      <c r="H58" s="320"/>
      <c r="I58" s="319">
        <f>I56/SUM(H48:H55)</f>
        <v>0.13140253582162464</v>
      </c>
      <c r="K58" s="321">
        <f>Taxes_road!AL19/(Ext_costs_road!AM9-(Ext_costs_road!AM173*1000)+1303)</f>
        <v>0.47903108749665385</v>
      </c>
      <c r="L58" s="127"/>
      <c r="M58" s="127"/>
    </row>
    <row r="61" spans="1:13" s="241" customFormat="1" ht="15.75" thickBot="1"/>
    <row r="62" spans="1:13" ht="15.75" thickTop="1"/>
    <row r="64" spans="1:13" ht="18.75">
      <c r="A64" s="186"/>
      <c r="C64" s="187"/>
    </row>
    <row r="65" spans="1:13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</row>
    <row r="66" spans="1:13">
      <c r="A66" s="127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</row>
    <row r="67" spans="1:13">
      <c r="A67" s="179"/>
      <c r="B67" s="252"/>
      <c r="C67" s="252"/>
      <c r="D67" s="268"/>
      <c r="E67" s="268"/>
      <c r="F67" s="268"/>
      <c r="G67" s="268"/>
      <c r="H67" s="268"/>
      <c r="I67" s="268"/>
      <c r="J67" s="252"/>
      <c r="K67" s="252"/>
      <c r="L67" s="127"/>
      <c r="M67" s="127"/>
    </row>
    <row r="68" spans="1:13">
      <c r="A68" s="179"/>
      <c r="B68" s="179"/>
      <c r="C68" s="254"/>
      <c r="D68" s="179"/>
      <c r="E68" s="254"/>
      <c r="F68" s="179"/>
      <c r="G68" s="254"/>
      <c r="H68" s="179"/>
      <c r="I68" s="254"/>
      <c r="J68" s="179"/>
      <c r="K68" s="254"/>
      <c r="L68" s="127"/>
      <c r="M68" s="127"/>
    </row>
    <row r="69" spans="1:13">
      <c r="A69" s="179"/>
      <c r="B69" s="263"/>
      <c r="C69" s="256"/>
      <c r="D69" s="263"/>
      <c r="E69" s="269"/>
      <c r="F69" s="263"/>
      <c r="G69" s="269"/>
      <c r="H69" s="263"/>
      <c r="I69" s="270"/>
      <c r="J69" s="263"/>
      <c r="K69" s="271"/>
      <c r="L69" s="127"/>
      <c r="M69" s="127"/>
    </row>
    <row r="70" spans="1:13">
      <c r="A70" s="58"/>
      <c r="B70" s="263"/>
      <c r="C70" s="58"/>
      <c r="D70" s="263"/>
      <c r="E70" s="272"/>
      <c r="F70" s="263"/>
      <c r="G70" s="272"/>
      <c r="H70" s="263"/>
      <c r="I70" s="272"/>
      <c r="J70" s="263"/>
      <c r="K70" s="273"/>
      <c r="L70" s="127"/>
      <c r="M70" s="127"/>
    </row>
    <row r="71" spans="1:13">
      <c r="A71" s="58"/>
      <c r="B71" s="263"/>
      <c r="C71" s="58"/>
      <c r="D71" s="263"/>
      <c r="E71" s="272"/>
      <c r="F71" s="263"/>
      <c r="G71" s="272"/>
      <c r="H71" s="263"/>
      <c r="I71" s="272"/>
      <c r="J71" s="263"/>
      <c r="K71" s="273"/>
      <c r="L71" s="127"/>
      <c r="M71" s="127"/>
    </row>
    <row r="72" spans="1:13">
      <c r="A72" s="58"/>
      <c r="B72" s="263"/>
      <c r="C72" s="58"/>
      <c r="D72" s="263"/>
      <c r="E72" s="272"/>
      <c r="F72" s="263"/>
      <c r="G72" s="272"/>
      <c r="H72" s="263"/>
      <c r="I72" s="272"/>
      <c r="J72" s="263"/>
      <c r="K72" s="273"/>
      <c r="L72" s="127"/>
      <c r="M72" s="127"/>
    </row>
    <row r="73" spans="1:13">
      <c r="A73" s="58"/>
      <c r="B73" s="263"/>
      <c r="C73" s="263"/>
      <c r="D73" s="263"/>
      <c r="E73" s="272"/>
      <c r="F73" s="263"/>
      <c r="G73" s="272"/>
      <c r="H73" s="263"/>
      <c r="I73" s="272"/>
      <c r="J73" s="263"/>
      <c r="K73" s="273"/>
      <c r="L73" s="127"/>
      <c r="M73" s="127"/>
    </row>
    <row r="74" spans="1:13">
      <c r="A74" s="58"/>
      <c r="B74" s="263"/>
      <c r="C74" s="263"/>
      <c r="D74" s="263"/>
      <c r="E74" s="272"/>
      <c r="F74" s="263"/>
      <c r="G74" s="272"/>
      <c r="H74" s="263"/>
      <c r="I74" s="272"/>
      <c r="J74" s="263"/>
      <c r="K74" s="273"/>
      <c r="L74" s="127"/>
      <c r="M74" s="127"/>
    </row>
    <row r="75" spans="1:13">
      <c r="A75" s="58"/>
      <c r="B75" s="263"/>
      <c r="C75" s="263"/>
      <c r="D75" s="263"/>
      <c r="E75" s="272"/>
      <c r="F75" s="263"/>
      <c r="G75" s="272"/>
      <c r="H75" s="263"/>
      <c r="I75" s="272"/>
      <c r="J75" s="263"/>
      <c r="K75" s="273"/>
      <c r="L75" s="127"/>
      <c r="M75" s="127"/>
    </row>
    <row r="76" spans="1:13">
      <c r="A76" s="58"/>
      <c r="B76" s="263"/>
      <c r="C76" s="263"/>
      <c r="D76" s="263"/>
      <c r="E76" s="272"/>
      <c r="F76" s="263"/>
      <c r="G76" s="272"/>
      <c r="H76" s="263"/>
      <c r="I76" s="272"/>
      <c r="J76" s="263"/>
      <c r="K76" s="273"/>
      <c r="L76" s="127"/>
      <c r="M76" s="127"/>
    </row>
    <row r="77" spans="1:13">
      <c r="A77" s="179"/>
      <c r="B77" s="259"/>
      <c r="C77" s="263"/>
      <c r="D77" s="257"/>
      <c r="E77" s="263"/>
      <c r="F77" s="256"/>
      <c r="G77" s="263"/>
      <c r="H77" s="256"/>
      <c r="I77" s="263"/>
      <c r="J77" s="274"/>
      <c r="K77" s="263"/>
      <c r="L77" s="127"/>
      <c r="M77" s="127"/>
    </row>
    <row r="78" spans="1:13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</row>
    <row r="79" spans="1:13">
      <c r="A79" s="179"/>
      <c r="B79" s="127"/>
      <c r="C79" s="127"/>
      <c r="D79" s="127"/>
      <c r="E79" s="127"/>
      <c r="F79" s="127"/>
      <c r="G79" s="275"/>
      <c r="H79" s="127"/>
      <c r="I79" s="127"/>
      <c r="J79" s="127"/>
      <c r="K79" s="127"/>
      <c r="L79" s="127"/>
      <c r="M79" s="127"/>
    </row>
    <row r="80" spans="1:13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</row>
    <row r="81" spans="1:18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</row>
    <row r="83" spans="1:18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</row>
    <row r="84" spans="1:18" ht="18.75">
      <c r="A84" s="250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</row>
  </sheetData>
  <mergeCells count="7">
    <mergeCell ref="H46:I46"/>
    <mergeCell ref="B26:C26"/>
    <mergeCell ref="D26:E26"/>
    <mergeCell ref="F26:G26"/>
    <mergeCell ref="B46:C46"/>
    <mergeCell ref="D46:E46"/>
    <mergeCell ref="F46:G46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84"/>
  <sheetViews>
    <sheetView topLeftCell="A31" zoomScale="90" zoomScaleNormal="90" workbookViewId="0">
      <selection activeCell="F55" sqref="F55"/>
    </sheetView>
    <sheetView workbookViewId="1"/>
  </sheetViews>
  <sheetFormatPr defaultColWidth="9.140625" defaultRowHeight="15"/>
  <cols>
    <col min="1" max="1" width="17" style="118" customWidth="1"/>
    <col min="2" max="16384" width="9.140625" style="118"/>
  </cols>
  <sheetData>
    <row r="1" spans="1:11">
      <c r="A1" s="118" t="s">
        <v>321</v>
      </c>
    </row>
    <row r="3" spans="1:11" ht="18.75">
      <c r="A3" s="186" t="s">
        <v>226</v>
      </c>
      <c r="C3" s="187"/>
    </row>
    <row r="4" spans="1:11">
      <c r="A4" s="118" t="s">
        <v>380</v>
      </c>
    </row>
    <row r="6" spans="1:11">
      <c r="A6" s="166" t="s">
        <v>305</v>
      </c>
      <c r="B6" s="167" t="s">
        <v>267</v>
      </c>
      <c r="C6" s="168"/>
      <c r="D6" s="169" t="s">
        <v>49</v>
      </c>
      <c r="E6" s="170"/>
      <c r="F6" s="169" t="s">
        <v>256</v>
      </c>
      <c r="G6" s="170"/>
      <c r="H6" s="169" t="s">
        <v>74</v>
      </c>
      <c r="I6" s="170"/>
      <c r="J6" s="167" t="s">
        <v>122</v>
      </c>
      <c r="K6" s="168"/>
    </row>
    <row r="7" spans="1:11" ht="30">
      <c r="A7" s="166"/>
      <c r="B7" s="171" t="s">
        <v>224</v>
      </c>
      <c r="C7" s="172" t="s">
        <v>268</v>
      </c>
      <c r="D7" s="171" t="s">
        <v>224</v>
      </c>
      <c r="E7" s="172" t="s">
        <v>268</v>
      </c>
      <c r="F7" s="171" t="s">
        <v>224</v>
      </c>
      <c r="G7" s="172" t="s">
        <v>268</v>
      </c>
      <c r="H7" s="171" t="s">
        <v>224</v>
      </c>
      <c r="I7" s="172" t="s">
        <v>268</v>
      </c>
      <c r="J7" s="171" t="s">
        <v>224</v>
      </c>
      <c r="K7" s="172" t="s">
        <v>268</v>
      </c>
    </row>
    <row r="8" spans="1:11">
      <c r="A8" s="173"/>
      <c r="B8" s="180"/>
      <c r="C8" s="188"/>
      <c r="D8" s="189"/>
      <c r="E8" s="188"/>
      <c r="F8" s="174"/>
      <c r="G8" s="188"/>
      <c r="H8" s="174"/>
      <c r="I8" s="190"/>
      <c r="J8" s="175"/>
      <c r="K8" s="191"/>
    </row>
    <row r="9" spans="1:11">
      <c r="A9" s="176"/>
      <c r="B9" s="180"/>
      <c r="C9" s="184"/>
      <c r="D9" s="174"/>
      <c r="E9" s="184"/>
      <c r="F9" s="174"/>
      <c r="G9" s="184"/>
      <c r="H9" s="174"/>
      <c r="I9" s="174"/>
      <c r="J9" s="175"/>
      <c r="K9" s="192"/>
    </row>
    <row r="10" spans="1:11">
      <c r="A10" s="176"/>
      <c r="B10" s="180"/>
      <c r="C10" s="184"/>
      <c r="D10" s="174"/>
      <c r="E10" s="184"/>
      <c r="F10" s="174"/>
      <c r="G10" s="184"/>
      <c r="H10" s="174"/>
      <c r="I10" s="174"/>
      <c r="J10" s="175"/>
      <c r="K10" s="192"/>
    </row>
    <row r="11" spans="1:11">
      <c r="A11" s="176"/>
      <c r="B11" s="180"/>
      <c r="C11" s="184"/>
      <c r="D11" s="174"/>
      <c r="E11" s="184"/>
      <c r="F11" s="188"/>
      <c r="G11" s="184"/>
      <c r="H11" s="188"/>
      <c r="I11" s="174"/>
      <c r="J11" s="175"/>
      <c r="K11" s="192"/>
    </row>
    <row r="12" spans="1:11">
      <c r="A12" s="176"/>
      <c r="B12" s="180"/>
      <c r="C12" s="184"/>
      <c r="D12" s="189"/>
      <c r="E12" s="184"/>
      <c r="F12" s="188"/>
      <c r="G12" s="184"/>
      <c r="H12" s="188"/>
      <c r="I12" s="174"/>
      <c r="J12" s="191"/>
      <c r="K12" s="192"/>
    </row>
    <row r="13" spans="1:11">
      <c r="A13" s="176"/>
      <c r="B13" s="180"/>
      <c r="C13" s="184"/>
      <c r="D13" s="174"/>
      <c r="E13" s="184"/>
      <c r="F13" s="174"/>
      <c r="G13" s="184"/>
      <c r="H13" s="174"/>
      <c r="I13" s="174"/>
      <c r="J13" s="175"/>
      <c r="K13" s="192"/>
    </row>
    <row r="14" spans="1:11">
      <c r="A14" s="176"/>
      <c r="B14" s="180"/>
      <c r="C14" s="184"/>
      <c r="D14" s="174"/>
      <c r="E14" s="184"/>
      <c r="F14" s="174"/>
      <c r="G14" s="184"/>
      <c r="H14" s="188"/>
      <c r="I14" s="174"/>
      <c r="J14" s="175"/>
      <c r="K14" s="192"/>
    </row>
    <row r="15" spans="1:11">
      <c r="A15" s="184" t="s">
        <v>273</v>
      </c>
      <c r="B15" s="180">
        <f>Ov_CC!B15</f>
        <v>183.78910395689704</v>
      </c>
      <c r="C15" s="245"/>
      <c r="D15" s="180">
        <f>Ov_CC!D15</f>
        <v>80.491443262472842</v>
      </c>
      <c r="E15" s="245"/>
      <c r="F15" s="180">
        <f>Ov_CC!F15</f>
        <v>2.8635215240902698</v>
      </c>
      <c r="G15" s="245"/>
      <c r="H15" s="180">
        <f>Ov_CC!H15</f>
        <v>1.4340700892180736</v>
      </c>
      <c r="I15" s="245"/>
      <c r="J15" s="180">
        <f>Ov_CC!J15</f>
        <v>14.056962563865119</v>
      </c>
      <c r="K15" s="174"/>
    </row>
    <row r="16" spans="1:11">
      <c r="A16" s="166" t="s">
        <v>167</v>
      </c>
      <c r="B16" s="194"/>
      <c r="C16" s="158">
        <f>SUM(Taxes_road!AL24:AL29)/1000</f>
        <v>33</v>
      </c>
      <c r="D16" s="189"/>
      <c r="E16" s="210">
        <v>17.148</v>
      </c>
      <c r="F16" s="188"/>
      <c r="G16" s="211">
        <v>0.35349999999999998</v>
      </c>
      <c r="H16" s="188"/>
      <c r="I16" s="178">
        <v>1.8264999999999996</v>
      </c>
      <c r="J16" s="190"/>
      <c r="K16" s="212">
        <v>11.4</v>
      </c>
    </row>
    <row r="17" spans="1:17">
      <c r="A17" s="315"/>
      <c r="B17" s="313"/>
      <c r="C17" s="313"/>
      <c r="D17" s="313"/>
      <c r="E17" s="313"/>
      <c r="F17" s="313"/>
      <c r="G17" s="313"/>
      <c r="H17" s="313"/>
      <c r="I17" s="313"/>
      <c r="J17" s="313"/>
      <c r="K17" s="314"/>
    </row>
    <row r="18" spans="1:17">
      <c r="A18" s="166" t="s">
        <v>255</v>
      </c>
      <c r="B18" s="315"/>
      <c r="C18" s="319">
        <f>C16/B15</f>
        <v>0.17955362581091475</v>
      </c>
      <c r="D18" s="320"/>
      <c r="E18" s="319">
        <f>E16/D15</f>
        <v>0.21304127873670312</v>
      </c>
      <c r="F18" s="320"/>
      <c r="G18" s="319">
        <f>G16/F15</f>
        <v>0.12344939509833286</v>
      </c>
      <c r="H18" s="320"/>
      <c r="I18" s="319">
        <f>I16/H15</f>
        <v>1.2736476506499752</v>
      </c>
      <c r="J18" s="320"/>
      <c r="K18" s="319">
        <f>K16/J15</f>
        <v>0.81098601125287795</v>
      </c>
    </row>
    <row r="23" spans="1:17" ht="18.75">
      <c r="A23" s="186" t="s">
        <v>306</v>
      </c>
    </row>
    <row r="24" spans="1:17">
      <c r="A24" s="118" t="s">
        <v>381</v>
      </c>
    </row>
    <row r="26" spans="1:17">
      <c r="A26" s="166" t="s">
        <v>308</v>
      </c>
      <c r="B26" s="353" t="s">
        <v>36</v>
      </c>
      <c r="C26" s="353"/>
      <c r="D26" s="354" t="s">
        <v>37</v>
      </c>
      <c r="E26" s="354"/>
      <c r="F26" s="355" t="s">
        <v>38</v>
      </c>
      <c r="G26" s="355"/>
      <c r="H26" s="195" t="s">
        <v>39</v>
      </c>
      <c r="I26" s="195"/>
      <c r="J26" s="195" t="s">
        <v>309</v>
      </c>
      <c r="K26" s="195"/>
      <c r="L26" s="181" t="s">
        <v>310</v>
      </c>
      <c r="M26" s="181"/>
      <c r="N26" s="195" t="s">
        <v>311</v>
      </c>
      <c r="O26" s="195"/>
      <c r="P26" s="181" t="s">
        <v>312</v>
      </c>
      <c r="Q26" s="181"/>
    </row>
    <row r="27" spans="1:17" ht="30">
      <c r="A27" s="196"/>
      <c r="B27" s="166" t="s">
        <v>224</v>
      </c>
      <c r="C27" s="183" t="s">
        <v>268</v>
      </c>
      <c r="D27" s="166" t="s">
        <v>224</v>
      </c>
      <c r="E27" s="183" t="s">
        <v>268</v>
      </c>
      <c r="F27" s="166" t="s">
        <v>224</v>
      </c>
      <c r="G27" s="183" t="s">
        <v>268</v>
      </c>
      <c r="H27" s="166" t="s">
        <v>224</v>
      </c>
      <c r="I27" s="183" t="s">
        <v>268</v>
      </c>
      <c r="J27" s="166" t="s">
        <v>224</v>
      </c>
      <c r="K27" s="183" t="s">
        <v>268</v>
      </c>
      <c r="L27" s="166" t="s">
        <v>224</v>
      </c>
      <c r="M27" s="183" t="s">
        <v>268</v>
      </c>
      <c r="N27" s="166" t="s">
        <v>224</v>
      </c>
      <c r="O27" s="183" t="s">
        <v>268</v>
      </c>
      <c r="P27" s="166" t="s">
        <v>224</v>
      </c>
      <c r="Q27" s="183" t="s">
        <v>268</v>
      </c>
    </row>
    <row r="28" spans="1:17">
      <c r="A28" s="166"/>
      <c r="B28" s="190"/>
      <c r="C28" s="188"/>
      <c r="D28" s="188"/>
      <c r="E28" s="188"/>
      <c r="F28" s="189"/>
      <c r="G28" s="197"/>
      <c r="H28" s="188"/>
      <c r="I28" s="197"/>
      <c r="J28" s="188"/>
      <c r="K28" s="194"/>
      <c r="L28" s="190"/>
      <c r="M28" s="194"/>
      <c r="N28" s="188"/>
      <c r="O28" s="194"/>
      <c r="P28" s="188"/>
      <c r="Q28" s="194"/>
    </row>
    <row r="29" spans="1:17">
      <c r="A29" s="184"/>
      <c r="B29" s="174"/>
      <c r="C29" s="184"/>
      <c r="D29" s="174"/>
      <c r="E29" s="184"/>
      <c r="F29" s="189"/>
      <c r="G29" s="198"/>
      <c r="H29" s="188"/>
      <c r="I29" s="198"/>
      <c r="J29" s="188"/>
      <c r="K29" s="198"/>
      <c r="L29" s="190"/>
      <c r="M29" s="198"/>
      <c r="N29" s="188"/>
      <c r="O29" s="198"/>
      <c r="P29" s="188"/>
      <c r="Q29" s="198"/>
    </row>
    <row r="30" spans="1:17">
      <c r="A30" s="184"/>
      <c r="B30" s="174"/>
      <c r="C30" s="184"/>
      <c r="D30" s="174"/>
      <c r="E30" s="184"/>
      <c r="F30" s="189"/>
      <c r="G30" s="198"/>
      <c r="H30" s="188"/>
      <c r="I30" s="198"/>
      <c r="J30" s="188"/>
      <c r="K30" s="198"/>
      <c r="L30" s="190"/>
      <c r="M30" s="198"/>
      <c r="N30" s="188"/>
      <c r="O30" s="198"/>
      <c r="P30" s="188"/>
      <c r="Q30" s="198"/>
    </row>
    <row r="31" spans="1:17">
      <c r="A31" s="184"/>
      <c r="B31" s="174"/>
      <c r="C31" s="184"/>
      <c r="D31" s="174"/>
      <c r="E31" s="184"/>
      <c r="F31" s="189"/>
      <c r="G31" s="198"/>
      <c r="H31" s="188"/>
      <c r="I31" s="198"/>
      <c r="J31" s="188"/>
      <c r="K31" s="198"/>
      <c r="L31" s="190"/>
      <c r="M31" s="198"/>
      <c r="N31" s="188"/>
      <c r="O31" s="198"/>
      <c r="P31" s="188"/>
      <c r="Q31" s="198"/>
    </row>
    <row r="32" spans="1:17">
      <c r="A32" s="184"/>
      <c r="B32" s="177"/>
      <c r="C32" s="184"/>
      <c r="D32" s="177"/>
      <c r="E32" s="184"/>
      <c r="F32" s="177"/>
      <c r="G32" s="198"/>
      <c r="H32" s="188"/>
      <c r="I32" s="198"/>
      <c r="J32" s="188"/>
      <c r="K32" s="198"/>
      <c r="L32" s="190"/>
      <c r="M32" s="198"/>
      <c r="N32" s="188"/>
      <c r="O32" s="198"/>
      <c r="P32" s="188"/>
      <c r="Q32" s="198"/>
    </row>
    <row r="33" spans="1:17">
      <c r="A33" s="184"/>
      <c r="B33" s="174"/>
      <c r="C33" s="184"/>
      <c r="D33" s="174"/>
      <c r="E33" s="184"/>
      <c r="F33" s="189"/>
      <c r="G33" s="198"/>
      <c r="H33" s="188"/>
      <c r="I33" s="198"/>
      <c r="J33" s="188"/>
      <c r="K33" s="198"/>
      <c r="L33" s="190"/>
      <c r="M33" s="198"/>
      <c r="N33" s="188"/>
      <c r="O33" s="198"/>
      <c r="P33" s="188"/>
      <c r="Q33" s="198"/>
    </row>
    <row r="34" spans="1:17">
      <c r="A34" s="184"/>
      <c r="B34" s="174"/>
      <c r="C34" s="184"/>
      <c r="D34" s="174"/>
      <c r="E34" s="184"/>
      <c r="F34" s="189"/>
      <c r="G34" s="198"/>
      <c r="H34" s="188"/>
      <c r="I34" s="198"/>
      <c r="J34" s="188"/>
      <c r="K34" s="198"/>
      <c r="L34" s="190"/>
      <c r="M34" s="198"/>
      <c r="N34" s="188"/>
      <c r="O34" s="198"/>
      <c r="P34" s="188"/>
      <c r="Q34" s="198"/>
    </row>
    <row r="35" spans="1:17">
      <c r="A35" s="184" t="s">
        <v>273</v>
      </c>
      <c r="B35" s="177">
        <f>Ov_CC!B35</f>
        <v>2.0777725563349265</v>
      </c>
      <c r="C35" s="174"/>
      <c r="D35" s="177">
        <f>Ov_CC!D35</f>
        <v>3.9607810026606791</v>
      </c>
      <c r="E35" s="174"/>
      <c r="F35" s="177">
        <f>Ov_CC!F35</f>
        <v>3.6939445148568431</v>
      </c>
      <c r="G35" s="174"/>
      <c r="H35" s="177">
        <f>Ov_CC!H35</f>
        <v>1.7761566494256595</v>
      </c>
      <c r="I35" s="174"/>
      <c r="J35" s="177">
        <f>Ov_CC!J35</f>
        <v>10.572417302698769</v>
      </c>
      <c r="K35" s="174"/>
      <c r="L35" s="177">
        <f>Ov_CC!L35</f>
        <v>13.368544532217964</v>
      </c>
      <c r="M35" s="174"/>
      <c r="N35" s="177">
        <f>Ov_CC!N35</f>
        <v>27.016434663358023</v>
      </c>
      <c r="O35" s="174"/>
      <c r="P35" s="177">
        <f>Ov_CC!P35</f>
        <v>1.6425189243461469</v>
      </c>
      <c r="Q35" s="174"/>
    </row>
    <row r="36" spans="1:17">
      <c r="A36" s="166" t="s">
        <v>167</v>
      </c>
      <c r="B36" s="194"/>
      <c r="C36" s="180">
        <f>Taxes_road!AL57/10</f>
        <v>0.4617582833318184</v>
      </c>
      <c r="D36" s="188"/>
      <c r="E36" s="180">
        <f>Taxes_road!AL58/10</f>
        <v>0.10262510565356406</v>
      </c>
      <c r="F36" s="199"/>
      <c r="G36" s="180">
        <f>Taxes_road!AL59/10</f>
        <v>0.10262510565356406</v>
      </c>
      <c r="H36" s="197"/>
      <c r="I36" s="180">
        <f>Taxes_road!AL60/10</f>
        <v>0.50435160280712898</v>
      </c>
      <c r="J36" s="197"/>
      <c r="K36" s="180">
        <f>Taxes_rail!AL37/10</f>
        <v>3.6424392329197359</v>
      </c>
      <c r="L36" s="194"/>
      <c r="M36" s="180">
        <f>Taxes_rail!AL38/10</f>
        <v>3.0163637332270259</v>
      </c>
      <c r="N36" s="188"/>
      <c r="O36" s="180">
        <f>Taxes_rail!AL39/10</f>
        <v>4.811451807933028</v>
      </c>
      <c r="P36" s="194"/>
      <c r="Q36" s="177">
        <f>Taxes_av!AQ33</f>
        <v>1.3399043604162335</v>
      </c>
    </row>
    <row r="37" spans="1:17">
      <c r="A37" s="315"/>
      <c r="B37" s="313"/>
      <c r="C37" s="313"/>
      <c r="D37" s="313"/>
      <c r="E37" s="313"/>
      <c r="F37" s="313"/>
      <c r="G37" s="313"/>
      <c r="H37" s="313"/>
      <c r="I37" s="313"/>
      <c r="J37" s="313"/>
      <c r="K37" s="314"/>
      <c r="L37" s="316"/>
      <c r="M37" s="317"/>
      <c r="N37" s="317"/>
      <c r="O37" s="317"/>
      <c r="P37" s="317"/>
      <c r="Q37" s="317"/>
    </row>
    <row r="38" spans="1:17">
      <c r="A38" s="166" t="s">
        <v>255</v>
      </c>
      <c r="B38" s="315"/>
      <c r="C38" s="319">
        <f>C36/B35</f>
        <v>0.22223716543178043</v>
      </c>
      <c r="D38" s="320"/>
      <c r="E38" s="319">
        <f>E36/D35</f>
        <v>2.591032061217851E-2</v>
      </c>
      <c r="F38" s="320"/>
      <c r="G38" s="319">
        <f>G36/F35</f>
        <v>2.7781983524877402E-2</v>
      </c>
      <c r="H38" s="320"/>
      <c r="I38" s="319">
        <f>I36/H35</f>
        <v>0.28395671235992437</v>
      </c>
      <c r="J38" s="320"/>
      <c r="K38" s="324">
        <f>K36/J35</f>
        <v>0.34452283982301268</v>
      </c>
      <c r="L38" s="173"/>
      <c r="M38" s="324">
        <f>M36/L35</f>
        <v>0.2256314235224067</v>
      </c>
      <c r="N38" s="320"/>
      <c r="O38" s="324">
        <f>O36/N35</f>
        <v>0.17809351485074848</v>
      </c>
      <c r="P38" s="320"/>
      <c r="Q38" s="319">
        <f>Q36/P35</f>
        <v>0.81576190116020852</v>
      </c>
    </row>
    <row r="43" spans="1:17" ht="18.75">
      <c r="A43" s="186" t="s">
        <v>313</v>
      </c>
    </row>
    <row r="44" spans="1:17">
      <c r="A44" s="118" t="s">
        <v>382</v>
      </c>
    </row>
    <row r="46" spans="1:17">
      <c r="A46" s="190" t="s">
        <v>314</v>
      </c>
      <c r="B46" s="356" t="s">
        <v>46</v>
      </c>
      <c r="C46" s="357"/>
      <c r="D46" s="358" t="s">
        <v>315</v>
      </c>
      <c r="E46" s="359"/>
      <c r="F46" s="351" t="s">
        <v>316</v>
      </c>
      <c r="G46" s="352"/>
      <c r="H46" s="351" t="s">
        <v>256</v>
      </c>
      <c r="I46" s="352"/>
      <c r="K46" s="312" t="s">
        <v>45</v>
      </c>
      <c r="L46" s="200"/>
      <c r="M46" s="127"/>
    </row>
    <row r="47" spans="1:17" ht="30">
      <c r="A47" s="201"/>
      <c r="B47" s="190" t="s">
        <v>224</v>
      </c>
      <c r="C47" s="172" t="s">
        <v>268</v>
      </c>
      <c r="D47" s="190" t="s">
        <v>224</v>
      </c>
      <c r="E47" s="172" t="s">
        <v>268</v>
      </c>
      <c r="F47" s="190" t="s">
        <v>224</v>
      </c>
      <c r="G47" s="172" t="s">
        <v>268</v>
      </c>
      <c r="H47" s="190" t="s">
        <v>224</v>
      </c>
      <c r="I47" s="172" t="s">
        <v>268</v>
      </c>
      <c r="K47" s="308"/>
      <c r="L47" s="203"/>
      <c r="M47" s="127"/>
    </row>
    <row r="48" spans="1:17">
      <c r="A48" s="190"/>
      <c r="B48" s="190"/>
      <c r="C48" s="190"/>
      <c r="D48" s="189"/>
      <c r="E48" s="189"/>
      <c r="F48" s="188"/>
      <c r="G48" s="188"/>
      <c r="H48" s="188"/>
      <c r="I48" s="188"/>
      <c r="K48" s="309"/>
      <c r="L48" s="205"/>
      <c r="M48" s="127"/>
    </row>
    <row r="49" spans="1:13">
      <c r="A49" s="174"/>
      <c r="B49" s="174"/>
      <c r="C49" s="174"/>
      <c r="D49" s="189"/>
      <c r="E49" s="189"/>
      <c r="F49" s="188"/>
      <c r="G49" s="188"/>
      <c r="H49" s="188"/>
      <c r="I49" s="188"/>
      <c r="K49" s="309"/>
      <c r="L49" s="206"/>
      <c r="M49" s="127"/>
    </row>
    <row r="50" spans="1:13">
      <c r="A50" s="174"/>
      <c r="B50" s="174"/>
      <c r="C50" s="174"/>
      <c r="D50" s="189"/>
      <c r="E50" s="189"/>
      <c r="F50" s="188"/>
      <c r="G50" s="188"/>
      <c r="H50" s="188"/>
      <c r="I50" s="188"/>
      <c r="K50" s="309"/>
      <c r="L50" s="206"/>
      <c r="M50" s="127"/>
    </row>
    <row r="51" spans="1:13">
      <c r="A51" s="174"/>
      <c r="B51" s="177"/>
      <c r="C51" s="177"/>
      <c r="D51" s="189"/>
      <c r="E51" s="189"/>
      <c r="F51" s="188"/>
      <c r="G51" s="188"/>
      <c r="H51" s="188"/>
      <c r="I51" s="188"/>
      <c r="K51" s="309"/>
      <c r="L51" s="206"/>
      <c r="M51" s="127"/>
    </row>
    <row r="52" spans="1:13">
      <c r="A52" s="174"/>
      <c r="B52" s="177"/>
      <c r="C52" s="177"/>
      <c r="D52" s="189"/>
      <c r="E52" s="189"/>
      <c r="F52" s="188"/>
      <c r="G52" s="188"/>
      <c r="H52" s="188"/>
      <c r="I52" s="188"/>
      <c r="K52" s="309"/>
      <c r="L52" s="206"/>
      <c r="M52" s="127"/>
    </row>
    <row r="53" spans="1:13">
      <c r="A53" s="174"/>
      <c r="B53" s="174"/>
      <c r="C53" s="174"/>
      <c r="D53" s="189"/>
      <c r="E53" s="189"/>
      <c r="F53" s="188"/>
      <c r="G53" s="188"/>
      <c r="H53" s="188"/>
      <c r="I53" s="188"/>
      <c r="K53" s="309"/>
      <c r="L53" s="206"/>
      <c r="M53" s="127"/>
    </row>
    <row r="54" spans="1:13">
      <c r="A54" s="174"/>
      <c r="B54" s="174"/>
      <c r="C54" s="174"/>
      <c r="D54" s="189"/>
      <c r="E54" s="189"/>
      <c r="F54" s="188"/>
      <c r="G54" s="188"/>
      <c r="H54" s="188"/>
      <c r="I54" s="188"/>
      <c r="K54" s="309"/>
      <c r="L54" s="206"/>
      <c r="M54" s="127"/>
    </row>
    <row r="55" spans="1:13">
      <c r="A55" s="174" t="s">
        <v>273</v>
      </c>
      <c r="B55" s="174">
        <f>Ov_CC!B55</f>
        <v>2.3372493230095519</v>
      </c>
      <c r="C55" s="174"/>
      <c r="D55" s="177">
        <f>Ov_CC!D55</f>
        <v>2.9524341314061502</v>
      </c>
      <c r="E55" s="177"/>
      <c r="F55" s="177">
        <f>Ov_CC!F55</f>
        <v>3.1528521904263842</v>
      </c>
      <c r="G55" s="177"/>
      <c r="H55" s="174">
        <f>Ov_CC!H55</f>
        <v>1.92205335646388</v>
      </c>
      <c r="I55" s="174"/>
      <c r="K55" s="309"/>
      <c r="L55" s="206"/>
      <c r="M55" s="127"/>
    </row>
    <row r="56" spans="1:13">
      <c r="A56" s="190" t="s">
        <v>167</v>
      </c>
      <c r="B56" s="190"/>
      <c r="C56" s="177">
        <f>Taxes_road!AL62/10</f>
        <v>0.31142995698073561</v>
      </c>
      <c r="D56" s="189"/>
      <c r="E56" s="177">
        <f>Taxes_rail!AL40/10</f>
        <v>0.4903407077822316</v>
      </c>
      <c r="F56" s="188"/>
      <c r="G56" s="177">
        <f>Taxes_rail!AL41/10</f>
        <v>0.78878096236738338</v>
      </c>
      <c r="H56" s="188"/>
      <c r="I56" s="190">
        <f>Taxes_IWT!AL33/10</f>
        <v>0.23723139605403837</v>
      </c>
      <c r="K56" s="310"/>
      <c r="L56" s="204"/>
      <c r="M56" s="127"/>
    </row>
    <row r="57" spans="1:13">
      <c r="A57" s="315"/>
      <c r="B57" s="313"/>
      <c r="C57" s="313"/>
      <c r="D57" s="313"/>
      <c r="E57" s="313"/>
      <c r="F57" s="313"/>
      <c r="G57" s="313"/>
      <c r="H57" s="313"/>
      <c r="I57" s="314"/>
      <c r="K57" s="311"/>
      <c r="L57" s="127"/>
      <c r="M57" s="127"/>
    </row>
    <row r="58" spans="1:13">
      <c r="A58" s="173" t="s">
        <v>255</v>
      </c>
      <c r="B58" s="315"/>
      <c r="C58" s="319">
        <f>C56/B55</f>
        <v>0.13324635669579477</v>
      </c>
      <c r="D58" s="320"/>
      <c r="E58" s="319">
        <f t="shared" ref="E58:I58" si="0">E56/D55</f>
        <v>0.16608015148121119</v>
      </c>
      <c r="F58" s="320"/>
      <c r="G58" s="319">
        <f t="shared" si="0"/>
        <v>0.25018012730267275</v>
      </c>
      <c r="H58" s="320"/>
      <c r="I58" s="319">
        <f t="shared" si="0"/>
        <v>0.12342602001980194</v>
      </c>
      <c r="K58" s="321">
        <f>Taxes_road!AL28/Infra_costs_road!AM9</f>
        <v>0.1126549081611125</v>
      </c>
      <c r="L58" s="127"/>
      <c r="M58" s="127"/>
    </row>
    <row r="61" spans="1:13" s="241" customFormat="1" ht="15.75" thickBot="1"/>
    <row r="62" spans="1:13" ht="15.75" thickTop="1"/>
    <row r="64" spans="1:13" ht="18.75">
      <c r="A64" s="186"/>
      <c r="C64" s="187"/>
    </row>
    <row r="67" spans="1:13">
      <c r="A67" s="179"/>
      <c r="B67" s="252"/>
      <c r="C67" s="252"/>
      <c r="D67" s="268"/>
      <c r="E67" s="268"/>
      <c r="F67" s="268"/>
      <c r="G67" s="268"/>
      <c r="H67" s="268"/>
      <c r="I67" s="268"/>
      <c r="J67" s="252"/>
      <c r="K67" s="252"/>
      <c r="L67" s="127"/>
      <c r="M67" s="127"/>
    </row>
    <row r="68" spans="1:13">
      <c r="A68" s="179"/>
      <c r="B68" s="179"/>
      <c r="C68" s="254"/>
      <c r="D68" s="179"/>
      <c r="E68" s="254"/>
      <c r="F68" s="179"/>
      <c r="G68" s="254"/>
      <c r="H68" s="179"/>
      <c r="I68" s="254"/>
      <c r="J68" s="179"/>
      <c r="K68" s="254"/>
      <c r="L68" s="127"/>
      <c r="M68" s="127"/>
    </row>
    <row r="69" spans="1:13">
      <c r="A69" s="179"/>
      <c r="B69" s="263"/>
      <c r="C69" s="256"/>
      <c r="D69" s="263"/>
      <c r="E69" s="269"/>
      <c r="F69" s="263"/>
      <c r="G69" s="269"/>
      <c r="H69" s="263"/>
      <c r="I69" s="270"/>
      <c r="J69" s="263"/>
      <c r="K69" s="271"/>
      <c r="L69" s="127"/>
      <c r="M69" s="127"/>
    </row>
    <row r="70" spans="1:13">
      <c r="A70" s="58"/>
      <c r="B70" s="263"/>
      <c r="C70" s="58"/>
      <c r="D70" s="263"/>
      <c r="E70" s="272"/>
      <c r="F70" s="263"/>
      <c r="G70" s="272"/>
      <c r="H70" s="263"/>
      <c r="I70" s="272"/>
      <c r="J70" s="263"/>
      <c r="K70" s="273"/>
      <c r="L70" s="127"/>
      <c r="M70" s="127"/>
    </row>
    <row r="71" spans="1:13">
      <c r="A71" s="58"/>
      <c r="B71" s="263"/>
      <c r="C71" s="58"/>
      <c r="D71" s="263"/>
      <c r="E71" s="272"/>
      <c r="F71" s="263"/>
      <c r="G71" s="272"/>
      <c r="H71" s="263"/>
      <c r="I71" s="272"/>
      <c r="J71" s="263"/>
      <c r="K71" s="273"/>
      <c r="L71" s="127"/>
      <c r="M71" s="127"/>
    </row>
    <row r="72" spans="1:13">
      <c r="A72" s="58"/>
      <c r="B72" s="263"/>
      <c r="C72" s="58"/>
      <c r="D72" s="263"/>
      <c r="E72" s="272"/>
      <c r="F72" s="263"/>
      <c r="G72" s="272"/>
      <c r="H72" s="263"/>
      <c r="I72" s="272"/>
      <c r="J72" s="263"/>
      <c r="K72" s="273"/>
      <c r="L72" s="127"/>
      <c r="M72" s="127"/>
    </row>
    <row r="73" spans="1:13">
      <c r="A73" s="58"/>
      <c r="B73" s="263"/>
      <c r="C73" s="263"/>
      <c r="D73" s="263"/>
      <c r="E73" s="272"/>
      <c r="F73" s="263"/>
      <c r="G73" s="272"/>
      <c r="H73" s="263"/>
      <c r="I73" s="272"/>
      <c r="J73" s="263"/>
      <c r="K73" s="273"/>
      <c r="L73" s="127"/>
      <c r="M73" s="127"/>
    </row>
    <row r="74" spans="1:13">
      <c r="A74" s="58"/>
      <c r="B74" s="263"/>
      <c r="C74" s="263"/>
      <c r="D74" s="263"/>
      <c r="E74" s="272"/>
      <c r="F74" s="263"/>
      <c r="G74" s="272"/>
      <c r="H74" s="263"/>
      <c r="I74" s="272"/>
      <c r="J74" s="263"/>
      <c r="K74" s="273"/>
      <c r="L74" s="127"/>
      <c r="M74" s="127"/>
    </row>
    <row r="75" spans="1:13">
      <c r="A75" s="58"/>
      <c r="B75" s="263"/>
      <c r="C75" s="263"/>
      <c r="D75" s="263"/>
      <c r="E75" s="272"/>
      <c r="F75" s="263"/>
      <c r="G75" s="272"/>
      <c r="H75" s="263"/>
      <c r="I75" s="272"/>
      <c r="J75" s="263"/>
      <c r="K75" s="273"/>
      <c r="L75" s="127"/>
      <c r="M75" s="127"/>
    </row>
    <row r="76" spans="1:13">
      <c r="A76" s="58"/>
      <c r="B76" s="263"/>
      <c r="C76" s="263"/>
      <c r="D76" s="263"/>
      <c r="E76" s="272"/>
      <c r="F76" s="263"/>
      <c r="G76" s="272"/>
      <c r="H76" s="263"/>
      <c r="I76" s="272"/>
      <c r="J76" s="263"/>
      <c r="K76" s="273"/>
      <c r="L76" s="127"/>
      <c r="M76" s="127"/>
    </row>
    <row r="77" spans="1:13">
      <c r="A77" s="179"/>
      <c r="B77" s="259"/>
      <c r="C77" s="263"/>
      <c r="D77" s="257"/>
      <c r="E77" s="263"/>
      <c r="F77" s="256"/>
      <c r="G77" s="263"/>
      <c r="H77" s="256"/>
      <c r="I77" s="263"/>
      <c r="J77" s="274"/>
      <c r="K77" s="263"/>
      <c r="L77" s="127"/>
      <c r="M77" s="127"/>
    </row>
    <row r="78" spans="1:13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</row>
    <row r="79" spans="1:13">
      <c r="A79" s="179"/>
      <c r="B79" s="127"/>
      <c r="C79" s="127"/>
      <c r="D79" s="127"/>
      <c r="E79" s="127"/>
      <c r="F79" s="127"/>
      <c r="G79" s="275"/>
      <c r="H79" s="127"/>
      <c r="I79" s="127"/>
      <c r="J79" s="127"/>
      <c r="K79" s="127"/>
      <c r="L79" s="127"/>
      <c r="M79" s="127"/>
    </row>
    <row r="80" spans="1:13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</row>
    <row r="81" spans="1:18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</row>
    <row r="82" spans="1:18">
      <c r="A82" s="127"/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</row>
    <row r="83" spans="1:18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</row>
    <row r="84" spans="1:18" ht="18.75">
      <c r="A84" s="250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</row>
  </sheetData>
  <mergeCells count="7">
    <mergeCell ref="H46:I46"/>
    <mergeCell ref="B26:C26"/>
    <mergeCell ref="D26:E26"/>
    <mergeCell ref="F26:G26"/>
    <mergeCell ref="B46:C46"/>
    <mergeCell ref="D46:E46"/>
    <mergeCell ref="F46:G46"/>
  </mergeCells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R84"/>
  <sheetViews>
    <sheetView topLeftCell="A40" zoomScale="90" zoomScaleNormal="90" workbookViewId="0">
      <selection activeCell="K44" sqref="K44"/>
    </sheetView>
    <sheetView workbookViewId="1"/>
  </sheetViews>
  <sheetFormatPr defaultColWidth="9.140625" defaultRowHeight="15"/>
  <cols>
    <col min="1" max="1" width="18.28515625" style="118" customWidth="1"/>
    <col min="2" max="16384" width="9.140625" style="118"/>
  </cols>
  <sheetData>
    <row r="1" spans="1:11">
      <c r="A1" s="118" t="s">
        <v>322</v>
      </c>
    </row>
    <row r="3" spans="1:11" ht="18.75">
      <c r="A3" s="186" t="s">
        <v>226</v>
      </c>
      <c r="C3" s="187"/>
    </row>
    <row r="4" spans="1:11">
      <c r="A4" s="118" t="s">
        <v>383</v>
      </c>
    </row>
    <row r="6" spans="1:11">
      <c r="A6" s="166" t="s">
        <v>305</v>
      </c>
      <c r="B6" s="167" t="s">
        <v>267</v>
      </c>
      <c r="C6" s="168"/>
      <c r="D6" s="169" t="s">
        <v>49</v>
      </c>
      <c r="E6" s="170"/>
      <c r="F6" s="169" t="s">
        <v>256</v>
      </c>
      <c r="G6" s="170"/>
      <c r="H6" s="169" t="s">
        <v>74</v>
      </c>
      <c r="I6" s="170"/>
      <c r="J6" s="167" t="s">
        <v>122</v>
      </c>
      <c r="K6" s="168"/>
    </row>
    <row r="7" spans="1:11" ht="30">
      <c r="A7" s="166"/>
      <c r="B7" s="171" t="s">
        <v>224</v>
      </c>
      <c r="C7" s="172" t="s">
        <v>268</v>
      </c>
      <c r="D7" s="171" t="s">
        <v>224</v>
      </c>
      <c r="E7" s="172" t="s">
        <v>268</v>
      </c>
      <c r="F7" s="171" t="s">
        <v>224</v>
      </c>
      <c r="G7" s="172" t="s">
        <v>268</v>
      </c>
      <c r="H7" s="171" t="s">
        <v>224</v>
      </c>
      <c r="I7" s="172" t="s">
        <v>268</v>
      </c>
      <c r="J7" s="171" t="s">
        <v>224</v>
      </c>
      <c r="K7" s="172" t="s">
        <v>268</v>
      </c>
    </row>
    <row r="8" spans="1:11">
      <c r="A8" s="173"/>
      <c r="B8" s="180"/>
      <c r="C8" s="188"/>
      <c r="D8" s="189"/>
      <c r="E8" s="188"/>
      <c r="F8" s="174"/>
      <c r="G8" s="188"/>
      <c r="H8" s="174"/>
      <c r="I8" s="190"/>
      <c r="J8" s="175"/>
      <c r="K8" s="191"/>
    </row>
    <row r="9" spans="1:11">
      <c r="A9" s="176"/>
      <c r="B9" s="180"/>
      <c r="C9" s="184"/>
      <c r="D9" s="174"/>
      <c r="E9" s="184"/>
      <c r="F9" s="174"/>
      <c r="G9" s="184"/>
      <c r="H9" s="174"/>
      <c r="I9" s="174"/>
      <c r="J9" s="175"/>
      <c r="K9" s="192"/>
    </row>
    <row r="10" spans="1:11">
      <c r="A10" s="176"/>
      <c r="B10" s="180"/>
      <c r="C10" s="184"/>
      <c r="D10" s="174"/>
      <c r="E10" s="184"/>
      <c r="F10" s="174"/>
      <c r="G10" s="184"/>
      <c r="H10" s="174"/>
      <c r="I10" s="174"/>
      <c r="J10" s="175"/>
      <c r="K10" s="192"/>
    </row>
    <row r="11" spans="1:11">
      <c r="A11" s="176"/>
      <c r="B11" s="180"/>
      <c r="C11" s="184"/>
      <c r="D11" s="174"/>
      <c r="E11" s="184"/>
      <c r="F11" s="188"/>
      <c r="G11" s="184"/>
      <c r="H11" s="188"/>
      <c r="I11" s="174"/>
      <c r="J11" s="175"/>
      <c r="K11" s="192"/>
    </row>
    <row r="12" spans="1:11">
      <c r="A12" s="176"/>
      <c r="B12" s="180"/>
      <c r="C12" s="184"/>
      <c r="D12" s="189"/>
      <c r="E12" s="184"/>
      <c r="F12" s="188"/>
      <c r="G12" s="184"/>
      <c r="H12" s="188"/>
      <c r="I12" s="174"/>
      <c r="J12" s="191"/>
      <c r="K12" s="192"/>
    </row>
    <row r="13" spans="1:11">
      <c r="A13" s="176"/>
      <c r="B13" s="180"/>
      <c r="C13" s="184"/>
      <c r="D13" s="174"/>
      <c r="E13" s="184"/>
      <c r="F13" s="174"/>
      <c r="G13" s="184"/>
      <c r="H13" s="174"/>
      <c r="I13" s="174"/>
      <c r="J13" s="175"/>
      <c r="K13" s="192"/>
    </row>
    <row r="14" spans="1:11">
      <c r="A14" s="176"/>
      <c r="B14" s="180"/>
      <c r="C14" s="184"/>
      <c r="D14" s="174"/>
      <c r="E14" s="184"/>
      <c r="F14" s="174"/>
      <c r="G14" s="184"/>
      <c r="H14" s="188"/>
      <c r="I14" s="174"/>
      <c r="J14" s="175"/>
      <c r="K14" s="192"/>
    </row>
    <row r="15" spans="1:11">
      <c r="A15" s="184" t="s">
        <v>273</v>
      </c>
      <c r="B15" s="207">
        <f>Ov_CC_ex_infra!B15</f>
        <v>30.920954840622301</v>
      </c>
      <c r="C15" s="184"/>
      <c r="D15" s="207">
        <f>Ov_CC_ex_infra!D15</f>
        <v>10.576603057</v>
      </c>
      <c r="E15" s="184"/>
      <c r="F15" s="207">
        <f>Ov_CC_ex_infra!F15</f>
        <v>0.200535004549003</v>
      </c>
      <c r="G15" s="184"/>
      <c r="H15" s="207">
        <f>Ov_CC_ex_infra!H15</f>
        <v>3.9954641780825889E-2</v>
      </c>
      <c r="I15" s="174"/>
      <c r="J15" s="207">
        <f>Ov_CC_ex_infra!J15</f>
        <v>4.6387976460754894</v>
      </c>
      <c r="K15" s="192"/>
    </row>
    <row r="16" spans="1:11">
      <c r="A16" s="166" t="s">
        <v>167</v>
      </c>
      <c r="B16" s="194"/>
      <c r="C16" s="158">
        <f>Overal_infra_CC!C16</f>
        <v>33</v>
      </c>
      <c r="D16" s="189"/>
      <c r="E16" s="158">
        <f>Overal_infra_CC!E16</f>
        <v>17.148</v>
      </c>
      <c r="F16" s="188"/>
      <c r="G16" s="158">
        <f>Overal_infra_CC!G16</f>
        <v>0.35349999999999998</v>
      </c>
      <c r="H16" s="188"/>
      <c r="I16" s="158">
        <f>Overal_infra_CC!I16</f>
        <v>1.8264999999999996</v>
      </c>
      <c r="J16" s="190"/>
      <c r="K16" s="158">
        <f>Overal_infra_CC!K16</f>
        <v>11.4</v>
      </c>
    </row>
    <row r="17" spans="1:17">
      <c r="A17" s="315"/>
      <c r="B17" s="313"/>
      <c r="C17" s="313"/>
      <c r="D17" s="313"/>
      <c r="E17" s="313"/>
      <c r="F17" s="313"/>
      <c r="G17" s="313"/>
      <c r="H17" s="313"/>
      <c r="I17" s="313"/>
      <c r="J17" s="313"/>
      <c r="K17" s="314"/>
    </row>
    <row r="18" spans="1:17">
      <c r="A18" s="166" t="s">
        <v>255</v>
      </c>
      <c r="B18" s="315"/>
      <c r="C18" s="319">
        <f>C16/B15</f>
        <v>1.0672374177994775</v>
      </c>
      <c r="D18" s="320"/>
      <c r="E18" s="319">
        <f>E16/D15</f>
        <v>1.6213145097329524</v>
      </c>
      <c r="F18" s="320"/>
      <c r="G18" s="319">
        <f>G16/F15</f>
        <v>1.7627845113376117</v>
      </c>
      <c r="H18" s="320"/>
      <c r="I18" s="319">
        <f>I16/H15</f>
        <v>45.71433802408739</v>
      </c>
      <c r="J18" s="320"/>
      <c r="K18" s="319">
        <f>K16/J15</f>
        <v>2.4575333674329634</v>
      </c>
    </row>
    <row r="23" spans="1:17" ht="18.75">
      <c r="A23" s="186" t="s">
        <v>306</v>
      </c>
    </row>
    <row r="24" spans="1:17">
      <c r="A24" s="118" t="s">
        <v>384</v>
      </c>
    </row>
    <row r="26" spans="1:17">
      <c r="A26" s="166" t="s">
        <v>308</v>
      </c>
      <c r="B26" s="353" t="s">
        <v>36</v>
      </c>
      <c r="C26" s="353"/>
      <c r="D26" s="354" t="s">
        <v>37</v>
      </c>
      <c r="E26" s="354"/>
      <c r="F26" s="355" t="s">
        <v>38</v>
      </c>
      <c r="G26" s="355"/>
      <c r="H26" s="195" t="s">
        <v>39</v>
      </c>
      <c r="I26" s="195"/>
      <c r="J26" s="195" t="s">
        <v>309</v>
      </c>
      <c r="K26" s="195"/>
      <c r="L26" s="181" t="s">
        <v>310</v>
      </c>
      <c r="M26" s="181"/>
      <c r="N26" s="195" t="s">
        <v>311</v>
      </c>
      <c r="O26" s="195"/>
      <c r="P26" s="181" t="s">
        <v>312</v>
      </c>
      <c r="Q26" s="181"/>
    </row>
    <row r="27" spans="1:17" ht="30">
      <c r="A27" s="196"/>
      <c r="B27" s="166" t="s">
        <v>224</v>
      </c>
      <c r="C27" s="183" t="s">
        <v>268</v>
      </c>
      <c r="D27" s="166" t="s">
        <v>224</v>
      </c>
      <c r="E27" s="183" t="s">
        <v>268</v>
      </c>
      <c r="F27" s="166" t="s">
        <v>224</v>
      </c>
      <c r="G27" s="183" t="s">
        <v>268</v>
      </c>
      <c r="H27" s="166" t="s">
        <v>224</v>
      </c>
      <c r="I27" s="183" t="s">
        <v>268</v>
      </c>
      <c r="J27" s="166" t="s">
        <v>224</v>
      </c>
      <c r="K27" s="183" t="s">
        <v>268</v>
      </c>
      <c r="L27" s="166" t="s">
        <v>224</v>
      </c>
      <c r="M27" s="183" t="s">
        <v>268</v>
      </c>
      <c r="N27" s="166" t="s">
        <v>224</v>
      </c>
      <c r="O27" s="183" t="s">
        <v>268</v>
      </c>
      <c r="P27" s="166" t="s">
        <v>224</v>
      </c>
      <c r="Q27" s="183" t="s">
        <v>268</v>
      </c>
    </row>
    <row r="28" spans="1:17">
      <c r="A28" s="166"/>
      <c r="B28" s="190"/>
      <c r="C28" s="188"/>
      <c r="D28" s="188"/>
      <c r="E28" s="188"/>
      <c r="F28" s="189"/>
      <c r="G28" s="197"/>
      <c r="H28" s="188"/>
      <c r="I28" s="197"/>
      <c r="J28" s="188"/>
      <c r="K28" s="194"/>
      <c r="L28" s="190"/>
      <c r="M28" s="194"/>
      <c r="N28" s="188"/>
      <c r="O28" s="194"/>
      <c r="P28" s="188"/>
      <c r="Q28" s="194"/>
    </row>
    <row r="29" spans="1:17">
      <c r="A29" s="184"/>
      <c r="B29" s="174"/>
      <c r="C29" s="184"/>
      <c r="D29" s="174"/>
      <c r="E29" s="184"/>
      <c r="F29" s="189"/>
      <c r="G29" s="198"/>
      <c r="H29" s="188"/>
      <c r="I29" s="198"/>
      <c r="J29" s="188"/>
      <c r="K29" s="198"/>
      <c r="L29" s="190"/>
      <c r="M29" s="198"/>
      <c r="N29" s="188"/>
      <c r="O29" s="198"/>
      <c r="P29" s="188"/>
      <c r="Q29" s="198"/>
    </row>
    <row r="30" spans="1:17">
      <c r="A30" s="184"/>
      <c r="B30" s="174"/>
      <c r="C30" s="184"/>
      <c r="D30" s="174"/>
      <c r="E30" s="184"/>
      <c r="F30" s="189"/>
      <c r="G30" s="198"/>
      <c r="H30" s="188"/>
      <c r="I30" s="198"/>
      <c r="J30" s="188"/>
      <c r="K30" s="198"/>
      <c r="L30" s="190"/>
      <c r="M30" s="198"/>
      <c r="N30" s="188"/>
      <c r="O30" s="198"/>
      <c r="P30" s="188"/>
      <c r="Q30" s="198"/>
    </row>
    <row r="31" spans="1:17">
      <c r="A31" s="184"/>
      <c r="B31" s="174"/>
      <c r="C31" s="184"/>
      <c r="D31" s="174"/>
      <c r="E31" s="184"/>
      <c r="F31" s="189"/>
      <c r="G31" s="198"/>
      <c r="H31" s="188"/>
      <c r="I31" s="198"/>
      <c r="J31" s="188"/>
      <c r="K31" s="198"/>
      <c r="L31" s="190"/>
      <c r="M31" s="198"/>
      <c r="N31" s="188"/>
      <c r="O31" s="198"/>
      <c r="P31" s="188"/>
      <c r="Q31" s="198"/>
    </row>
    <row r="32" spans="1:17">
      <c r="A32" s="184"/>
      <c r="B32" s="177"/>
      <c r="C32" s="184"/>
      <c r="D32" s="177"/>
      <c r="E32" s="184"/>
      <c r="F32" s="177"/>
      <c r="G32" s="198"/>
      <c r="H32" s="188"/>
      <c r="I32" s="198"/>
      <c r="J32" s="188"/>
      <c r="K32" s="198"/>
      <c r="L32" s="190"/>
      <c r="M32" s="198"/>
      <c r="N32" s="188"/>
      <c r="O32" s="198"/>
      <c r="P32" s="188"/>
      <c r="Q32" s="198"/>
    </row>
    <row r="33" spans="1:17">
      <c r="A33" s="184"/>
      <c r="B33" s="174"/>
      <c r="C33" s="184"/>
      <c r="D33" s="174"/>
      <c r="E33" s="184"/>
      <c r="F33" s="189"/>
      <c r="G33" s="198"/>
      <c r="H33" s="188"/>
      <c r="I33" s="198"/>
      <c r="J33" s="188"/>
      <c r="K33" s="198"/>
      <c r="L33" s="190"/>
      <c r="M33" s="198"/>
      <c r="N33" s="188"/>
      <c r="O33" s="198"/>
      <c r="P33" s="188"/>
      <c r="Q33" s="198"/>
    </row>
    <row r="34" spans="1:17">
      <c r="A34" s="184"/>
      <c r="B34" s="174"/>
      <c r="C34" s="184"/>
      <c r="D34" s="174"/>
      <c r="E34" s="184"/>
      <c r="F34" s="189"/>
      <c r="G34" s="198"/>
      <c r="H34" s="188"/>
      <c r="I34" s="198"/>
      <c r="J34" s="188"/>
      <c r="K34" s="198"/>
      <c r="L34" s="190"/>
      <c r="M34" s="198"/>
      <c r="N34" s="188"/>
      <c r="O34" s="198"/>
      <c r="P34" s="188"/>
      <c r="Q34" s="198"/>
    </row>
    <row r="35" spans="1:17">
      <c r="A35" s="184" t="s">
        <v>273</v>
      </c>
      <c r="B35" s="207">
        <f>Ov_CC_ex_infra!B35</f>
        <v>0.13291624169412888</v>
      </c>
      <c r="C35" s="192"/>
      <c r="D35" s="207">
        <f>Ov_CC_ex_infra!D35</f>
        <v>1.9101635576868301</v>
      </c>
      <c r="E35" s="192"/>
      <c r="F35" s="207">
        <f>Ov_CC_ex_infra!F35</f>
        <v>1.7862839435212134</v>
      </c>
      <c r="G35" s="192"/>
      <c r="H35" s="207">
        <f>Ov_CC_ex_infra!H35</f>
        <v>0.10651894441281881</v>
      </c>
      <c r="I35" s="192"/>
      <c r="J35" s="207">
        <f>Ov_CC_ex_infra!J35</f>
        <v>0.76432632028352121</v>
      </c>
      <c r="K35" s="192"/>
      <c r="L35" s="207">
        <f>Ov_CC_ex_infra!L35</f>
        <v>1.5874023980792591</v>
      </c>
      <c r="M35" s="192"/>
      <c r="N35" s="207">
        <f>Ov_CC_ex_infra!N35</f>
        <v>3.5233415887837274</v>
      </c>
      <c r="O35" s="192"/>
      <c r="P35" s="207">
        <f>Ov_CC_ex_infra!P35</f>
        <v>0.5420312450342285</v>
      </c>
      <c r="Q35" s="209"/>
    </row>
    <row r="36" spans="1:17">
      <c r="A36" s="166" t="s">
        <v>167</v>
      </c>
      <c r="B36" s="194"/>
      <c r="C36" s="180">
        <f>Overal_infra_CC!C36</f>
        <v>0.4617582833318184</v>
      </c>
      <c r="D36" s="244"/>
      <c r="E36" s="180">
        <f>Overal_infra_CC!E36</f>
        <v>0.10262510565356406</v>
      </c>
      <c r="F36" s="267"/>
      <c r="G36" s="180">
        <f>Overal_infra_CC!G36</f>
        <v>0.10262510565356406</v>
      </c>
      <c r="H36" s="244"/>
      <c r="I36" s="180">
        <f>Overal_infra_CC!I36</f>
        <v>0.50435160280712898</v>
      </c>
      <c r="J36" s="244"/>
      <c r="K36" s="180">
        <f>Overal_infra_CC!K36</f>
        <v>3.6424392329197359</v>
      </c>
      <c r="L36" s="247"/>
      <c r="M36" s="180">
        <f>Overal_infra_CC!M36</f>
        <v>3.0163637332270259</v>
      </c>
      <c r="N36" s="244"/>
      <c r="O36" s="180">
        <f>Overal_infra_CC!O36</f>
        <v>4.811451807933028</v>
      </c>
      <c r="P36" s="247"/>
      <c r="Q36" s="180">
        <f>Overal_infra_CC!Q36</f>
        <v>1.3399043604162335</v>
      </c>
    </row>
    <row r="37" spans="1:17">
      <c r="A37" s="316"/>
      <c r="B37" s="317"/>
      <c r="C37" s="317"/>
      <c r="D37" s="317"/>
      <c r="E37" s="317"/>
      <c r="F37" s="317"/>
      <c r="G37" s="317"/>
      <c r="H37" s="317"/>
      <c r="I37" s="317"/>
      <c r="J37" s="317"/>
      <c r="K37" s="317"/>
      <c r="L37" s="317"/>
      <c r="M37" s="317"/>
      <c r="N37" s="317"/>
      <c r="O37" s="317"/>
      <c r="P37" s="317"/>
      <c r="Q37" s="318"/>
    </row>
    <row r="38" spans="1:17">
      <c r="A38" s="166" t="s">
        <v>255</v>
      </c>
      <c r="B38" s="315"/>
      <c r="C38" s="319">
        <f>C36/B35</f>
        <v>3.4740546185050234</v>
      </c>
      <c r="D38" s="320"/>
      <c r="E38" s="319">
        <f>E36/D35</f>
        <v>5.3725821142688437E-2</v>
      </c>
      <c r="F38" s="320"/>
      <c r="G38" s="319">
        <f>G36/F35</f>
        <v>5.7451731582642031E-2</v>
      </c>
      <c r="H38" s="320"/>
      <c r="I38" s="319">
        <f>I36/H35</f>
        <v>4.7348535566827659</v>
      </c>
      <c r="J38" s="320"/>
      <c r="K38" s="319">
        <f>K36/J35</f>
        <v>4.7655551513241097</v>
      </c>
      <c r="L38" s="320"/>
      <c r="M38" s="319">
        <f>M36/L35</f>
        <v>1.9001884694623088</v>
      </c>
      <c r="N38" s="320"/>
      <c r="O38" s="319">
        <f>O36/N35</f>
        <v>1.3655933399276117</v>
      </c>
      <c r="P38" s="320"/>
      <c r="Q38" s="319">
        <f>Q36/P35</f>
        <v>2.4720057610915407</v>
      </c>
    </row>
    <row r="43" spans="1:17" ht="18.75">
      <c r="A43" s="186" t="s">
        <v>313</v>
      </c>
    </row>
    <row r="44" spans="1:17">
      <c r="A44" s="118" t="s">
        <v>384</v>
      </c>
    </row>
    <row r="46" spans="1:17">
      <c r="A46" s="190" t="s">
        <v>314</v>
      </c>
      <c r="B46" s="356" t="s">
        <v>46</v>
      </c>
      <c r="C46" s="357"/>
      <c r="D46" s="358" t="s">
        <v>315</v>
      </c>
      <c r="E46" s="359"/>
      <c r="F46" s="351" t="s">
        <v>316</v>
      </c>
      <c r="G46" s="352"/>
      <c r="H46" s="351" t="s">
        <v>256</v>
      </c>
      <c r="I46" s="352"/>
      <c r="K46" s="312" t="s">
        <v>45</v>
      </c>
      <c r="L46" s="200"/>
      <c r="M46" s="127"/>
    </row>
    <row r="47" spans="1:17" ht="30">
      <c r="A47" s="201"/>
      <c r="B47" s="190" t="s">
        <v>224</v>
      </c>
      <c r="C47" s="172" t="s">
        <v>268</v>
      </c>
      <c r="D47" s="190" t="s">
        <v>224</v>
      </c>
      <c r="E47" s="172" t="s">
        <v>268</v>
      </c>
      <c r="F47" s="190" t="s">
        <v>224</v>
      </c>
      <c r="G47" s="172" t="s">
        <v>268</v>
      </c>
      <c r="H47" s="190" t="s">
        <v>224</v>
      </c>
      <c r="I47" s="172" t="s">
        <v>268</v>
      </c>
      <c r="K47" s="308"/>
      <c r="L47" s="203"/>
      <c r="M47" s="127"/>
    </row>
    <row r="48" spans="1:17">
      <c r="A48" s="190"/>
      <c r="B48" s="190"/>
      <c r="C48" s="190"/>
      <c r="D48" s="189"/>
      <c r="E48" s="189"/>
      <c r="F48" s="188"/>
      <c r="G48" s="188"/>
      <c r="H48" s="188"/>
      <c r="I48" s="188"/>
      <c r="K48" s="309"/>
      <c r="L48" s="205"/>
      <c r="M48" s="127"/>
    </row>
    <row r="49" spans="1:13">
      <c r="A49" s="174"/>
      <c r="B49" s="174"/>
      <c r="C49" s="174"/>
      <c r="D49" s="189"/>
      <c r="E49" s="189"/>
      <c r="F49" s="188"/>
      <c r="G49" s="188"/>
      <c r="H49" s="188"/>
      <c r="I49" s="188"/>
      <c r="K49" s="309"/>
      <c r="L49" s="206"/>
      <c r="M49" s="127"/>
    </row>
    <row r="50" spans="1:13">
      <c r="A50" s="174"/>
      <c r="B50" s="174"/>
      <c r="C50" s="174"/>
      <c r="D50" s="189"/>
      <c r="E50" s="189"/>
      <c r="F50" s="188"/>
      <c r="G50" s="188"/>
      <c r="H50" s="188"/>
      <c r="I50" s="188"/>
      <c r="K50" s="309"/>
      <c r="L50" s="206"/>
      <c r="M50" s="127"/>
    </row>
    <row r="51" spans="1:13">
      <c r="A51" s="174"/>
      <c r="B51" s="177"/>
      <c r="C51" s="177"/>
      <c r="D51" s="189"/>
      <c r="E51" s="189"/>
      <c r="F51" s="188"/>
      <c r="G51" s="188"/>
      <c r="H51" s="188"/>
      <c r="I51" s="188"/>
      <c r="K51" s="309"/>
      <c r="L51" s="206"/>
      <c r="M51" s="127"/>
    </row>
    <row r="52" spans="1:13">
      <c r="A52" s="174"/>
      <c r="B52" s="177"/>
      <c r="C52" s="177"/>
      <c r="D52" s="189"/>
      <c r="E52" s="189"/>
      <c r="F52" s="188"/>
      <c r="G52" s="188"/>
      <c r="H52" s="188"/>
      <c r="I52" s="188"/>
      <c r="K52" s="309"/>
      <c r="L52" s="206"/>
      <c r="M52" s="127"/>
    </row>
    <row r="53" spans="1:13">
      <c r="A53" s="174"/>
      <c r="B53" s="174"/>
      <c r="C53" s="174"/>
      <c r="D53" s="189"/>
      <c r="E53" s="189"/>
      <c r="F53" s="188"/>
      <c r="G53" s="188"/>
      <c r="H53" s="188"/>
      <c r="I53" s="188"/>
      <c r="K53" s="309"/>
      <c r="L53" s="206"/>
      <c r="M53" s="127"/>
    </row>
    <row r="54" spans="1:13">
      <c r="A54" s="174"/>
      <c r="B54" s="174"/>
      <c r="C54" s="174"/>
      <c r="D54" s="189"/>
      <c r="E54" s="189"/>
      <c r="F54" s="188"/>
      <c r="G54" s="188"/>
      <c r="H54" s="188"/>
      <c r="I54" s="188"/>
      <c r="K54" s="309"/>
      <c r="L54" s="206"/>
      <c r="M54" s="127"/>
    </row>
    <row r="55" spans="1:13">
      <c r="A55" s="174" t="s">
        <v>273</v>
      </c>
      <c r="B55" s="174">
        <f>Ov_CC_ex_infra!B55</f>
        <v>0.72261013627591619</v>
      </c>
      <c r="C55" s="174"/>
      <c r="D55" s="177">
        <f>Ov_CC_ex_infra!D55</f>
        <v>0.54672802417503852</v>
      </c>
      <c r="E55" s="177"/>
      <c r="F55" s="177">
        <f>Ov_CC_ex_infra!F55</f>
        <v>0.56479563727659443</v>
      </c>
      <c r="G55" s="177"/>
      <c r="H55" s="174">
        <f>Ov_CC_ex_infra!H55</f>
        <v>0.13460313650143202</v>
      </c>
      <c r="I55" s="174"/>
      <c r="K55" s="309"/>
      <c r="L55" s="206"/>
      <c r="M55" s="127"/>
    </row>
    <row r="56" spans="1:13">
      <c r="A56" s="190" t="s">
        <v>167</v>
      </c>
      <c r="B56" s="190"/>
      <c r="C56" s="177">
        <f>Overal_infra_CC!C56</f>
        <v>0.31142995698073561</v>
      </c>
      <c r="D56" s="189"/>
      <c r="E56" s="177">
        <f>Overal_infra_CC!E56</f>
        <v>0.4903407077822316</v>
      </c>
      <c r="F56" s="188"/>
      <c r="G56" s="177">
        <f>Overal_infra_CC!G56</f>
        <v>0.78878096236738338</v>
      </c>
      <c r="H56" s="188"/>
      <c r="I56" s="190">
        <f>Overal_infra_CC!I56</f>
        <v>0.23723139605403837</v>
      </c>
      <c r="K56" s="310"/>
      <c r="L56" s="204"/>
      <c r="M56" s="127"/>
    </row>
    <row r="57" spans="1:13">
      <c r="A57" s="315"/>
      <c r="B57" s="313"/>
      <c r="C57" s="313"/>
      <c r="D57" s="313"/>
      <c r="E57" s="313"/>
      <c r="F57" s="313"/>
      <c r="G57" s="313"/>
      <c r="H57" s="313"/>
      <c r="I57" s="314"/>
      <c r="K57" s="311"/>
      <c r="L57" s="127"/>
      <c r="M57" s="127"/>
    </row>
    <row r="58" spans="1:13">
      <c r="A58" s="173" t="s">
        <v>255</v>
      </c>
      <c r="B58" s="315"/>
      <c r="C58" s="319">
        <f>C56/B55</f>
        <v>0.43097922565235297</v>
      </c>
      <c r="D58" s="320"/>
      <c r="E58" s="319">
        <f t="shared" ref="E58:I58" si="0">E56/D55</f>
        <v>0.89686404592504632</v>
      </c>
      <c r="F58" s="320"/>
      <c r="G58" s="319">
        <f t="shared" si="0"/>
        <v>1.3965776473961993</v>
      </c>
      <c r="H58" s="320"/>
      <c r="I58" s="319">
        <f t="shared" si="0"/>
        <v>1.7624507290104232</v>
      </c>
      <c r="K58" s="321">
        <f>Taxes_road!AL28/1303</f>
        <v>1.5349194167306217</v>
      </c>
      <c r="L58" s="127"/>
      <c r="M58" s="127"/>
    </row>
    <row r="61" spans="1:13" s="241" customFormat="1" ht="15.75" thickBot="1"/>
    <row r="62" spans="1:13" ht="15.75" thickTop="1"/>
    <row r="64" spans="1:13" ht="18.75">
      <c r="A64" s="186"/>
      <c r="C64" s="187"/>
    </row>
    <row r="65" spans="1:11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</row>
    <row r="66" spans="1:11">
      <c r="A66" s="127"/>
      <c r="B66" s="127"/>
      <c r="C66" s="127"/>
      <c r="D66" s="127"/>
      <c r="E66" s="127"/>
      <c r="F66" s="127"/>
      <c r="G66" s="127"/>
      <c r="H66" s="127"/>
      <c r="I66" s="127"/>
      <c r="J66" s="127"/>
      <c r="K66" s="127"/>
    </row>
    <row r="67" spans="1:11">
      <c r="A67" s="179"/>
      <c r="B67" s="252"/>
      <c r="C67" s="252"/>
      <c r="D67" s="268"/>
      <c r="E67" s="268"/>
      <c r="F67" s="268"/>
      <c r="G67" s="268"/>
      <c r="H67" s="268"/>
      <c r="I67" s="268"/>
      <c r="J67" s="252"/>
      <c r="K67" s="252"/>
    </row>
    <row r="68" spans="1:11">
      <c r="A68" s="179"/>
      <c r="B68" s="179"/>
      <c r="C68" s="254"/>
      <c r="D68" s="179"/>
      <c r="E68" s="254"/>
      <c r="F68" s="179"/>
      <c r="G68" s="254"/>
      <c r="H68" s="179"/>
      <c r="I68" s="254"/>
      <c r="J68" s="179"/>
      <c r="K68" s="254"/>
    </row>
    <row r="69" spans="1:11">
      <c r="A69" s="179"/>
      <c r="B69" s="263"/>
      <c r="C69" s="256"/>
      <c r="D69" s="263"/>
      <c r="E69" s="269"/>
      <c r="F69" s="263"/>
      <c r="G69" s="269"/>
      <c r="H69" s="263"/>
      <c r="I69" s="270"/>
      <c r="J69" s="263"/>
      <c r="K69" s="271"/>
    </row>
    <row r="70" spans="1:11">
      <c r="A70" s="58"/>
      <c r="B70" s="263"/>
      <c r="C70" s="58"/>
      <c r="D70" s="263"/>
      <c r="E70" s="272"/>
      <c r="F70" s="263"/>
      <c r="G70" s="272"/>
      <c r="H70" s="263"/>
      <c r="I70" s="272"/>
      <c r="J70" s="263"/>
      <c r="K70" s="273"/>
    </row>
    <row r="71" spans="1:11">
      <c r="A71" s="58"/>
      <c r="B71" s="263"/>
      <c r="C71" s="58"/>
      <c r="D71" s="263"/>
      <c r="E71" s="272"/>
      <c r="F71" s="263"/>
      <c r="G71" s="272"/>
      <c r="H71" s="263"/>
      <c r="I71" s="272"/>
      <c r="J71" s="263"/>
      <c r="K71" s="273"/>
    </row>
    <row r="72" spans="1:11">
      <c r="A72" s="58"/>
      <c r="B72" s="263"/>
      <c r="C72" s="58"/>
      <c r="D72" s="263"/>
      <c r="E72" s="272"/>
      <c r="F72" s="263"/>
      <c r="G72" s="272"/>
      <c r="H72" s="263"/>
      <c r="I72" s="272"/>
      <c r="J72" s="263"/>
      <c r="K72" s="273"/>
    </row>
    <row r="73" spans="1:11">
      <c r="A73" s="58"/>
      <c r="B73" s="263"/>
      <c r="C73" s="263"/>
      <c r="D73" s="263"/>
      <c r="E73" s="272"/>
      <c r="F73" s="263"/>
      <c r="G73" s="272"/>
      <c r="H73" s="263"/>
      <c r="I73" s="272"/>
      <c r="J73" s="263"/>
      <c r="K73" s="273"/>
    </row>
    <row r="74" spans="1:11">
      <c r="A74" s="58"/>
      <c r="B74" s="263"/>
      <c r="C74" s="263"/>
      <c r="D74" s="263"/>
      <c r="E74" s="272"/>
      <c r="F74" s="263"/>
      <c r="G74" s="272"/>
      <c r="H74" s="263"/>
      <c r="I74" s="272"/>
      <c r="J74" s="263"/>
      <c r="K74" s="273"/>
    </row>
    <row r="75" spans="1:11">
      <c r="A75" s="58"/>
      <c r="B75" s="263"/>
      <c r="C75" s="263"/>
      <c r="D75" s="263"/>
      <c r="E75" s="272"/>
      <c r="F75" s="263"/>
      <c r="G75" s="272"/>
      <c r="H75" s="263"/>
      <c r="I75" s="272"/>
      <c r="J75" s="263"/>
      <c r="K75" s="273"/>
    </row>
    <row r="76" spans="1:11">
      <c r="A76" s="58"/>
      <c r="B76" s="276"/>
      <c r="C76" s="263"/>
      <c r="D76" s="276"/>
      <c r="E76" s="272"/>
      <c r="F76" s="276"/>
      <c r="G76" s="272"/>
      <c r="H76" s="276"/>
      <c r="I76" s="272"/>
      <c r="J76" s="276"/>
      <c r="K76" s="273"/>
    </row>
    <row r="77" spans="1:11">
      <c r="A77" s="179"/>
      <c r="B77" s="259"/>
      <c r="C77" s="263"/>
      <c r="D77" s="257"/>
      <c r="E77" s="263"/>
      <c r="F77" s="256"/>
      <c r="G77" s="263"/>
      <c r="H77" s="256"/>
      <c r="I77" s="263"/>
      <c r="J77" s="274"/>
      <c r="K77" s="263"/>
    </row>
    <row r="78" spans="1:11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</row>
    <row r="79" spans="1:11">
      <c r="A79" s="179"/>
      <c r="B79" s="127"/>
      <c r="C79" s="127"/>
      <c r="D79" s="127"/>
      <c r="E79" s="127"/>
      <c r="F79" s="127"/>
      <c r="G79" s="275"/>
      <c r="H79" s="127"/>
      <c r="I79" s="127"/>
      <c r="J79" s="127"/>
      <c r="K79" s="127"/>
    </row>
    <row r="80" spans="1:11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</row>
    <row r="81" spans="1:18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</row>
    <row r="83" spans="1:18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</row>
    <row r="84" spans="1:18" ht="18.75">
      <c r="A84" s="250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</row>
  </sheetData>
  <mergeCells count="7">
    <mergeCell ref="H46:I46"/>
    <mergeCell ref="B26:C26"/>
    <mergeCell ref="D26:E26"/>
    <mergeCell ref="F26:G26"/>
    <mergeCell ref="B46:C46"/>
    <mergeCell ref="D46:E46"/>
    <mergeCell ref="F46:G4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AO130"/>
  <sheetViews>
    <sheetView zoomScale="70" zoomScaleNormal="70" workbookViewId="0">
      <selection activeCell="Q48" sqref="Q48"/>
    </sheetView>
    <sheetView workbookViewId="1"/>
  </sheetViews>
  <sheetFormatPr defaultColWidth="9.140625" defaultRowHeight="12.75"/>
  <cols>
    <col min="1" max="1" width="11.140625" style="144" bestFit="1" customWidth="1"/>
    <col min="2" max="2" width="17.28515625" style="144" customWidth="1"/>
    <col min="3" max="4" width="9.28515625" style="144" bestFit="1" customWidth="1"/>
    <col min="5" max="35" width="9.28515625" style="144" customWidth="1"/>
    <col min="36" max="36" width="9.7109375" style="144" customWidth="1"/>
    <col min="37" max="37" width="9.28515625" style="144" customWidth="1"/>
    <col min="38" max="38" width="9.28515625" style="144" bestFit="1" customWidth="1"/>
    <col min="39" max="16384" width="9.140625" style="144"/>
  </cols>
  <sheetData>
    <row r="1" spans="1:41" ht="18.75">
      <c r="A1" s="111" t="s">
        <v>66</v>
      </c>
      <c r="C1" s="146"/>
    </row>
    <row r="3" spans="1:41">
      <c r="A3" s="112" t="s">
        <v>69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41">
      <c r="A4" s="141" t="s">
        <v>41</v>
      </c>
      <c r="B4" s="141" t="s">
        <v>42</v>
      </c>
      <c r="C4" s="141" t="s">
        <v>0</v>
      </c>
      <c r="D4" s="141" t="s">
        <v>1</v>
      </c>
      <c r="E4" s="141" t="s">
        <v>2</v>
      </c>
      <c r="F4" s="141" t="s">
        <v>3</v>
      </c>
      <c r="G4" s="141" t="s">
        <v>4</v>
      </c>
      <c r="H4" s="141" t="s">
        <v>5</v>
      </c>
      <c r="I4" s="141" t="s">
        <v>6</v>
      </c>
      <c r="J4" s="141" t="s">
        <v>7</v>
      </c>
      <c r="K4" s="141" t="s">
        <v>8</v>
      </c>
      <c r="L4" s="141" t="s">
        <v>9</v>
      </c>
      <c r="M4" s="141" t="s">
        <v>10</v>
      </c>
      <c r="N4" s="141" t="s">
        <v>11</v>
      </c>
      <c r="O4" s="141" t="s">
        <v>12</v>
      </c>
      <c r="P4" s="141" t="s">
        <v>13</v>
      </c>
      <c r="Q4" s="141" t="s">
        <v>14</v>
      </c>
      <c r="R4" s="141" t="s">
        <v>15</v>
      </c>
      <c r="S4" s="141" t="s">
        <v>16</v>
      </c>
      <c r="T4" s="141" t="s">
        <v>17</v>
      </c>
      <c r="U4" s="141" t="s">
        <v>18</v>
      </c>
      <c r="V4" s="141" t="s">
        <v>19</v>
      </c>
      <c r="W4" s="141" t="s">
        <v>20</v>
      </c>
      <c r="X4" s="141" t="s">
        <v>21</v>
      </c>
      <c r="Y4" s="141" t="s">
        <v>22</v>
      </c>
      <c r="Z4" s="141" t="s">
        <v>23</v>
      </c>
      <c r="AA4" s="141" t="s">
        <v>24</v>
      </c>
      <c r="AB4" s="141" t="s">
        <v>25</v>
      </c>
      <c r="AC4" s="141" t="s">
        <v>26</v>
      </c>
      <c r="AD4" s="141" t="s">
        <v>27</v>
      </c>
      <c r="AE4" s="141" t="s">
        <v>28</v>
      </c>
      <c r="AF4" s="141" t="s">
        <v>29</v>
      </c>
      <c r="AG4" s="141" t="s">
        <v>30</v>
      </c>
      <c r="AH4" s="141" t="s">
        <v>31</v>
      </c>
      <c r="AI4" s="141" t="s">
        <v>32</v>
      </c>
      <c r="AJ4" s="141" t="s">
        <v>33</v>
      </c>
      <c r="AK4" s="141" t="s">
        <v>34</v>
      </c>
      <c r="AL4" s="141" t="s">
        <v>35</v>
      </c>
      <c r="AM4" s="141" t="s">
        <v>375</v>
      </c>
    </row>
    <row r="5" spans="1:41">
      <c r="A5" s="160" t="s">
        <v>70</v>
      </c>
      <c r="B5" s="10" t="s">
        <v>36</v>
      </c>
      <c r="C5" s="133">
        <v>3729.383405019079</v>
      </c>
      <c r="D5" s="133">
        <v>1997.8392922555804</v>
      </c>
      <c r="E5" s="133">
        <v>1073.4394264301927</v>
      </c>
      <c r="F5" s="133">
        <v>1231.2217688673002</v>
      </c>
      <c r="G5" s="133">
        <v>203.62599769545989</v>
      </c>
      <c r="H5" s="133">
        <v>2473.8158179795628</v>
      </c>
      <c r="I5" s="133">
        <v>855.17001322113128</v>
      </c>
      <c r="J5" s="133">
        <v>455.04333322465158</v>
      </c>
      <c r="K5" s="133">
        <v>1272.6643469409084</v>
      </c>
      <c r="L5" s="133">
        <v>12927.932408208148</v>
      </c>
      <c r="M5" s="133">
        <v>16929.75104557809</v>
      </c>
      <c r="N5" s="133">
        <v>1845.989209419211</v>
      </c>
      <c r="O5" s="133">
        <v>1569.5521067544021</v>
      </c>
      <c r="P5" s="133">
        <v>995.75612996684015</v>
      </c>
      <c r="Q5" s="133">
        <v>13693.056989063874</v>
      </c>
      <c r="R5" s="133">
        <v>447.18398331004295</v>
      </c>
      <c r="S5" s="133">
        <v>968.94790351304982</v>
      </c>
      <c r="T5" s="133">
        <v>116.54747122343781</v>
      </c>
      <c r="U5" s="133">
        <v>31.356517111146985</v>
      </c>
      <c r="V5" s="133">
        <v>4530.5482866801185</v>
      </c>
      <c r="W5" s="133">
        <v>3793.0799300394406</v>
      </c>
      <c r="X5" s="133">
        <v>3023.1653212178062</v>
      </c>
      <c r="Y5" s="133">
        <v>3931.4228230188573</v>
      </c>
      <c r="Z5" s="133">
        <v>724.32079409297955</v>
      </c>
      <c r="AA5" s="133">
        <v>475.79553602566472</v>
      </c>
      <c r="AB5" s="133">
        <v>9170.1230067523793</v>
      </c>
      <c r="AC5" s="133">
        <v>1504.7801710047206</v>
      </c>
      <c r="AD5" s="133">
        <v>8086.755946399272</v>
      </c>
      <c r="AE5" s="133">
        <v>1897.8855816024304</v>
      </c>
      <c r="AF5" s="133">
        <v>3863.8344384435691</v>
      </c>
      <c r="AG5" s="133">
        <v>1099.7663643601661</v>
      </c>
      <c r="AH5" s="133">
        <v>729.45398626943143</v>
      </c>
      <c r="AI5" s="133">
        <v>10506.572964049134</v>
      </c>
      <c r="AJ5" s="133">
        <v>2037.1383527874307</v>
      </c>
      <c r="AK5" s="133">
        <v>72400.967521667844</v>
      </c>
      <c r="AL5" s="133">
        <v>98058.268981013345</v>
      </c>
      <c r="AM5" s="133">
        <f t="shared" ref="AM5:AM10" si="0">AL5-AD5</f>
        <v>89971.51303461408</v>
      </c>
    </row>
    <row r="6" spans="1:41">
      <c r="A6" s="160" t="s">
        <v>70</v>
      </c>
      <c r="B6" s="10" t="s">
        <v>37</v>
      </c>
      <c r="C6" s="133">
        <v>227.2885744090774</v>
      </c>
      <c r="D6" s="133">
        <v>221.24789697221348</v>
      </c>
      <c r="E6" s="133">
        <v>137.00191288722556</v>
      </c>
      <c r="F6" s="133">
        <v>49.402759954843077</v>
      </c>
      <c r="G6" s="133">
        <v>52.223409474976656</v>
      </c>
      <c r="H6" s="133">
        <v>184.85953953205265</v>
      </c>
      <c r="I6" s="133">
        <v>140.77121535931133</v>
      </c>
      <c r="J6" s="133">
        <v>99.198579519098558</v>
      </c>
      <c r="K6" s="133">
        <v>134.85385429204334</v>
      </c>
      <c r="L6" s="133">
        <v>875.00337001759056</v>
      </c>
      <c r="M6" s="133">
        <v>975.02436041195335</v>
      </c>
      <c r="N6" s="133">
        <v>214.66855221319921</v>
      </c>
      <c r="O6" s="133">
        <v>157.46043168639585</v>
      </c>
      <c r="P6" s="133">
        <v>138.72008915434591</v>
      </c>
      <c r="Q6" s="133">
        <v>868.78903438528948</v>
      </c>
      <c r="R6" s="133">
        <v>44.797325493427849</v>
      </c>
      <c r="S6" s="133">
        <v>106.85811301410358</v>
      </c>
      <c r="T6" s="133">
        <v>13.372386398046993</v>
      </c>
      <c r="U6" s="133">
        <v>6.9993274692169374</v>
      </c>
      <c r="V6" s="133">
        <v>173.39132654181759</v>
      </c>
      <c r="W6" s="133">
        <v>437.41158772093877</v>
      </c>
      <c r="X6" s="133">
        <v>174.69376898874793</v>
      </c>
      <c r="Y6" s="133">
        <v>623.84192166524292</v>
      </c>
      <c r="Z6" s="133">
        <v>94.28410496552597</v>
      </c>
      <c r="AA6" s="133">
        <v>14.470300800152152</v>
      </c>
      <c r="AB6" s="133">
        <v>377.98836337010653</v>
      </c>
      <c r="AC6" s="133">
        <v>164.66893391280905</v>
      </c>
      <c r="AD6" s="133">
        <v>361.77147707655047</v>
      </c>
      <c r="AE6" s="133">
        <v>190.95819960024576</v>
      </c>
      <c r="AF6" s="133">
        <v>550.8950821595663</v>
      </c>
      <c r="AG6" s="133">
        <v>74.088274304466751</v>
      </c>
      <c r="AH6" s="133">
        <v>80.818262080002441</v>
      </c>
      <c r="AI6" s="133">
        <v>1277.4273952610472</v>
      </c>
      <c r="AJ6" s="133">
        <v>389.16016190999284</v>
      </c>
      <c r="AK6" s="133">
        <v>15905.615009929754</v>
      </c>
      <c r="AL6" s="133">
        <v>7071.0625176863032</v>
      </c>
      <c r="AM6" s="133">
        <f t="shared" si="0"/>
        <v>6709.2910406097526</v>
      </c>
    </row>
    <row r="7" spans="1:41">
      <c r="A7" s="160" t="s">
        <v>70</v>
      </c>
      <c r="B7" s="10" t="s">
        <v>38</v>
      </c>
      <c r="C7" s="133">
        <v>865.63570611059345</v>
      </c>
      <c r="D7" s="133">
        <v>241.47235531639581</v>
      </c>
      <c r="E7" s="133">
        <v>127.51863450903042</v>
      </c>
      <c r="F7" s="133">
        <v>154.95175008653609</v>
      </c>
      <c r="G7" s="133">
        <v>39.348265206564626</v>
      </c>
      <c r="H7" s="133">
        <v>488.276681868754</v>
      </c>
      <c r="I7" s="133">
        <v>73.535685233808323</v>
      </c>
      <c r="J7" s="133">
        <v>77.828222023181112</v>
      </c>
      <c r="K7" s="133">
        <v>85.967960416431069</v>
      </c>
      <c r="L7" s="133">
        <v>2132.306868595781</v>
      </c>
      <c r="M7" s="133">
        <v>1152.7047117161321</v>
      </c>
      <c r="N7" s="133">
        <v>382.73566927171157</v>
      </c>
      <c r="O7" s="133">
        <v>417.68199710711446</v>
      </c>
      <c r="P7" s="133">
        <v>118.91826404402957</v>
      </c>
      <c r="Q7" s="133">
        <v>3168.5339018081004</v>
      </c>
      <c r="R7" s="133">
        <v>35.438239940322482</v>
      </c>
      <c r="S7" s="133">
        <v>15.110175054338889</v>
      </c>
      <c r="T7" s="133">
        <v>12.189863291333605</v>
      </c>
      <c r="U7" s="133">
        <v>2.2898564627965254</v>
      </c>
      <c r="V7" s="133">
        <v>196.09765072632075</v>
      </c>
      <c r="W7" s="133">
        <v>233.04816828034467</v>
      </c>
      <c r="X7" s="133">
        <v>319.41341298287358</v>
      </c>
      <c r="Y7" s="133">
        <v>503.66775039289189</v>
      </c>
      <c r="Z7" s="133">
        <v>54.887139337025204</v>
      </c>
      <c r="AA7" s="133">
        <v>73.765062878332969</v>
      </c>
      <c r="AB7" s="133">
        <v>1508.087812036295</v>
      </c>
      <c r="AC7" s="133">
        <v>121.37641938073344</v>
      </c>
      <c r="AD7" s="133">
        <v>878.68458635456341</v>
      </c>
      <c r="AE7" s="133">
        <v>141.57679344729786</v>
      </c>
      <c r="AF7" s="133">
        <v>230.18255320601835</v>
      </c>
      <c r="AG7" s="133">
        <v>4.1629258412631165</v>
      </c>
      <c r="AH7" s="133">
        <v>4.4785427911653146</v>
      </c>
      <c r="AI7" s="133">
        <v>402.08657661325776</v>
      </c>
      <c r="AJ7" s="133">
        <v>21.549652492639879</v>
      </c>
      <c r="AK7" s="133">
        <v>5022.4719908170273</v>
      </c>
      <c r="AL7" s="133">
        <v>13481.472810432333</v>
      </c>
      <c r="AM7" s="133">
        <f t="shared" si="0"/>
        <v>12602.788224077769</v>
      </c>
    </row>
    <row r="8" spans="1:41">
      <c r="A8" s="160" t="s">
        <v>70</v>
      </c>
      <c r="B8" s="10" t="s">
        <v>39</v>
      </c>
      <c r="C8" s="133">
        <v>68.128695940058861</v>
      </c>
      <c r="D8" s="133">
        <v>28.215675761093582</v>
      </c>
      <c r="E8" s="133">
        <v>4.5442628314065159</v>
      </c>
      <c r="F8" s="133">
        <v>43.018440004043455</v>
      </c>
      <c r="G8" s="133">
        <v>8.1080520143238317</v>
      </c>
      <c r="H8" s="133">
        <v>105.43485829983817</v>
      </c>
      <c r="I8" s="133">
        <v>12.314907692435309</v>
      </c>
      <c r="J8" s="133">
        <v>0.96885902382876077</v>
      </c>
      <c r="K8" s="133">
        <v>15.980761414262068</v>
      </c>
      <c r="L8" s="133">
        <v>291.88468492341758</v>
      </c>
      <c r="M8" s="133">
        <v>249.82686370316995</v>
      </c>
      <c r="N8" s="133">
        <v>157.8781269098285</v>
      </c>
      <c r="O8" s="133">
        <v>58.562152767075403</v>
      </c>
      <c r="P8" s="133">
        <v>8.0602501798844646</v>
      </c>
      <c r="Q8" s="133">
        <v>939.66026800439988</v>
      </c>
      <c r="R8" s="133">
        <v>1.375448344685912</v>
      </c>
      <c r="S8" s="133">
        <v>15.289524331089527</v>
      </c>
      <c r="T8" s="133">
        <v>5.1538288146397662</v>
      </c>
      <c r="U8" s="133">
        <v>1.0330405638576554</v>
      </c>
      <c r="V8" s="133">
        <v>74.169582921784823</v>
      </c>
      <c r="W8" s="133">
        <v>51.793763416151059</v>
      </c>
      <c r="X8" s="133">
        <v>47.505956192679214</v>
      </c>
      <c r="Y8" s="133">
        <v>17.796906679366387</v>
      </c>
      <c r="Z8" s="133">
        <v>6.2042781572453123</v>
      </c>
      <c r="AA8" s="133">
        <v>4.2642815586367409</v>
      </c>
      <c r="AB8" s="133">
        <v>615.80504085573727</v>
      </c>
      <c r="AC8" s="133">
        <v>14.870564929582848</v>
      </c>
      <c r="AD8" s="133">
        <v>83.999469040148227</v>
      </c>
      <c r="AE8" s="133">
        <v>32.696998304394342</v>
      </c>
      <c r="AF8" s="133">
        <v>80.498555063172688</v>
      </c>
      <c r="AG8" s="133">
        <v>25.743097075999998</v>
      </c>
      <c r="AH8" s="133">
        <v>8.6932543994116092</v>
      </c>
      <c r="AI8" s="133">
        <v>33.730600037742718</v>
      </c>
      <c r="AJ8" s="133">
        <v>5.9302877621486614</v>
      </c>
      <c r="AK8" s="133">
        <v>2122.5237050538258</v>
      </c>
      <c r="AL8" s="133">
        <v>2931.8485452746713</v>
      </c>
      <c r="AM8" s="133">
        <f t="shared" si="0"/>
        <v>2847.8490762345232</v>
      </c>
    </row>
    <row r="9" spans="1:41">
      <c r="A9" s="160" t="s">
        <v>70</v>
      </c>
      <c r="B9" s="92" t="s">
        <v>45</v>
      </c>
      <c r="C9" s="133">
        <v>1054.5973423555577</v>
      </c>
      <c r="D9" s="133">
        <v>317.24970353327802</v>
      </c>
      <c r="E9" s="133">
        <v>73.859968885446364</v>
      </c>
      <c r="F9" s="133">
        <v>331.33154895734117</v>
      </c>
      <c r="G9" s="133">
        <v>94.186837999888141</v>
      </c>
      <c r="H9" s="133">
        <v>553.66443046158349</v>
      </c>
      <c r="I9" s="133">
        <v>256.8518594464532</v>
      </c>
      <c r="J9" s="133">
        <v>39.48353765066993</v>
      </c>
      <c r="K9" s="133">
        <v>178.07120055017813</v>
      </c>
      <c r="L9" s="133">
        <v>3888.0418275370503</v>
      </c>
      <c r="M9" s="133">
        <v>1280.604973009506</v>
      </c>
      <c r="N9" s="133">
        <v>368.39101013940746</v>
      </c>
      <c r="O9" s="133">
        <v>454.6382383033914</v>
      </c>
      <c r="P9" s="133">
        <v>519.55458784815971</v>
      </c>
      <c r="Q9" s="133">
        <v>2734.0103452069361</v>
      </c>
      <c r="R9" s="133">
        <v>57.516645810828713</v>
      </c>
      <c r="S9" s="133">
        <v>156.74867818411718</v>
      </c>
      <c r="T9" s="133">
        <v>114.25888241143481</v>
      </c>
      <c r="U9" s="133">
        <v>4.1497081189818221</v>
      </c>
      <c r="V9" s="133">
        <v>993.4373874321243</v>
      </c>
      <c r="W9" s="133">
        <v>603.78650069962509</v>
      </c>
      <c r="X9" s="133">
        <v>1204.163195952347</v>
      </c>
      <c r="Y9" s="133">
        <v>772.54906218814165</v>
      </c>
      <c r="Z9" s="133">
        <v>156.96094815040064</v>
      </c>
      <c r="AA9" s="133">
        <v>95.955019928488795</v>
      </c>
      <c r="AB9" s="133">
        <v>1155.0067897857064</v>
      </c>
      <c r="AC9" s="133">
        <v>294.26189360431636</v>
      </c>
      <c r="AD9" s="133">
        <v>1667.7964576028876</v>
      </c>
      <c r="AE9" s="133">
        <v>656.69255012813301</v>
      </c>
      <c r="AF9" s="133">
        <v>377.99633730071815</v>
      </c>
      <c r="AG9" s="133"/>
      <c r="AH9" s="133"/>
      <c r="AI9" s="133">
        <v>455.65103243142812</v>
      </c>
      <c r="AJ9" s="133">
        <v>60.63638706929278</v>
      </c>
      <c r="AK9" s="133">
        <v>9322.4073861798643</v>
      </c>
      <c r="AL9" s="133">
        <v>19421.128581754248</v>
      </c>
      <c r="AM9" s="133">
        <f t="shared" si="0"/>
        <v>17753.332124151362</v>
      </c>
    </row>
    <row r="10" spans="1:41" ht="13.5" thickBot="1">
      <c r="A10" s="214" t="s">
        <v>70</v>
      </c>
      <c r="B10" s="214" t="s">
        <v>46</v>
      </c>
      <c r="C10" s="134">
        <v>1500.3600985468113</v>
      </c>
      <c r="D10" s="134">
        <v>601.52966444138644</v>
      </c>
      <c r="E10" s="134">
        <v>476.48750957920089</v>
      </c>
      <c r="F10" s="134">
        <v>438.2090231262402</v>
      </c>
      <c r="G10" s="134">
        <v>36.318061084215508</v>
      </c>
      <c r="H10" s="134">
        <v>1712.1582384288636</v>
      </c>
      <c r="I10" s="134">
        <v>336.21655647253766</v>
      </c>
      <c r="J10" s="134">
        <v>233.9682224321958</v>
      </c>
      <c r="K10" s="134">
        <v>458.98658735599685</v>
      </c>
      <c r="L10" s="134">
        <v>4159.2410306134807</v>
      </c>
      <c r="M10" s="134">
        <v>6432.9381284687151</v>
      </c>
      <c r="N10" s="134">
        <v>428.20970663267235</v>
      </c>
      <c r="O10" s="134">
        <v>1000.3374074184617</v>
      </c>
      <c r="P10" s="134">
        <v>204.64134696789114</v>
      </c>
      <c r="Q10" s="134">
        <v>2978.540290514436</v>
      </c>
      <c r="R10" s="134">
        <v>370.05066790204404</v>
      </c>
      <c r="S10" s="134">
        <v>1016.3168330729118</v>
      </c>
      <c r="T10" s="134">
        <v>122.95691401400173</v>
      </c>
      <c r="U10" s="134">
        <v>20.398398657348867</v>
      </c>
      <c r="V10" s="134">
        <v>3098.6510226842379</v>
      </c>
      <c r="W10" s="134">
        <v>3524.7716980206651</v>
      </c>
      <c r="X10" s="134">
        <v>1513.5423248500181</v>
      </c>
      <c r="Y10" s="134">
        <v>2189.134011939133</v>
      </c>
      <c r="Z10" s="134">
        <v>695.36584135178271</v>
      </c>
      <c r="AA10" s="134">
        <v>298.59857378881333</v>
      </c>
      <c r="AB10" s="134">
        <v>4880.0934068718661</v>
      </c>
      <c r="AC10" s="134">
        <v>920.78212409642481</v>
      </c>
      <c r="AD10" s="134">
        <v>3176.5188314038132</v>
      </c>
      <c r="AE10" s="134">
        <v>1022.1344499010318</v>
      </c>
      <c r="AF10" s="134">
        <v>909.40377398236797</v>
      </c>
      <c r="AG10" s="134">
        <v>1335.4230611050887</v>
      </c>
      <c r="AH10" s="134">
        <v>337.4358363752637</v>
      </c>
      <c r="AI10" s="134">
        <v>3047.1405450754983</v>
      </c>
      <c r="AJ10" s="134">
        <v>470.28419680864977</v>
      </c>
      <c r="AK10" s="134">
        <v>12641.478862314387</v>
      </c>
      <c r="AL10" s="134">
        <v>42825.322520736168</v>
      </c>
      <c r="AM10" s="134">
        <f t="shared" si="0"/>
        <v>39648.803689332359</v>
      </c>
    </row>
    <row r="11" spans="1:41" ht="13.5" thickTop="1">
      <c r="A11" s="93" t="s">
        <v>70</v>
      </c>
      <c r="B11" s="93" t="s">
        <v>190</v>
      </c>
      <c r="C11" s="91">
        <f>SUM(C5:C10)</f>
        <v>7445.3938223811774</v>
      </c>
      <c r="D11" s="91">
        <f t="shared" ref="D11:AM11" si="1">SUM(D5:D10)</f>
        <v>3407.5545882799479</v>
      </c>
      <c r="E11" s="91">
        <f t="shared" si="1"/>
        <v>1892.8517151225021</v>
      </c>
      <c r="F11" s="91">
        <f t="shared" si="1"/>
        <v>2248.1352909963039</v>
      </c>
      <c r="G11" s="91">
        <f t="shared" si="1"/>
        <v>433.81062347542866</v>
      </c>
      <c r="H11" s="91">
        <f t="shared" si="1"/>
        <v>5518.2095665706547</v>
      </c>
      <c r="I11" s="91">
        <f t="shared" si="1"/>
        <v>1674.8602374256773</v>
      </c>
      <c r="J11" s="91">
        <f t="shared" si="1"/>
        <v>906.49075387362575</v>
      </c>
      <c r="K11" s="91">
        <f t="shared" si="1"/>
        <v>2146.5247109698198</v>
      </c>
      <c r="L11" s="91">
        <f t="shared" si="1"/>
        <v>24274.410189895465</v>
      </c>
      <c r="M11" s="91">
        <f t="shared" si="1"/>
        <v>27020.850082887566</v>
      </c>
      <c r="N11" s="91">
        <f t="shared" si="1"/>
        <v>3397.8722745860305</v>
      </c>
      <c r="O11" s="91">
        <f t="shared" si="1"/>
        <v>3658.2323340368412</v>
      </c>
      <c r="P11" s="91">
        <f t="shared" si="1"/>
        <v>1985.6506681611511</v>
      </c>
      <c r="Q11" s="91">
        <f t="shared" si="1"/>
        <v>24382.59082898304</v>
      </c>
      <c r="R11" s="91">
        <f t="shared" si="1"/>
        <v>956.3623108013519</v>
      </c>
      <c r="S11" s="91">
        <f t="shared" si="1"/>
        <v>2279.2712271696109</v>
      </c>
      <c r="T11" s="91">
        <f t="shared" si="1"/>
        <v>384.47934615289466</v>
      </c>
      <c r="U11" s="91">
        <f t="shared" si="1"/>
        <v>66.226848383348795</v>
      </c>
      <c r="V11" s="91">
        <f t="shared" si="1"/>
        <v>9066.2952569864046</v>
      </c>
      <c r="W11" s="91">
        <f t="shared" si="1"/>
        <v>8643.8916481771666</v>
      </c>
      <c r="X11" s="91">
        <f t="shared" si="1"/>
        <v>6282.4839801844728</v>
      </c>
      <c r="Y11" s="91">
        <f t="shared" si="1"/>
        <v>8038.4124758836333</v>
      </c>
      <c r="Z11" s="91">
        <f t="shared" si="1"/>
        <v>1732.0231060549595</v>
      </c>
      <c r="AA11" s="91">
        <f t="shared" si="1"/>
        <v>962.84877498008859</v>
      </c>
      <c r="AB11" s="91">
        <f t="shared" si="1"/>
        <v>17707.10441967209</v>
      </c>
      <c r="AC11" s="91">
        <f t="shared" si="1"/>
        <v>3020.740106928587</v>
      </c>
      <c r="AD11" s="91">
        <f t="shared" si="1"/>
        <v>14255.526767877236</v>
      </c>
      <c r="AE11" s="91">
        <f t="shared" si="1"/>
        <v>3941.9445729835334</v>
      </c>
      <c r="AF11" s="91">
        <f t="shared" si="1"/>
        <v>6012.8107401554134</v>
      </c>
      <c r="AG11" s="91">
        <f t="shared" si="1"/>
        <v>2539.1837226869848</v>
      </c>
      <c r="AH11" s="91">
        <f t="shared" si="1"/>
        <v>1160.8798819152744</v>
      </c>
      <c r="AI11" s="91">
        <f t="shared" si="1"/>
        <v>15722.609113468108</v>
      </c>
      <c r="AJ11" s="91">
        <f t="shared" si="1"/>
        <v>2984.6990388301538</v>
      </c>
      <c r="AK11" s="91">
        <f t="shared" si="1"/>
        <v>117415.4644759627</v>
      </c>
      <c r="AL11" s="91">
        <f t="shared" si="1"/>
        <v>183789.10395689704</v>
      </c>
      <c r="AM11" s="91">
        <f t="shared" si="1"/>
        <v>169533.57718901982</v>
      </c>
    </row>
    <row r="12" spans="1:41">
      <c r="A12" s="159"/>
      <c r="B12" s="159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O12" s="217"/>
    </row>
    <row r="13" spans="1:41">
      <c r="A13" s="112" t="s">
        <v>47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O13" s="206"/>
    </row>
    <row r="14" spans="1:41">
      <c r="A14" s="141" t="s">
        <v>41</v>
      </c>
      <c r="B14" s="141" t="s">
        <v>42</v>
      </c>
      <c r="C14" s="141" t="s">
        <v>0</v>
      </c>
      <c r="D14" s="141" t="s">
        <v>1</v>
      </c>
      <c r="E14" s="141" t="s">
        <v>2</v>
      </c>
      <c r="F14" s="141" t="s">
        <v>3</v>
      </c>
      <c r="G14" s="141" t="s">
        <v>4</v>
      </c>
      <c r="H14" s="141" t="s">
        <v>5</v>
      </c>
      <c r="I14" s="141" t="s">
        <v>6</v>
      </c>
      <c r="J14" s="141" t="s">
        <v>7</v>
      </c>
      <c r="K14" s="141" t="s">
        <v>8</v>
      </c>
      <c r="L14" s="141" t="s">
        <v>9</v>
      </c>
      <c r="M14" s="141" t="s">
        <v>10</v>
      </c>
      <c r="N14" s="141" t="s">
        <v>11</v>
      </c>
      <c r="O14" s="141" t="s">
        <v>12</v>
      </c>
      <c r="P14" s="141" t="s">
        <v>13</v>
      </c>
      <c r="Q14" s="141" t="s">
        <v>14</v>
      </c>
      <c r="R14" s="141" t="s">
        <v>15</v>
      </c>
      <c r="S14" s="141" t="s">
        <v>16</v>
      </c>
      <c r="T14" s="141" t="s">
        <v>17</v>
      </c>
      <c r="U14" s="141" t="s">
        <v>18</v>
      </c>
      <c r="V14" s="141" t="s">
        <v>19</v>
      </c>
      <c r="W14" s="141" t="s">
        <v>20</v>
      </c>
      <c r="X14" s="141" t="s">
        <v>21</v>
      </c>
      <c r="Y14" s="141" t="s">
        <v>22</v>
      </c>
      <c r="Z14" s="141" t="s">
        <v>23</v>
      </c>
      <c r="AA14" s="141" t="s">
        <v>24</v>
      </c>
      <c r="AB14" s="141" t="s">
        <v>25</v>
      </c>
      <c r="AC14" s="141" t="s">
        <v>26</v>
      </c>
      <c r="AD14" s="141" t="s">
        <v>27</v>
      </c>
      <c r="AE14" s="141" t="s">
        <v>28</v>
      </c>
      <c r="AF14" s="141" t="s">
        <v>29</v>
      </c>
      <c r="AG14" s="141" t="s">
        <v>30</v>
      </c>
      <c r="AH14" s="141" t="s">
        <v>31</v>
      </c>
      <c r="AI14" s="141" t="s">
        <v>32</v>
      </c>
      <c r="AJ14" s="141" t="s">
        <v>33</v>
      </c>
      <c r="AK14" s="141" t="s">
        <v>34</v>
      </c>
      <c r="AL14" s="141" t="s">
        <v>35</v>
      </c>
      <c r="AO14" s="206"/>
    </row>
    <row r="15" spans="1:41">
      <c r="A15" s="160" t="s">
        <v>40</v>
      </c>
      <c r="B15" s="10" t="s">
        <v>36</v>
      </c>
      <c r="C15" s="143">
        <v>47.600845023026778</v>
      </c>
      <c r="D15" s="143">
        <v>18.659073352883844</v>
      </c>
      <c r="E15" s="143">
        <v>18.883258970497568</v>
      </c>
      <c r="F15" s="143">
        <v>46.649557415500325</v>
      </c>
      <c r="G15" s="143">
        <v>32.852792747531723</v>
      </c>
      <c r="H15" s="143">
        <v>35.489790086501152</v>
      </c>
      <c r="I15" s="143">
        <v>15.129593496826624</v>
      </c>
      <c r="J15" s="143">
        <v>36.899548656486679</v>
      </c>
      <c r="K15" s="143">
        <v>19.196988414524601</v>
      </c>
      <c r="L15" s="143">
        <v>17.853721695581854</v>
      </c>
      <c r="M15" s="143">
        <v>18.237370511233536</v>
      </c>
      <c r="N15" s="143">
        <v>18.783764673245518</v>
      </c>
      <c r="O15" s="143">
        <v>28.744796197176015</v>
      </c>
      <c r="P15" s="143">
        <v>19.181063306593472</v>
      </c>
      <c r="Q15" s="143">
        <v>20.153831079812658</v>
      </c>
      <c r="R15" s="143">
        <v>33.020541351737698</v>
      </c>
      <c r="S15" s="143">
        <v>38.968345204626978</v>
      </c>
      <c r="T15" s="143">
        <v>15.918831871618357</v>
      </c>
      <c r="U15" s="143">
        <v>12.521411902552467</v>
      </c>
      <c r="V15" s="143">
        <v>32.519008661212453</v>
      </c>
      <c r="W15" s="143">
        <v>18.911501869868079</v>
      </c>
      <c r="X15" s="143">
        <v>35.790718625652723</v>
      </c>
      <c r="Y15" s="143">
        <v>43.747434879980162</v>
      </c>
      <c r="Z15" s="143">
        <v>26.309280232936676</v>
      </c>
      <c r="AA15" s="143">
        <v>18.302269003681054</v>
      </c>
      <c r="AB15" s="143">
        <v>28.877456697787075</v>
      </c>
      <c r="AC15" s="143">
        <v>13.444332375849818</v>
      </c>
      <c r="AD15" s="143">
        <v>12.29743327217861</v>
      </c>
      <c r="AE15" s="143">
        <v>29.326373410013446</v>
      </c>
      <c r="AF15" s="143">
        <v>42.438266793088864</v>
      </c>
      <c r="AG15" s="143">
        <v>15.698389350807442</v>
      </c>
      <c r="AH15" s="143">
        <v>13.605916219376484</v>
      </c>
      <c r="AI15" s="143">
        <v>22.353659397997234</v>
      </c>
      <c r="AJ15" s="143">
        <v>32.373142201115193</v>
      </c>
      <c r="AK15" s="143">
        <v>100.52502578464612</v>
      </c>
      <c r="AL15" s="143">
        <v>20.777725563349264</v>
      </c>
      <c r="AO15" s="206"/>
    </row>
    <row r="16" spans="1:41">
      <c r="A16" s="160" t="s">
        <v>40</v>
      </c>
      <c r="B16" s="10" t="s">
        <v>37</v>
      </c>
      <c r="C16" s="143">
        <v>122.68639074265096</v>
      </c>
      <c r="D16" s="143">
        <v>33.592718020225433</v>
      </c>
      <c r="E16" s="143">
        <v>23.01392588329794</v>
      </c>
      <c r="F16" s="143">
        <v>69.249754196950875</v>
      </c>
      <c r="G16" s="143">
        <v>69.539436312338324</v>
      </c>
      <c r="H16" s="143">
        <v>46.967409468709675</v>
      </c>
      <c r="I16" s="143">
        <v>33.065174688240461</v>
      </c>
      <c r="J16" s="143">
        <v>61.00854281102648</v>
      </c>
      <c r="K16" s="143">
        <v>31.477600965511616</v>
      </c>
      <c r="L16" s="143">
        <v>48.722343614038934</v>
      </c>
      <c r="M16" s="143">
        <v>36.097245255832867</v>
      </c>
      <c r="N16" s="143">
        <v>31.677931865287885</v>
      </c>
      <c r="O16" s="143">
        <v>36.489726414519012</v>
      </c>
      <c r="P16" s="143">
        <v>25.984667604550317</v>
      </c>
      <c r="Q16" s="143">
        <v>45.14971826134034</v>
      </c>
      <c r="R16" s="143">
        <v>37.4619056100519</v>
      </c>
      <c r="S16" s="143">
        <v>45.429244081125674</v>
      </c>
      <c r="T16" s="143">
        <v>25.499241987293271</v>
      </c>
      <c r="U16" s="143">
        <v>18.005097337599</v>
      </c>
      <c r="V16" s="143">
        <v>83.613678974988986</v>
      </c>
      <c r="W16" s="143">
        <v>18.924560937980495</v>
      </c>
      <c r="X16" s="143">
        <v>92.054933185752276</v>
      </c>
      <c r="Y16" s="143">
        <v>69.729769240179039</v>
      </c>
      <c r="Z16" s="143">
        <v>29.649898824297949</v>
      </c>
      <c r="AA16" s="143">
        <v>28.563200204458116</v>
      </c>
      <c r="AB16" s="143">
        <v>46.808321592685047</v>
      </c>
      <c r="AC16" s="143">
        <v>31.504314709345849</v>
      </c>
      <c r="AD16" s="143">
        <v>34.641064445266927</v>
      </c>
      <c r="AE16" s="143">
        <v>88.135287886307353</v>
      </c>
      <c r="AF16" s="143">
        <v>137.57362520775939</v>
      </c>
      <c r="AG16" s="143">
        <v>21.59589011099154</v>
      </c>
      <c r="AH16" s="143">
        <v>47.542114426664426</v>
      </c>
      <c r="AI16" s="143">
        <v>105.55299952989247</v>
      </c>
      <c r="AJ16" s="143">
        <v>180.45784686648815</v>
      </c>
      <c r="AK16" s="143">
        <v>212.72103134456813</v>
      </c>
      <c r="AL16" s="143">
        <v>39.607810026606792</v>
      </c>
      <c r="AO16" s="206"/>
    </row>
    <row r="17" spans="1:41">
      <c r="A17" s="160" t="s">
        <v>40</v>
      </c>
      <c r="B17" s="10" t="s">
        <v>38</v>
      </c>
      <c r="C17" s="143">
        <v>102.52925424312807</v>
      </c>
      <c r="D17" s="143">
        <v>28.144021047002465</v>
      </c>
      <c r="E17" s="143">
        <v>19.453645269334555</v>
      </c>
      <c r="F17" s="143">
        <v>58.173801526770575</v>
      </c>
      <c r="G17" s="143">
        <v>58.230972499500375</v>
      </c>
      <c r="H17" s="143">
        <v>39.610376748435719</v>
      </c>
      <c r="I17" s="143">
        <v>27.680230627800817</v>
      </c>
      <c r="J17" s="143">
        <v>51.188095072677378</v>
      </c>
      <c r="K17" s="143">
        <v>26.403918236648934</v>
      </c>
      <c r="L17" s="143">
        <v>40.716404347121959</v>
      </c>
      <c r="M17" s="143">
        <v>30.263491055772452</v>
      </c>
      <c r="N17" s="143">
        <v>26.631248506655659</v>
      </c>
      <c r="O17" s="143">
        <v>30.944044950454455</v>
      </c>
      <c r="P17" s="143">
        <v>21.889494517832048</v>
      </c>
      <c r="Q17" s="143">
        <v>37.805885913632899</v>
      </c>
      <c r="R17" s="143">
        <v>31.692506146272535</v>
      </c>
      <c r="S17" s="143">
        <v>38.413562302230751</v>
      </c>
      <c r="T17" s="143">
        <v>21.445678848088022</v>
      </c>
      <c r="U17" s="143">
        <v>15.148057673402738</v>
      </c>
      <c r="V17" s="143">
        <v>69.789746458706773</v>
      </c>
      <c r="W17" s="143">
        <v>16.109432338945648</v>
      </c>
      <c r="X17" s="143">
        <v>76.98029823910538</v>
      </c>
      <c r="Y17" s="143">
        <v>59.085177819323704</v>
      </c>
      <c r="Z17" s="143">
        <v>25.088772145473111</v>
      </c>
      <c r="AA17" s="143">
        <v>24.031808535671686</v>
      </c>
      <c r="AB17" s="143">
        <v>39.361518036471807</v>
      </c>
      <c r="AC17" s="143">
        <v>26.362504904530343</v>
      </c>
      <c r="AD17" s="143">
        <v>28.945448736333628</v>
      </c>
      <c r="AE17" s="143">
        <v>73.647718462413323</v>
      </c>
      <c r="AF17" s="143">
        <v>114.7721822223802</v>
      </c>
      <c r="AG17" s="143">
        <v>19.12961267795059</v>
      </c>
      <c r="AH17" s="143">
        <v>41.532835948017691</v>
      </c>
      <c r="AI17" s="143">
        <v>92.262051876045845</v>
      </c>
      <c r="AJ17" s="143">
        <v>157.53372403769379</v>
      </c>
      <c r="AK17" s="143">
        <v>186.52913131902622</v>
      </c>
      <c r="AL17" s="143">
        <v>36.939445148568431</v>
      </c>
      <c r="AO17" s="206"/>
    </row>
    <row r="18" spans="1:41">
      <c r="A18" s="160" t="s">
        <v>40</v>
      </c>
      <c r="B18" s="10" t="s">
        <v>39</v>
      </c>
      <c r="C18" s="143">
        <v>41.325776779351834</v>
      </c>
      <c r="D18" s="143">
        <v>12.896496336783333</v>
      </c>
      <c r="E18" s="143">
        <v>15.045298213564392</v>
      </c>
      <c r="F18" s="143">
        <v>34.250762330133099</v>
      </c>
      <c r="G18" s="143">
        <v>28.673602313048203</v>
      </c>
      <c r="H18" s="143">
        <v>30.112977178066284</v>
      </c>
      <c r="I18" s="143">
        <v>13.064191983115157</v>
      </c>
      <c r="J18" s="143">
        <v>29.036500060376781</v>
      </c>
      <c r="K18" s="143">
        <v>14.277265199965237</v>
      </c>
      <c r="L18" s="143">
        <v>14.989626103289563</v>
      </c>
      <c r="M18" s="143">
        <v>15.046681431570638</v>
      </c>
      <c r="N18" s="143">
        <v>14.459199405917007</v>
      </c>
      <c r="O18" s="143">
        <v>32.543712770557967</v>
      </c>
      <c r="P18" s="143">
        <v>13.658964600205859</v>
      </c>
      <c r="Q18" s="143">
        <v>16.044452678188286</v>
      </c>
      <c r="R18" s="143">
        <v>27.88406606050301</v>
      </c>
      <c r="S18" s="143">
        <v>32.984884993462963</v>
      </c>
      <c r="T18" s="143">
        <v>12.848884586933345</v>
      </c>
      <c r="U18" s="143">
        <v>11.723234011574363</v>
      </c>
      <c r="V18" s="143">
        <v>21.746031692582207</v>
      </c>
      <c r="W18" s="143">
        <v>16.354311824694257</v>
      </c>
      <c r="X18" s="143">
        <v>27.699176515961245</v>
      </c>
      <c r="Y18" s="143">
        <v>51.482696070215709</v>
      </c>
      <c r="Z18" s="143">
        <v>22.106839813160214</v>
      </c>
      <c r="AA18" s="143">
        <v>14.821438295175049</v>
      </c>
      <c r="AB18" s="143">
        <v>23.410850639525759</v>
      </c>
      <c r="AC18" s="143">
        <v>12.964251283079651</v>
      </c>
      <c r="AD18" s="143">
        <v>10.265727209999259</v>
      </c>
      <c r="AE18" s="143">
        <v>30.87826394755611</v>
      </c>
      <c r="AF18" s="143">
        <v>35.863047867977322</v>
      </c>
      <c r="AG18" s="143">
        <v>11.688677729164054</v>
      </c>
      <c r="AH18" s="143">
        <v>10.024390855222846</v>
      </c>
      <c r="AI18" s="143">
        <v>16.036170814301656</v>
      </c>
      <c r="AJ18" s="143">
        <v>22.887696496193612</v>
      </c>
      <c r="AK18" s="143">
        <v>71.737915138528308</v>
      </c>
      <c r="AL18" s="143">
        <v>17.761566494256595</v>
      </c>
      <c r="AO18" s="215"/>
    </row>
    <row r="19" spans="1:41">
      <c r="A19" s="160" t="s">
        <v>44</v>
      </c>
      <c r="B19" s="92" t="s">
        <v>45</v>
      </c>
      <c r="C19" s="143">
        <v>89.597686944266982</v>
      </c>
      <c r="D19" s="143">
        <v>30.242257760293324</v>
      </c>
      <c r="E19" s="143">
        <v>35.999711563181798</v>
      </c>
      <c r="F19" s="143">
        <v>77.325442560306143</v>
      </c>
      <c r="G19" s="143">
        <v>61.709632847518755</v>
      </c>
      <c r="H19" s="143">
        <v>66.90444222621629</v>
      </c>
      <c r="I19" s="143">
        <v>28.482440040724079</v>
      </c>
      <c r="J19" s="143">
        <v>63.202728187534397</v>
      </c>
      <c r="K19" s="143">
        <v>31.751290397525093</v>
      </c>
      <c r="L19" s="143">
        <v>34.720350033899273</v>
      </c>
      <c r="M19" s="143">
        <v>34.611085115013545</v>
      </c>
      <c r="N19" s="143">
        <v>36.060146078244067</v>
      </c>
      <c r="O19" s="143">
        <v>68.739165853149615</v>
      </c>
      <c r="P19" s="143">
        <v>33.630730889223102</v>
      </c>
      <c r="Q19" s="143">
        <v>38.51535602514317</v>
      </c>
      <c r="R19" s="143">
        <v>62.278975314581999</v>
      </c>
      <c r="S19" s="143">
        <v>73.742629002804151</v>
      </c>
      <c r="T19" s="143">
        <v>30.30481389022442</v>
      </c>
      <c r="U19" s="143">
        <v>23.237990521346333</v>
      </c>
      <c r="V19" s="143">
        <v>51.560549914933695</v>
      </c>
      <c r="W19" s="143">
        <v>39.530320613062727</v>
      </c>
      <c r="X19" s="143">
        <v>68.782208238535318</v>
      </c>
      <c r="Y19" s="143">
        <v>122.13813949654283</v>
      </c>
      <c r="Z19" s="143">
        <v>49.666354772557462</v>
      </c>
      <c r="AA19" s="143">
        <v>34.818509130993377</v>
      </c>
      <c r="AB19" s="143">
        <v>55.136177808893997</v>
      </c>
      <c r="AC19" s="143">
        <v>26.670377954927467</v>
      </c>
      <c r="AD19" s="143">
        <v>24.228463063979127</v>
      </c>
      <c r="AE19" s="143">
        <v>64.545341197360329</v>
      </c>
      <c r="AF19" s="143">
        <v>81.033204776681956</v>
      </c>
      <c r="AG19" s="143"/>
      <c r="AH19" s="143"/>
      <c r="AI19" s="143">
        <v>40.739838474111068</v>
      </c>
      <c r="AJ19" s="143">
        <v>59.229025966841462</v>
      </c>
      <c r="AK19" s="143">
        <v>174.46524940258851</v>
      </c>
      <c r="AL19" s="143">
        <v>40.629923146489801</v>
      </c>
      <c r="AO19" s="159"/>
    </row>
    <row r="20" spans="1:41">
      <c r="A20" s="160" t="s">
        <v>43</v>
      </c>
      <c r="B20" s="160" t="s">
        <v>46</v>
      </c>
      <c r="C20" s="163">
        <v>57.40148819905162</v>
      </c>
      <c r="D20" s="163">
        <v>19.489054412486198</v>
      </c>
      <c r="E20" s="163">
        <v>13.456677951345728</v>
      </c>
      <c r="F20" s="163">
        <v>38.652996659278479</v>
      </c>
      <c r="G20" s="163">
        <v>51.66153781538479</v>
      </c>
      <c r="H20" s="163">
        <v>34.028783432949687</v>
      </c>
      <c r="I20" s="163">
        <v>20.890801321768215</v>
      </c>
      <c r="J20" s="163">
        <v>34.837436335943387</v>
      </c>
      <c r="K20" s="163">
        <v>17.097019569246697</v>
      </c>
      <c r="L20" s="163">
        <v>26.68866122067389</v>
      </c>
      <c r="M20" s="163">
        <v>20.371968966630295</v>
      </c>
      <c r="N20" s="163">
        <v>17.435248641395454</v>
      </c>
      <c r="O20" s="163">
        <v>25.007184826220229</v>
      </c>
      <c r="P20" s="163">
        <v>17.617195847786771</v>
      </c>
      <c r="Q20" s="163">
        <v>26.443711129685944</v>
      </c>
      <c r="R20" s="163">
        <v>26.010449701415901</v>
      </c>
      <c r="S20" s="163">
        <v>32.81193365638638</v>
      </c>
      <c r="T20" s="163">
        <v>13.187142215143901</v>
      </c>
      <c r="U20" s="163">
        <v>11.480043125284963</v>
      </c>
      <c r="V20" s="163">
        <v>45.716977569516196</v>
      </c>
      <c r="W20" s="163">
        <v>12.123074191211886</v>
      </c>
      <c r="X20" s="163">
        <v>43.396574385698827</v>
      </c>
      <c r="Y20" s="163">
        <v>45.440343987444635</v>
      </c>
      <c r="Z20" s="163">
        <v>19.241424537252904</v>
      </c>
      <c r="AA20" s="163">
        <v>15.961863141541311</v>
      </c>
      <c r="AB20" s="163">
        <v>22.489220619971086</v>
      </c>
      <c r="AC20" s="163">
        <v>21.577628104338217</v>
      </c>
      <c r="AD20" s="163">
        <v>20.488118260882942</v>
      </c>
      <c r="AE20" s="163">
        <v>48.84052226209058</v>
      </c>
      <c r="AF20" s="163">
        <v>75.213280455079641</v>
      </c>
      <c r="AG20" s="163">
        <v>10.27030332386118</v>
      </c>
      <c r="AH20" s="163">
        <v>8.4246712702572228</v>
      </c>
      <c r="AI20" s="163">
        <v>23.144503571949006</v>
      </c>
      <c r="AJ20" s="163">
        <v>39.023848704150019</v>
      </c>
      <c r="AK20" s="163">
        <v>99.200339973876865</v>
      </c>
      <c r="AL20" s="163">
        <v>23.372493230095518</v>
      </c>
      <c r="AO20" s="215"/>
    </row>
    <row r="21" spans="1:41">
      <c r="A21" s="159"/>
      <c r="B21" s="159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O21" s="215"/>
    </row>
    <row r="22" spans="1:41">
      <c r="A22" s="160" t="s">
        <v>40</v>
      </c>
      <c r="B22" s="160" t="s">
        <v>252</v>
      </c>
      <c r="C22" s="163">
        <v>54.163060112116057</v>
      </c>
      <c r="D22" s="163">
        <v>20.002278984815391</v>
      </c>
      <c r="E22" s="163">
        <v>19.273311247810909</v>
      </c>
      <c r="F22" s="163">
        <v>47.656656963199488</v>
      </c>
      <c r="G22" s="163">
        <v>38.356126009922939</v>
      </c>
      <c r="H22" s="163">
        <v>36.352024451082286</v>
      </c>
      <c r="I22" s="163">
        <v>16.80332045176004</v>
      </c>
      <c r="J22" s="163">
        <v>40.810341396832968</v>
      </c>
      <c r="K22" s="163">
        <v>20.138492586776952</v>
      </c>
      <c r="L22" s="163">
        <v>19.937395050210352</v>
      </c>
      <c r="M22" s="163">
        <v>19.116080177214165</v>
      </c>
      <c r="N22" s="163">
        <v>19.95713627525884</v>
      </c>
      <c r="O22" s="163">
        <v>29.687217736951823</v>
      </c>
      <c r="P22" s="163">
        <v>19.936129303284048</v>
      </c>
      <c r="Q22" s="163">
        <v>22.198594385840902</v>
      </c>
      <c r="R22" s="163">
        <v>33.245153454556764</v>
      </c>
      <c r="S22" s="163">
        <v>39.403105756135545</v>
      </c>
      <c r="T22" s="163">
        <v>16.705452141653581</v>
      </c>
      <c r="U22" s="163">
        <v>13.306295716299786</v>
      </c>
      <c r="V22" s="163">
        <v>33.697329988031612</v>
      </c>
      <c r="W22" s="163">
        <v>18.711213221181989</v>
      </c>
      <c r="X22" s="163">
        <v>38.650995981274832</v>
      </c>
      <c r="Y22" s="163">
        <v>47.145111861609621</v>
      </c>
      <c r="Z22" s="163">
        <v>26.513423809709341</v>
      </c>
      <c r="AA22" s="163">
        <v>19.031781055093195</v>
      </c>
      <c r="AB22" s="163">
        <v>29.90933033204908</v>
      </c>
      <c r="AC22" s="163">
        <v>14.691830270152499</v>
      </c>
      <c r="AD22" s="163">
        <v>13.319393638819673</v>
      </c>
      <c r="AE22" s="163">
        <v>32.393232672637033</v>
      </c>
      <c r="AF22" s="163">
        <v>47.586959948460226</v>
      </c>
      <c r="AG22" s="163">
        <v>15.858428909566657</v>
      </c>
      <c r="AH22" s="163">
        <v>14.629129870978351</v>
      </c>
      <c r="AI22" s="163">
        <v>25.010907683657226</v>
      </c>
      <c r="AJ22" s="163">
        <v>37.474157192370789</v>
      </c>
      <c r="AK22" s="163">
        <v>112.09636319728841</v>
      </c>
      <c r="AL22" s="163">
        <v>22.392002648602325</v>
      </c>
      <c r="AO22" s="159"/>
    </row>
    <row r="23" spans="1:41">
      <c r="A23" s="160" t="s">
        <v>43</v>
      </c>
      <c r="B23" s="160" t="s">
        <v>251</v>
      </c>
      <c r="C23" s="163">
        <v>57.40148819905162</v>
      </c>
      <c r="D23" s="163">
        <v>19.489054412486198</v>
      </c>
      <c r="E23" s="163">
        <v>13.456677951345728</v>
      </c>
      <c r="F23" s="163">
        <v>38.652996659278479</v>
      </c>
      <c r="G23" s="163">
        <v>51.66153781538479</v>
      </c>
      <c r="H23" s="163">
        <v>34.028783432949687</v>
      </c>
      <c r="I23" s="163">
        <v>20.890801321768215</v>
      </c>
      <c r="J23" s="163">
        <v>34.837436335943387</v>
      </c>
      <c r="K23" s="163">
        <v>17.097019569246697</v>
      </c>
      <c r="L23" s="163">
        <v>26.68866122067389</v>
      </c>
      <c r="M23" s="163">
        <v>20.371968966630295</v>
      </c>
      <c r="N23" s="163">
        <v>17.435248641395454</v>
      </c>
      <c r="O23" s="163">
        <v>25.007184826220229</v>
      </c>
      <c r="P23" s="163">
        <v>17.617195847786771</v>
      </c>
      <c r="Q23" s="163">
        <v>26.443711129685944</v>
      </c>
      <c r="R23" s="163">
        <v>26.010449701415901</v>
      </c>
      <c r="S23" s="163">
        <v>32.81193365638638</v>
      </c>
      <c r="T23" s="163">
        <v>13.187142215143901</v>
      </c>
      <c r="U23" s="163">
        <v>11.480043125284963</v>
      </c>
      <c r="V23" s="163">
        <v>45.716977569516196</v>
      </c>
      <c r="W23" s="163">
        <v>12.123074191211886</v>
      </c>
      <c r="X23" s="163">
        <v>43.396574385698827</v>
      </c>
      <c r="Y23" s="163">
        <v>45.440343987444635</v>
      </c>
      <c r="Z23" s="163">
        <v>19.241424537252904</v>
      </c>
      <c r="AA23" s="163">
        <v>15.961863141541311</v>
      </c>
      <c r="AB23" s="163">
        <v>22.489220619971086</v>
      </c>
      <c r="AC23" s="163">
        <v>21.577628104338217</v>
      </c>
      <c r="AD23" s="163">
        <v>20.488118260882942</v>
      </c>
      <c r="AE23" s="163">
        <v>48.84052226209058</v>
      </c>
      <c r="AF23" s="163">
        <v>75.213280455079641</v>
      </c>
      <c r="AG23" s="163">
        <v>10.27030332386118</v>
      </c>
      <c r="AH23" s="163">
        <v>8.4246712702572228</v>
      </c>
      <c r="AI23" s="163">
        <v>23.144503571949006</v>
      </c>
      <c r="AJ23" s="163">
        <v>39.023848704150019</v>
      </c>
      <c r="AK23" s="163">
        <v>99.200339973876865</v>
      </c>
      <c r="AL23" s="163">
        <v>23.372493230095518</v>
      </c>
      <c r="AO23" s="159"/>
    </row>
    <row r="24" spans="1:41">
      <c r="AO24" s="217"/>
    </row>
    <row r="25" spans="1:41">
      <c r="A25" s="112" t="s">
        <v>64</v>
      </c>
      <c r="AO25" s="215"/>
    </row>
    <row r="26" spans="1:41">
      <c r="A26" s="141" t="s">
        <v>41</v>
      </c>
      <c r="B26" s="141" t="s">
        <v>42</v>
      </c>
      <c r="C26" s="141" t="s">
        <v>0</v>
      </c>
      <c r="D26" s="141" t="s">
        <v>1</v>
      </c>
      <c r="E26" s="141" t="s">
        <v>2</v>
      </c>
      <c r="F26" s="141" t="s">
        <v>3</v>
      </c>
      <c r="G26" s="141" t="s">
        <v>4</v>
      </c>
      <c r="H26" s="141" t="s">
        <v>5</v>
      </c>
      <c r="I26" s="141" t="s">
        <v>6</v>
      </c>
      <c r="J26" s="141" t="s">
        <v>7</v>
      </c>
      <c r="K26" s="141" t="s">
        <v>8</v>
      </c>
      <c r="L26" s="141" t="s">
        <v>9</v>
      </c>
      <c r="M26" s="141" t="s">
        <v>10</v>
      </c>
      <c r="N26" s="141" t="s">
        <v>11</v>
      </c>
      <c r="O26" s="141" t="s">
        <v>12</v>
      </c>
      <c r="P26" s="141" t="s">
        <v>13</v>
      </c>
      <c r="Q26" s="141" t="s">
        <v>14</v>
      </c>
      <c r="R26" s="141" t="s">
        <v>15</v>
      </c>
      <c r="S26" s="141" t="s">
        <v>16</v>
      </c>
      <c r="T26" s="141" t="s">
        <v>17</v>
      </c>
      <c r="U26" s="141" t="s">
        <v>18</v>
      </c>
      <c r="V26" s="141" t="s">
        <v>19</v>
      </c>
      <c r="W26" s="141" t="s">
        <v>20</v>
      </c>
      <c r="X26" s="141" t="s">
        <v>21</v>
      </c>
      <c r="Y26" s="141" t="s">
        <v>22</v>
      </c>
      <c r="Z26" s="141" t="s">
        <v>23</v>
      </c>
      <c r="AA26" s="141" t="s">
        <v>24</v>
      </c>
      <c r="AB26" s="141" t="s">
        <v>25</v>
      </c>
      <c r="AC26" s="141" t="s">
        <v>26</v>
      </c>
      <c r="AD26" s="141" t="s">
        <v>27</v>
      </c>
      <c r="AE26" s="141" t="s">
        <v>28</v>
      </c>
      <c r="AF26" s="141" t="s">
        <v>29</v>
      </c>
      <c r="AG26" s="141" t="s">
        <v>30</v>
      </c>
      <c r="AH26" s="141" t="s">
        <v>31</v>
      </c>
      <c r="AI26" s="141" t="s">
        <v>32</v>
      </c>
      <c r="AJ26" s="141" t="s">
        <v>33</v>
      </c>
      <c r="AK26" s="141" t="s">
        <v>34</v>
      </c>
      <c r="AL26" s="141" t="s">
        <v>35</v>
      </c>
      <c r="AO26" s="215"/>
    </row>
    <row r="27" spans="1:41">
      <c r="A27" s="160" t="s">
        <v>40</v>
      </c>
      <c r="B27" s="149" t="s">
        <v>36</v>
      </c>
      <c r="C27" s="163">
        <v>3.4848872402472466</v>
      </c>
      <c r="D27" s="163">
        <v>1.190909029796168</v>
      </c>
      <c r="E27" s="163">
        <v>1.2905737350960316</v>
      </c>
      <c r="F27" s="163">
        <v>0.67161907015262923</v>
      </c>
      <c r="G27" s="163">
        <v>1.5426461837208547</v>
      </c>
      <c r="H27" s="163">
        <v>1.9776754849317058</v>
      </c>
      <c r="I27" s="163">
        <v>0.76112888964860914</v>
      </c>
      <c r="J27" s="163">
        <v>4.0098471447469155</v>
      </c>
      <c r="K27" s="163">
        <v>0.80074721630901924</v>
      </c>
      <c r="L27" s="163">
        <v>1.0962933163802921</v>
      </c>
      <c r="M27" s="163">
        <v>1.0772400261630404</v>
      </c>
      <c r="N27" s="163">
        <v>1.4101855763179769</v>
      </c>
      <c r="O27" s="163">
        <v>1.3161478395495789</v>
      </c>
      <c r="P27" s="163">
        <v>0.59501728507026019</v>
      </c>
      <c r="Q27" s="163">
        <v>1.3656998849530328</v>
      </c>
      <c r="R27" s="163">
        <v>1.4379917266899671</v>
      </c>
      <c r="S27" s="163">
        <v>1.8411303465555409</v>
      </c>
      <c r="T27" s="163">
        <v>1.0503298619011177</v>
      </c>
      <c r="U27" s="163">
        <v>0.40990955082491437</v>
      </c>
      <c r="V27" s="163">
        <v>3.4232597615183371</v>
      </c>
      <c r="W27" s="163">
        <v>1.0271958908407737</v>
      </c>
      <c r="X27" s="163">
        <v>2.6593707714880472</v>
      </c>
      <c r="Y27" s="163">
        <v>2.944741103705292</v>
      </c>
      <c r="Z27" s="163">
        <v>1.5488295655312747</v>
      </c>
      <c r="AA27" s="163">
        <v>1.229441637421661</v>
      </c>
      <c r="AB27" s="163">
        <v>1.8750369339713759</v>
      </c>
      <c r="AC27" s="163">
        <v>0.75098856101824563</v>
      </c>
      <c r="AD27" s="163">
        <v>0.79821139721303436</v>
      </c>
      <c r="AE27" s="163">
        <v>1.2542999217018269</v>
      </c>
      <c r="AF27" s="163">
        <v>1.9978215117856459</v>
      </c>
      <c r="AG27" s="163">
        <v>1.0617910508623443</v>
      </c>
      <c r="AH27" s="163">
        <v>0.78866430292006762</v>
      </c>
      <c r="AI27" s="163">
        <v>1.1822600512394954</v>
      </c>
      <c r="AJ27" s="163">
        <v>1.841465070463473</v>
      </c>
      <c r="AK27" s="163">
        <v>7.0703489541858637</v>
      </c>
      <c r="AL27" s="163">
        <v>1.3291624169412888</v>
      </c>
      <c r="AO27" s="215"/>
    </row>
    <row r="28" spans="1:41">
      <c r="A28" s="160" t="s">
        <v>40</v>
      </c>
      <c r="B28" s="149" t="s">
        <v>37</v>
      </c>
      <c r="C28" s="163">
        <v>75.499642331201031</v>
      </c>
      <c r="D28" s="163">
        <v>16.458249077543972</v>
      </c>
      <c r="E28" s="163">
        <v>9.9341142493452459</v>
      </c>
      <c r="F28" s="163">
        <v>36.08571070404146</v>
      </c>
      <c r="G28" s="163">
        <v>43.171800032813167</v>
      </c>
      <c r="H28" s="163">
        <v>25.733459561377671</v>
      </c>
      <c r="I28" s="163">
        <v>19.679980244503604</v>
      </c>
      <c r="J28" s="163">
        <v>36.9709148675121</v>
      </c>
      <c r="K28" s="163">
        <v>16.882615031111698</v>
      </c>
      <c r="L28" s="163">
        <v>25.311304151611822</v>
      </c>
      <c r="M28" s="163">
        <v>16.728575823854079</v>
      </c>
      <c r="N28" s="163">
        <v>12.393304739849341</v>
      </c>
      <c r="O28" s="163">
        <v>20.376461752948401</v>
      </c>
      <c r="P28" s="163">
        <v>7.9707070265034519</v>
      </c>
      <c r="Q28" s="163">
        <v>20.88121230294702</v>
      </c>
      <c r="R28" s="163">
        <v>19.20646669943406</v>
      </c>
      <c r="S28" s="163">
        <v>23.065379607557539</v>
      </c>
      <c r="T28" s="163">
        <v>11.62632494213968</v>
      </c>
      <c r="U28" s="163">
        <v>12.453275759128459</v>
      </c>
      <c r="V28" s="163">
        <v>41.964452627892655</v>
      </c>
      <c r="W28" s="163">
        <v>7.0447546181553724</v>
      </c>
      <c r="X28" s="163">
        <v>37.923871325268678</v>
      </c>
      <c r="Y28" s="163">
        <v>30.644369575342051</v>
      </c>
      <c r="Z28" s="163">
        <v>15.016237774970268</v>
      </c>
      <c r="AA28" s="163">
        <v>13.793667331481235</v>
      </c>
      <c r="AB28" s="163">
        <v>21.879746345757216</v>
      </c>
      <c r="AC28" s="163">
        <v>21.575244283605119</v>
      </c>
      <c r="AD28" s="163">
        <v>16.857526232933253</v>
      </c>
      <c r="AE28" s="163">
        <v>59.359267062412741</v>
      </c>
      <c r="AF28" s="163">
        <v>79.891086523801619</v>
      </c>
      <c r="AG28" s="163">
        <v>10.390449188594324</v>
      </c>
      <c r="AH28" s="163">
        <v>26.212119888603631</v>
      </c>
      <c r="AI28" s="163">
        <v>60.470616414494785</v>
      </c>
      <c r="AJ28" s="163">
        <v>103.84984148948044</v>
      </c>
      <c r="AK28" s="163">
        <v>93.451863458106388</v>
      </c>
      <c r="AL28" s="163">
        <v>19.101635576868301</v>
      </c>
      <c r="AO28" s="215"/>
    </row>
    <row r="29" spans="1:41">
      <c r="A29" s="160" t="s">
        <v>40</v>
      </c>
      <c r="B29" s="149" t="s">
        <v>38</v>
      </c>
      <c r="C29" s="163">
        <v>62.578934900515165</v>
      </c>
      <c r="D29" s="163">
        <v>13.647186214310178</v>
      </c>
      <c r="E29" s="163">
        <v>8.2521548761498398</v>
      </c>
      <c r="F29" s="163">
        <v>29.886684615831442</v>
      </c>
      <c r="G29" s="163">
        <v>35.773746226334623</v>
      </c>
      <c r="H29" s="163">
        <v>21.346744891473293</v>
      </c>
      <c r="I29" s="163">
        <v>16.308819188257129</v>
      </c>
      <c r="J29" s="163">
        <v>30.686237942217094</v>
      </c>
      <c r="K29" s="163">
        <v>13.991702127237932</v>
      </c>
      <c r="L29" s="163">
        <v>20.978591753426727</v>
      </c>
      <c r="M29" s="163">
        <v>13.87236022827709</v>
      </c>
      <c r="N29" s="163">
        <v>10.290622235013064</v>
      </c>
      <c r="O29" s="163">
        <v>16.905519258298071</v>
      </c>
      <c r="P29" s="163">
        <v>6.6104823950626539</v>
      </c>
      <c r="Q29" s="163">
        <v>17.316439434509395</v>
      </c>
      <c r="R29" s="163">
        <v>15.931561898630909</v>
      </c>
      <c r="S29" s="163">
        <v>19.135103570757845</v>
      </c>
      <c r="T29" s="163">
        <v>9.6478323336206593</v>
      </c>
      <c r="U29" s="163">
        <v>10.31850755354403</v>
      </c>
      <c r="V29" s="163">
        <v>34.802512478045109</v>
      </c>
      <c r="W29" s="163">
        <v>5.8565717291919057</v>
      </c>
      <c r="X29" s="163">
        <v>31.453530876485431</v>
      </c>
      <c r="Y29" s="163">
        <v>25.463288360556302</v>
      </c>
      <c r="Z29" s="163">
        <v>12.465059848703969</v>
      </c>
      <c r="AA29" s="163">
        <v>11.445986924495372</v>
      </c>
      <c r="AB29" s="163">
        <v>18.154307961678814</v>
      </c>
      <c r="AC29" s="163">
        <v>17.878653848257713</v>
      </c>
      <c r="AD29" s="163">
        <v>13.973601584372975</v>
      </c>
      <c r="AE29" s="163">
        <v>49.173216665101336</v>
      </c>
      <c r="AF29" s="163">
        <v>66.182319639033054</v>
      </c>
      <c r="AG29" s="163">
        <v>9.0318646987194366</v>
      </c>
      <c r="AH29" s="163">
        <v>22.731861542734453</v>
      </c>
      <c r="AI29" s="163">
        <v>52.439207253056928</v>
      </c>
      <c r="AJ29" s="163">
        <v>90.049754762315374</v>
      </c>
      <c r="AK29" s="163">
        <v>81.128928439074798</v>
      </c>
      <c r="AL29" s="163">
        <v>17.862839435212134</v>
      </c>
      <c r="AO29" s="215"/>
    </row>
    <row r="30" spans="1:41">
      <c r="A30" s="160" t="s">
        <v>40</v>
      </c>
      <c r="B30" s="149" t="s">
        <v>39</v>
      </c>
      <c r="C30" s="163">
        <v>2.5855186313424663</v>
      </c>
      <c r="D30" s="163">
        <v>0.75699140754277217</v>
      </c>
      <c r="E30" s="163">
        <v>0.97328906217471278</v>
      </c>
      <c r="F30" s="163">
        <v>0.41629042852922654</v>
      </c>
      <c r="G30" s="163">
        <v>1.1359879544053197</v>
      </c>
      <c r="H30" s="163">
        <v>1.4822660845949542</v>
      </c>
      <c r="I30" s="163">
        <v>0.56190600318426376</v>
      </c>
      <c r="J30" s="163">
        <v>2.7462852199308654</v>
      </c>
      <c r="K30" s="163">
        <v>0.51913883583677012</v>
      </c>
      <c r="L30" s="163">
        <v>0.83058156672341021</v>
      </c>
      <c r="M30" s="163">
        <v>0.80501640043230838</v>
      </c>
      <c r="N30" s="163">
        <v>1.0621475932977096</v>
      </c>
      <c r="O30" s="163">
        <v>1.2637782925603629</v>
      </c>
      <c r="P30" s="163">
        <v>0.40744786076652756</v>
      </c>
      <c r="Q30" s="163">
        <v>1.0208672981894054</v>
      </c>
      <c r="R30" s="163">
        <v>1.0773398639506679</v>
      </c>
      <c r="S30" s="163">
        <v>1.3851011355484082</v>
      </c>
      <c r="T30" s="163">
        <v>0.7890079067545529</v>
      </c>
      <c r="U30" s="163">
        <v>0.30197193588260096</v>
      </c>
      <c r="V30" s="163">
        <v>2.1247924667935685</v>
      </c>
      <c r="W30" s="163">
        <v>0.84999677398831874</v>
      </c>
      <c r="X30" s="163">
        <v>1.9902891405403587</v>
      </c>
      <c r="Y30" s="163">
        <v>3.2594979854456136</v>
      </c>
      <c r="Z30" s="163">
        <v>1.1653441637263258</v>
      </c>
      <c r="AA30" s="163">
        <v>0.92339496577357927</v>
      </c>
      <c r="AB30" s="163">
        <v>1.4120193851925429</v>
      </c>
      <c r="AC30" s="163">
        <v>0.58903639826042686</v>
      </c>
      <c r="AD30" s="163">
        <v>0.61240031169626696</v>
      </c>
      <c r="AE30" s="163">
        <v>1.0707680456561286</v>
      </c>
      <c r="AF30" s="163">
        <v>1.4601306218045149</v>
      </c>
      <c r="AG30" s="163">
        <v>0.73646802254139199</v>
      </c>
      <c r="AH30" s="163">
        <v>0.51167947962038041</v>
      </c>
      <c r="AI30" s="163">
        <v>0.7322840829827697</v>
      </c>
      <c r="AJ30" s="163">
        <v>1.1363600620855834</v>
      </c>
      <c r="AK30" s="163">
        <v>4.8020043838450395</v>
      </c>
      <c r="AL30" s="163">
        <v>1.0651894441281882</v>
      </c>
      <c r="AO30" s="215"/>
    </row>
    <row r="31" spans="1:41">
      <c r="A31" s="160" t="s">
        <v>44</v>
      </c>
      <c r="B31" s="149" t="s">
        <v>45</v>
      </c>
      <c r="C31" s="163">
        <v>7.0279295716056405</v>
      </c>
      <c r="D31" s="163">
        <v>2.0190251474941094</v>
      </c>
      <c r="E31" s="163">
        <v>2.5191405389499213</v>
      </c>
      <c r="F31" s="163">
        <v>1.2952263697626218</v>
      </c>
      <c r="G31" s="163">
        <v>3.1562259469222198</v>
      </c>
      <c r="H31" s="163">
        <v>3.9090433927027344</v>
      </c>
      <c r="I31" s="163">
        <v>1.5497448120346662</v>
      </c>
      <c r="J31" s="163">
        <v>7.1692919250174345</v>
      </c>
      <c r="K31" s="163">
        <v>1.4229042060997101</v>
      </c>
      <c r="L31" s="163">
        <v>2.2649111435205289</v>
      </c>
      <c r="M31" s="163">
        <v>2.141823364843817</v>
      </c>
      <c r="N31" s="163">
        <v>2.7597476518212489</v>
      </c>
      <c r="O31" s="163">
        <v>3.3221495156414886</v>
      </c>
      <c r="P31" s="163">
        <v>1.0806600936276771</v>
      </c>
      <c r="Q31" s="163">
        <v>2.713838914104858</v>
      </c>
      <c r="R31" s="163">
        <v>2.8446084511224838</v>
      </c>
      <c r="S31" s="163">
        <v>3.6460881251024335</v>
      </c>
      <c r="T31" s="163">
        <v>2.0666089563969972</v>
      </c>
      <c r="U31" s="163">
        <v>0.84568180274547511</v>
      </c>
      <c r="V31" s="163">
        <v>5.6382379937632008</v>
      </c>
      <c r="W31" s="163">
        <v>2.1888709999525156</v>
      </c>
      <c r="X31" s="163">
        <v>5.271859899459729</v>
      </c>
      <c r="Y31" s="163">
        <v>8.4185291676667209</v>
      </c>
      <c r="Z31" s="163">
        <v>3.0375845599016933</v>
      </c>
      <c r="AA31" s="163">
        <v>2.4198819510959448</v>
      </c>
      <c r="AB31" s="163">
        <v>3.705771495549516</v>
      </c>
      <c r="AC31" s="163">
        <v>1.6310346997154859</v>
      </c>
      <c r="AD31" s="163">
        <v>1.6576084002219704</v>
      </c>
      <c r="AE31" s="163">
        <v>3.1026883571715738</v>
      </c>
      <c r="AF31" s="163">
        <v>4.2237148079930185</v>
      </c>
      <c r="AG31" s="163"/>
      <c r="AH31" s="163"/>
      <c r="AI31" s="163">
        <v>2.3441207785709648</v>
      </c>
      <c r="AJ31" s="163">
        <v>3.6767542378027525</v>
      </c>
      <c r="AK31" s="163">
        <v>12.68068621998211</v>
      </c>
      <c r="AL31" s="163">
        <v>2.7249464026447403</v>
      </c>
      <c r="AO31" s="215"/>
    </row>
    <row r="32" spans="1:41">
      <c r="A32" s="160" t="s">
        <v>43</v>
      </c>
      <c r="B32" s="149" t="s">
        <v>46</v>
      </c>
      <c r="C32" s="163">
        <v>24.10160393234294</v>
      </c>
      <c r="D32" s="163">
        <v>6.3616269550081217</v>
      </c>
      <c r="E32" s="163">
        <v>3.3595336260893549</v>
      </c>
      <c r="F32" s="163">
        <v>10.751802209973938</v>
      </c>
      <c r="G32" s="163">
        <v>14.96049308927223</v>
      </c>
      <c r="H32" s="163">
        <v>10.148732022396079</v>
      </c>
      <c r="I32" s="163">
        <v>7.7036451218984823</v>
      </c>
      <c r="J32" s="163">
        <v>13.519301402579737</v>
      </c>
      <c r="K32" s="163">
        <v>5.4050981627260981</v>
      </c>
      <c r="L32" s="163">
        <v>9.8935148628643788</v>
      </c>
      <c r="M32" s="163">
        <v>6.2221216118806399</v>
      </c>
      <c r="N32" s="163">
        <v>4.5653286306824894</v>
      </c>
      <c r="O32" s="163">
        <v>6.4994321972627702</v>
      </c>
      <c r="P32" s="163">
        <v>3.0438367171027672</v>
      </c>
      <c r="Q32" s="163">
        <v>8.4308536906705687</v>
      </c>
      <c r="R32" s="163">
        <v>6.648584718367049</v>
      </c>
      <c r="S32" s="163">
        <v>8.5456522713584064</v>
      </c>
      <c r="T32" s="163">
        <v>3.8383771168303893</v>
      </c>
      <c r="U32" s="163">
        <v>3.3213023078579131</v>
      </c>
      <c r="V32" s="163">
        <v>17.584304354678334</v>
      </c>
      <c r="W32" s="163">
        <v>2.3211596146880771</v>
      </c>
      <c r="X32" s="163">
        <v>12.936289689877887</v>
      </c>
      <c r="Y32" s="163">
        <v>11.406185771898496</v>
      </c>
      <c r="Z32" s="163">
        <v>5.2627466138416379</v>
      </c>
      <c r="AA32" s="163">
        <v>4.7855988919666856</v>
      </c>
      <c r="AB32" s="163">
        <v>6.2602002121916254</v>
      </c>
      <c r="AC32" s="163">
        <v>9.703903116402147</v>
      </c>
      <c r="AD32" s="163">
        <v>7.145175807297945</v>
      </c>
      <c r="AE32" s="163">
        <v>21.951290538878609</v>
      </c>
      <c r="AF32" s="163">
        <v>30.336171805860193</v>
      </c>
      <c r="AG32" s="163">
        <v>2.8105115655918724</v>
      </c>
      <c r="AH32" s="163">
        <v>2.8511349355815536</v>
      </c>
      <c r="AI32" s="163">
        <v>9.0440477948504228</v>
      </c>
      <c r="AJ32" s="163">
        <v>15.476920352217606</v>
      </c>
      <c r="AK32" s="163">
        <v>29.040735682630562</v>
      </c>
      <c r="AL32" s="163">
        <v>7.2261013627591621</v>
      </c>
      <c r="AO32" s="215"/>
    </row>
    <row r="33" spans="1:41">
      <c r="A33" s="159"/>
      <c r="B33" s="216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/>
      <c r="AF33" s="215"/>
      <c r="AG33" s="215"/>
      <c r="AH33" s="215"/>
      <c r="AI33" s="215"/>
      <c r="AJ33" s="215"/>
      <c r="AK33" s="215"/>
      <c r="AL33" s="215"/>
      <c r="AO33" s="215"/>
    </row>
    <row r="34" spans="1:41">
      <c r="A34" s="160" t="s">
        <v>40</v>
      </c>
      <c r="B34" s="160" t="s">
        <v>252</v>
      </c>
      <c r="C34" s="163">
        <v>10.471762992006335</v>
      </c>
      <c r="D34" s="163">
        <v>2.8503686671918285</v>
      </c>
      <c r="E34" s="163">
        <v>2.683018769990738</v>
      </c>
      <c r="F34" s="163">
        <v>3.9837128421241337</v>
      </c>
      <c r="G34" s="163">
        <v>8.4067802028760568</v>
      </c>
      <c r="H34" s="163">
        <v>5.6720009012060499</v>
      </c>
      <c r="I34" s="163">
        <v>2.6508762861197464</v>
      </c>
      <c r="J34" s="163">
        <v>10.076970006933825</v>
      </c>
      <c r="K34" s="163">
        <v>2.2887150799605975</v>
      </c>
      <c r="L34" s="163">
        <v>2.9035495212309237</v>
      </c>
      <c r="M34" s="163">
        <v>1.9738625497001325</v>
      </c>
      <c r="N34" s="163">
        <v>2.931209713833113</v>
      </c>
      <c r="O34" s="163">
        <v>5.2584391377467128</v>
      </c>
      <c r="P34" s="163">
        <v>1.7320369565307905</v>
      </c>
      <c r="Q34" s="163">
        <v>3.3776834926335448</v>
      </c>
      <c r="R34" s="163">
        <v>3.7916108966508797</v>
      </c>
      <c r="S34" s="163">
        <v>3.8541873103665916</v>
      </c>
      <c r="T34" s="163">
        <v>2.2219692585091368</v>
      </c>
      <c r="U34" s="163">
        <v>2.3797597393564573</v>
      </c>
      <c r="V34" s="163">
        <v>4.5319969602740287</v>
      </c>
      <c r="W34" s="163">
        <v>1.8907478279270558</v>
      </c>
      <c r="X34" s="163">
        <v>4.6679337193213621</v>
      </c>
      <c r="Y34" s="163">
        <v>7.0297222606181293</v>
      </c>
      <c r="Z34" s="163">
        <v>3.5560819553471785</v>
      </c>
      <c r="AA34" s="163">
        <v>2.4898601279902448</v>
      </c>
      <c r="AB34" s="163">
        <v>3.8560516393777107</v>
      </c>
      <c r="AC34" s="163">
        <v>2.2767055769540754</v>
      </c>
      <c r="AD34" s="163">
        <v>1.5994708722213276</v>
      </c>
      <c r="AE34" s="163">
        <v>4.3720145092424048</v>
      </c>
      <c r="AF34" s="163">
        <v>6.4230956307062517</v>
      </c>
      <c r="AG34" s="163">
        <v>1.496817824629457</v>
      </c>
      <c r="AH34" s="163">
        <v>1.594237008253941</v>
      </c>
      <c r="AI34" s="163">
        <v>3.1061183281382396</v>
      </c>
      <c r="AJ34" s="163">
        <v>5.3825324167642892</v>
      </c>
      <c r="AK34" s="163">
        <v>16.918596647666597</v>
      </c>
      <c r="AL34" s="163">
        <v>3.0173593319089465</v>
      </c>
    </row>
    <row r="35" spans="1:41">
      <c r="A35" s="160" t="s">
        <v>43</v>
      </c>
      <c r="B35" s="160" t="s">
        <v>251</v>
      </c>
      <c r="C35" s="163">
        <v>24.10160393234294</v>
      </c>
      <c r="D35" s="163">
        <v>6.3616269550081217</v>
      </c>
      <c r="E35" s="163">
        <v>3.3595336260893549</v>
      </c>
      <c r="F35" s="163">
        <v>10.751802209973938</v>
      </c>
      <c r="G35" s="163">
        <v>14.96049308927223</v>
      </c>
      <c r="H35" s="163">
        <v>10.148732022396079</v>
      </c>
      <c r="I35" s="163">
        <v>7.7036451218984823</v>
      </c>
      <c r="J35" s="163">
        <v>13.519301402579737</v>
      </c>
      <c r="K35" s="163">
        <v>5.4050981627260981</v>
      </c>
      <c r="L35" s="163">
        <v>9.8935148628643788</v>
      </c>
      <c r="M35" s="163">
        <v>6.2221216118806399</v>
      </c>
      <c r="N35" s="163">
        <v>4.5653286306824894</v>
      </c>
      <c r="O35" s="163">
        <v>6.4994321972627702</v>
      </c>
      <c r="P35" s="163">
        <v>3.0438367171027672</v>
      </c>
      <c r="Q35" s="163">
        <v>8.4308536906705687</v>
      </c>
      <c r="R35" s="163">
        <v>6.648584718367049</v>
      </c>
      <c r="S35" s="163">
        <v>8.5456522713584064</v>
      </c>
      <c r="T35" s="163">
        <v>3.8383771168303893</v>
      </c>
      <c r="U35" s="163">
        <v>3.3213023078579131</v>
      </c>
      <c r="V35" s="163">
        <v>17.584304354678334</v>
      </c>
      <c r="W35" s="163">
        <v>2.3211596146880771</v>
      </c>
      <c r="X35" s="163">
        <v>12.936289689877887</v>
      </c>
      <c r="Y35" s="163">
        <v>11.406185771898496</v>
      </c>
      <c r="Z35" s="163">
        <v>5.2627466138416379</v>
      </c>
      <c r="AA35" s="163">
        <v>4.7855988919666856</v>
      </c>
      <c r="AB35" s="163">
        <v>6.2602002121916254</v>
      </c>
      <c r="AC35" s="163">
        <v>9.703903116402147</v>
      </c>
      <c r="AD35" s="163">
        <v>7.145175807297945</v>
      </c>
      <c r="AE35" s="163">
        <v>21.951290538878609</v>
      </c>
      <c r="AF35" s="163">
        <v>30.336171805860193</v>
      </c>
      <c r="AG35" s="163">
        <v>2.8105115655918724</v>
      </c>
      <c r="AH35" s="163">
        <v>2.8511349355815536</v>
      </c>
      <c r="AI35" s="163">
        <v>9.0440477948504228</v>
      </c>
      <c r="AJ35" s="163">
        <v>15.476920352217606</v>
      </c>
      <c r="AK35" s="163">
        <v>29.040735682630562</v>
      </c>
      <c r="AL35" s="163">
        <v>7.2261013627591621</v>
      </c>
    </row>
    <row r="36" spans="1:41">
      <c r="A36" s="159"/>
      <c r="B36" s="216"/>
      <c r="C36" s="215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215"/>
      <c r="AI36" s="215"/>
      <c r="AJ36" s="215"/>
      <c r="AK36" s="215"/>
      <c r="AL36" s="215"/>
      <c r="AM36" s="215"/>
    </row>
    <row r="37" spans="1:41">
      <c r="A37" s="159"/>
      <c r="B37" s="216"/>
      <c r="C37" s="215"/>
      <c r="D37" s="215"/>
      <c r="E37" s="215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  <c r="AM37" s="215"/>
    </row>
    <row r="38" spans="1:41" ht="18.75">
      <c r="A38" s="111" t="s">
        <v>67</v>
      </c>
      <c r="B38" s="216"/>
      <c r="C38" s="215"/>
      <c r="D38" s="215"/>
      <c r="E38" s="215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</row>
    <row r="39" spans="1:41">
      <c r="A39" s="159"/>
      <c r="B39" s="216"/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</row>
    <row r="40" spans="1:41">
      <c r="A40" s="112" t="s">
        <v>61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</row>
    <row r="41" spans="1:41">
      <c r="A41" s="141" t="s">
        <v>41</v>
      </c>
      <c r="B41" s="141" t="s">
        <v>42</v>
      </c>
      <c r="C41" s="141" t="s">
        <v>0</v>
      </c>
      <c r="D41" s="141" t="s">
        <v>1</v>
      </c>
      <c r="E41" s="141" t="s">
        <v>2</v>
      </c>
      <c r="F41" s="141" t="s">
        <v>3</v>
      </c>
      <c r="G41" s="141" t="s">
        <v>4</v>
      </c>
      <c r="H41" s="141" t="s">
        <v>5</v>
      </c>
      <c r="I41" s="141" t="s">
        <v>6</v>
      </c>
      <c r="J41" s="141" t="s">
        <v>7</v>
      </c>
      <c r="K41" s="141" t="s">
        <v>8</v>
      </c>
      <c r="L41" s="141" t="s">
        <v>9</v>
      </c>
      <c r="M41" s="141" t="s">
        <v>10</v>
      </c>
      <c r="N41" s="141" t="s">
        <v>11</v>
      </c>
      <c r="O41" s="141" t="s">
        <v>12</v>
      </c>
      <c r="P41" s="141" t="s">
        <v>13</v>
      </c>
      <c r="Q41" s="141" t="s">
        <v>14</v>
      </c>
      <c r="R41" s="141" t="s">
        <v>15</v>
      </c>
      <c r="S41" s="141" t="s">
        <v>16</v>
      </c>
      <c r="T41" s="141" t="s">
        <v>17</v>
      </c>
      <c r="U41" s="141" t="s">
        <v>18</v>
      </c>
      <c r="V41" s="141" t="s">
        <v>19</v>
      </c>
      <c r="W41" s="141" t="s">
        <v>20</v>
      </c>
      <c r="X41" s="141" t="s">
        <v>21</v>
      </c>
      <c r="Y41" s="141" t="s">
        <v>22</v>
      </c>
      <c r="Z41" s="141" t="s">
        <v>23</v>
      </c>
      <c r="AA41" s="141" t="s">
        <v>24</v>
      </c>
      <c r="AB41" s="141" t="s">
        <v>25</v>
      </c>
      <c r="AC41" s="141" t="s">
        <v>26</v>
      </c>
      <c r="AD41" s="141" t="s">
        <v>27</v>
      </c>
      <c r="AE41" s="141" t="s">
        <v>28</v>
      </c>
      <c r="AF41" s="141" t="s">
        <v>29</v>
      </c>
      <c r="AG41" s="141" t="s">
        <v>30</v>
      </c>
      <c r="AH41" s="141" t="s">
        <v>31</v>
      </c>
      <c r="AI41" s="141" t="s">
        <v>32</v>
      </c>
      <c r="AJ41" s="141" t="s">
        <v>33</v>
      </c>
      <c r="AK41" s="141" t="s">
        <v>34</v>
      </c>
      <c r="AL41" s="141" t="s">
        <v>35</v>
      </c>
      <c r="AO41" s="217"/>
    </row>
    <row r="42" spans="1:41">
      <c r="A42" s="160" t="s">
        <v>40</v>
      </c>
      <c r="B42" s="10" t="s">
        <v>36</v>
      </c>
      <c r="C42" s="143">
        <v>47.054882947949004</v>
      </c>
      <c r="D42" s="143">
        <v>13.653675148373308</v>
      </c>
      <c r="E42" s="143">
        <v>32.451197072943316</v>
      </c>
      <c r="F42" s="143">
        <v>75.79244444329008</v>
      </c>
      <c r="G42" s="143">
        <v>73.604750663426728</v>
      </c>
      <c r="H42" s="143">
        <v>93.605436428777324</v>
      </c>
      <c r="I42" s="143">
        <v>14.713401362507813</v>
      </c>
      <c r="J42" s="143">
        <v>57.406111520277598</v>
      </c>
      <c r="K42" s="143">
        <v>27.92668918146688</v>
      </c>
      <c r="L42" s="143">
        <v>16.8550254407787</v>
      </c>
      <c r="M42" s="143">
        <v>11.439406313007636</v>
      </c>
      <c r="N42" s="143">
        <v>87.022617049304856</v>
      </c>
      <c r="O42" s="143">
        <v>55.252765482886936</v>
      </c>
      <c r="P42" s="143">
        <v>23.751398615001122</v>
      </c>
      <c r="Q42" s="143">
        <v>19.27735591685088</v>
      </c>
      <c r="R42" s="143"/>
      <c r="S42" s="143">
        <v>4.5897790987556411</v>
      </c>
      <c r="T42" s="143">
        <v>21.308586956378058</v>
      </c>
      <c r="U42" s="143"/>
      <c r="V42" s="143">
        <v>28.344772025267304</v>
      </c>
      <c r="W42" s="143">
        <v>90.776504726446291</v>
      </c>
      <c r="X42" s="143">
        <v>35.578684318049298</v>
      </c>
      <c r="Y42" s="143">
        <v>19.298844586256322</v>
      </c>
      <c r="Z42" s="143">
        <v>72.654409945837415</v>
      </c>
      <c r="AA42" s="143">
        <v>39.746602435191164</v>
      </c>
      <c r="AB42" s="143">
        <v>36.330765400248588</v>
      </c>
      <c r="AC42" s="143">
        <v>8.8021578963467579</v>
      </c>
      <c r="AD42" s="143">
        <v>29.371648317563988</v>
      </c>
      <c r="AE42" s="143">
        <v>2.626217667021995</v>
      </c>
      <c r="AF42" s="143">
        <v>46.972761537813071</v>
      </c>
      <c r="AG42" s="143">
        <v>1273.8705654377425</v>
      </c>
      <c r="AH42" s="143">
        <v>850.56247224187382</v>
      </c>
      <c r="AI42" s="143">
        <v>16.441270108182533</v>
      </c>
      <c r="AJ42" s="143">
        <v>41.364596753803319</v>
      </c>
      <c r="AK42" s="143">
        <v>161.27829647962088</v>
      </c>
      <c r="AL42" s="143">
        <v>23.855901185661796</v>
      </c>
      <c r="AO42" s="206"/>
    </row>
    <row r="43" spans="1:41">
      <c r="A43" s="160" t="s">
        <v>40</v>
      </c>
      <c r="B43" s="10" t="s">
        <v>37</v>
      </c>
      <c r="C43" s="143">
        <v>68.190136289051978</v>
      </c>
      <c r="D43" s="143">
        <v>23.077689056985612</v>
      </c>
      <c r="E43" s="143"/>
      <c r="F43" s="143">
        <v>86.426345405348783</v>
      </c>
      <c r="G43" s="143"/>
      <c r="H43" s="143"/>
      <c r="I43" s="143">
        <v>30.137946897858686</v>
      </c>
      <c r="J43" s="143">
        <v>81.613238954315065</v>
      </c>
      <c r="K43" s="143">
        <v>65.997215577174259</v>
      </c>
      <c r="L43" s="143"/>
      <c r="M43" s="143">
        <v>26.304071803949324</v>
      </c>
      <c r="N43" s="143"/>
      <c r="O43" s="143">
        <v>50.193642650331022</v>
      </c>
      <c r="P43" s="143"/>
      <c r="Q43" s="143"/>
      <c r="R43" s="143"/>
      <c r="S43" s="143">
        <v>4.1561781029175906</v>
      </c>
      <c r="T43" s="143">
        <v>26.792561936156709</v>
      </c>
      <c r="U43" s="143"/>
      <c r="V43" s="143">
        <v>44.293241713061811</v>
      </c>
      <c r="W43" s="143"/>
      <c r="X43" s="143"/>
      <c r="Y43" s="143"/>
      <c r="Z43" s="143"/>
      <c r="AA43" s="143">
        <v>46.147901450221873</v>
      </c>
      <c r="AB43" s="143"/>
      <c r="AC43" s="143">
        <v>28.197283350463803</v>
      </c>
      <c r="AD43" s="143">
        <v>69.253985495797082</v>
      </c>
      <c r="AE43" s="143">
        <v>11.465179912869388</v>
      </c>
      <c r="AF43" s="143">
        <v>123.62470825142677</v>
      </c>
      <c r="AG43" s="143">
        <v>1801.3156146187534</v>
      </c>
      <c r="AH43" s="143">
        <v>3505.0838579492615</v>
      </c>
      <c r="AI43" s="143">
        <v>70.96061903926676</v>
      </c>
      <c r="AJ43" s="143">
        <v>208.35087806592287</v>
      </c>
      <c r="AK43" s="143">
        <v>295.93894605781935</v>
      </c>
      <c r="AL43" s="143">
        <v>40.682860046797408</v>
      </c>
      <c r="AO43" s="206"/>
    </row>
    <row r="44" spans="1:41">
      <c r="A44" s="160" t="s">
        <v>40</v>
      </c>
      <c r="B44" s="10" t="s">
        <v>38</v>
      </c>
      <c r="C44" s="143">
        <v>57.425786062053085</v>
      </c>
      <c r="D44" s="143">
        <v>19.335791974449855</v>
      </c>
      <c r="E44" s="143">
        <v>21.91007069483555</v>
      </c>
      <c r="F44" s="143">
        <v>72.9594397002015</v>
      </c>
      <c r="G44" s="143">
        <v>97.099312349171953</v>
      </c>
      <c r="H44" s="143">
        <v>74.00658054169358</v>
      </c>
      <c r="I44" s="143">
        <v>25.263267918207422</v>
      </c>
      <c r="J44" s="143">
        <v>68.678042636410638</v>
      </c>
      <c r="K44" s="143">
        <v>55.121360805360808</v>
      </c>
      <c r="L44" s="143">
        <v>29.41705538714379</v>
      </c>
      <c r="M44" s="143">
        <v>22.021083613416192</v>
      </c>
      <c r="N44" s="143">
        <v>68.10989026467368</v>
      </c>
      <c r="O44" s="143">
        <v>43.079317888401171</v>
      </c>
      <c r="P44" s="143">
        <v>26.140596667885294</v>
      </c>
      <c r="Q44" s="143">
        <v>20.049914516652134</v>
      </c>
      <c r="R44" s="143"/>
      <c r="S44" s="143">
        <v>3.5330328510464315</v>
      </c>
      <c r="T44" s="143">
        <v>22.632099941695508</v>
      </c>
      <c r="U44" s="143"/>
      <c r="V44" s="143">
        <v>37.172327024585442</v>
      </c>
      <c r="W44" s="143">
        <v>79.698852027663833</v>
      </c>
      <c r="X44" s="143">
        <v>40.158284408314763</v>
      </c>
      <c r="Y44" s="143">
        <v>17.964402005392571</v>
      </c>
      <c r="Z44" s="143">
        <v>71.936883377110959</v>
      </c>
      <c r="AA44" s="143">
        <v>39.061847996164843</v>
      </c>
      <c r="AB44" s="143">
        <v>28.603136714780334</v>
      </c>
      <c r="AC44" s="143">
        <v>23.534356331535509</v>
      </c>
      <c r="AD44" s="143">
        <v>57.966138227132483</v>
      </c>
      <c r="AE44" s="143">
        <v>9.5544808994692048</v>
      </c>
      <c r="AF44" s="143">
        <v>103.34932857930741</v>
      </c>
      <c r="AG44" s="143">
        <v>1593.5093950239002</v>
      </c>
      <c r="AH44" s="143">
        <v>3058.1735382259176</v>
      </c>
      <c r="AI44" s="143">
        <v>62.082849862636849</v>
      </c>
      <c r="AJ44" s="143">
        <v>182.04184784846453</v>
      </c>
      <c r="AK44" s="143">
        <v>259.94174215772387</v>
      </c>
      <c r="AL44" s="143">
        <v>30.371705412060958</v>
      </c>
      <c r="AO44" s="206"/>
    </row>
    <row r="45" spans="1:41">
      <c r="A45" s="160" t="s">
        <v>40</v>
      </c>
      <c r="B45" s="10" t="s">
        <v>39</v>
      </c>
      <c r="C45" s="143">
        <v>39.309108055782829</v>
      </c>
      <c r="D45" s="143">
        <v>10.393246922679927</v>
      </c>
      <c r="E45" s="143">
        <v>27.749162264980264</v>
      </c>
      <c r="F45" s="143">
        <v>53.010972548107269</v>
      </c>
      <c r="G45" s="143">
        <v>58.318816748605698</v>
      </c>
      <c r="H45" s="143">
        <v>80.617646428784866</v>
      </c>
      <c r="I45" s="143">
        <v>11.672214952529485</v>
      </c>
      <c r="J45" s="143">
        <v>41.4589873187508</v>
      </c>
      <c r="K45" s="143">
        <v>21.922730870794631</v>
      </c>
      <c r="L45" s="143">
        <v>14.451517037555179</v>
      </c>
      <c r="M45" s="143">
        <v>8.971897620160469</v>
      </c>
      <c r="N45" s="143">
        <v>66.34000036489995</v>
      </c>
      <c r="O45" s="143">
        <v>54.757359411047815</v>
      </c>
      <c r="P45" s="143">
        <v>17.313120220692333</v>
      </c>
      <c r="Q45" s="143">
        <v>15.467078477698735</v>
      </c>
      <c r="R45" s="143"/>
      <c r="S45" s="143">
        <v>4.0578327676651735</v>
      </c>
      <c r="T45" s="143">
        <v>17.065839268953336</v>
      </c>
      <c r="U45" s="143"/>
      <c r="V45" s="143">
        <v>18.460453880948613</v>
      </c>
      <c r="W45" s="143">
        <v>78.108548451488076</v>
      </c>
      <c r="X45" s="143">
        <v>28.485818361514998</v>
      </c>
      <c r="Y45" s="143">
        <v>24.217594949135783</v>
      </c>
      <c r="Z45" s="143">
        <v>57.956407403147701</v>
      </c>
      <c r="AA45" s="143">
        <v>30.756375412290637</v>
      </c>
      <c r="AB45" s="143">
        <v>30.101627683318366</v>
      </c>
      <c r="AC45" s="143">
        <v>8.0086727953263779</v>
      </c>
      <c r="AD45" s="143">
        <v>24.907044819928963</v>
      </c>
      <c r="AE45" s="143">
        <v>2.645728214423205</v>
      </c>
      <c r="AF45" s="143">
        <v>37.570872213325295</v>
      </c>
      <c r="AG45" s="143">
        <v>1006.7860058528775</v>
      </c>
      <c r="AH45" s="143">
        <v>629.07620515036763</v>
      </c>
      <c r="AI45" s="143">
        <v>11.585881334270878</v>
      </c>
      <c r="AJ45" s="143">
        <v>28.813762437280484</v>
      </c>
      <c r="AK45" s="143">
        <v>117.10143208126858</v>
      </c>
      <c r="AL45" s="143">
        <v>28.092534579119047</v>
      </c>
      <c r="AO45" s="206"/>
    </row>
    <row r="46" spans="1:41">
      <c r="A46" s="160" t="s">
        <v>44</v>
      </c>
      <c r="B46" s="92" t="s">
        <v>45</v>
      </c>
      <c r="C46" s="143">
        <v>88.990677059195377</v>
      </c>
      <c r="D46" s="143">
        <v>21.722000104113167</v>
      </c>
      <c r="E46" s="143">
        <v>61.012467393654497</v>
      </c>
      <c r="F46" s="143">
        <v>126.62707810785172</v>
      </c>
      <c r="G46" s="143">
        <v>140.5690861760755</v>
      </c>
      <c r="H46" s="143">
        <v>175.80481529444708</v>
      </c>
      <c r="I46" s="143">
        <v>28.123519449513989</v>
      </c>
      <c r="J46" s="143">
        <v>99.828481731742698</v>
      </c>
      <c r="K46" s="143">
        <v>45.792500119856847</v>
      </c>
      <c r="L46" s="143">
        <v>32.605676499010279</v>
      </c>
      <c r="M46" s="143">
        <v>21.921018208104282</v>
      </c>
      <c r="N46" s="143">
        <v>167.04842719612469</v>
      </c>
      <c r="O46" s="143">
        <v>135.315422555297</v>
      </c>
      <c r="P46" s="143">
        <v>41.471457489134607</v>
      </c>
      <c r="Q46" s="143">
        <v>36.706803692601682</v>
      </c>
      <c r="R46" s="143"/>
      <c r="S46" s="143">
        <v>8.6079817197860091</v>
      </c>
      <c r="T46" s="143">
        <v>40.589971410837791</v>
      </c>
      <c r="U46" s="143"/>
      <c r="V46" s="143">
        <v>45.027416606423969</v>
      </c>
      <c r="W46" s="143">
        <v>189.92543247864643</v>
      </c>
      <c r="X46" s="143">
        <v>67.788481277312371</v>
      </c>
      <c r="Y46" s="143">
        <v>53.206689743347184</v>
      </c>
      <c r="Z46" s="143">
        <v>138.46707591692524</v>
      </c>
      <c r="AA46" s="143">
        <v>76.147084974248926</v>
      </c>
      <c r="AB46" s="143">
        <v>68.987099133392263</v>
      </c>
      <c r="AC46" s="143">
        <v>17.694731221137836</v>
      </c>
      <c r="AD46" s="143">
        <v>57.647850439651918</v>
      </c>
      <c r="AE46" s="143">
        <v>5.8454879956172645</v>
      </c>
      <c r="AF46" s="143">
        <v>90.460395984212013</v>
      </c>
      <c r="AG46" s="143"/>
      <c r="AH46" s="143"/>
      <c r="AI46" s="143">
        <v>30.048275467116429</v>
      </c>
      <c r="AJ46" s="143">
        <v>75.831903348975644</v>
      </c>
      <c r="AK46" s="143">
        <v>278.88490823706826</v>
      </c>
      <c r="AL46" s="143">
        <v>51.692745785504577</v>
      </c>
      <c r="AO46" s="206"/>
    </row>
    <row r="47" spans="1:41">
      <c r="A47" s="160" t="s">
        <v>43</v>
      </c>
      <c r="B47" s="160" t="s">
        <v>46</v>
      </c>
      <c r="C47" s="163">
        <v>37.032486655785441</v>
      </c>
      <c r="D47" s="163">
        <v>13.849358461902405</v>
      </c>
      <c r="E47" s="163">
        <v>18.490986638253045</v>
      </c>
      <c r="F47" s="163">
        <v>52.545150436011603</v>
      </c>
      <c r="G47" s="163">
        <v>78.234158628751899</v>
      </c>
      <c r="H47" s="163">
        <v>72.30381743372331</v>
      </c>
      <c r="I47" s="163">
        <v>18.485713512801169</v>
      </c>
      <c r="J47" s="163">
        <v>47.373214680689301</v>
      </c>
      <c r="K47" s="163">
        <v>33.026935411722768</v>
      </c>
      <c r="L47" s="163">
        <v>20.599943178772048</v>
      </c>
      <c r="M47" s="163">
        <v>14.192982180108304</v>
      </c>
      <c r="N47" s="163">
        <v>57.921008687598416</v>
      </c>
      <c r="O47" s="163">
        <v>41.718548095620569</v>
      </c>
      <c r="P47" s="163">
        <v>20.917209898517836</v>
      </c>
      <c r="Q47" s="163">
        <v>17.33105855016893</v>
      </c>
      <c r="R47" s="163"/>
      <c r="S47" s="163">
        <v>3.355398091063063</v>
      </c>
      <c r="T47" s="163">
        <v>15.289652576778288</v>
      </c>
      <c r="U47" s="163"/>
      <c r="V47" s="163">
        <v>28.454963799560119</v>
      </c>
      <c r="W47" s="163">
        <v>58.797536904353578</v>
      </c>
      <c r="X47" s="163">
        <v>29.089802721318385</v>
      </c>
      <c r="Y47" s="163">
        <v>16.335169936676561</v>
      </c>
      <c r="Z47" s="163">
        <v>54.037569493889549</v>
      </c>
      <c r="AA47" s="163">
        <v>29.032248831628699</v>
      </c>
      <c r="AB47" s="163">
        <v>21.239391022999591</v>
      </c>
      <c r="AC47" s="163">
        <v>17.569122377016516</v>
      </c>
      <c r="AD47" s="163">
        <v>42.932573366231324</v>
      </c>
      <c r="AE47" s="163">
        <v>5.6490839838284623</v>
      </c>
      <c r="AF47" s="163">
        <v>66.295210067377013</v>
      </c>
      <c r="AG47" s="163">
        <v>827.23562487385698</v>
      </c>
      <c r="AH47" s="163">
        <v>585.48183752898296</v>
      </c>
      <c r="AI47" s="163">
        <v>15.715681661317777</v>
      </c>
      <c r="AJ47" s="163">
        <v>45.435510262773263</v>
      </c>
      <c r="AK47" s="163">
        <v>198.38307706252058</v>
      </c>
      <c r="AL47" s="163">
        <v>24.314506320561811</v>
      </c>
      <c r="AO47" s="215"/>
    </row>
    <row r="48" spans="1:41">
      <c r="AO48" s="159"/>
    </row>
    <row r="49" spans="1:41">
      <c r="A49" s="112" t="s">
        <v>65</v>
      </c>
      <c r="AO49" s="159"/>
    </row>
    <row r="50" spans="1:41">
      <c r="A50" s="141" t="s">
        <v>41</v>
      </c>
      <c r="B50" s="141" t="s">
        <v>42</v>
      </c>
      <c r="C50" s="141" t="s">
        <v>0</v>
      </c>
      <c r="D50" s="141" t="s">
        <v>1</v>
      </c>
      <c r="E50" s="141" t="s">
        <v>2</v>
      </c>
      <c r="F50" s="141" t="s">
        <v>3</v>
      </c>
      <c r="G50" s="141" t="s">
        <v>4</v>
      </c>
      <c r="H50" s="141" t="s">
        <v>5</v>
      </c>
      <c r="I50" s="141" t="s">
        <v>6</v>
      </c>
      <c r="J50" s="141" t="s">
        <v>7</v>
      </c>
      <c r="K50" s="141" t="s">
        <v>8</v>
      </c>
      <c r="L50" s="141" t="s">
        <v>9</v>
      </c>
      <c r="M50" s="141" t="s">
        <v>10</v>
      </c>
      <c r="N50" s="141" t="s">
        <v>11</v>
      </c>
      <c r="O50" s="141" t="s">
        <v>12</v>
      </c>
      <c r="P50" s="141" t="s">
        <v>13</v>
      </c>
      <c r="Q50" s="141" t="s">
        <v>14</v>
      </c>
      <c r="R50" s="141" t="s">
        <v>15</v>
      </c>
      <c r="S50" s="141" t="s">
        <v>16</v>
      </c>
      <c r="T50" s="141" t="s">
        <v>17</v>
      </c>
      <c r="U50" s="141" t="s">
        <v>18</v>
      </c>
      <c r="V50" s="141" t="s">
        <v>19</v>
      </c>
      <c r="W50" s="141" t="s">
        <v>20</v>
      </c>
      <c r="X50" s="141" t="s">
        <v>21</v>
      </c>
      <c r="Y50" s="141" t="s">
        <v>22</v>
      </c>
      <c r="Z50" s="141" t="s">
        <v>23</v>
      </c>
      <c r="AA50" s="141" t="s">
        <v>24</v>
      </c>
      <c r="AB50" s="141" t="s">
        <v>25</v>
      </c>
      <c r="AC50" s="141" t="s">
        <v>26</v>
      </c>
      <c r="AD50" s="141" t="s">
        <v>27</v>
      </c>
      <c r="AE50" s="141" t="s">
        <v>28</v>
      </c>
      <c r="AF50" s="141" t="s">
        <v>29</v>
      </c>
      <c r="AG50" s="141" t="s">
        <v>30</v>
      </c>
      <c r="AH50" s="141" t="s">
        <v>31</v>
      </c>
      <c r="AI50" s="141" t="s">
        <v>32</v>
      </c>
      <c r="AJ50" s="141" t="s">
        <v>33</v>
      </c>
      <c r="AK50" s="141" t="s">
        <v>34</v>
      </c>
      <c r="AL50" s="141" t="s">
        <v>35</v>
      </c>
      <c r="AO50" s="217"/>
    </row>
    <row r="51" spans="1:41">
      <c r="A51" s="160" t="s">
        <v>40</v>
      </c>
      <c r="B51" s="149" t="s">
        <v>36</v>
      </c>
      <c r="C51" s="163">
        <v>1.8865307342463942</v>
      </c>
      <c r="D51" s="163">
        <v>0.44384409217935367</v>
      </c>
      <c r="E51" s="163">
        <v>1.4934931044752151</v>
      </c>
      <c r="F51" s="163">
        <v>1.1298236455759894</v>
      </c>
      <c r="G51" s="163">
        <v>3.9483323742086287</v>
      </c>
      <c r="H51" s="163">
        <v>3.5253659217476692</v>
      </c>
      <c r="I51" s="163">
        <v>0.78798500472894351</v>
      </c>
      <c r="J51" s="163">
        <v>8.4751298647224527</v>
      </c>
      <c r="K51" s="163">
        <v>0.89087238088458265</v>
      </c>
      <c r="L51" s="163">
        <v>0.74123202797530363</v>
      </c>
      <c r="M51" s="163">
        <v>0.64029359328964375</v>
      </c>
      <c r="N51" s="163">
        <v>5.2028331309439659</v>
      </c>
      <c r="O51" s="163">
        <v>3.1752612160934786</v>
      </c>
      <c r="P51" s="163">
        <v>1.260751638310057</v>
      </c>
      <c r="Q51" s="163">
        <v>0.98888342522756267</v>
      </c>
      <c r="R51" s="163"/>
      <c r="S51" s="163">
        <v>0.27287261728849277</v>
      </c>
      <c r="T51" s="163">
        <v>1.1200925908842838</v>
      </c>
      <c r="U51" s="163"/>
      <c r="V51" s="163">
        <v>1.9704668542844705</v>
      </c>
      <c r="W51" s="163">
        <v>5.069538967829228</v>
      </c>
      <c r="X51" s="163">
        <v>1.8603431431494353</v>
      </c>
      <c r="Y51" s="163">
        <v>0.82512306537358271</v>
      </c>
      <c r="Z51" s="163">
        <v>3.8677193593590622</v>
      </c>
      <c r="AA51" s="163">
        <v>2.3520689503520855</v>
      </c>
      <c r="AB51" s="163">
        <v>1.7151837815589948</v>
      </c>
      <c r="AC51" s="163">
        <v>0.64671296148140733</v>
      </c>
      <c r="AD51" s="163">
        <v>1.404919784903524</v>
      </c>
      <c r="AE51" s="163">
        <v>0.18729186462809311</v>
      </c>
      <c r="AF51" s="163">
        <v>2.6231353623216114</v>
      </c>
      <c r="AG51" s="163">
        <v>96.181782081599593</v>
      </c>
      <c r="AH51" s="163">
        <v>67.199890208907675</v>
      </c>
      <c r="AI51" s="163">
        <v>0.73156088021845966</v>
      </c>
      <c r="AJ51" s="163">
        <v>1.9438324707027181</v>
      </c>
      <c r="AK51" s="163">
        <v>8.3175744984646958</v>
      </c>
      <c r="AL51" s="163">
        <v>1.1888500943508338</v>
      </c>
      <c r="AO51" s="215"/>
    </row>
    <row r="52" spans="1:41">
      <c r="A52" s="160" t="s">
        <v>40</v>
      </c>
      <c r="B52" s="149" t="s">
        <v>37</v>
      </c>
      <c r="C52" s="163">
        <v>29.528344551395982</v>
      </c>
      <c r="D52" s="163">
        <v>14.774954633010882</v>
      </c>
      <c r="E52" s="163"/>
      <c r="F52" s="163">
        <v>30.173310479230874</v>
      </c>
      <c r="G52" s="163"/>
      <c r="H52" s="163"/>
      <c r="I52" s="163">
        <v>12.551098226718562</v>
      </c>
      <c r="J52" s="163">
        <v>40.221640305611459</v>
      </c>
      <c r="K52" s="163">
        <v>44.080321956729527</v>
      </c>
      <c r="L52" s="163"/>
      <c r="M52" s="163">
        <v>11.262557731694608</v>
      </c>
      <c r="N52" s="163"/>
      <c r="O52" s="163">
        <v>15.672274041687665</v>
      </c>
      <c r="P52" s="163"/>
      <c r="Q52" s="163"/>
      <c r="R52" s="163"/>
      <c r="S52" s="163">
        <v>2.4311922905087298</v>
      </c>
      <c r="T52" s="163">
        <v>10.67556697306898</v>
      </c>
      <c r="U52" s="163"/>
      <c r="V52" s="163">
        <v>17.8229217469849</v>
      </c>
      <c r="W52" s="163"/>
      <c r="X52" s="163"/>
      <c r="Y52" s="163"/>
      <c r="Z52" s="163"/>
      <c r="AA52" s="163">
        <v>15.511822658054152</v>
      </c>
      <c r="AB52" s="163"/>
      <c r="AC52" s="163">
        <v>17.287078335616918</v>
      </c>
      <c r="AD52" s="163">
        <v>33.259804546157945</v>
      </c>
      <c r="AE52" s="163">
        <v>6.8305571475875499</v>
      </c>
      <c r="AF52" s="163">
        <v>54.500852989997682</v>
      </c>
      <c r="AG52" s="163">
        <v>956.16338375954592</v>
      </c>
      <c r="AH52" s="163">
        <v>2026.9730848491777</v>
      </c>
      <c r="AI52" s="163">
        <v>37.557757304610362</v>
      </c>
      <c r="AJ52" s="163">
        <v>111.55542077473559</v>
      </c>
      <c r="AK52" s="163">
        <v>129.05134194492572</v>
      </c>
      <c r="AL52" s="163">
        <v>19.50090850269417</v>
      </c>
      <c r="AO52" s="215"/>
    </row>
    <row r="53" spans="1:41">
      <c r="A53" s="160" t="s">
        <v>40</v>
      </c>
      <c r="B53" s="149" t="s">
        <v>38</v>
      </c>
      <c r="C53" s="163">
        <v>24.486387109483967</v>
      </c>
      <c r="D53" s="163">
        <v>12.239802508636867</v>
      </c>
      <c r="E53" s="163">
        <v>9.8753976816005586</v>
      </c>
      <c r="F53" s="163">
        <v>25.000802190211637</v>
      </c>
      <c r="G53" s="163">
        <v>38.599686482491727</v>
      </c>
      <c r="H53" s="163">
        <v>29.374131672601827</v>
      </c>
      <c r="I53" s="163">
        <v>10.407698769746856</v>
      </c>
      <c r="J53" s="163">
        <v>33.465966501393687</v>
      </c>
      <c r="K53" s="163">
        <v>36.509275006936278</v>
      </c>
      <c r="L53" s="163">
        <v>15.193079750605456</v>
      </c>
      <c r="M53" s="163">
        <v>9.3377522500611718</v>
      </c>
      <c r="N53" s="163">
        <v>20.587035461581205</v>
      </c>
      <c r="O53" s="163">
        <v>13.062947270752066</v>
      </c>
      <c r="P53" s="163">
        <v>10.364468809373815</v>
      </c>
      <c r="Q53" s="163">
        <v>8.1808653758692262</v>
      </c>
      <c r="R53" s="163"/>
      <c r="S53" s="163">
        <v>2.0186461242529217</v>
      </c>
      <c r="T53" s="163">
        <v>8.8622590082880599</v>
      </c>
      <c r="U53" s="163"/>
      <c r="V53" s="163">
        <v>14.79047830482078</v>
      </c>
      <c r="W53" s="163">
        <v>28.233229639942454</v>
      </c>
      <c r="X53" s="163">
        <v>16.072556874117033</v>
      </c>
      <c r="Y53" s="163">
        <v>7.8458874168182779</v>
      </c>
      <c r="Z53" s="163">
        <v>28.171426047672345</v>
      </c>
      <c r="AA53" s="163">
        <v>12.892831926398694</v>
      </c>
      <c r="AB53" s="163">
        <v>12.031871308534889</v>
      </c>
      <c r="AC53" s="163">
        <v>14.326242608653203</v>
      </c>
      <c r="AD53" s="163">
        <v>27.566014524810718</v>
      </c>
      <c r="AE53" s="163">
        <v>5.6595343963496649</v>
      </c>
      <c r="AF53" s="163">
        <v>45.176510555581046</v>
      </c>
      <c r="AG53" s="163">
        <v>831.0998981186392</v>
      </c>
      <c r="AH53" s="163">
        <v>1758.0101901751739</v>
      </c>
      <c r="AI53" s="163">
        <v>32.569416163466336</v>
      </c>
      <c r="AJ53" s="163">
        <v>96.730060597228956</v>
      </c>
      <c r="AK53" s="163">
        <v>112.00157055252686</v>
      </c>
      <c r="AL53" s="163">
        <v>12.463564391815094</v>
      </c>
      <c r="AO53" s="215"/>
    </row>
    <row r="54" spans="1:41">
      <c r="A54" s="160" t="s">
        <v>40</v>
      </c>
      <c r="B54" s="149" t="s">
        <v>39</v>
      </c>
      <c r="C54" s="163">
        <v>1.4095922306474025</v>
      </c>
      <c r="D54" s="163">
        <v>0.27456019575944723</v>
      </c>
      <c r="E54" s="163">
        <v>1.1259766551368657</v>
      </c>
      <c r="F54" s="163">
        <v>0.72703143255544045</v>
      </c>
      <c r="G54" s="163">
        <v>2.9635212083798304</v>
      </c>
      <c r="H54" s="163">
        <v>2.6514367357008046</v>
      </c>
      <c r="I54" s="163">
        <v>0.58858221945591638</v>
      </c>
      <c r="J54" s="163">
        <v>5.8376914414259558</v>
      </c>
      <c r="K54" s="163">
        <v>0.55541958469308261</v>
      </c>
      <c r="L54" s="163">
        <v>0.56051047352451122</v>
      </c>
      <c r="M54" s="163">
        <v>0.47733322673507089</v>
      </c>
      <c r="N54" s="163">
        <v>3.9371393761606033</v>
      </c>
      <c r="O54" s="163">
        <v>3.0782365382883556</v>
      </c>
      <c r="P54" s="163">
        <v>0.86717231375751891</v>
      </c>
      <c r="Q54" s="163">
        <v>0.74380386953674693</v>
      </c>
      <c r="R54" s="163"/>
      <c r="S54" s="163">
        <v>0.20614928334741833</v>
      </c>
      <c r="T54" s="163">
        <v>0.84292221148479596</v>
      </c>
      <c r="U54" s="163"/>
      <c r="V54" s="163">
        <v>1.2285986365122956</v>
      </c>
      <c r="W54" s="163">
        <v>4.1957143279821372</v>
      </c>
      <c r="X54" s="163">
        <v>1.3985641446638266</v>
      </c>
      <c r="Y54" s="163">
        <v>0.91256668105955108</v>
      </c>
      <c r="Z54" s="163">
        <v>2.9132104722028886</v>
      </c>
      <c r="AA54" s="163">
        <v>1.7760883998033743</v>
      </c>
      <c r="AB54" s="163">
        <v>1.2964782320347275</v>
      </c>
      <c r="AC54" s="163">
        <v>0.50837960213663425</v>
      </c>
      <c r="AD54" s="163">
        <v>1.0747340830952232</v>
      </c>
      <c r="AE54" s="163">
        <v>0.16166685152128771</v>
      </c>
      <c r="AF54" s="163">
        <v>1.9612720745530392</v>
      </c>
      <c r="AG54" s="163">
        <v>66.702593683689642</v>
      </c>
      <c r="AH54" s="163">
        <v>43.741831231332817</v>
      </c>
      <c r="AI54" s="163">
        <v>0.45306283190378949</v>
      </c>
      <c r="AJ54" s="163">
        <v>1.1986842207224009</v>
      </c>
      <c r="AK54" s="163">
        <v>5.6337194478839594</v>
      </c>
      <c r="AL54" s="163">
        <v>1.2623669386431939</v>
      </c>
      <c r="AO54" s="215"/>
    </row>
    <row r="55" spans="1:41">
      <c r="A55" s="160" t="s">
        <v>44</v>
      </c>
      <c r="B55" s="149" t="s">
        <v>45</v>
      </c>
      <c r="C55" s="163">
        <v>1.2458351382913437</v>
      </c>
      <c r="D55" s="163">
        <v>0.25526454026266338</v>
      </c>
      <c r="E55" s="163">
        <v>0.87511602418135925</v>
      </c>
      <c r="F55" s="163">
        <v>0.6765534694114258</v>
      </c>
      <c r="G55" s="163">
        <v>2.3345158770882657</v>
      </c>
      <c r="H55" s="163">
        <v>1.2301716667370353</v>
      </c>
      <c r="I55" s="163">
        <v>0.24127661716357127</v>
      </c>
      <c r="J55" s="163">
        <v>2.3203124312651751</v>
      </c>
      <c r="K55" s="163">
        <v>0.2525510260298498</v>
      </c>
      <c r="L55" s="163">
        <v>0.31660445479377325</v>
      </c>
      <c r="M55" s="163">
        <v>0.36104982016473885</v>
      </c>
      <c r="N55" s="163">
        <v>3.0254098732607178</v>
      </c>
      <c r="O55" s="163">
        <v>1.0209465709012586</v>
      </c>
      <c r="P55" s="163">
        <v>0.45583046360237001</v>
      </c>
      <c r="Q55" s="163">
        <v>0.39946483389102466</v>
      </c>
      <c r="R55" s="163"/>
      <c r="S55" s="163">
        <v>0.10651614867900612</v>
      </c>
      <c r="T55" s="163">
        <v>0.71093302406947867</v>
      </c>
      <c r="U55" s="163"/>
      <c r="V55" s="163">
        <v>0.98234913114393119</v>
      </c>
      <c r="W55" s="163">
        <v>0.24529586734983083</v>
      </c>
      <c r="X55" s="163">
        <v>0.9273328312819854</v>
      </c>
      <c r="Y55" s="163">
        <v>0.70886138143036204</v>
      </c>
      <c r="Z55" s="163">
        <v>1.3344409012901837</v>
      </c>
      <c r="AA55" s="163">
        <v>1.5345103506251425</v>
      </c>
      <c r="AB55" s="163">
        <v>0.883491773244796</v>
      </c>
      <c r="AC55" s="163">
        <v>0.20378399897148144</v>
      </c>
      <c r="AD55" s="163">
        <v>0.52912220547032474</v>
      </c>
      <c r="AE55" s="163">
        <v>6.711803402955166E-2</v>
      </c>
      <c r="AF55" s="163">
        <v>1.8272899005962173</v>
      </c>
      <c r="AG55" s="163"/>
      <c r="AH55" s="163"/>
      <c r="AI55" s="163">
        <v>0.94859204494259064</v>
      </c>
      <c r="AJ55" s="163">
        <v>2.1258672114645347</v>
      </c>
      <c r="AK55" s="163">
        <v>7.2744882639616186</v>
      </c>
      <c r="AL55" s="163">
        <v>0.57451027175285063</v>
      </c>
      <c r="AO55" s="215"/>
    </row>
    <row r="56" spans="1:41">
      <c r="A56" s="160" t="s">
        <v>43</v>
      </c>
      <c r="B56" s="149" t="s">
        <v>46</v>
      </c>
      <c r="C56" s="163">
        <v>9.6018421077325282</v>
      </c>
      <c r="D56" s="163">
        <v>5.4929646273594193</v>
      </c>
      <c r="E56" s="163">
        <v>4.0031199645919893</v>
      </c>
      <c r="F56" s="163">
        <v>9.1832970126815727</v>
      </c>
      <c r="G56" s="163">
        <v>17.245824612275591</v>
      </c>
      <c r="H56" s="163">
        <v>14.328309954722313</v>
      </c>
      <c r="I56" s="163">
        <v>5.055676421195491</v>
      </c>
      <c r="J56" s="163">
        <v>16.202996691987174</v>
      </c>
      <c r="K56" s="163">
        <v>13.685601113746994</v>
      </c>
      <c r="L56" s="163">
        <v>7.1451484375924572</v>
      </c>
      <c r="M56" s="163">
        <v>4.1528416087436177</v>
      </c>
      <c r="N56" s="163">
        <v>9.9799524088059837</v>
      </c>
      <c r="O56" s="163">
        <v>6.0706193875391969</v>
      </c>
      <c r="P56" s="163">
        <v>4.9056657304746452</v>
      </c>
      <c r="Q56" s="163">
        <v>4.115101111831609</v>
      </c>
      <c r="R56" s="163"/>
      <c r="S56" s="163">
        <v>0.93669502779188496</v>
      </c>
      <c r="T56" s="163">
        <v>3.5779264640442974</v>
      </c>
      <c r="U56" s="163"/>
      <c r="V56" s="163">
        <v>7.6733010517456073</v>
      </c>
      <c r="W56" s="163">
        <v>11.23184363813413</v>
      </c>
      <c r="X56" s="163">
        <v>6.8055328443428547</v>
      </c>
      <c r="Y56" s="163">
        <v>3.4736073399019518</v>
      </c>
      <c r="Z56" s="163">
        <v>12.030828124783035</v>
      </c>
      <c r="AA56" s="163">
        <v>5.7382175060987493</v>
      </c>
      <c r="AB56" s="163">
        <v>4.3126156422076019</v>
      </c>
      <c r="AC56" s="163">
        <v>7.7978569701605833</v>
      </c>
      <c r="AD56" s="163">
        <v>14.014327812114828</v>
      </c>
      <c r="AE56" s="163">
        <v>2.5459231199210639</v>
      </c>
      <c r="AF56" s="163">
        <v>21.175215542608566</v>
      </c>
      <c r="AG56" s="163">
        <v>257.50358397412333</v>
      </c>
      <c r="AH56" s="163">
        <v>222.33614636875356</v>
      </c>
      <c r="AI56" s="163">
        <v>5.5289462640544507</v>
      </c>
      <c r="AJ56" s="163">
        <v>16.355704508046422</v>
      </c>
      <c r="AK56" s="163">
        <v>53.306027827551681</v>
      </c>
      <c r="AL56" s="163">
        <v>6.1105247891205705</v>
      </c>
      <c r="AO56" s="215"/>
    </row>
    <row r="57" spans="1:41">
      <c r="A57" s="159"/>
      <c r="B57" s="216"/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</row>
    <row r="58" spans="1:41">
      <c r="A58" s="159"/>
      <c r="B58" s="216"/>
      <c r="C58" s="216"/>
      <c r="D58" s="216"/>
      <c r="E58" s="216"/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</row>
    <row r="91" spans="1:38" ht="18.75">
      <c r="A91" s="14"/>
      <c r="B91" s="159"/>
      <c r="C91" s="159"/>
      <c r="D91" s="15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9"/>
      <c r="Z91" s="159"/>
      <c r="AA91" s="159"/>
      <c r="AB91" s="159"/>
      <c r="AC91" s="159"/>
      <c r="AD91" s="159"/>
      <c r="AE91" s="159"/>
      <c r="AF91" s="159"/>
      <c r="AG91" s="159"/>
      <c r="AH91" s="159"/>
      <c r="AI91" s="159"/>
      <c r="AJ91" s="159"/>
      <c r="AK91" s="159"/>
      <c r="AL91" s="159"/>
    </row>
    <row r="92" spans="1:38">
      <c r="A92" s="159"/>
      <c r="B92" s="159"/>
      <c r="C92" s="159"/>
      <c r="D92" s="15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9"/>
      <c r="Z92" s="159"/>
      <c r="AA92" s="159"/>
      <c r="AB92" s="159"/>
      <c r="AC92" s="159"/>
      <c r="AD92" s="159"/>
      <c r="AE92" s="159"/>
      <c r="AF92" s="159"/>
      <c r="AG92" s="159"/>
      <c r="AH92" s="159"/>
      <c r="AI92" s="159"/>
      <c r="AJ92" s="159"/>
      <c r="AK92" s="159"/>
      <c r="AL92" s="159"/>
    </row>
    <row r="93" spans="1:38">
      <c r="A93" s="15"/>
      <c r="B93" s="159"/>
      <c r="C93" s="217"/>
      <c r="D93" s="217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17"/>
      <c r="Y93" s="217"/>
      <c r="Z93" s="217"/>
      <c r="AA93" s="217"/>
      <c r="AB93" s="217"/>
      <c r="AC93" s="217"/>
      <c r="AD93" s="217"/>
      <c r="AE93" s="217"/>
      <c r="AF93" s="217"/>
      <c r="AG93" s="217"/>
      <c r="AH93" s="217"/>
      <c r="AI93" s="217"/>
      <c r="AJ93" s="217"/>
      <c r="AK93" s="217"/>
      <c r="AL93" s="159"/>
    </row>
    <row r="94" spans="1:38">
      <c r="A94" s="217"/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17"/>
      <c r="Y94" s="217"/>
      <c r="Z94" s="217"/>
      <c r="AA94" s="217"/>
      <c r="AB94" s="217"/>
      <c r="AC94" s="217"/>
      <c r="AD94" s="217"/>
      <c r="AE94" s="217"/>
      <c r="AF94" s="217"/>
      <c r="AG94" s="217"/>
      <c r="AH94" s="217"/>
      <c r="AI94" s="217"/>
      <c r="AJ94" s="217"/>
      <c r="AK94" s="217"/>
      <c r="AL94" s="217"/>
    </row>
    <row r="95" spans="1:38">
      <c r="A95" s="159"/>
      <c r="B95" s="17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  <c r="AJ95" s="147"/>
      <c r="AK95" s="147"/>
      <c r="AL95" s="147"/>
    </row>
    <row r="96" spans="1:38">
      <c r="A96" s="159"/>
      <c r="B96" s="17"/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7"/>
      <c r="AK96" s="147"/>
      <c r="AL96" s="147"/>
    </row>
    <row r="97" spans="1:38">
      <c r="A97" s="159"/>
      <c r="B97" s="17"/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</row>
    <row r="98" spans="1:38">
      <c r="A98" s="159"/>
      <c r="B98" s="17"/>
      <c r="C98" s="147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</row>
    <row r="99" spans="1:38">
      <c r="A99" s="159"/>
      <c r="B99" s="115"/>
      <c r="C99" s="147"/>
      <c r="D99" s="147"/>
      <c r="E99" s="147"/>
      <c r="F99" s="147"/>
      <c r="G99" s="147"/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</row>
    <row r="100" spans="1:38">
      <c r="A100" s="159"/>
      <c r="B100" s="159"/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</row>
    <row r="101" spans="1:38">
      <c r="A101" s="159"/>
      <c r="B101" s="159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/>
      <c r="AF101" s="159"/>
      <c r="AG101" s="159"/>
      <c r="AH101" s="159"/>
      <c r="AI101" s="159"/>
      <c r="AJ101" s="159"/>
      <c r="AK101" s="159"/>
      <c r="AL101" s="159"/>
    </row>
    <row r="102" spans="1:38">
      <c r="A102" s="15"/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59"/>
      <c r="AH102" s="159"/>
      <c r="AI102" s="159"/>
      <c r="AJ102" s="159"/>
      <c r="AK102" s="159"/>
      <c r="AL102" s="159"/>
    </row>
    <row r="103" spans="1:38">
      <c r="A103" s="217"/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/>
      <c r="AF103" s="217"/>
      <c r="AG103" s="217"/>
      <c r="AH103" s="217"/>
      <c r="AI103" s="217"/>
      <c r="AJ103" s="217"/>
      <c r="AK103" s="217"/>
      <c r="AL103" s="217"/>
    </row>
    <row r="104" spans="1:38">
      <c r="A104" s="159"/>
      <c r="B104" s="216"/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</row>
    <row r="105" spans="1:38">
      <c r="A105" s="159"/>
      <c r="B105" s="216"/>
      <c r="C105" s="216"/>
      <c r="D105" s="216"/>
      <c r="E105" s="216"/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</row>
    <row r="106" spans="1:38">
      <c r="A106" s="159"/>
      <c r="B106" s="216"/>
      <c r="C106" s="216"/>
      <c r="D106" s="216"/>
      <c r="E106" s="216"/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</row>
    <row r="107" spans="1:38">
      <c r="A107" s="159"/>
      <c r="B107" s="216"/>
      <c r="C107" s="216"/>
      <c r="D107" s="216"/>
      <c r="E107" s="216"/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</row>
    <row r="108" spans="1:38">
      <c r="A108" s="159"/>
      <c r="B108" s="216"/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</row>
    <row r="109" spans="1:38">
      <c r="A109" s="159"/>
      <c r="B109" s="216"/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</row>
    <row r="110" spans="1:38">
      <c r="A110" s="159"/>
      <c r="B110" s="159"/>
      <c r="C110" s="159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/>
      <c r="AF110" s="159"/>
      <c r="AG110" s="159"/>
      <c r="AH110" s="159"/>
      <c r="AI110" s="159"/>
      <c r="AJ110" s="159"/>
      <c r="AK110" s="159"/>
      <c r="AL110" s="159"/>
    </row>
    <row r="111" spans="1:38">
      <c r="A111" s="159"/>
      <c r="B111" s="159"/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/>
      <c r="AF111" s="159"/>
      <c r="AG111" s="159"/>
      <c r="AH111" s="159"/>
      <c r="AI111" s="159"/>
      <c r="AJ111" s="159"/>
      <c r="AK111" s="159"/>
      <c r="AL111" s="159"/>
    </row>
    <row r="112" spans="1:38" ht="18.75">
      <c r="A112" s="14"/>
      <c r="B112" s="159"/>
      <c r="C112" s="159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59"/>
      <c r="Z112" s="159"/>
      <c r="AA112" s="159"/>
      <c r="AB112" s="159"/>
      <c r="AC112" s="159"/>
      <c r="AD112" s="159"/>
      <c r="AE112" s="159"/>
      <c r="AF112" s="159"/>
      <c r="AG112" s="159"/>
      <c r="AH112" s="159"/>
      <c r="AI112" s="159"/>
      <c r="AJ112" s="159"/>
      <c r="AK112" s="159"/>
      <c r="AL112" s="159"/>
    </row>
    <row r="113" spans="1:38">
      <c r="A113" s="159"/>
      <c r="B113" s="159"/>
      <c r="C113" s="159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/>
      <c r="AF113" s="159"/>
      <c r="AG113" s="159"/>
      <c r="AH113" s="159"/>
      <c r="AI113" s="159"/>
      <c r="AJ113" s="159"/>
      <c r="AK113" s="159"/>
      <c r="AL113" s="159"/>
    </row>
    <row r="114" spans="1:38">
      <c r="A114" s="15"/>
      <c r="B114" s="159"/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/>
      <c r="AF114" s="217"/>
      <c r="AG114" s="217"/>
      <c r="AH114" s="217"/>
      <c r="AI114" s="217"/>
      <c r="AJ114" s="217"/>
      <c r="AK114" s="217"/>
      <c r="AL114" s="159"/>
    </row>
    <row r="115" spans="1:38">
      <c r="A115" s="217"/>
      <c r="B115" s="217"/>
      <c r="C115" s="217"/>
      <c r="D115" s="217"/>
      <c r="E115" s="217"/>
      <c r="F115" s="217"/>
      <c r="G115" s="217"/>
      <c r="H115" s="217"/>
      <c r="I115" s="217"/>
      <c r="J115" s="217"/>
      <c r="K115" s="217"/>
      <c r="L115" s="217"/>
      <c r="M115" s="217"/>
      <c r="N115" s="217"/>
      <c r="O115" s="217"/>
      <c r="P115" s="217"/>
      <c r="Q115" s="217"/>
      <c r="R115" s="217"/>
      <c r="S115" s="217"/>
      <c r="T115" s="217"/>
      <c r="U115" s="217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/>
      <c r="AF115" s="217"/>
      <c r="AG115" s="217"/>
      <c r="AH115" s="217"/>
      <c r="AI115" s="217"/>
      <c r="AJ115" s="217"/>
      <c r="AK115" s="217"/>
      <c r="AL115" s="217"/>
    </row>
    <row r="116" spans="1:38">
      <c r="A116" s="159"/>
      <c r="B116" s="17"/>
      <c r="C116" s="147"/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47"/>
      <c r="P116" s="147"/>
      <c r="Q116" s="147"/>
      <c r="R116" s="147"/>
      <c r="S116" s="147"/>
      <c r="T116" s="147"/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  <c r="AF116" s="147"/>
      <c r="AG116" s="147"/>
      <c r="AH116" s="147"/>
      <c r="AI116" s="147"/>
      <c r="AJ116" s="147"/>
      <c r="AK116" s="147"/>
      <c r="AL116" s="147"/>
    </row>
    <row r="117" spans="1:38">
      <c r="A117" s="159"/>
      <c r="B117" s="17"/>
      <c r="C117" s="147"/>
      <c r="D117" s="147"/>
      <c r="E117" s="147"/>
      <c r="F117" s="147"/>
      <c r="G117" s="147"/>
      <c r="H117" s="147"/>
      <c r="I117" s="147"/>
      <c r="J117" s="147"/>
      <c r="K117" s="147"/>
      <c r="L117" s="147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  <c r="AF117" s="147"/>
      <c r="AG117" s="147"/>
      <c r="AH117" s="147"/>
      <c r="AI117" s="147"/>
      <c r="AJ117" s="147"/>
      <c r="AK117" s="147"/>
      <c r="AL117" s="147"/>
    </row>
    <row r="118" spans="1:38">
      <c r="A118" s="159"/>
      <c r="B118" s="17"/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47"/>
      <c r="AG118" s="147"/>
      <c r="AH118" s="147"/>
      <c r="AI118" s="147"/>
      <c r="AJ118" s="147"/>
      <c r="AK118" s="147"/>
      <c r="AL118" s="147"/>
    </row>
    <row r="119" spans="1:38">
      <c r="A119" s="159"/>
      <c r="B119" s="17"/>
      <c r="C119" s="147"/>
      <c r="D119" s="147"/>
      <c r="E119" s="147"/>
      <c r="F119" s="147"/>
      <c r="G119" s="147"/>
      <c r="H119" s="147"/>
      <c r="I119" s="147"/>
      <c r="J119" s="147"/>
      <c r="K119" s="147"/>
      <c r="L119" s="147"/>
      <c r="M119" s="147"/>
      <c r="N119" s="147"/>
      <c r="O119" s="147"/>
      <c r="P119" s="147"/>
      <c r="Q119" s="147"/>
      <c r="R119" s="147"/>
      <c r="S119" s="147"/>
      <c r="T119" s="147"/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  <c r="AF119" s="147"/>
      <c r="AG119" s="147"/>
      <c r="AH119" s="147"/>
      <c r="AI119" s="147"/>
      <c r="AJ119" s="147"/>
      <c r="AK119" s="147"/>
      <c r="AL119" s="147"/>
    </row>
    <row r="120" spans="1:38">
      <c r="A120" s="159"/>
      <c r="B120" s="115"/>
      <c r="C120" s="147"/>
      <c r="D120" s="147"/>
      <c r="E120" s="147"/>
      <c r="F120" s="147"/>
      <c r="G120" s="147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/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  <c r="AF120" s="147"/>
      <c r="AG120" s="147"/>
      <c r="AH120" s="147"/>
      <c r="AI120" s="147"/>
      <c r="AJ120" s="147"/>
      <c r="AK120" s="147"/>
      <c r="AL120" s="147"/>
    </row>
    <row r="121" spans="1:38">
      <c r="A121" s="159"/>
      <c r="B121" s="159"/>
      <c r="C121" s="216"/>
      <c r="D121" s="216"/>
      <c r="E121" s="216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</row>
    <row r="122" spans="1:38">
      <c r="A122" s="159"/>
      <c r="B122" s="159"/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  <c r="AF122" s="159"/>
      <c r="AG122" s="159"/>
      <c r="AH122" s="159"/>
      <c r="AI122" s="159"/>
      <c r="AJ122" s="159"/>
      <c r="AK122" s="159"/>
      <c r="AL122" s="159"/>
    </row>
    <row r="123" spans="1:38">
      <c r="A123" s="15"/>
      <c r="B123" s="159"/>
      <c r="C123" s="159"/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  <c r="AF123" s="159"/>
      <c r="AG123" s="159"/>
      <c r="AH123" s="159"/>
      <c r="AI123" s="159"/>
      <c r="AJ123" s="159"/>
      <c r="AK123" s="159"/>
      <c r="AL123" s="159"/>
    </row>
    <row r="124" spans="1:38">
      <c r="A124" s="217"/>
      <c r="B124" s="217"/>
      <c r="C124" s="217"/>
      <c r="D124" s="217"/>
      <c r="E124" s="217"/>
      <c r="F124" s="217"/>
      <c r="G124" s="217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/>
      <c r="AF124" s="217"/>
      <c r="AG124" s="217"/>
      <c r="AH124" s="217"/>
      <c r="AI124" s="217"/>
      <c r="AJ124" s="217"/>
      <c r="AK124" s="217"/>
      <c r="AL124" s="217"/>
    </row>
    <row r="125" spans="1:38">
      <c r="A125" s="159"/>
      <c r="B125" s="216"/>
      <c r="C125" s="216"/>
      <c r="D125" s="216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</row>
    <row r="126" spans="1:38">
      <c r="A126" s="159"/>
      <c r="B126" s="216"/>
      <c r="C126" s="216"/>
      <c r="D126" s="216"/>
      <c r="E126" s="216"/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</row>
    <row r="127" spans="1:38">
      <c r="A127" s="159"/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</row>
    <row r="128" spans="1:38">
      <c r="A128" s="159"/>
      <c r="B128" s="216"/>
      <c r="C128" s="216"/>
      <c r="D128" s="216"/>
      <c r="E128" s="216"/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</row>
    <row r="129" spans="1:38">
      <c r="A129" s="159"/>
      <c r="B129" s="216"/>
      <c r="C129" s="216"/>
      <c r="D129" s="216"/>
      <c r="E129" s="216"/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</row>
    <row r="130" spans="1:38">
      <c r="A130" s="159"/>
      <c r="B130" s="216"/>
      <c r="C130" s="216"/>
      <c r="D130" s="216"/>
      <c r="E130" s="216"/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AN316"/>
  <sheetViews>
    <sheetView tabSelected="1" zoomScale="80" zoomScaleNormal="80" workbookViewId="0">
      <selection activeCell="B1" sqref="B1"/>
    </sheetView>
    <sheetView workbookViewId="1"/>
  </sheetViews>
  <sheetFormatPr defaultColWidth="9.140625" defaultRowHeight="12.75"/>
  <cols>
    <col min="1" max="1" width="11.140625" style="144" customWidth="1"/>
    <col min="2" max="2" width="17.28515625" style="144" customWidth="1"/>
    <col min="3" max="4" width="9.28515625" style="144" bestFit="1" customWidth="1"/>
    <col min="5" max="32" width="9.28515625" style="144" customWidth="1"/>
    <col min="33" max="34" width="10.140625" style="144" customWidth="1"/>
    <col min="35" max="36" width="9.28515625" style="144" customWidth="1"/>
    <col min="37" max="37" width="10" style="144" customWidth="1"/>
    <col min="38" max="38" width="9.28515625" style="144" bestFit="1" customWidth="1"/>
    <col min="39" max="39" width="9.28515625" style="144" customWidth="1"/>
    <col min="40" max="16384" width="9.140625" style="144"/>
  </cols>
  <sheetData>
    <row r="1" spans="1:40" ht="18.75">
      <c r="A1" s="111" t="s">
        <v>66</v>
      </c>
      <c r="B1" s="118"/>
      <c r="C1" s="146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</row>
    <row r="2" spans="1:40" ht="12.75" customHeight="1">
      <c r="A2" s="111"/>
      <c r="B2" s="118"/>
      <c r="C2" s="146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</row>
    <row r="3" spans="1:40" ht="15">
      <c r="A3" s="112" t="s">
        <v>178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</row>
    <row r="4" spans="1:40">
      <c r="A4" s="141" t="s">
        <v>41</v>
      </c>
      <c r="B4" s="141" t="s">
        <v>42</v>
      </c>
      <c r="C4" s="141" t="s">
        <v>0</v>
      </c>
      <c r="D4" s="141" t="s">
        <v>1</v>
      </c>
      <c r="E4" s="141" t="s">
        <v>2</v>
      </c>
      <c r="F4" s="141" t="s">
        <v>3</v>
      </c>
      <c r="G4" s="141" t="s">
        <v>4</v>
      </c>
      <c r="H4" s="141" t="s">
        <v>5</v>
      </c>
      <c r="I4" s="141" t="s">
        <v>6</v>
      </c>
      <c r="J4" s="141" t="s">
        <v>7</v>
      </c>
      <c r="K4" s="141" t="s">
        <v>8</v>
      </c>
      <c r="L4" s="141" t="s">
        <v>9</v>
      </c>
      <c r="M4" s="141" t="s">
        <v>10</v>
      </c>
      <c r="N4" s="141" t="s">
        <v>11</v>
      </c>
      <c r="O4" s="141" t="s">
        <v>12</v>
      </c>
      <c r="P4" s="141" t="s">
        <v>13</v>
      </c>
      <c r="Q4" s="141" t="s">
        <v>14</v>
      </c>
      <c r="R4" s="141" t="s">
        <v>15</v>
      </c>
      <c r="S4" s="141" t="s">
        <v>16</v>
      </c>
      <c r="T4" s="141" t="s">
        <v>17</v>
      </c>
      <c r="U4" s="141" t="s">
        <v>18</v>
      </c>
      <c r="V4" s="141" t="s">
        <v>19</v>
      </c>
      <c r="W4" s="141" t="s">
        <v>20</v>
      </c>
      <c r="X4" s="141" t="s">
        <v>21</v>
      </c>
      <c r="Y4" s="141" t="s">
        <v>22</v>
      </c>
      <c r="Z4" s="141" t="s">
        <v>23</v>
      </c>
      <c r="AA4" s="141" t="s">
        <v>24</v>
      </c>
      <c r="AB4" s="141" t="s">
        <v>25</v>
      </c>
      <c r="AC4" s="141" t="s">
        <v>26</v>
      </c>
      <c r="AD4" s="141" t="s">
        <v>27</v>
      </c>
      <c r="AE4" s="141" t="s">
        <v>28</v>
      </c>
      <c r="AF4" s="141" t="s">
        <v>29</v>
      </c>
      <c r="AG4" s="141" t="s">
        <v>30</v>
      </c>
      <c r="AH4" s="141" t="s">
        <v>31</v>
      </c>
      <c r="AI4" s="141" t="s">
        <v>32</v>
      </c>
      <c r="AJ4" s="141" t="s">
        <v>33</v>
      </c>
      <c r="AK4" s="141" t="s">
        <v>34</v>
      </c>
      <c r="AL4" s="141" t="s">
        <v>35</v>
      </c>
      <c r="AM4" s="141" t="s">
        <v>375</v>
      </c>
    </row>
    <row r="5" spans="1:40">
      <c r="A5" s="160" t="s">
        <v>70</v>
      </c>
      <c r="B5" s="102" t="s">
        <v>36</v>
      </c>
      <c r="C5" s="143">
        <f>(C115+C124+C133+C142+C151+C160+C169)*1000</f>
        <v>10474.421276041427</v>
      </c>
      <c r="D5" s="143">
        <f t="shared" ref="D5:AM5" si="0">(D115+D124+D133+D142+D151+D160+D169)*1000</f>
        <v>12861.248074503495</v>
      </c>
      <c r="E5" s="143">
        <f t="shared" si="0"/>
        <v>3566.5686302516315</v>
      </c>
      <c r="F5" s="143">
        <f t="shared" si="0"/>
        <v>2825.7578379457373</v>
      </c>
      <c r="G5" s="143">
        <f t="shared" si="0"/>
        <v>419.91215826255655</v>
      </c>
      <c r="H5" s="143">
        <f t="shared" si="0"/>
        <v>6015.9729543436433</v>
      </c>
      <c r="I5" s="143">
        <f t="shared" si="0"/>
        <v>3661.6824361061799</v>
      </c>
      <c r="J5" s="143">
        <f t="shared" si="0"/>
        <v>865.93690072508593</v>
      </c>
      <c r="K5" s="143">
        <f t="shared" si="0"/>
        <v>3787.136755885258</v>
      </c>
      <c r="L5" s="143">
        <f t="shared" si="0"/>
        <v>51770.181878922689</v>
      </c>
      <c r="M5" s="143">
        <f t="shared" si="0"/>
        <v>97597.543597992597</v>
      </c>
      <c r="N5" s="143">
        <f t="shared" si="0"/>
        <v>5190.5461880838957</v>
      </c>
      <c r="O5" s="143">
        <f t="shared" si="0"/>
        <v>5250.0483912053933</v>
      </c>
      <c r="P5" s="143">
        <f t="shared" si="0"/>
        <v>3642.6348537388553</v>
      </c>
      <c r="Q5" s="143">
        <f t="shared" si="0"/>
        <v>57934.889602450872</v>
      </c>
      <c r="R5" s="143">
        <f t="shared" si="0"/>
        <v>1138.1625160046199</v>
      </c>
      <c r="S5" s="143">
        <f t="shared" si="0"/>
        <v>1864.7669786528163</v>
      </c>
      <c r="T5" s="143">
        <f t="shared" si="0"/>
        <v>954.56002093583697</v>
      </c>
      <c r="U5" s="143">
        <f t="shared" si="0"/>
        <v>230.11861497652359</v>
      </c>
      <c r="V5" s="143">
        <f t="shared" si="0"/>
        <v>13262.316387654449</v>
      </c>
      <c r="W5" s="143">
        <f t="shared" si="0"/>
        <v>17216.681653491509</v>
      </c>
      <c r="X5" s="143">
        <f t="shared" si="0"/>
        <v>6328.1039441774783</v>
      </c>
      <c r="Y5" s="143">
        <f t="shared" si="0"/>
        <v>10220.640306435107</v>
      </c>
      <c r="Z5" s="143">
        <f t="shared" si="0"/>
        <v>2475.83737115948</v>
      </c>
      <c r="AA5" s="143">
        <f t="shared" si="0"/>
        <v>1451.9476917557856</v>
      </c>
      <c r="AB5" s="143">
        <f t="shared" si="0"/>
        <v>28407.148366365673</v>
      </c>
      <c r="AC5" s="143">
        <f t="shared" si="0"/>
        <v>6972.5393958292134</v>
      </c>
      <c r="AD5" s="143">
        <f t="shared" si="0"/>
        <v>46524.076309385782</v>
      </c>
      <c r="AE5" s="143">
        <f t="shared" si="0"/>
        <v>3121.5722443111272</v>
      </c>
      <c r="AF5" s="143">
        <f t="shared" si="0"/>
        <v>9117.3117526567039</v>
      </c>
      <c r="AG5" s="143">
        <f t="shared" si="0"/>
        <v>3745.2442793104537</v>
      </c>
      <c r="AH5" s="143">
        <f t="shared" si="0"/>
        <v>3378.6845962769903</v>
      </c>
      <c r="AI5" s="143">
        <f t="shared" si="0"/>
        <v>38294.068638970472</v>
      </c>
      <c r="AJ5" s="143">
        <f t="shared" si="0"/>
        <v>10493.304662454082</v>
      </c>
      <c r="AK5" s="143">
        <f t="shared" si="0"/>
        <v>79428.825036275215</v>
      </c>
      <c r="AL5" s="143">
        <f t="shared" si="0"/>
        <v>402936.58663730236</v>
      </c>
      <c r="AM5" s="143">
        <f t="shared" si="0"/>
        <v>356412.51032791659</v>
      </c>
    </row>
    <row r="6" spans="1:40">
      <c r="A6" s="160" t="s">
        <v>70</v>
      </c>
      <c r="B6" s="102" t="s">
        <v>181</v>
      </c>
      <c r="C6" s="143">
        <f>(C171+C116+C170+C125+C126+C134+C135+C143+C144+C152+C161+C162)*1000</f>
        <v>386.09719098946726</v>
      </c>
      <c r="D6" s="143">
        <f t="shared" ref="D6:AF6" si="1">(D171+D116+D170+D125+D126+D134+D135+D143+D144+D152+D161+D162)*1000</f>
        <v>653.13146974754363</v>
      </c>
      <c r="E6" s="143">
        <f t="shared" si="1"/>
        <v>268.98211693733919</v>
      </c>
      <c r="F6" s="143">
        <f t="shared" si="1"/>
        <v>94.349723586633957</v>
      </c>
      <c r="G6" s="143">
        <f t="shared" si="1"/>
        <v>28.081769463448346</v>
      </c>
      <c r="H6" s="143">
        <f t="shared" si="1"/>
        <v>483.68902250032016</v>
      </c>
      <c r="I6" s="143">
        <f t="shared" si="1"/>
        <v>156.28283803363814</v>
      </c>
      <c r="J6" s="143">
        <f t="shared" si="1"/>
        <v>100.17691856536753</v>
      </c>
      <c r="K6" s="143">
        <f t="shared" si="1"/>
        <v>132.10349459433854</v>
      </c>
      <c r="L6" s="143">
        <f t="shared" si="1"/>
        <v>1898.7291077665732</v>
      </c>
      <c r="M6" s="143">
        <f t="shared" si="1"/>
        <v>2380.9944863773517</v>
      </c>
      <c r="N6" s="143">
        <f t="shared" si="1"/>
        <v>313.04524230649838</v>
      </c>
      <c r="O6" s="143">
        <f t="shared" si="1"/>
        <v>444.63740776221755</v>
      </c>
      <c r="P6" s="143">
        <f t="shared" si="1"/>
        <v>268.38481196002533</v>
      </c>
      <c r="Q6" s="143">
        <f t="shared" si="1"/>
        <v>2451.2100192392068</v>
      </c>
      <c r="R6" s="143">
        <f t="shared" si="1"/>
        <v>68.067805375793455</v>
      </c>
      <c r="S6" s="143">
        <f t="shared" si="1"/>
        <v>70.735934737736457</v>
      </c>
      <c r="T6" s="143">
        <f t="shared" si="1"/>
        <v>51.947501810276727</v>
      </c>
      <c r="U6" s="143">
        <f t="shared" si="1"/>
        <v>14.397412970223366</v>
      </c>
      <c r="V6" s="143">
        <f t="shared" si="1"/>
        <v>216.0096415114254</v>
      </c>
      <c r="W6" s="143">
        <f t="shared" si="1"/>
        <v>1048.2844570130635</v>
      </c>
      <c r="X6" s="143">
        <f t="shared" si="1"/>
        <v>155.55218011136512</v>
      </c>
      <c r="Y6" s="143">
        <f t="shared" si="1"/>
        <v>703.30164485801538</v>
      </c>
      <c r="Z6" s="143">
        <f t="shared" si="1"/>
        <v>185.0558789912956</v>
      </c>
      <c r="AA6" s="143">
        <f t="shared" si="1"/>
        <v>62.221633637934055</v>
      </c>
      <c r="AB6" s="143">
        <f t="shared" si="1"/>
        <v>1098.5827650610038</v>
      </c>
      <c r="AC6" s="143">
        <f t="shared" si="1"/>
        <v>187.9402855385413</v>
      </c>
      <c r="AD6" s="143">
        <f t="shared" si="1"/>
        <v>1695.1586575029146</v>
      </c>
      <c r="AE6" s="143">
        <f t="shared" si="1"/>
        <v>107.7662347578528</v>
      </c>
      <c r="AF6" s="143">
        <f t="shared" si="1"/>
        <v>228.10761563409557</v>
      </c>
      <c r="AG6" s="143">
        <f t="shared" ref="AG6:AK6" si="2">(AG171+AG116+AG170+AG125+AG126+AG134+AG135+AG143+AG144+AG152+AG153+AG161+AG162)*1000</f>
        <v>82.961163489475496</v>
      </c>
      <c r="AH6" s="143">
        <f t="shared" si="2"/>
        <v>67.740222419936373</v>
      </c>
      <c r="AI6" s="143">
        <f t="shared" si="2"/>
        <v>1462.5063572645879</v>
      </c>
      <c r="AJ6" s="143">
        <f t="shared" si="2"/>
        <v>699.04819446892225</v>
      </c>
      <c r="AK6" s="143">
        <f t="shared" si="2"/>
        <v>5013.7133464888366</v>
      </c>
      <c r="AL6" s="143">
        <f>(AL171+AL116+AL170+AL125+AL126+AL134+AL135+AL143+AL144+AL152+AL161+AL162)*1000</f>
        <v>15609.872996287979</v>
      </c>
      <c r="AM6" s="143">
        <f>(AM171+AM116+AM170+AM125+AM126+AM134+AM135+AM143+AM144+AM152+AM161+AM162)*1000</f>
        <v>13914.714338785063</v>
      </c>
    </row>
    <row r="7" spans="1:40">
      <c r="A7" s="160" t="s">
        <v>70</v>
      </c>
      <c r="B7" s="102" t="s">
        <v>181</v>
      </c>
      <c r="C7" s="143">
        <f>(C171+C116+C170+C125+C126+C134+C135+C143+C144+C152+C161+C162)*1000</f>
        <v>386.09719098946726</v>
      </c>
      <c r="D7" s="143">
        <f t="shared" ref="D7:AF7" si="3">(D171+D116+D170+D125+D126+D134+D135+D143+D144+D152+D161+D162)*1000</f>
        <v>653.13146974754363</v>
      </c>
      <c r="E7" s="143">
        <f t="shared" si="3"/>
        <v>268.98211693733919</v>
      </c>
      <c r="F7" s="143">
        <f t="shared" si="3"/>
        <v>94.349723586633957</v>
      </c>
      <c r="G7" s="143">
        <f t="shared" si="3"/>
        <v>28.081769463448346</v>
      </c>
      <c r="H7" s="143">
        <f t="shared" si="3"/>
        <v>483.68902250032016</v>
      </c>
      <c r="I7" s="143">
        <f t="shared" si="3"/>
        <v>156.28283803363814</v>
      </c>
      <c r="J7" s="143">
        <f t="shared" si="3"/>
        <v>100.17691856536753</v>
      </c>
      <c r="K7" s="143">
        <f t="shared" si="3"/>
        <v>132.10349459433854</v>
      </c>
      <c r="L7" s="143">
        <f t="shared" si="3"/>
        <v>1898.7291077665732</v>
      </c>
      <c r="M7" s="143">
        <f t="shared" si="3"/>
        <v>2380.9944863773517</v>
      </c>
      <c r="N7" s="143">
        <f t="shared" si="3"/>
        <v>313.04524230649838</v>
      </c>
      <c r="O7" s="143">
        <f t="shared" si="3"/>
        <v>444.63740776221755</v>
      </c>
      <c r="P7" s="143">
        <f t="shared" si="3"/>
        <v>268.38481196002533</v>
      </c>
      <c r="Q7" s="143">
        <f t="shared" si="3"/>
        <v>2451.2100192392068</v>
      </c>
      <c r="R7" s="143">
        <f t="shared" si="3"/>
        <v>68.067805375793455</v>
      </c>
      <c r="S7" s="143">
        <f t="shared" si="3"/>
        <v>70.735934737736457</v>
      </c>
      <c r="T7" s="143">
        <f t="shared" si="3"/>
        <v>51.947501810276727</v>
      </c>
      <c r="U7" s="143">
        <f t="shared" si="3"/>
        <v>14.397412970223366</v>
      </c>
      <c r="V7" s="143">
        <f t="shared" si="3"/>
        <v>216.0096415114254</v>
      </c>
      <c r="W7" s="143">
        <f t="shared" si="3"/>
        <v>1048.2844570130635</v>
      </c>
      <c r="X7" s="143">
        <f t="shared" si="3"/>
        <v>155.55218011136512</v>
      </c>
      <c r="Y7" s="143">
        <f t="shared" si="3"/>
        <v>703.30164485801538</v>
      </c>
      <c r="Z7" s="143">
        <f t="shared" si="3"/>
        <v>185.0558789912956</v>
      </c>
      <c r="AA7" s="143">
        <f t="shared" si="3"/>
        <v>62.221633637934055</v>
      </c>
      <c r="AB7" s="143">
        <f t="shared" si="3"/>
        <v>1098.5827650610038</v>
      </c>
      <c r="AC7" s="143">
        <f t="shared" si="3"/>
        <v>187.9402855385413</v>
      </c>
      <c r="AD7" s="143">
        <f t="shared" si="3"/>
        <v>1695.1586575029146</v>
      </c>
      <c r="AE7" s="143">
        <f t="shared" si="3"/>
        <v>107.7662347578528</v>
      </c>
      <c r="AF7" s="143">
        <f t="shared" si="3"/>
        <v>228.10761563409557</v>
      </c>
      <c r="AG7" s="143">
        <f t="shared" ref="AG7:AK7" si="4">(AG171+AG116+AG170+AG125+AG126+AG134+AG135+AG143+AG144+AG152+AG153+AG161+AG162)*1000</f>
        <v>82.961163489475496</v>
      </c>
      <c r="AH7" s="143">
        <f t="shared" si="4"/>
        <v>67.740222419936373</v>
      </c>
      <c r="AI7" s="143">
        <f t="shared" si="4"/>
        <v>1462.5063572645879</v>
      </c>
      <c r="AJ7" s="143">
        <f t="shared" si="4"/>
        <v>699.04819446892225</v>
      </c>
      <c r="AK7" s="143">
        <f t="shared" si="4"/>
        <v>5013.7133464888366</v>
      </c>
      <c r="AL7" s="143">
        <f>(AL171+AL116+AL170+AL125+AL126+AL134+AL135+AL143+AL144+AL152+AL161+AL162)*1000</f>
        <v>15609.872996287979</v>
      </c>
      <c r="AM7" s="143">
        <f>(AM171+AM116+AM170+AM125+AM126+AM134+AM135+AM143+AM144+AM152+AM161+AM162)*1000</f>
        <v>13914.714338785063</v>
      </c>
    </row>
    <row r="8" spans="1:40">
      <c r="A8" s="160" t="s">
        <v>70</v>
      </c>
      <c r="B8" s="102" t="s">
        <v>39</v>
      </c>
      <c r="C8" s="143">
        <f>(C118+C127+C136+C145+C154+C163+C172)*1000</f>
        <v>1141.7722840123417</v>
      </c>
      <c r="D8" s="143">
        <f t="shared" ref="D8:AM10" si="5">(D118+D127+D136+D145+D154+D163+D172)*1000</f>
        <v>731.00704979010709</v>
      </c>
      <c r="E8" s="143">
        <f t="shared" si="5"/>
        <v>130.76252383879199</v>
      </c>
      <c r="F8" s="143">
        <f t="shared" si="5"/>
        <v>224.2743331503961</v>
      </c>
      <c r="G8" s="143">
        <f t="shared" si="5"/>
        <v>59.681059143723552</v>
      </c>
      <c r="H8" s="143">
        <f t="shared" si="5"/>
        <v>587.87249456973768</v>
      </c>
      <c r="I8" s="143">
        <f t="shared" si="5"/>
        <v>204.21637152790521</v>
      </c>
      <c r="J8" s="143">
        <f t="shared" si="5"/>
        <v>4.9565559427613755</v>
      </c>
      <c r="K8" s="143">
        <f t="shared" si="5"/>
        <v>131.66899065403948</v>
      </c>
      <c r="L8" s="143">
        <f t="shared" si="5"/>
        <v>4028.5480855528331</v>
      </c>
      <c r="M8" s="143">
        <f t="shared" si="5"/>
        <v>6705.7886623422964</v>
      </c>
      <c r="N8" s="143">
        <f t="shared" si="5"/>
        <v>1774.6781348618317</v>
      </c>
      <c r="O8" s="143">
        <f t="shared" si="5"/>
        <v>384.7378541485827</v>
      </c>
      <c r="P8" s="143">
        <f t="shared" si="5"/>
        <v>87.699132679175165</v>
      </c>
      <c r="Q8" s="143">
        <f t="shared" si="5"/>
        <v>12772.815223058949</v>
      </c>
      <c r="R8" s="143">
        <f t="shared" si="5"/>
        <v>40.869668886165506</v>
      </c>
      <c r="S8" s="143">
        <f t="shared" si="5"/>
        <v>64.732674697869868</v>
      </c>
      <c r="T8" s="143">
        <f t="shared" si="5"/>
        <v>122.91107096805628</v>
      </c>
      <c r="U8" s="143">
        <f t="shared" si="5"/>
        <v>32.107293359020133</v>
      </c>
      <c r="V8" s="143">
        <f t="shared" si="5"/>
        <v>786.54939280450833</v>
      </c>
      <c r="W8" s="143">
        <f t="shared" si="5"/>
        <v>733.13296245390234</v>
      </c>
      <c r="X8" s="143">
        <f t="shared" si="5"/>
        <v>482.96101995546832</v>
      </c>
      <c r="Y8" s="143">
        <f t="shared" si="5"/>
        <v>267.07210755777055</v>
      </c>
      <c r="Z8" s="143">
        <f t="shared" si="5"/>
        <v>108.66685773674502</v>
      </c>
      <c r="AA8" s="143">
        <f t="shared" si="5"/>
        <v>80.521594890489609</v>
      </c>
      <c r="AB8" s="143">
        <f t="shared" si="5"/>
        <v>6036.3547350987265</v>
      </c>
      <c r="AC8" s="143">
        <f t="shared" si="5"/>
        <v>318.07188706158996</v>
      </c>
      <c r="AD8" s="143">
        <f t="shared" si="5"/>
        <v>2458.0274268368971</v>
      </c>
      <c r="AE8" s="143">
        <f t="shared" si="5"/>
        <v>227.08751235160219</v>
      </c>
      <c r="AF8" s="143">
        <f t="shared" si="5"/>
        <v>1259.1419382767115</v>
      </c>
      <c r="AG8" s="143">
        <f t="shared" si="5"/>
        <v>139.8426949720631</v>
      </c>
      <c r="AH8" s="143">
        <f t="shared" si="5"/>
        <v>123.22856114293168</v>
      </c>
      <c r="AI8" s="143">
        <f t="shared" si="5"/>
        <v>2348.753266816766</v>
      </c>
      <c r="AJ8" s="143">
        <f t="shared" si="5"/>
        <v>360.82063350220437</v>
      </c>
      <c r="AK8" s="143">
        <f t="shared" si="5"/>
        <v>5179.7380852998249</v>
      </c>
      <c r="AL8" s="143">
        <f t="shared" si="5"/>
        <v>40462.626675467924</v>
      </c>
      <c r="AM8" s="143">
        <f t="shared" si="5"/>
        <v>38004.599248631013</v>
      </c>
    </row>
    <row r="9" spans="1:40">
      <c r="A9" s="160" t="s">
        <v>70</v>
      </c>
      <c r="B9" s="92" t="s">
        <v>45</v>
      </c>
      <c r="C9" s="143">
        <f>(C119+C128+C137+C146+C155+C164+C173)*1000</f>
        <v>2065.5083999664603</v>
      </c>
      <c r="D9" s="143">
        <f t="shared" si="5"/>
        <v>2588.1787653493348</v>
      </c>
      <c r="E9" s="143">
        <f t="shared" si="5"/>
        <v>187.34046959409395</v>
      </c>
      <c r="F9" s="143">
        <f t="shared" si="5"/>
        <v>518.5564077116228</v>
      </c>
      <c r="G9" s="143">
        <f t="shared" si="5"/>
        <v>180.23955683942637</v>
      </c>
      <c r="H9" s="143">
        <f t="shared" si="5"/>
        <v>1262.6354456178535</v>
      </c>
      <c r="I9" s="143">
        <f t="shared" si="5"/>
        <v>1003.2569307210389</v>
      </c>
      <c r="J9" s="143">
        <f t="shared" si="5"/>
        <v>59.918888068243056</v>
      </c>
      <c r="K9" s="143">
        <f t="shared" si="5"/>
        <v>653.04782502563592</v>
      </c>
      <c r="L9" s="143">
        <f t="shared" si="5"/>
        <v>14097.024525168983</v>
      </c>
      <c r="M9" s="143">
        <f t="shared" si="5"/>
        <v>7948.7649537450097</v>
      </c>
      <c r="N9" s="143">
        <f t="shared" si="5"/>
        <v>1076.8658910744548</v>
      </c>
      <c r="O9" s="143">
        <f t="shared" si="5"/>
        <v>1308.7651043724234</v>
      </c>
      <c r="P9" s="143">
        <f t="shared" si="5"/>
        <v>2097.9857530009167</v>
      </c>
      <c r="Q9" s="143">
        <f t="shared" si="5"/>
        <v>10348.711367555148</v>
      </c>
      <c r="R9" s="143">
        <f t="shared" si="5"/>
        <v>124.30296607364336</v>
      </c>
      <c r="S9" s="143">
        <f t="shared" si="5"/>
        <v>263.77292274891062</v>
      </c>
      <c r="T9" s="143">
        <f t="shared" si="5"/>
        <v>701.3044422751509</v>
      </c>
      <c r="U9" s="143">
        <f t="shared" si="5"/>
        <v>36.181385094219074</v>
      </c>
      <c r="V9" s="143">
        <f t="shared" si="5"/>
        <v>3702.6676580185958</v>
      </c>
      <c r="W9" s="143">
        <f t="shared" si="5"/>
        <v>1570.9747985236379</v>
      </c>
      <c r="X9" s="143">
        <f t="shared" si="5"/>
        <v>2616.2599798553683</v>
      </c>
      <c r="Y9" s="143">
        <f t="shared" si="5"/>
        <v>2392.2449561693275</v>
      </c>
      <c r="Z9" s="143">
        <f t="shared" si="5"/>
        <v>327.29642628968492</v>
      </c>
      <c r="AA9" s="143">
        <f t="shared" si="5"/>
        <v>209.98400613769422</v>
      </c>
      <c r="AB9" s="143">
        <f t="shared" si="5"/>
        <v>4760.7577872257625</v>
      </c>
      <c r="AC9" s="143">
        <f t="shared" si="5"/>
        <v>1263.1403792727037</v>
      </c>
      <c r="AD9" s="143">
        <f t="shared" si="5"/>
        <v>8172.9054733586445</v>
      </c>
      <c r="AE9" s="143">
        <f t="shared" si="5"/>
        <v>1196.5022859549099</v>
      </c>
      <c r="AF9" s="143">
        <f t="shared" si="5"/>
        <v>1044.5992653675705</v>
      </c>
      <c r="AG9" s="143">
        <f t="shared" si="5"/>
        <v>910.11857659489669</v>
      </c>
      <c r="AH9" s="143">
        <f t="shared" si="5"/>
        <v>717.53119926060288</v>
      </c>
      <c r="AI9" s="143">
        <f t="shared" si="5"/>
        <v>4825.7212841041392</v>
      </c>
      <c r="AJ9" s="143">
        <f t="shared" si="5"/>
        <v>1313.0402002805104</v>
      </c>
      <c r="AK9" s="143">
        <f t="shared" si="5"/>
        <v>6889.7015104559987</v>
      </c>
      <c r="AL9" s="143">
        <f t="shared" si="5"/>
        <v>71542.300000441159</v>
      </c>
      <c r="AM9" s="143">
        <f t="shared" si="5"/>
        <v>63369.394527082521</v>
      </c>
    </row>
    <row r="10" spans="1:40" ht="13.5" thickBot="1">
      <c r="A10" s="214" t="s">
        <v>70</v>
      </c>
      <c r="B10" s="214" t="s">
        <v>46</v>
      </c>
      <c r="C10" s="219">
        <f>(C120+C129+C138+C147+C156+C165+C174)*1000</f>
        <v>1166.9012685822238</v>
      </c>
      <c r="D10" s="219">
        <f t="shared" si="5"/>
        <v>1792.9891732459257</v>
      </c>
      <c r="E10" s="219">
        <f t="shared" si="5"/>
        <v>969.24694309323456</v>
      </c>
      <c r="F10" s="219">
        <f t="shared" si="5"/>
        <v>361.93779991851892</v>
      </c>
      <c r="G10" s="219">
        <f t="shared" si="5"/>
        <v>30.516814882618089</v>
      </c>
      <c r="H10" s="219">
        <f t="shared" si="5"/>
        <v>2334.2890596219049</v>
      </c>
      <c r="I10" s="219">
        <f t="shared" si="5"/>
        <v>737.95326140813995</v>
      </c>
      <c r="J10" s="219">
        <f t="shared" si="5"/>
        <v>142.52379607679811</v>
      </c>
      <c r="K10" s="219">
        <f t="shared" si="5"/>
        <v>754.11181734213369</v>
      </c>
      <c r="L10" s="219">
        <f t="shared" si="5"/>
        <v>6037.3904336179403</v>
      </c>
      <c r="M10" s="219">
        <f t="shared" si="5"/>
        <v>14519.36840682607</v>
      </c>
      <c r="N10" s="219">
        <f t="shared" si="5"/>
        <v>621.69077717798586</v>
      </c>
      <c r="O10" s="219">
        <f t="shared" si="5"/>
        <v>1484.4935991804614</v>
      </c>
      <c r="P10" s="219">
        <f t="shared" si="5"/>
        <v>340.98774561116971</v>
      </c>
      <c r="Q10" s="219">
        <f t="shared" si="5"/>
        <v>5382.5290306674351</v>
      </c>
      <c r="R10" s="219">
        <f t="shared" si="5"/>
        <v>435.88722435568212</v>
      </c>
      <c r="S10" s="219">
        <f t="shared" si="5"/>
        <v>792.37423991176365</v>
      </c>
      <c r="T10" s="219">
        <f t="shared" si="5"/>
        <v>322.52364971816138</v>
      </c>
      <c r="U10" s="219">
        <f t="shared" si="5"/>
        <v>48.131478628909164</v>
      </c>
      <c r="V10" s="219">
        <f t="shared" si="5"/>
        <v>2378.1682646445056</v>
      </c>
      <c r="W10" s="219">
        <f t="shared" si="5"/>
        <v>7913.1263130230172</v>
      </c>
      <c r="X10" s="219">
        <f t="shared" si="5"/>
        <v>963.52317231550307</v>
      </c>
      <c r="Y10" s="219">
        <f t="shared" si="5"/>
        <v>1763.7042112825707</v>
      </c>
      <c r="Z10" s="219">
        <f t="shared" si="5"/>
        <v>1219.3223044578572</v>
      </c>
      <c r="AA10" s="219">
        <f t="shared" si="5"/>
        <v>485.43465748945692</v>
      </c>
      <c r="AB10" s="219">
        <f t="shared" si="5"/>
        <v>6058.0873004428522</v>
      </c>
      <c r="AC10" s="219">
        <f t="shared" si="5"/>
        <v>1176.5397372716825</v>
      </c>
      <c r="AD10" s="219">
        <f t="shared" si="5"/>
        <v>5145.0875568876336</v>
      </c>
      <c r="AE10" s="219">
        <f t="shared" si="5"/>
        <v>628.71871682119718</v>
      </c>
      <c r="AF10" s="219">
        <f t="shared" si="5"/>
        <v>775.72544273317283</v>
      </c>
      <c r="AG10" s="219">
        <f t="shared" si="5"/>
        <v>2533.8695745095329</v>
      </c>
      <c r="AH10" s="219">
        <f t="shared" si="5"/>
        <v>1568.6534823512034</v>
      </c>
      <c r="AI10" s="219">
        <f t="shared" si="5"/>
        <v>7058.5029072076177</v>
      </c>
      <c r="AJ10" s="219">
        <f t="shared" si="5"/>
        <v>2517.8407972473519</v>
      </c>
      <c r="AK10" s="219">
        <f t="shared" si="5"/>
        <v>11118.442283033157</v>
      </c>
      <c r="AL10" s="219">
        <f t="shared" si="5"/>
        <v>65397.037152850586</v>
      </c>
      <c r="AM10" s="219">
        <f t="shared" si="5"/>
        <v>60251.949595962957</v>
      </c>
    </row>
    <row r="11" spans="1:40" s="159" customFormat="1" ht="13.5" thickTop="1">
      <c r="A11" s="93" t="s">
        <v>70</v>
      </c>
      <c r="B11" s="93" t="s">
        <v>190</v>
      </c>
      <c r="C11" s="91">
        <f>SUM(C7:C10)+C5</f>
        <v>15234.70041959192</v>
      </c>
      <c r="D11" s="91">
        <f t="shared" ref="D11:AL11" si="6">SUM(D7:D10)+D5</f>
        <v>18626.554532636408</v>
      </c>
      <c r="E11" s="91">
        <f t="shared" si="6"/>
        <v>5122.900683715091</v>
      </c>
      <c r="F11" s="91">
        <f t="shared" si="6"/>
        <v>4024.8761023129091</v>
      </c>
      <c r="G11" s="91">
        <f t="shared" si="6"/>
        <v>718.43135859177289</v>
      </c>
      <c r="H11" s="91">
        <f t="shared" si="6"/>
        <v>10684.458976653459</v>
      </c>
      <c r="I11" s="91">
        <f t="shared" si="6"/>
        <v>5763.3918377969021</v>
      </c>
      <c r="J11" s="91">
        <f t="shared" si="6"/>
        <v>1173.513059378256</v>
      </c>
      <c r="K11" s="91">
        <f t="shared" si="6"/>
        <v>5458.0688835014062</v>
      </c>
      <c r="L11" s="91">
        <f t="shared" si="6"/>
        <v>77831.874031029016</v>
      </c>
      <c r="M11" s="91">
        <f t="shared" si="6"/>
        <v>129152.46010728332</v>
      </c>
      <c r="N11" s="91">
        <f t="shared" si="6"/>
        <v>8976.8262335046675</v>
      </c>
      <c r="O11" s="91">
        <f t="shared" si="6"/>
        <v>8872.6823566690782</v>
      </c>
      <c r="P11" s="91">
        <f t="shared" si="6"/>
        <v>6437.6922969901425</v>
      </c>
      <c r="Q11" s="91">
        <f t="shared" si="6"/>
        <v>88890.15524297161</v>
      </c>
      <c r="R11" s="91">
        <f t="shared" si="6"/>
        <v>1807.2901806959044</v>
      </c>
      <c r="S11" s="91">
        <f t="shared" si="6"/>
        <v>3056.3827507490969</v>
      </c>
      <c r="T11" s="91">
        <f t="shared" si="6"/>
        <v>2153.2466857074824</v>
      </c>
      <c r="U11" s="91">
        <f t="shared" si="6"/>
        <v>360.93618502889535</v>
      </c>
      <c r="V11" s="91">
        <f t="shared" si="6"/>
        <v>20345.711344633484</v>
      </c>
      <c r="W11" s="91">
        <f t="shared" si="6"/>
        <v>28482.200184505131</v>
      </c>
      <c r="X11" s="91">
        <f t="shared" si="6"/>
        <v>10546.400296415184</v>
      </c>
      <c r="Y11" s="91">
        <f t="shared" si="6"/>
        <v>15346.963226302791</v>
      </c>
      <c r="Z11" s="91">
        <f t="shared" si="6"/>
        <v>4316.1788386350627</v>
      </c>
      <c r="AA11" s="91">
        <f t="shared" si="6"/>
        <v>2290.1095839113605</v>
      </c>
      <c r="AB11" s="91">
        <f t="shared" si="6"/>
        <v>46360.930954194017</v>
      </c>
      <c r="AC11" s="91">
        <f t="shared" si="6"/>
        <v>9918.2316849737308</v>
      </c>
      <c r="AD11" s="91">
        <f t="shared" si="6"/>
        <v>63995.255423971874</v>
      </c>
      <c r="AE11" s="91">
        <f t="shared" si="6"/>
        <v>5281.6469941966898</v>
      </c>
      <c r="AF11" s="91">
        <f t="shared" si="6"/>
        <v>12424.886014668255</v>
      </c>
      <c r="AG11" s="91">
        <f t="shared" si="6"/>
        <v>7412.0362888764221</v>
      </c>
      <c r="AH11" s="91">
        <f t="shared" si="6"/>
        <v>5855.8380614516645</v>
      </c>
      <c r="AI11" s="91">
        <f t="shared" si="6"/>
        <v>53989.552454363584</v>
      </c>
      <c r="AJ11" s="91">
        <f t="shared" si="6"/>
        <v>15384.054487953072</v>
      </c>
      <c r="AK11" s="91">
        <f t="shared" si="6"/>
        <v>107630.42026155302</v>
      </c>
      <c r="AL11" s="91">
        <f t="shared" si="6"/>
        <v>595948.42346235004</v>
      </c>
      <c r="AM11" s="91">
        <f t="shared" ref="AM11" si="7">SUM(AM7:AM10)+AM5</f>
        <v>531953.16803837812</v>
      </c>
      <c r="AN11" s="215"/>
    </row>
    <row r="12" spans="1:40" s="159" customFormat="1">
      <c r="A12" s="96"/>
      <c r="B12" s="96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</row>
    <row r="13" spans="1:40" ht="15">
      <c r="A13" s="112" t="s">
        <v>48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</row>
    <row r="14" spans="1:40" ht="15">
      <c r="A14" s="141" t="s">
        <v>41</v>
      </c>
      <c r="B14" s="141" t="s">
        <v>42</v>
      </c>
      <c r="C14" s="141" t="s">
        <v>0</v>
      </c>
      <c r="D14" s="141" t="s">
        <v>1</v>
      </c>
      <c r="E14" s="141" t="s">
        <v>2</v>
      </c>
      <c r="F14" s="141" t="s">
        <v>3</v>
      </c>
      <c r="G14" s="141" t="s">
        <v>4</v>
      </c>
      <c r="H14" s="141" t="s">
        <v>5</v>
      </c>
      <c r="I14" s="141" t="s">
        <v>6</v>
      </c>
      <c r="J14" s="141" t="s">
        <v>7</v>
      </c>
      <c r="K14" s="141" t="s">
        <v>8</v>
      </c>
      <c r="L14" s="141" t="s">
        <v>9</v>
      </c>
      <c r="M14" s="141" t="s">
        <v>10</v>
      </c>
      <c r="N14" s="141" t="s">
        <v>11</v>
      </c>
      <c r="O14" s="141" t="s">
        <v>12</v>
      </c>
      <c r="P14" s="141" t="s">
        <v>13</v>
      </c>
      <c r="Q14" s="141" t="s">
        <v>14</v>
      </c>
      <c r="R14" s="141" t="s">
        <v>15</v>
      </c>
      <c r="S14" s="141" t="s">
        <v>16</v>
      </c>
      <c r="T14" s="141" t="s">
        <v>17</v>
      </c>
      <c r="U14" s="141" t="s">
        <v>18</v>
      </c>
      <c r="V14" s="141" t="s">
        <v>19</v>
      </c>
      <c r="W14" s="141" t="s">
        <v>20</v>
      </c>
      <c r="X14" s="141" t="s">
        <v>21</v>
      </c>
      <c r="Y14" s="141" t="s">
        <v>22</v>
      </c>
      <c r="Z14" s="141" t="s">
        <v>23</v>
      </c>
      <c r="AA14" s="141" t="s">
        <v>24</v>
      </c>
      <c r="AB14" s="141" t="s">
        <v>25</v>
      </c>
      <c r="AC14" s="141" t="s">
        <v>26</v>
      </c>
      <c r="AD14" s="141" t="s">
        <v>27</v>
      </c>
      <c r="AE14" s="141" t="s">
        <v>28</v>
      </c>
      <c r="AF14" s="141" t="s">
        <v>29</v>
      </c>
      <c r="AG14" s="141" t="s">
        <v>30</v>
      </c>
      <c r="AH14" s="141" t="s">
        <v>31</v>
      </c>
      <c r="AI14" s="141" t="s">
        <v>32</v>
      </c>
      <c r="AJ14" s="141" t="s">
        <v>33</v>
      </c>
      <c r="AK14" s="141" t="s">
        <v>34</v>
      </c>
      <c r="AL14" s="141" t="s">
        <v>35</v>
      </c>
      <c r="AM14" s="118"/>
    </row>
    <row r="15" spans="1:40" ht="15">
      <c r="A15" s="160" t="s">
        <v>40</v>
      </c>
      <c r="B15" s="102" t="s">
        <v>36</v>
      </c>
      <c r="C15" s="142">
        <f t="shared" ref="C15:AL20" si="8">C181+C190+C199+C208+C217+C226+C235</f>
        <v>133.69269118206731</v>
      </c>
      <c r="D15" s="142">
        <f t="shared" si="8"/>
        <v>120.11925692023914</v>
      </c>
      <c r="E15" s="142">
        <f t="shared" si="8"/>
        <v>62.740791350534685</v>
      </c>
      <c r="F15" s="142">
        <f t="shared" si="8"/>
        <v>107.06467009986501</v>
      </c>
      <c r="G15" s="142">
        <f t="shared" si="8"/>
        <v>67.748162138905982</v>
      </c>
      <c r="H15" s="142">
        <f t="shared" si="8"/>
        <v>86.306189718723815</v>
      </c>
      <c r="I15" s="142">
        <f t="shared" si="8"/>
        <v>64.782167190456619</v>
      </c>
      <c r="J15" s="142">
        <f t="shared" si="8"/>
        <v>70.218984586194949</v>
      </c>
      <c r="K15" s="142">
        <f t="shared" si="8"/>
        <v>57.125526146545866</v>
      </c>
      <c r="L15" s="142">
        <f t="shared" si="8"/>
        <v>71.495610451141744</v>
      </c>
      <c r="M15" s="142">
        <f t="shared" si="8"/>
        <v>105.13577894860778</v>
      </c>
      <c r="N15" s="142">
        <f t="shared" si="8"/>
        <v>52.816125698402359</v>
      </c>
      <c r="O15" s="142">
        <f t="shared" si="8"/>
        <v>96.149449502873338</v>
      </c>
      <c r="P15" s="142">
        <f t="shared" si="8"/>
        <v>70.167391020425427</v>
      </c>
      <c r="Q15" s="142">
        <f t="shared" si="8"/>
        <v>85.270219762315733</v>
      </c>
      <c r="R15" s="142">
        <f t="shared" si="8"/>
        <v>84.043131747568395</v>
      </c>
      <c r="S15" s="142">
        <f t="shared" si="8"/>
        <v>74.995655686821465</v>
      </c>
      <c r="T15" s="142">
        <f t="shared" si="8"/>
        <v>130.38018178458995</v>
      </c>
      <c r="U15" s="142">
        <f t="shared" si="8"/>
        <v>91.891900951640224</v>
      </c>
      <c r="V15" s="142">
        <f t="shared" si="8"/>
        <v>95.193198303577717</v>
      </c>
      <c r="W15" s="142">
        <f t="shared" si="8"/>
        <v>85.838767779286584</v>
      </c>
      <c r="X15" s="142">
        <f t="shared" si="8"/>
        <v>74.917301449033744</v>
      </c>
      <c r="Y15" s="142">
        <f t="shared" si="8"/>
        <v>113.73154615156125</v>
      </c>
      <c r="Z15" s="142">
        <f t="shared" si="8"/>
        <v>89.92907526640802</v>
      </c>
      <c r="AA15" s="142">
        <f t="shared" si="8"/>
        <v>55.851590066945818</v>
      </c>
      <c r="AB15" s="142">
        <f t="shared" si="8"/>
        <v>89.456400557908964</v>
      </c>
      <c r="AC15" s="142">
        <f t="shared" si="8"/>
        <v>62.295569112028737</v>
      </c>
      <c r="AD15" s="142">
        <f t="shared" si="8"/>
        <v>70.74860769344275</v>
      </c>
      <c r="AE15" s="142">
        <f t="shared" si="8"/>
        <v>48.234937949056288</v>
      </c>
      <c r="AF15" s="142">
        <f t="shared" si="8"/>
        <v>100.1396190129902</v>
      </c>
      <c r="AG15" s="142">
        <f t="shared" si="8"/>
        <v>53.460721127533034</v>
      </c>
      <c r="AH15" s="142">
        <f t="shared" si="8"/>
        <v>63.019875706955219</v>
      </c>
      <c r="AI15" s="142">
        <f t="shared" si="8"/>
        <v>81.474003963817182</v>
      </c>
      <c r="AJ15" s="142">
        <f t="shared" si="8"/>
        <v>166.75413505049156</v>
      </c>
      <c r="AK15" s="142">
        <f t="shared" si="8"/>
        <v>110.28284507974456</v>
      </c>
      <c r="AL15" s="142">
        <f t="shared" si="8"/>
        <v>85.378886488437118</v>
      </c>
      <c r="AM15" s="118"/>
    </row>
    <row r="16" spans="1:40" ht="15">
      <c r="A16" s="160" t="s">
        <v>40</v>
      </c>
      <c r="B16" s="102" t="s">
        <v>37</v>
      </c>
      <c r="C16" s="142">
        <f t="shared" si="8"/>
        <v>38.5508279869942</v>
      </c>
      <c r="D16" s="142">
        <f t="shared" si="8"/>
        <v>43.755543302424094</v>
      </c>
      <c r="E16" s="142">
        <f t="shared" si="8"/>
        <v>23.166789333765198</v>
      </c>
      <c r="F16" s="142">
        <f t="shared" si="8"/>
        <v>28.544846861540844</v>
      </c>
      <c r="G16" s="142">
        <f t="shared" si="8"/>
        <v>21.495284794918515</v>
      </c>
      <c r="H16" s="142">
        <f t="shared" si="8"/>
        <v>31.423241472820347</v>
      </c>
      <c r="I16" s="142">
        <f t="shared" si="8"/>
        <v>23.080087790656837</v>
      </c>
      <c r="J16" s="142">
        <f t="shared" si="8"/>
        <v>32.153059029075273</v>
      </c>
      <c r="K16" s="142">
        <f t="shared" si="8"/>
        <v>18.140205890694929</v>
      </c>
      <c r="L16" s="142">
        <f t="shared" si="8"/>
        <v>28.739235195177862</v>
      </c>
      <c r="M16" s="142">
        <f t="shared" si="8"/>
        <v>37.459490312524586</v>
      </c>
      <c r="N16" s="142">
        <f t="shared" si="8"/>
        <v>16.282536707504576</v>
      </c>
      <c r="O16" s="142">
        <f t="shared" si="8"/>
        <v>27.150141937358704</v>
      </c>
      <c r="P16" s="142">
        <f t="shared" si="8"/>
        <v>26.797562269981729</v>
      </c>
      <c r="Q16" s="142">
        <f t="shared" si="8"/>
        <v>27.283731215074344</v>
      </c>
      <c r="R16" s="142">
        <f t="shared" si="8"/>
        <v>29.711563822112641</v>
      </c>
      <c r="S16" s="142">
        <f t="shared" si="8"/>
        <v>25.838772622852485</v>
      </c>
      <c r="T16" s="142">
        <f t="shared" si="8"/>
        <v>48.426370044772085</v>
      </c>
      <c r="U16" s="142">
        <f t="shared" si="8"/>
        <v>26.776256699205792</v>
      </c>
      <c r="V16" s="142">
        <f t="shared" si="8"/>
        <v>44.798055825492014</v>
      </c>
      <c r="W16" s="142">
        <f t="shared" si="8"/>
        <v>28.549013066368186</v>
      </c>
      <c r="X16" s="142">
        <f t="shared" si="8"/>
        <v>25.563861619062219</v>
      </c>
      <c r="Y16" s="142">
        <f t="shared" si="8"/>
        <v>44.295375487775182</v>
      </c>
      <c r="Z16" s="142">
        <f t="shared" si="8"/>
        <v>35.238834597425083</v>
      </c>
      <c r="AA16" s="142">
        <f t="shared" si="8"/>
        <v>18.059341550082088</v>
      </c>
      <c r="AB16" s="142">
        <f t="shared" si="8"/>
        <v>28.179047136774969</v>
      </c>
      <c r="AC16" s="142">
        <f t="shared" si="8"/>
        <v>19.853356113826965</v>
      </c>
      <c r="AD16" s="142">
        <f t="shared" si="8"/>
        <v>42.17703366053172</v>
      </c>
      <c r="AE16" s="142">
        <f t="shared" si="8"/>
        <v>27.807043197337443</v>
      </c>
      <c r="AF16" s="142">
        <f t="shared" si="8"/>
        <v>38.348864223883645</v>
      </c>
      <c r="AG16" s="142">
        <f t="shared" si="8"/>
        <v>22.739787293728753</v>
      </c>
      <c r="AH16" s="142">
        <f t="shared" si="8"/>
        <v>37.471884794399614</v>
      </c>
      <c r="AI16" s="142">
        <f t="shared" si="8"/>
        <v>88.939971359922708</v>
      </c>
      <c r="AJ16" s="142">
        <f t="shared" si="8"/>
        <v>83.110378988026937</v>
      </c>
      <c r="AK16" s="142">
        <f t="shared" si="8"/>
        <v>49.299962043330225</v>
      </c>
      <c r="AL16" s="142">
        <f t="shared" si="8"/>
        <v>30.407753631262327</v>
      </c>
      <c r="AM16" s="118"/>
    </row>
    <row r="17" spans="1:38">
      <c r="A17" s="160" t="s">
        <v>40</v>
      </c>
      <c r="B17" s="102" t="s">
        <v>38</v>
      </c>
      <c r="C17" s="142">
        <f t="shared" si="8"/>
        <v>37.262584201755658</v>
      </c>
      <c r="D17" s="142">
        <f t="shared" si="8"/>
        <v>42.454848810550843</v>
      </c>
      <c r="E17" s="142">
        <f t="shared" si="8"/>
        <v>19.963434684368536</v>
      </c>
      <c r="F17" s="142">
        <f t="shared" si="8"/>
        <v>27.767417286533991</v>
      </c>
      <c r="G17" s="142">
        <f t="shared" si="8"/>
        <v>17.587731531078727</v>
      </c>
      <c r="H17" s="142">
        <f t="shared" si="8"/>
        <v>29.192147833538744</v>
      </c>
      <c r="I17" s="142">
        <f t="shared" si="8"/>
        <v>21.751523259906119</v>
      </c>
      <c r="J17" s="142">
        <f t="shared" si="8"/>
        <v>31.474677995752192</v>
      </c>
      <c r="K17" s="142">
        <f t="shared" si="8"/>
        <v>16.63562607516776</v>
      </c>
      <c r="L17" s="142">
        <f t="shared" si="8"/>
        <v>26.381213945705049</v>
      </c>
      <c r="M17" s="142">
        <f t="shared" si="8"/>
        <v>35.905368490256564</v>
      </c>
      <c r="N17" s="142">
        <f t="shared" si="8"/>
        <v>14.084142202619818</v>
      </c>
      <c r="O17" s="142">
        <f t="shared" si="8"/>
        <v>24.246992525350851</v>
      </c>
      <c r="P17" s="142">
        <f t="shared" si="8"/>
        <v>22.941444996647739</v>
      </c>
      <c r="Q17" s="142">
        <f t="shared" si="8"/>
        <v>22.969174538387655</v>
      </c>
      <c r="R17" s="142">
        <f t="shared" si="8"/>
        <v>29.053723122388664</v>
      </c>
      <c r="S17" s="142">
        <f t="shared" si="8"/>
        <v>25.026803629702684</v>
      </c>
      <c r="T17" s="142">
        <f t="shared" si="8"/>
        <v>46.590983748475132</v>
      </c>
      <c r="U17" s="142">
        <f t="shared" si="8"/>
        <v>26.306227285581866</v>
      </c>
      <c r="V17" s="142">
        <f t="shared" si="8"/>
        <v>43.745555557237864</v>
      </c>
      <c r="W17" s="142">
        <f t="shared" si="8"/>
        <v>26.731193023176015</v>
      </c>
      <c r="X17" s="142">
        <f t="shared" si="8"/>
        <v>25.766622905109351</v>
      </c>
      <c r="Y17" s="142">
        <f t="shared" si="8"/>
        <v>35.909807432186795</v>
      </c>
      <c r="Z17" s="142">
        <f t="shared" si="8"/>
        <v>33.307042869294229</v>
      </c>
      <c r="AA17" s="142">
        <f t="shared" si="8"/>
        <v>17.287740577028071</v>
      </c>
      <c r="AB17" s="142">
        <f t="shared" si="8"/>
        <v>22.723006202181192</v>
      </c>
      <c r="AC17" s="142">
        <f t="shared" si="8"/>
        <v>18.173947460686744</v>
      </c>
      <c r="AD17" s="142">
        <f t="shared" si="8"/>
        <v>41.297329221422643</v>
      </c>
      <c r="AE17" s="142">
        <f t="shared" si="8"/>
        <v>24.651720813974524</v>
      </c>
      <c r="AF17" s="142">
        <f t="shared" si="8"/>
        <v>37.085712201224005</v>
      </c>
      <c r="AG17" s="142">
        <f t="shared" si="8"/>
        <v>16.758313825613062</v>
      </c>
      <c r="AH17" s="142">
        <f t="shared" si="8"/>
        <v>29.958438138707976</v>
      </c>
      <c r="AI17" s="142">
        <f t="shared" si="8"/>
        <v>88.601548358426228</v>
      </c>
      <c r="AJ17" s="142">
        <f t="shared" si="8"/>
        <v>82.784541957023293</v>
      </c>
      <c r="AK17" s="142">
        <f t="shared" si="8"/>
        <v>14.033064403384598</v>
      </c>
      <c r="AL17" s="142">
        <f t="shared" si="8"/>
        <v>27.865523632169143</v>
      </c>
    </row>
    <row r="18" spans="1:38">
      <c r="A18" s="160" t="s">
        <v>40</v>
      </c>
      <c r="B18" s="102" t="s">
        <v>39</v>
      </c>
      <c r="C18" s="142">
        <f t="shared" si="8"/>
        <v>692.58079713515747</v>
      </c>
      <c r="D18" s="142">
        <f t="shared" si="8"/>
        <v>334.12028900545886</v>
      </c>
      <c r="E18" s="142">
        <f t="shared" si="8"/>
        <v>432.93296169315573</v>
      </c>
      <c r="F18" s="142">
        <f t="shared" si="8"/>
        <v>178.56451514190869</v>
      </c>
      <c r="G18" s="142">
        <f t="shared" si="8"/>
        <v>211.05821132936444</v>
      </c>
      <c r="H18" s="142">
        <f t="shared" si="8"/>
        <v>167.90074267704099</v>
      </c>
      <c r="I18" s="142">
        <f t="shared" si="8"/>
        <v>216.64164688579459</v>
      </c>
      <c r="J18" s="142">
        <f t="shared" si="8"/>
        <v>133.66321537997663</v>
      </c>
      <c r="K18" s="142">
        <f t="shared" si="8"/>
        <v>117.63351253725425</v>
      </c>
      <c r="L18" s="142">
        <f t="shared" si="8"/>
        <v>206.8845426316343</v>
      </c>
      <c r="M18" s="142">
        <f t="shared" si="8"/>
        <v>403.87916757257221</v>
      </c>
      <c r="N18" s="142">
        <f t="shared" si="8"/>
        <v>162.53312308388328</v>
      </c>
      <c r="O18" s="142">
        <f t="shared" si="8"/>
        <v>213.80358517850962</v>
      </c>
      <c r="P18" s="142">
        <f t="shared" si="8"/>
        <v>148.61565360875446</v>
      </c>
      <c r="Q18" s="142">
        <f t="shared" si="8"/>
        <v>218.0924706424351</v>
      </c>
      <c r="R18" s="142">
        <f t="shared" si="8"/>
        <v>828.53896440070048</v>
      </c>
      <c r="S18" s="142">
        <f t="shared" si="8"/>
        <v>139.65116140904382</v>
      </c>
      <c r="T18" s="142">
        <f t="shared" si="8"/>
        <v>306.42658538423228</v>
      </c>
      <c r="U18" s="142">
        <f t="shared" si="8"/>
        <v>364.36256880414766</v>
      </c>
      <c r="V18" s="142">
        <f t="shared" si="8"/>
        <v>230.61108543303283</v>
      </c>
      <c r="W18" s="142">
        <f t="shared" si="8"/>
        <v>231.49283400391275</v>
      </c>
      <c r="X18" s="142">
        <f t="shared" si="8"/>
        <v>281.59884810689744</v>
      </c>
      <c r="Y18" s="142">
        <f t="shared" si="8"/>
        <v>772.58325786299952</v>
      </c>
      <c r="Z18" s="142">
        <f t="shared" si="8"/>
        <v>387.19747182519927</v>
      </c>
      <c r="AA18" s="142">
        <f t="shared" si="8"/>
        <v>279.87032133966545</v>
      </c>
      <c r="AB18" s="142">
        <f t="shared" si="8"/>
        <v>229.4820433983684</v>
      </c>
      <c r="AC18" s="142">
        <f t="shared" si="8"/>
        <v>277.2970555911125</v>
      </c>
      <c r="AD18" s="142">
        <f t="shared" si="8"/>
        <v>300.39998260635986</v>
      </c>
      <c r="AE18" s="142">
        <f t="shared" si="8"/>
        <v>214.45602071197735</v>
      </c>
      <c r="AF18" s="142">
        <f t="shared" si="8"/>
        <v>560.96246161881982</v>
      </c>
      <c r="AG18" s="142">
        <f t="shared" si="8"/>
        <v>63.495708751769939</v>
      </c>
      <c r="AH18" s="142">
        <f t="shared" si="8"/>
        <v>142.09767765534193</v>
      </c>
      <c r="AI18" s="142">
        <f t="shared" si="8"/>
        <v>1116.6421156213523</v>
      </c>
      <c r="AJ18" s="142">
        <f t="shared" si="8"/>
        <v>1392.5720775092029</v>
      </c>
      <c r="AK18" s="142">
        <f t="shared" si="8"/>
        <v>175.06688397320815</v>
      </c>
      <c r="AL18" s="142">
        <f t="shared" si="8"/>
        <v>245.12849935134497</v>
      </c>
    </row>
    <row r="19" spans="1:38">
      <c r="A19" s="160" t="s">
        <v>44</v>
      </c>
      <c r="B19" s="92" t="s">
        <v>45</v>
      </c>
      <c r="C19" s="142">
        <f t="shared" si="8"/>
        <v>176.98370454052053</v>
      </c>
      <c r="D19" s="142">
        <f t="shared" si="8"/>
        <v>247.08980571638182</v>
      </c>
      <c r="E19" s="142">
        <f t="shared" si="8"/>
        <v>93.250247727457122</v>
      </c>
      <c r="F19" s="142">
        <f t="shared" si="8"/>
        <v>121.87270150591191</v>
      </c>
      <c r="G19" s="142">
        <f t="shared" si="8"/>
        <v>118.98782541135719</v>
      </c>
      <c r="H19" s="142">
        <f t="shared" si="8"/>
        <v>156.09395171850275</v>
      </c>
      <c r="I19" s="142">
        <f t="shared" si="8"/>
        <v>112.6869491425328</v>
      </c>
      <c r="J19" s="142">
        <f t="shared" si="8"/>
        <v>97.144416701461154</v>
      </c>
      <c r="K19" s="142">
        <f t="shared" si="8"/>
        <v>117.13738567748572</v>
      </c>
      <c r="L19" s="142">
        <f t="shared" si="8"/>
        <v>126.79876309936992</v>
      </c>
      <c r="M19" s="142">
        <f t="shared" si="8"/>
        <v>216.84083376979916</v>
      </c>
      <c r="N19" s="142">
        <f t="shared" si="8"/>
        <v>120.05842613711627</v>
      </c>
      <c r="O19" s="142">
        <f t="shared" si="8"/>
        <v>197.9371751606011</v>
      </c>
      <c r="P19" s="142">
        <f t="shared" si="8"/>
        <v>135.86690199924874</v>
      </c>
      <c r="Q19" s="142">
        <f t="shared" si="8"/>
        <v>146.5760573798857</v>
      </c>
      <c r="R19" s="142">
        <f t="shared" si="8"/>
        <v>135.93527082615373</v>
      </c>
      <c r="S19" s="142">
        <f t="shared" si="8"/>
        <v>125.31045949507242</v>
      </c>
      <c r="T19" s="142">
        <f t="shared" si="8"/>
        <v>187.82834840852635</v>
      </c>
      <c r="U19" s="142">
        <f t="shared" si="8"/>
        <v>203.82850544104841</v>
      </c>
      <c r="V19" s="142">
        <f t="shared" si="8"/>
        <v>192.80131360002255</v>
      </c>
      <c r="W19" s="142">
        <f t="shared" si="8"/>
        <v>105.99288870036675</v>
      </c>
      <c r="X19" s="142">
        <f t="shared" si="8"/>
        <v>149.34408394186761</v>
      </c>
      <c r="Y19" s="142">
        <f t="shared" si="8"/>
        <v>378.87906471631482</v>
      </c>
      <c r="Z19" s="142">
        <f t="shared" si="8"/>
        <v>109.07272360838681</v>
      </c>
      <c r="AA19" s="142">
        <f t="shared" si="8"/>
        <v>77.88051359182009</v>
      </c>
      <c r="AB19" s="142">
        <f t="shared" si="8"/>
        <v>227.65465891481378</v>
      </c>
      <c r="AC19" s="142">
        <f t="shared" si="8"/>
        <v>115.40527878459214</v>
      </c>
      <c r="AD19" s="142">
        <f t="shared" si="8"/>
        <v>119.32287624818568</v>
      </c>
      <c r="AE19" s="142">
        <f t="shared" si="8"/>
        <v>118.93325845020016</v>
      </c>
      <c r="AF19" s="142">
        <f t="shared" si="8"/>
        <v>231.7584981266935</v>
      </c>
      <c r="AG19" s="142">
        <f t="shared" si="8"/>
        <v>0</v>
      </c>
      <c r="AH19" s="142">
        <f t="shared" si="8"/>
        <v>0</v>
      </c>
      <c r="AI19" s="142">
        <f t="shared" si="8"/>
        <v>464.31290187764642</v>
      </c>
      <c r="AJ19" s="142">
        <f t="shared" si="8"/>
        <v>1464.8565996035973</v>
      </c>
      <c r="AK19" s="142">
        <f t="shared" si="8"/>
        <v>128.73303668608182</v>
      </c>
      <c r="AL19" s="142">
        <f t="shared" si="8"/>
        <v>151.10307588516568</v>
      </c>
    </row>
    <row r="20" spans="1:38">
      <c r="A20" s="160" t="s">
        <v>43</v>
      </c>
      <c r="B20" s="160" t="s">
        <v>46</v>
      </c>
      <c r="C20" s="142">
        <f>C186+C195+C204+C213+C222+C231+C240</f>
        <v>44.097894259809181</v>
      </c>
      <c r="D20" s="142">
        <f t="shared" si="8"/>
        <v>59.061398646203642</v>
      </c>
      <c r="E20" s="142">
        <f t="shared" si="8"/>
        <v>26.52039889854623</v>
      </c>
      <c r="F20" s="142">
        <f t="shared" si="8"/>
        <v>31.386092547780727</v>
      </c>
      <c r="G20" s="142">
        <f t="shared" si="8"/>
        <v>40.018965277921787</v>
      </c>
      <c r="H20" s="142">
        <f t="shared" si="8"/>
        <v>45.457215598340717</v>
      </c>
      <c r="I20" s="142">
        <f t="shared" si="8"/>
        <v>45.529909949992529</v>
      </c>
      <c r="J20" s="142">
        <f t="shared" si="8"/>
        <v>20.340664299983271</v>
      </c>
      <c r="K20" s="142">
        <f t="shared" si="8"/>
        <v>27.835046964674639</v>
      </c>
      <c r="L20" s="142">
        <f t="shared" si="8"/>
        <v>38.523889932732338</v>
      </c>
      <c r="M20" s="142">
        <f t="shared" si="8"/>
        <v>45.326592649374291</v>
      </c>
      <c r="N20" s="142">
        <f t="shared" si="8"/>
        <v>24.206607637845028</v>
      </c>
      <c r="O20" s="142">
        <f t="shared" si="8"/>
        <v>35.970641211851444</v>
      </c>
      <c r="P20" s="142">
        <f t="shared" si="8"/>
        <v>28.431269528326045</v>
      </c>
      <c r="Q20" s="142">
        <f t="shared" si="8"/>
        <v>47.041974853175461</v>
      </c>
      <c r="R20" s="142">
        <f t="shared" si="8"/>
        <v>28.404164963317108</v>
      </c>
      <c r="S20" s="142">
        <f t="shared" si="8"/>
        <v>24.869329916067795</v>
      </c>
      <c r="T20" s="142">
        <f t="shared" si="8"/>
        <v>34.284277014688271</v>
      </c>
      <c r="U20" s="142">
        <f t="shared" si="8"/>
        <v>25.333095434585442</v>
      </c>
      <c r="V20" s="142">
        <f t="shared" si="8"/>
        <v>34.448407987083257</v>
      </c>
      <c r="W20" s="142">
        <f t="shared" si="8"/>
        <v>26.441266681691346</v>
      </c>
      <c r="X20" s="142">
        <f t="shared" si="8"/>
        <v>26.696190586556469</v>
      </c>
      <c r="Y20" s="142">
        <f t="shared" si="8"/>
        <v>35.162490607040162</v>
      </c>
      <c r="Z20" s="142">
        <f t="shared" si="8"/>
        <v>32.736605850083961</v>
      </c>
      <c r="AA20" s="142">
        <f t="shared" si="8"/>
        <v>25.571599230466173</v>
      </c>
      <c r="AB20" s="142">
        <f t="shared" si="8"/>
        <v>26.483047784777824</v>
      </c>
      <c r="AC20" s="142">
        <f t="shared" si="8"/>
        <v>27.924533789937804</v>
      </c>
      <c r="AD20" s="142">
        <f t="shared" si="8"/>
        <v>32.197160603452133</v>
      </c>
      <c r="AE20" s="142">
        <f t="shared" si="8"/>
        <v>29.17830689848169</v>
      </c>
      <c r="AF20" s="142">
        <f t="shared" si="8"/>
        <v>69.036305968430426</v>
      </c>
      <c r="AG20" s="142">
        <f t="shared" si="8"/>
        <v>19.487164683063746</v>
      </c>
      <c r="AH20" s="142">
        <f t="shared" si="8"/>
        <v>39.164156562956876</v>
      </c>
      <c r="AI20" s="142">
        <f t="shared" si="8"/>
        <v>53.612737362080388</v>
      </c>
      <c r="AJ20" s="142">
        <f t="shared" si="8"/>
        <v>208.92864144634581</v>
      </c>
      <c r="AK20" s="142">
        <f t="shared" si="8"/>
        <v>87.248752022584895</v>
      </c>
      <c r="AL20" s="142">
        <f t="shared" si="8"/>
        <v>34.92272433452014</v>
      </c>
    </row>
    <row r="21" spans="1:38"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23"/>
      <c r="Z21" s="223"/>
      <c r="AA21" s="223"/>
      <c r="AB21" s="223"/>
      <c r="AC21" s="223"/>
      <c r="AD21" s="223"/>
    </row>
    <row r="22" spans="1:38">
      <c r="A22" s="160" t="s">
        <v>40</v>
      </c>
      <c r="B22" s="149" t="s">
        <v>252</v>
      </c>
      <c r="C22" s="149">
        <v>132.928144521485</v>
      </c>
      <c r="D22" s="149">
        <v>114.48456970859273</v>
      </c>
      <c r="E22" s="149">
        <v>56.93832655914381</v>
      </c>
      <c r="F22" s="149">
        <v>101.34593207523865</v>
      </c>
      <c r="G22" s="149">
        <v>64.193825426379476</v>
      </c>
      <c r="H22" s="149">
        <v>79.215808897411989</v>
      </c>
      <c r="I22" s="149">
        <v>62.472307701281856</v>
      </c>
      <c r="J22" s="149">
        <v>62.567634536557918</v>
      </c>
      <c r="K22" s="149">
        <v>54.042040847564593</v>
      </c>
      <c r="L22" s="149">
        <v>70.888492816241168</v>
      </c>
      <c r="M22" s="149">
        <v>105.62612426562472</v>
      </c>
      <c r="N22" s="149">
        <v>55.837147352599779</v>
      </c>
      <c r="O22" s="149">
        <v>81.913025029684349</v>
      </c>
      <c r="P22" s="149">
        <v>63.185129945113637</v>
      </c>
      <c r="Q22" s="149">
        <v>86.984261243996386</v>
      </c>
      <c r="R22" s="149">
        <v>78.401536847008174</v>
      </c>
      <c r="S22" s="149">
        <v>71.244440902650339</v>
      </c>
      <c r="T22" s="149">
        <v>128.11246130872655</v>
      </c>
      <c r="U22" s="149">
        <v>88.310603422782322</v>
      </c>
      <c r="V22" s="149">
        <v>96.634843898786514</v>
      </c>
      <c r="W22" s="149">
        <v>78.719653235892778</v>
      </c>
      <c r="X22" s="149">
        <v>75.533954435239693</v>
      </c>
      <c r="Y22" s="149">
        <v>103.91714174066247</v>
      </c>
      <c r="Z22" s="149">
        <v>83.468569636775584</v>
      </c>
      <c r="AA22" s="149">
        <v>53.404727982665399</v>
      </c>
      <c r="AB22" s="149">
        <v>91.074952790949496</v>
      </c>
      <c r="AC22" s="149">
        <v>60.84431974522581</v>
      </c>
      <c r="AD22" s="149">
        <v>71.720473938315067</v>
      </c>
      <c r="AE22" s="149">
        <v>49.352698187757277</v>
      </c>
      <c r="AF22" s="149">
        <v>106.30151306350372</v>
      </c>
      <c r="AG22" s="149">
        <v>52.220826952050892</v>
      </c>
      <c r="AH22" s="149">
        <v>63.215141587927903</v>
      </c>
      <c r="AI22" s="149">
        <v>85.439153700097023</v>
      </c>
      <c r="AJ22" s="149">
        <v>167.8668668086799</v>
      </c>
      <c r="AK22" s="149">
        <v>105.13484200906855</v>
      </c>
      <c r="AL22" s="149">
        <v>84.561892922606162</v>
      </c>
    </row>
    <row r="23" spans="1:38">
      <c r="A23" s="160" t="s">
        <v>43</v>
      </c>
      <c r="B23" s="149" t="s">
        <v>251</v>
      </c>
      <c r="C23" s="149">
        <v>44.097894259809181</v>
      </c>
      <c r="D23" s="149">
        <v>59.061398646203642</v>
      </c>
      <c r="E23" s="149">
        <v>26.52039889854623</v>
      </c>
      <c r="F23" s="149">
        <v>31.386092547780727</v>
      </c>
      <c r="G23" s="149">
        <v>40.018965277921787</v>
      </c>
      <c r="H23" s="149">
        <v>45.457215598340717</v>
      </c>
      <c r="I23" s="149">
        <v>45.529909949992529</v>
      </c>
      <c r="J23" s="149">
        <v>20.340664299983271</v>
      </c>
      <c r="K23" s="149">
        <v>27.835046964674639</v>
      </c>
      <c r="L23" s="149">
        <v>38.523889932732338</v>
      </c>
      <c r="M23" s="149">
        <v>45.326592649374291</v>
      </c>
      <c r="N23" s="149">
        <v>24.206607637845028</v>
      </c>
      <c r="O23" s="149">
        <v>35.970641211851444</v>
      </c>
      <c r="P23" s="149">
        <v>28.431269528326045</v>
      </c>
      <c r="Q23" s="149">
        <v>47.041974853175461</v>
      </c>
      <c r="R23" s="149">
        <v>28.404164963317108</v>
      </c>
      <c r="S23" s="149">
        <v>24.869329916067795</v>
      </c>
      <c r="T23" s="149">
        <v>34.284277014688271</v>
      </c>
      <c r="U23" s="149">
        <v>25.333095434585442</v>
      </c>
      <c r="V23" s="149">
        <v>34.448407987083257</v>
      </c>
      <c r="W23" s="149">
        <v>26.441266681691346</v>
      </c>
      <c r="X23" s="149">
        <v>26.696190586556469</v>
      </c>
      <c r="Y23" s="149">
        <v>35.162490607040162</v>
      </c>
      <c r="Z23" s="149">
        <v>32.736605850083961</v>
      </c>
      <c r="AA23" s="149">
        <v>25.571599230466173</v>
      </c>
      <c r="AB23" s="149">
        <v>26.483047784777824</v>
      </c>
      <c r="AC23" s="149">
        <v>27.924533789937804</v>
      </c>
      <c r="AD23" s="149">
        <v>32.197160603452133</v>
      </c>
      <c r="AE23" s="149">
        <v>29.17830689848169</v>
      </c>
      <c r="AF23" s="149">
        <v>69.036305968430426</v>
      </c>
      <c r="AG23" s="149">
        <v>19.487164683063746</v>
      </c>
      <c r="AH23" s="149">
        <v>39.164156562956876</v>
      </c>
      <c r="AI23" s="149">
        <v>53.612737362080388</v>
      </c>
      <c r="AJ23" s="149">
        <v>208.92864144634581</v>
      </c>
      <c r="AK23" s="149">
        <v>87.248752022584895</v>
      </c>
      <c r="AL23" s="149">
        <v>34.92272433452014</v>
      </c>
    </row>
    <row r="24" spans="1:38">
      <c r="A24" s="159"/>
      <c r="B24" s="216"/>
      <c r="C24" s="216"/>
      <c r="D24" s="216"/>
      <c r="E24" s="216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</row>
    <row r="25" spans="1:38" ht="15">
      <c r="A25" s="112" t="s">
        <v>192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</row>
    <row r="26" spans="1:38">
      <c r="A26" s="141" t="s">
        <v>41</v>
      </c>
      <c r="B26" s="141" t="s">
        <v>42</v>
      </c>
      <c r="C26" s="141" t="s">
        <v>0</v>
      </c>
      <c r="D26" s="141" t="s">
        <v>1</v>
      </c>
      <c r="E26" s="141" t="s">
        <v>2</v>
      </c>
      <c r="F26" s="141" t="s">
        <v>3</v>
      </c>
      <c r="G26" s="141" t="s">
        <v>4</v>
      </c>
      <c r="H26" s="141" t="s">
        <v>5</v>
      </c>
      <c r="I26" s="141" t="s">
        <v>6</v>
      </c>
      <c r="J26" s="141" t="s">
        <v>7</v>
      </c>
      <c r="K26" s="141" t="s">
        <v>8</v>
      </c>
      <c r="L26" s="141" t="s">
        <v>9</v>
      </c>
      <c r="M26" s="141" t="s">
        <v>10</v>
      </c>
      <c r="N26" s="141" t="s">
        <v>11</v>
      </c>
      <c r="O26" s="141" t="s">
        <v>12</v>
      </c>
      <c r="P26" s="141" t="s">
        <v>13</v>
      </c>
      <c r="Q26" s="141" t="s">
        <v>14</v>
      </c>
      <c r="R26" s="141" t="s">
        <v>15</v>
      </c>
      <c r="S26" s="141" t="s">
        <v>16</v>
      </c>
      <c r="T26" s="141" t="s">
        <v>17</v>
      </c>
      <c r="U26" s="141" t="s">
        <v>18</v>
      </c>
      <c r="V26" s="141" t="s">
        <v>19</v>
      </c>
      <c r="W26" s="141" t="s">
        <v>20</v>
      </c>
      <c r="X26" s="141" t="s">
        <v>21</v>
      </c>
      <c r="Y26" s="141" t="s">
        <v>22</v>
      </c>
      <c r="Z26" s="141" t="s">
        <v>23</v>
      </c>
      <c r="AA26" s="141" t="s">
        <v>24</v>
      </c>
      <c r="AB26" s="141" t="s">
        <v>25</v>
      </c>
      <c r="AC26" s="141" t="s">
        <v>26</v>
      </c>
      <c r="AD26" s="141" t="s">
        <v>27</v>
      </c>
      <c r="AE26" s="141" t="s">
        <v>28</v>
      </c>
      <c r="AF26" s="141" t="s">
        <v>29</v>
      </c>
      <c r="AG26" s="141" t="s">
        <v>30</v>
      </c>
      <c r="AH26" s="141" t="s">
        <v>31</v>
      </c>
      <c r="AI26" s="141" t="s">
        <v>32</v>
      </c>
      <c r="AJ26" s="141" t="s">
        <v>33</v>
      </c>
      <c r="AK26" s="141" t="s">
        <v>34</v>
      </c>
      <c r="AL26" s="141" t="s">
        <v>35</v>
      </c>
    </row>
    <row r="27" spans="1:38">
      <c r="A27" s="160" t="s">
        <v>40</v>
      </c>
      <c r="B27" s="149" t="s">
        <v>36</v>
      </c>
      <c r="C27" s="149">
        <f t="shared" ref="C27:AL32" si="9">C181+C190+C199+C208+C217+C226</f>
        <v>126.60736775983516</v>
      </c>
      <c r="D27" s="149">
        <f t="shared" si="9"/>
        <v>114.205220187929</v>
      </c>
      <c r="E27" s="149">
        <f t="shared" si="9"/>
        <v>59.323008026277485</v>
      </c>
      <c r="F27" s="149">
        <f t="shared" si="9"/>
        <v>103.4720699479797</v>
      </c>
      <c r="G27" s="149">
        <f t="shared" si="9"/>
        <v>63.074927109982575</v>
      </c>
      <c r="H27" s="149">
        <f t="shared" si="9"/>
        <v>82.523703915085235</v>
      </c>
      <c r="I27" s="149">
        <f t="shared" si="9"/>
        <v>57.832184779964891</v>
      </c>
      <c r="J27" s="149">
        <f t="shared" si="9"/>
        <v>57.365197115422355</v>
      </c>
      <c r="K27" s="149">
        <f t="shared" si="9"/>
        <v>44.359276064678319</v>
      </c>
      <c r="L27" s="149">
        <f t="shared" si="9"/>
        <v>64.907784616264053</v>
      </c>
      <c r="M27" s="149">
        <f t="shared" si="9"/>
        <v>98.402917293059602</v>
      </c>
      <c r="N27" s="149">
        <f t="shared" si="9"/>
        <v>49.525840976903787</v>
      </c>
      <c r="O27" s="149">
        <f t="shared" si="9"/>
        <v>89.733168123362361</v>
      </c>
      <c r="P27" s="149">
        <f t="shared" si="9"/>
        <v>64.543930276952977</v>
      </c>
      <c r="Q27" s="149">
        <f t="shared" si="9"/>
        <v>81.159274539310445</v>
      </c>
      <c r="R27" s="149">
        <f t="shared" si="9"/>
        <v>73.974284639017739</v>
      </c>
      <c r="S27" s="149">
        <f t="shared" si="9"/>
        <v>68.493315631603792</v>
      </c>
      <c r="T27" s="149">
        <f t="shared" si="9"/>
        <v>120.74683228342002</v>
      </c>
      <c r="U27" s="149">
        <f t="shared" si="9"/>
        <v>89.578906283337787</v>
      </c>
      <c r="V27" s="149">
        <f t="shared" si="9"/>
        <v>90.51964358746477</v>
      </c>
      <c r="W27" s="149">
        <f t="shared" si="9"/>
        <v>83.227320700412477</v>
      </c>
      <c r="X27" s="149">
        <f t="shared" si="9"/>
        <v>66.210713363981753</v>
      </c>
      <c r="Y27" s="149">
        <f t="shared" si="9"/>
        <v>109.79028152503707</v>
      </c>
      <c r="Z27" s="149">
        <f t="shared" si="9"/>
        <v>85.663910275542051</v>
      </c>
      <c r="AA27" s="149">
        <f t="shared" si="9"/>
        <v>51.47756453068579</v>
      </c>
      <c r="AB27" s="149">
        <f t="shared" si="9"/>
        <v>82.379053196707858</v>
      </c>
      <c r="AC27" s="149">
        <f t="shared" si="9"/>
        <v>51.585782594298351</v>
      </c>
      <c r="AD27" s="149">
        <f t="shared" si="9"/>
        <v>68.206299852161152</v>
      </c>
      <c r="AE27" s="149">
        <f t="shared" si="9"/>
        <v>41.850194520775581</v>
      </c>
      <c r="AF27" s="149">
        <f t="shared" si="9"/>
        <v>93.540188767161254</v>
      </c>
      <c r="AG27" s="149">
        <f t="shared" si="9"/>
        <v>39.042429004950385</v>
      </c>
      <c r="AH27" s="149">
        <f t="shared" si="9"/>
        <v>45.468469606198575</v>
      </c>
      <c r="AI27" s="149">
        <f t="shared" si="9"/>
        <v>78.02664228383135</v>
      </c>
      <c r="AJ27" s="149">
        <f t="shared" si="9"/>
        <v>148.39191129721874</v>
      </c>
      <c r="AK27" s="149">
        <f t="shared" si="9"/>
        <v>95.38097070399904</v>
      </c>
      <c r="AL27" s="149">
        <f t="shared" si="9"/>
        <v>79.883516083239684</v>
      </c>
    </row>
    <row r="28" spans="1:38">
      <c r="A28" s="160" t="s">
        <v>40</v>
      </c>
      <c r="B28" s="149" t="s">
        <v>37</v>
      </c>
      <c r="C28" s="149">
        <f t="shared" si="9"/>
        <v>37.121927339943454</v>
      </c>
      <c r="D28" s="149">
        <f t="shared" si="9"/>
        <v>42.657666974753944</v>
      </c>
      <c r="E28" s="149">
        <f t="shared" si="9"/>
        <v>22.680753946818708</v>
      </c>
      <c r="F28" s="149">
        <f t="shared" si="9"/>
        <v>27.882488907929812</v>
      </c>
      <c r="G28" s="149">
        <f t="shared" si="9"/>
        <v>20.724069506602056</v>
      </c>
      <c r="H28" s="149">
        <f t="shared" si="9"/>
        <v>30.600426466706548</v>
      </c>
      <c r="I28" s="149">
        <f t="shared" si="9"/>
        <v>21.754833862132404</v>
      </c>
      <c r="J28" s="149">
        <f t="shared" si="9"/>
        <v>29.755227973696975</v>
      </c>
      <c r="K28" s="149">
        <f t="shared" si="9"/>
        <v>16.268283240015244</v>
      </c>
      <c r="L28" s="149">
        <f t="shared" si="9"/>
        <v>27.335978850760561</v>
      </c>
      <c r="M28" s="149">
        <f t="shared" si="9"/>
        <v>36.529191864938156</v>
      </c>
      <c r="N28" s="149">
        <f t="shared" si="9"/>
        <v>15.6495550284674</v>
      </c>
      <c r="O28" s="149">
        <f t="shared" si="9"/>
        <v>25.487957179580373</v>
      </c>
      <c r="P28" s="149">
        <f t="shared" si="9"/>
        <v>25.688169422624632</v>
      </c>
      <c r="Q28" s="149">
        <f t="shared" si="9"/>
        <v>26.606075929255447</v>
      </c>
      <c r="R28" s="149">
        <f t="shared" si="9"/>
        <v>27.64911462144325</v>
      </c>
      <c r="S28" s="149">
        <f t="shared" si="9"/>
        <v>24.514805081810902</v>
      </c>
      <c r="T28" s="149">
        <f t="shared" si="9"/>
        <v>46.704813906999199</v>
      </c>
      <c r="U28" s="149">
        <f t="shared" si="9"/>
        <v>26.300988736088016</v>
      </c>
      <c r="V28" s="149">
        <f t="shared" si="9"/>
        <v>43.987961341402958</v>
      </c>
      <c r="W28" s="149">
        <f t="shared" si="9"/>
        <v>27.989785803437982</v>
      </c>
      <c r="X28" s="149">
        <f t="shared" si="9"/>
        <v>25.167694784075426</v>
      </c>
      <c r="Y28" s="149">
        <f t="shared" si="9"/>
        <v>43.088312646317021</v>
      </c>
      <c r="Z28" s="149">
        <f t="shared" si="9"/>
        <v>34.359353583338361</v>
      </c>
      <c r="AA28" s="149">
        <f t="shared" si="9"/>
        <v>17.166878405113891</v>
      </c>
      <c r="AB28" s="149">
        <f t="shared" si="9"/>
        <v>26.691513497937748</v>
      </c>
      <c r="AC28" s="149">
        <f t="shared" si="9"/>
        <v>17.559501193289737</v>
      </c>
      <c r="AD28" s="149">
        <f t="shared" si="9"/>
        <v>41.634968092561856</v>
      </c>
      <c r="AE28" s="149">
        <f t="shared" si="9"/>
        <v>26.232892029694209</v>
      </c>
      <c r="AF28" s="149">
        <f t="shared" si="9"/>
        <v>36.992902868592608</v>
      </c>
      <c r="AG28" s="149">
        <f t="shared" si="9"/>
        <v>19.173250248437142</v>
      </c>
      <c r="AH28" s="149">
        <f t="shared" si="9"/>
        <v>33.310940246847501</v>
      </c>
      <c r="AI28" s="149">
        <f t="shared" si="9"/>
        <v>87.749181755321999</v>
      </c>
      <c r="AJ28" s="149">
        <f t="shared" si="9"/>
        <v>76.767689362597366</v>
      </c>
      <c r="AK28" s="149">
        <f t="shared" si="9"/>
        <v>46.286773278502572</v>
      </c>
      <c r="AL28" s="149">
        <f t="shared" si="9"/>
        <v>29.393273533244436</v>
      </c>
    </row>
    <row r="29" spans="1:38">
      <c r="A29" s="160" t="s">
        <v>40</v>
      </c>
      <c r="B29" s="149" t="s">
        <v>38</v>
      </c>
      <c r="C29" s="149">
        <f t="shared" si="9"/>
        <v>35.897300118548287</v>
      </c>
      <c r="D29" s="149">
        <f t="shared" si="9"/>
        <v>41.405851402234191</v>
      </c>
      <c r="E29" s="149">
        <f t="shared" si="9"/>
        <v>18.768625274682343</v>
      </c>
      <c r="F29" s="149">
        <f t="shared" si="9"/>
        <v>27.13454839301264</v>
      </c>
      <c r="G29" s="149">
        <f t="shared" si="9"/>
        <v>16.216054370592158</v>
      </c>
      <c r="H29" s="149">
        <f t="shared" si="9"/>
        <v>28.459047601585343</v>
      </c>
      <c r="I29" s="149">
        <f t="shared" si="9"/>
        <v>20.374221630861236</v>
      </c>
      <c r="J29" s="149">
        <f t="shared" si="9"/>
        <v>29.183601579148078</v>
      </c>
      <c r="K29" s="149">
        <f t="shared" si="9"/>
        <v>14.847043919198198</v>
      </c>
      <c r="L29" s="149">
        <f t="shared" si="9"/>
        <v>25.07124810835219</v>
      </c>
      <c r="M29" s="149">
        <f t="shared" si="9"/>
        <v>34.635294480499176</v>
      </c>
      <c r="N29" s="149">
        <f t="shared" si="9"/>
        <v>13.339491098933271</v>
      </c>
      <c r="O29" s="149">
        <f t="shared" si="9"/>
        <v>22.617620318413937</v>
      </c>
      <c r="P29" s="149">
        <f t="shared" si="9"/>
        <v>21.986546984481375</v>
      </c>
      <c r="Q29" s="149">
        <f t="shared" si="9"/>
        <v>21.96841709143003</v>
      </c>
      <c r="R29" s="149">
        <f t="shared" si="9"/>
        <v>27.083096912715121</v>
      </c>
      <c r="S29" s="149">
        <f t="shared" si="9"/>
        <v>23.761780890579328</v>
      </c>
      <c r="T29" s="149">
        <f t="shared" si="9"/>
        <v>44.946073587575889</v>
      </c>
      <c r="U29" s="149">
        <f t="shared" si="9"/>
        <v>25.852118886483321</v>
      </c>
      <c r="V29" s="149">
        <f t="shared" si="9"/>
        <v>42.971527560747219</v>
      </c>
      <c r="W29" s="149">
        <f t="shared" si="9"/>
        <v>26.171323297547932</v>
      </c>
      <c r="X29" s="149">
        <f t="shared" si="9"/>
        <v>22.295301486265746</v>
      </c>
      <c r="Y29" s="149">
        <f t="shared" si="9"/>
        <v>34.834920370911099</v>
      </c>
      <c r="Z29" s="149">
        <f t="shared" si="9"/>
        <v>32.473157615888411</v>
      </c>
      <c r="AA29" s="149">
        <f t="shared" si="9"/>
        <v>16.435011082371332</v>
      </c>
      <c r="AB29" s="149">
        <f t="shared" si="9"/>
        <v>21.375450636495952</v>
      </c>
      <c r="AC29" s="149">
        <f t="shared" si="9"/>
        <v>15.982218022632145</v>
      </c>
      <c r="AD29" s="149">
        <f t="shared" si="9"/>
        <v>40.779397135989313</v>
      </c>
      <c r="AE29" s="149">
        <f t="shared" si="9"/>
        <v>23.14765295720542</v>
      </c>
      <c r="AF29" s="149">
        <f t="shared" si="9"/>
        <v>35.790120055161104</v>
      </c>
      <c r="AG29" s="149">
        <f t="shared" si="9"/>
        <v>16.758313825613062</v>
      </c>
      <c r="AH29" s="149">
        <f t="shared" si="9"/>
        <v>29.958438138707976</v>
      </c>
      <c r="AI29" s="149">
        <f t="shared" si="9"/>
        <v>87.410758753825519</v>
      </c>
      <c r="AJ29" s="149">
        <f t="shared" si="9"/>
        <v>76.441852331593722</v>
      </c>
      <c r="AK29" s="149">
        <f t="shared" si="9"/>
        <v>14.033064403384598</v>
      </c>
      <c r="AL29" s="149">
        <f t="shared" si="9"/>
        <v>26.738992969841792</v>
      </c>
    </row>
    <row r="30" spans="1:38">
      <c r="A30" s="160" t="s">
        <v>40</v>
      </c>
      <c r="B30" s="149" t="s">
        <v>39</v>
      </c>
      <c r="C30" s="149">
        <f t="shared" si="9"/>
        <v>687.56262128232584</v>
      </c>
      <c r="D30" s="149">
        <f t="shared" si="9"/>
        <v>330.44091626234007</v>
      </c>
      <c r="E30" s="149">
        <f t="shared" si="9"/>
        <v>430.57133137890401</v>
      </c>
      <c r="F30" s="149">
        <f t="shared" si="9"/>
        <v>176.6114568274385</v>
      </c>
      <c r="G30" s="149">
        <f t="shared" si="9"/>
        <v>207.85423260359514</v>
      </c>
      <c r="H30" s="149">
        <f t="shared" si="9"/>
        <v>165.34946857162564</v>
      </c>
      <c r="I30" s="149">
        <f t="shared" si="9"/>
        <v>212.08953481700655</v>
      </c>
      <c r="J30" s="149">
        <f t="shared" si="9"/>
        <v>125.94022340537315</v>
      </c>
      <c r="K30" s="149">
        <f t="shared" si="9"/>
        <v>111.45378439200719</v>
      </c>
      <c r="L30" s="149">
        <f t="shared" si="9"/>
        <v>202.32882135463686</v>
      </c>
      <c r="M30" s="149">
        <f t="shared" si="9"/>
        <v>400.58848789318847</v>
      </c>
      <c r="N30" s="149">
        <f t="shared" si="9"/>
        <v>160.29851830009497</v>
      </c>
      <c r="O30" s="149">
        <f t="shared" si="9"/>
        <v>208.28652145787692</v>
      </c>
      <c r="P30" s="149">
        <f t="shared" si="9"/>
        <v>145.0894229043509</v>
      </c>
      <c r="Q30" s="149">
        <f t="shared" si="9"/>
        <v>215.74438259882717</v>
      </c>
      <c r="R30" s="149">
        <f t="shared" si="9"/>
        <v>822.03286531515073</v>
      </c>
      <c r="S30" s="149">
        <f t="shared" si="9"/>
        <v>135.32038075202942</v>
      </c>
      <c r="T30" s="149">
        <f t="shared" si="9"/>
        <v>300.95098093471256</v>
      </c>
      <c r="U30" s="149">
        <f t="shared" si="9"/>
        <v>362.79357939790975</v>
      </c>
      <c r="V30" s="149">
        <f t="shared" si="9"/>
        <v>227.74933454682346</v>
      </c>
      <c r="W30" s="149">
        <f t="shared" si="9"/>
        <v>229.55842876030229</v>
      </c>
      <c r="X30" s="149">
        <f t="shared" si="9"/>
        <v>273.11617210662234</v>
      </c>
      <c r="Y30" s="149">
        <f t="shared" si="9"/>
        <v>768.67971457282363</v>
      </c>
      <c r="Z30" s="149">
        <f t="shared" si="9"/>
        <v>384.31409073194322</v>
      </c>
      <c r="AA30" s="149">
        <f t="shared" si="9"/>
        <v>276.8772157913204</v>
      </c>
      <c r="AB30" s="149">
        <f t="shared" si="9"/>
        <v>224.7422292693517</v>
      </c>
      <c r="AC30" s="149">
        <f t="shared" si="9"/>
        <v>269.72441373627396</v>
      </c>
      <c r="AD30" s="149">
        <f t="shared" si="9"/>
        <v>298.61041245912526</v>
      </c>
      <c r="AE30" s="149">
        <f t="shared" si="9"/>
        <v>209.25931759391514</v>
      </c>
      <c r="AF30" s="149">
        <f t="shared" si="9"/>
        <v>556.42321210784428</v>
      </c>
      <c r="AG30" s="149">
        <f t="shared" si="9"/>
        <v>54.524789464670853</v>
      </c>
      <c r="AH30" s="149">
        <f t="shared" si="9"/>
        <v>131.63183920266852</v>
      </c>
      <c r="AI30" s="149">
        <f t="shared" si="9"/>
        <v>1114.6758426631382</v>
      </c>
      <c r="AJ30" s="149">
        <f t="shared" si="9"/>
        <v>1382.098809146225</v>
      </c>
      <c r="AK30" s="149">
        <f t="shared" si="9"/>
        <v>165.9314742481603</v>
      </c>
      <c r="AL30" s="149">
        <f t="shared" si="9"/>
        <v>241.83170291740487</v>
      </c>
    </row>
    <row r="31" spans="1:38">
      <c r="A31" s="160" t="s">
        <v>44</v>
      </c>
      <c r="B31" s="149" t="s">
        <v>45</v>
      </c>
      <c r="C31" s="149">
        <f t="shared" si="9"/>
        <v>164.87878514419094</v>
      </c>
      <c r="D31" s="149">
        <f t="shared" si="9"/>
        <v>238.51057229076525</v>
      </c>
      <c r="E31" s="149">
        <f t="shared" si="9"/>
        <v>85.39106069175709</v>
      </c>
      <c r="F31" s="149">
        <f t="shared" si="9"/>
        <v>116.53126447943399</v>
      </c>
      <c r="G31" s="149">
        <f t="shared" si="9"/>
        <v>109.25567345621918</v>
      </c>
      <c r="H31" s="149">
        <f t="shared" si="9"/>
        <v>149.66474097285607</v>
      </c>
      <c r="I31" s="149">
        <f t="shared" si="9"/>
        <v>101.14125029646772</v>
      </c>
      <c r="J31" s="149">
        <f t="shared" si="9"/>
        <v>77.804006137576977</v>
      </c>
      <c r="K31" s="149">
        <f t="shared" si="9"/>
        <v>98.073694005591108</v>
      </c>
      <c r="L31" s="149">
        <f t="shared" si="9"/>
        <v>115.31834548133634</v>
      </c>
      <c r="M31" s="149">
        <f t="shared" si="9"/>
        <v>205.92078252488918</v>
      </c>
      <c r="N31" s="149">
        <f t="shared" si="9"/>
        <v>114.06192462493905</v>
      </c>
      <c r="O31" s="149">
        <f t="shared" si="9"/>
        <v>183.98064678283697</v>
      </c>
      <c r="P31" s="149">
        <f t="shared" si="9"/>
        <v>127.09519032056309</v>
      </c>
      <c r="Q31" s="149">
        <f t="shared" si="9"/>
        <v>139.81999684955642</v>
      </c>
      <c r="R31" s="149">
        <f t="shared" si="9"/>
        <v>119.73054496423798</v>
      </c>
      <c r="S31" s="149">
        <f t="shared" si="9"/>
        <v>113.79212322577021</v>
      </c>
      <c r="T31" s="149">
        <f t="shared" si="9"/>
        <v>171.41251853084094</v>
      </c>
      <c r="U31" s="149">
        <f t="shared" si="9"/>
        <v>199.87465213732895</v>
      </c>
      <c r="V31" s="149">
        <f t="shared" si="9"/>
        <v>185.86750564471876</v>
      </c>
      <c r="W31" s="149">
        <f t="shared" si="9"/>
        <v>101.19231181482789</v>
      </c>
      <c r="X31" s="149">
        <f t="shared" si="9"/>
        <v>136.43097612267957</v>
      </c>
      <c r="Y31" s="149">
        <f t="shared" si="9"/>
        <v>369.2470140484528</v>
      </c>
      <c r="Z31" s="149">
        <f t="shared" si="9"/>
        <v>101.8066032533815</v>
      </c>
      <c r="AA31" s="149">
        <f t="shared" si="9"/>
        <v>70.422062928936356</v>
      </c>
      <c r="AB31" s="149">
        <f t="shared" si="9"/>
        <v>215.51068597457737</v>
      </c>
      <c r="AC31" s="149">
        <f t="shared" si="9"/>
        <v>95.98921467827266</v>
      </c>
      <c r="AD31" s="149">
        <f t="shared" si="9"/>
        <v>114.84857731476237</v>
      </c>
      <c r="AE31" s="149">
        <f t="shared" si="9"/>
        <v>106.1340311305664</v>
      </c>
      <c r="AF31" s="149">
        <f t="shared" si="9"/>
        <v>220.43253494347093</v>
      </c>
      <c r="AG31" s="149">
        <f t="shared" si="9"/>
        <v>0</v>
      </c>
      <c r="AH31" s="149">
        <f t="shared" si="9"/>
        <v>0</v>
      </c>
      <c r="AI31" s="149">
        <f t="shared" si="9"/>
        <v>458.65003575798971</v>
      </c>
      <c r="AJ31" s="149">
        <f t="shared" si="9"/>
        <v>1434.693586718221</v>
      </c>
      <c r="AK31" s="149">
        <f t="shared" si="9"/>
        <v>104.33255868352164</v>
      </c>
      <c r="AL31" s="149">
        <f t="shared" si="9"/>
        <v>141.7678725363165</v>
      </c>
    </row>
    <row r="32" spans="1:38">
      <c r="A32" s="160" t="s">
        <v>43</v>
      </c>
      <c r="B32" s="149" t="s">
        <v>46</v>
      </c>
      <c r="C32" s="149">
        <f t="shared" si="9"/>
        <v>42.209972285640269</v>
      </c>
      <c r="D32" s="149">
        <f t="shared" si="9"/>
        <v>57.428268625605916</v>
      </c>
      <c r="E32" s="149">
        <f t="shared" si="9"/>
        <v>25.172701390272454</v>
      </c>
      <c r="F32" s="149">
        <f t="shared" si="9"/>
        <v>30.173301847449263</v>
      </c>
      <c r="G32" s="149">
        <f t="shared" si="9"/>
        <v>37.248292446527977</v>
      </c>
      <c r="H32" s="149">
        <f t="shared" si="9"/>
        <v>43.7554232866744</v>
      </c>
      <c r="I32" s="149">
        <f t="shared" si="9"/>
        <v>42.58766854765809</v>
      </c>
      <c r="J32" s="149">
        <f t="shared" si="9"/>
        <v>16.483266259438302</v>
      </c>
      <c r="K32" s="149">
        <f t="shared" si="9"/>
        <v>24.229872776002289</v>
      </c>
      <c r="L32" s="149">
        <f t="shared" si="9"/>
        <v>36.563788984726976</v>
      </c>
      <c r="M32" s="149">
        <f t="shared" si="9"/>
        <v>42.785412362209442</v>
      </c>
      <c r="N32" s="149">
        <f t="shared" si="9"/>
        <v>23.144569710673039</v>
      </c>
      <c r="O32" s="149">
        <f t="shared" si="9"/>
        <v>33.070346750656192</v>
      </c>
      <c r="P32" s="149">
        <f t="shared" si="9"/>
        <v>26.580582518629061</v>
      </c>
      <c r="Q32" s="149">
        <f t="shared" si="9"/>
        <v>45.619025784702963</v>
      </c>
      <c r="R32" s="149">
        <f t="shared" si="9"/>
        <v>24.965172521901771</v>
      </c>
      <c r="S32" s="149">
        <f t="shared" si="9"/>
        <v>22.533462903520967</v>
      </c>
      <c r="T32" s="149">
        <f t="shared" si="9"/>
        <v>31.069006029451828</v>
      </c>
      <c r="U32" s="149">
        <f t="shared" si="9"/>
        <v>23.789213559262709</v>
      </c>
      <c r="V32" s="149">
        <f t="shared" si="9"/>
        <v>32.936260310816508</v>
      </c>
      <c r="W32" s="149">
        <f t="shared" si="9"/>
        <v>25.590796146443097</v>
      </c>
      <c r="X32" s="149">
        <f t="shared" si="9"/>
        <v>20.547093966864136</v>
      </c>
      <c r="Y32" s="149">
        <f t="shared" si="9"/>
        <v>33.569037620692285</v>
      </c>
      <c r="Z32" s="149">
        <f t="shared" si="9"/>
        <v>31.297929817110358</v>
      </c>
      <c r="AA32" s="149">
        <f t="shared" si="9"/>
        <v>24.20988269420987</v>
      </c>
      <c r="AB32" s="149">
        <f t="shared" si="9"/>
        <v>24.275521446615631</v>
      </c>
      <c r="AC32" s="149">
        <f t="shared" si="9"/>
        <v>23.555215365487804</v>
      </c>
      <c r="AD32" s="149">
        <f t="shared" si="9"/>
        <v>31.084315764622676</v>
      </c>
      <c r="AE32" s="149">
        <f t="shared" si="9"/>
        <v>26.532744124452762</v>
      </c>
      <c r="AF32" s="149">
        <f t="shared" si="9"/>
        <v>67.103063971308273</v>
      </c>
      <c r="AG32" s="149">
        <f t="shared" si="9"/>
        <v>15.49411940528255</v>
      </c>
      <c r="AH32" s="149">
        <f t="shared" si="9"/>
        <v>34.505948061146313</v>
      </c>
      <c r="AI32" s="149">
        <f t="shared" si="9"/>
        <v>52.737574855914332</v>
      </c>
      <c r="AJ32" s="149">
        <f t="shared" si="9"/>
        <v>204.26712598888957</v>
      </c>
      <c r="AK32" s="149">
        <f t="shared" si="9"/>
        <v>82.595724180754203</v>
      </c>
      <c r="AL32" s="149">
        <f t="shared" si="9"/>
        <v>32.979207515413428</v>
      </c>
    </row>
    <row r="33" spans="1:38">
      <c r="A33" s="159"/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</row>
    <row r="34" spans="1:38" ht="15">
      <c r="A34" s="112" t="s">
        <v>260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</row>
    <row r="35" spans="1:38">
      <c r="A35" s="141" t="s">
        <v>41</v>
      </c>
      <c r="B35" s="141" t="s">
        <v>42</v>
      </c>
      <c r="C35" s="141" t="s">
        <v>0</v>
      </c>
      <c r="D35" s="141" t="s">
        <v>1</v>
      </c>
      <c r="E35" s="141" t="s">
        <v>2</v>
      </c>
      <c r="F35" s="141" t="s">
        <v>3</v>
      </c>
      <c r="G35" s="141" t="s">
        <v>4</v>
      </c>
      <c r="H35" s="141" t="s">
        <v>5</v>
      </c>
      <c r="I35" s="141" t="s">
        <v>6</v>
      </c>
      <c r="J35" s="141" t="s">
        <v>7</v>
      </c>
      <c r="K35" s="141" t="s">
        <v>8</v>
      </c>
      <c r="L35" s="141" t="s">
        <v>9</v>
      </c>
      <c r="M35" s="141" t="s">
        <v>10</v>
      </c>
      <c r="N35" s="141" t="s">
        <v>11</v>
      </c>
      <c r="O35" s="141" t="s">
        <v>12</v>
      </c>
      <c r="P35" s="141" t="s">
        <v>13</v>
      </c>
      <c r="Q35" s="141" t="s">
        <v>14</v>
      </c>
      <c r="R35" s="141" t="s">
        <v>15</v>
      </c>
      <c r="S35" s="141" t="s">
        <v>16</v>
      </c>
      <c r="T35" s="141" t="s">
        <v>17</v>
      </c>
      <c r="U35" s="141" t="s">
        <v>18</v>
      </c>
      <c r="V35" s="141" t="s">
        <v>19</v>
      </c>
      <c r="W35" s="141" t="s">
        <v>20</v>
      </c>
      <c r="X35" s="141" t="s">
        <v>21</v>
      </c>
      <c r="Y35" s="141" t="s">
        <v>22</v>
      </c>
      <c r="Z35" s="141" t="s">
        <v>23</v>
      </c>
      <c r="AA35" s="141" t="s">
        <v>24</v>
      </c>
      <c r="AB35" s="141" t="s">
        <v>25</v>
      </c>
      <c r="AC35" s="141" t="s">
        <v>26</v>
      </c>
      <c r="AD35" s="141" t="s">
        <v>27</v>
      </c>
      <c r="AE35" s="141" t="s">
        <v>28</v>
      </c>
      <c r="AF35" s="141" t="s">
        <v>29</v>
      </c>
      <c r="AG35" s="141" t="s">
        <v>30</v>
      </c>
      <c r="AH35" s="141" t="s">
        <v>31</v>
      </c>
      <c r="AI35" s="141" t="s">
        <v>32</v>
      </c>
      <c r="AJ35" s="141" t="s">
        <v>33</v>
      </c>
      <c r="AK35" s="141" t="s">
        <v>34</v>
      </c>
      <c r="AL35" s="141" t="s">
        <v>35</v>
      </c>
    </row>
    <row r="36" spans="1:38">
      <c r="A36" s="160" t="s">
        <v>40</v>
      </c>
      <c r="B36" s="102" t="s">
        <v>36</v>
      </c>
      <c r="C36" s="149">
        <f>C27+Infra_costs_road!C27</f>
        <v>130.09225500008239</v>
      </c>
      <c r="D36" s="327">
        <f>D27+Infra_costs_road!D27</f>
        <v>115.39612921772517</v>
      </c>
      <c r="E36" s="327">
        <f>E27+Infra_costs_road!E27</f>
        <v>60.613581761373517</v>
      </c>
      <c r="F36" s="327">
        <f>F27+Infra_costs_road!F27</f>
        <v>104.14368901813233</v>
      </c>
      <c r="G36" s="327">
        <f>G27+Infra_costs_road!G27</f>
        <v>64.61757329370343</v>
      </c>
      <c r="H36" s="327">
        <f>H27+Infra_costs_road!H27</f>
        <v>84.501379400016944</v>
      </c>
      <c r="I36" s="327">
        <f>I27+Infra_costs_road!I27</f>
        <v>58.593313669613501</v>
      </c>
      <c r="J36" s="327">
        <f>J27+Infra_costs_road!J27</f>
        <v>61.375044260169268</v>
      </c>
      <c r="K36" s="327">
        <f>K27+Infra_costs_road!K27</f>
        <v>45.160023280987339</v>
      </c>
      <c r="L36" s="327">
        <f>L27+Infra_costs_road!L27</f>
        <v>66.00407793264435</v>
      </c>
      <c r="M36" s="327">
        <f>M27+Infra_costs_road!M27</f>
        <v>99.480157319222641</v>
      </c>
      <c r="N36" s="327">
        <f>N27+Infra_costs_road!N27</f>
        <v>50.936026553221765</v>
      </c>
      <c r="O36" s="327">
        <f>O27+Infra_costs_road!O27</f>
        <v>91.049315962911933</v>
      </c>
      <c r="P36" s="327">
        <f>P27+Infra_costs_road!P27</f>
        <v>65.138947562023233</v>
      </c>
      <c r="Q36" s="327">
        <f>Q27+Infra_costs_road!Q27</f>
        <v>82.524974424263476</v>
      </c>
      <c r="R36" s="327">
        <f>R27+Infra_costs_road!R27</f>
        <v>75.412276365707712</v>
      </c>
      <c r="S36" s="327">
        <f>S27+Infra_costs_road!S27</f>
        <v>70.334445978159337</v>
      </c>
      <c r="T36" s="327">
        <f>T27+Infra_costs_road!T27</f>
        <v>121.79716214532114</v>
      </c>
      <c r="U36" s="327">
        <f>U27+Infra_costs_road!U27</f>
        <v>89.988815834162708</v>
      </c>
      <c r="V36" s="327">
        <f>V27+Infra_costs_road!V27</f>
        <v>93.942903348983108</v>
      </c>
      <c r="W36" s="327">
        <f>W27+Infra_costs_road!W27</f>
        <v>84.25451659125325</v>
      </c>
      <c r="X36" s="327">
        <f>X27+Infra_costs_road!X27</f>
        <v>68.870084135469796</v>
      </c>
      <c r="Y36" s="327">
        <f>Y27+Infra_costs_road!Y27</f>
        <v>112.73502262874237</v>
      </c>
      <c r="Z36" s="327">
        <f>Z27+Infra_costs_road!Z27</f>
        <v>87.212739841073329</v>
      </c>
      <c r="AA36" s="327">
        <f>AA27+Infra_costs_road!AA27</f>
        <v>52.707006168107448</v>
      </c>
      <c r="AB36" s="327">
        <f>AB27+Infra_costs_road!AB27</f>
        <v>84.254090130679231</v>
      </c>
      <c r="AC36" s="327">
        <f>AC27+Infra_costs_road!AC27</f>
        <v>52.336771155316598</v>
      </c>
      <c r="AD36" s="327">
        <f>AD27+Infra_costs_road!AD27</f>
        <v>69.00451124937419</v>
      </c>
      <c r="AE36" s="327">
        <f>AE27+Infra_costs_road!AE27</f>
        <v>43.10449444247741</v>
      </c>
      <c r="AF36" s="327">
        <f>AF27+Infra_costs_road!AF27</f>
        <v>95.538010278946899</v>
      </c>
      <c r="AG36" s="327">
        <f>AG27+Infra_costs_road!AG27</f>
        <v>40.104220055812732</v>
      </c>
      <c r="AH36" s="327">
        <f>AH27+Infra_costs_road!AH27</f>
        <v>46.257133909118643</v>
      </c>
      <c r="AI36" s="327">
        <f>AI27+Infra_costs_road!AI27</f>
        <v>79.208902335070846</v>
      </c>
      <c r="AJ36" s="327">
        <f>AJ27+Infra_costs_road!AJ27</f>
        <v>150.23337636768221</v>
      </c>
      <c r="AK36" s="327">
        <f>AK27+Infra_costs_road!AK27</f>
        <v>102.4513196581849</v>
      </c>
      <c r="AL36" s="327">
        <f>AL27+Infra_costs_road!AL27</f>
        <v>81.212678500180971</v>
      </c>
    </row>
    <row r="37" spans="1:38">
      <c r="A37" s="160" t="s">
        <v>40</v>
      </c>
      <c r="B37" s="102" t="s">
        <v>37</v>
      </c>
      <c r="C37" s="149">
        <f>C28+Infra_costs_road!C28</f>
        <v>112.62156967114448</v>
      </c>
      <c r="D37" s="327">
        <f>D28+Infra_costs_road!D28</f>
        <v>59.115916052297919</v>
      </c>
      <c r="E37" s="327">
        <f>E28+Infra_costs_road!E28</f>
        <v>32.614868196163954</v>
      </c>
      <c r="F37" s="327">
        <f>F28+Infra_costs_road!F28</f>
        <v>63.968199611971272</v>
      </c>
      <c r="G37" s="327">
        <f>G28+Infra_costs_road!G28</f>
        <v>63.895869539415223</v>
      </c>
      <c r="H37" s="327">
        <f>H28+Infra_costs_road!H28</f>
        <v>56.333886028084223</v>
      </c>
      <c r="I37" s="327">
        <f>I28+Infra_costs_road!I28</f>
        <v>41.434814106636011</v>
      </c>
      <c r="J37" s="327">
        <f>J28+Infra_costs_road!J28</f>
        <v>66.726142841209082</v>
      </c>
      <c r="K37" s="327">
        <f>K28+Infra_costs_road!K28</f>
        <v>33.150898271126941</v>
      </c>
      <c r="L37" s="327">
        <f>L28+Infra_costs_road!L28</f>
        <v>52.647283002372383</v>
      </c>
      <c r="M37" s="327">
        <f>M28+Infra_costs_road!M28</f>
        <v>53.257767688792235</v>
      </c>
      <c r="N37" s="327">
        <f>N28+Infra_costs_road!N28</f>
        <v>28.042859768316742</v>
      </c>
      <c r="O37" s="327">
        <f>O28+Infra_costs_road!O28</f>
        <v>45.864418932528778</v>
      </c>
      <c r="P37" s="327">
        <f>P28+Infra_costs_road!P28</f>
        <v>33.658876449128087</v>
      </c>
      <c r="Q37" s="327">
        <f>Q28+Infra_costs_road!Q28</f>
        <v>47.487288232202467</v>
      </c>
      <c r="R37" s="327">
        <f>R28+Infra_costs_road!R28</f>
        <v>46.855581320877306</v>
      </c>
      <c r="S37" s="327">
        <f>S28+Infra_costs_road!S28</f>
        <v>47.580184689368437</v>
      </c>
      <c r="T37" s="327">
        <f>T28+Infra_costs_road!T28</f>
        <v>58.331138849138881</v>
      </c>
      <c r="U37" s="327">
        <f>U28+Infra_costs_road!U28</f>
        <v>38.754264495216475</v>
      </c>
      <c r="V37" s="327">
        <f>V28+Infra_costs_road!V28</f>
        <v>85.952413969295606</v>
      </c>
      <c r="W37" s="327">
        <f>W28+Infra_costs_road!W28</f>
        <v>35.034540421593356</v>
      </c>
      <c r="X37" s="327">
        <f>X28+Infra_costs_road!X28</f>
        <v>63.0915661093441</v>
      </c>
      <c r="Y37" s="327">
        <f>Y28+Infra_costs_road!Y28</f>
        <v>73.732682221659076</v>
      </c>
      <c r="Z37" s="327">
        <f>Z28+Infra_costs_road!Z28</f>
        <v>49.375591358308625</v>
      </c>
      <c r="AA37" s="327">
        <f>AA28+Infra_costs_road!AA28</f>
        <v>30.960545736595126</v>
      </c>
      <c r="AB37" s="327">
        <f>AB28+Infra_costs_road!AB28</f>
        <v>48.571259843694961</v>
      </c>
      <c r="AC37" s="327">
        <f>AC28+Infra_costs_road!AC28</f>
        <v>39.134745476894857</v>
      </c>
      <c r="AD37" s="327">
        <f>AD28+Infra_costs_road!AD28</f>
        <v>58.492494325495109</v>
      </c>
      <c r="AE37" s="327">
        <f>AE28+Infra_costs_road!AE28</f>
        <v>85.592159092106954</v>
      </c>
      <c r="AF37" s="327">
        <f>AF28+Infra_costs_road!AF28</f>
        <v>116.88398939239423</v>
      </c>
      <c r="AG37" s="327">
        <f>AG28+Infra_costs_road!AG28</f>
        <v>29.563699437031467</v>
      </c>
      <c r="AH37" s="327">
        <f>AH28+Infra_costs_road!AH28</f>
        <v>59.523060135451132</v>
      </c>
      <c r="AI37" s="327">
        <f>AI28+Infra_costs_road!AI28</f>
        <v>148.21979816981678</v>
      </c>
      <c r="AJ37" s="327">
        <f>AJ28+Infra_costs_road!AJ28</f>
        <v>180.61753085207781</v>
      </c>
      <c r="AK37" s="327">
        <f>AK28+Infra_costs_road!AK28</f>
        <v>139.73863673660895</v>
      </c>
      <c r="AL37" s="327">
        <f>AL28+Infra_costs_road!AL28</f>
        <v>48.494909110112737</v>
      </c>
    </row>
    <row r="38" spans="1:38">
      <c r="A38" s="160" t="s">
        <v>40</v>
      </c>
      <c r="B38" s="102" t="s">
        <v>38</v>
      </c>
      <c r="C38" s="149">
        <f>C29+Infra_costs_road!C29</f>
        <v>98.476235019063452</v>
      </c>
      <c r="D38" s="327">
        <f>D29+Infra_costs_road!D29</f>
        <v>55.053037616544373</v>
      </c>
      <c r="E38" s="327">
        <f>E29+Infra_costs_road!E29</f>
        <v>27.020780150832181</v>
      </c>
      <c r="F38" s="327">
        <f>F29+Infra_costs_road!F29</f>
        <v>57.021233008844078</v>
      </c>
      <c r="G38" s="327">
        <f>G29+Infra_costs_road!G29</f>
        <v>51.989800596926784</v>
      </c>
      <c r="H38" s="327">
        <f>H29+Infra_costs_road!H29</f>
        <v>49.805792493058632</v>
      </c>
      <c r="I38" s="327">
        <f>I29+Infra_costs_road!I29</f>
        <v>36.683040819118361</v>
      </c>
      <c r="J38" s="327">
        <f>J29+Infra_costs_road!J29</f>
        <v>59.869839521365172</v>
      </c>
      <c r="K38" s="327">
        <f>K29+Infra_costs_road!K29</f>
        <v>28.838746046436128</v>
      </c>
      <c r="L38" s="327">
        <f>L29+Infra_costs_road!L29</f>
        <v>46.049839861778921</v>
      </c>
      <c r="M38" s="327">
        <f>M29+Infra_costs_road!M29</f>
        <v>48.507654708776265</v>
      </c>
      <c r="N38" s="327">
        <f>N29+Infra_costs_road!N29</f>
        <v>23.630113333946333</v>
      </c>
      <c r="O38" s="327">
        <f>O29+Infra_costs_road!O29</f>
        <v>39.523139576712012</v>
      </c>
      <c r="P38" s="327">
        <f>P29+Infra_costs_road!P29</f>
        <v>28.597029379544029</v>
      </c>
      <c r="Q38" s="327">
        <f>Q29+Infra_costs_road!Q29</f>
        <v>39.284856525939425</v>
      </c>
      <c r="R38" s="327">
        <f>R29+Infra_costs_road!R29</f>
        <v>43.014658811346031</v>
      </c>
      <c r="S38" s="327">
        <f>S29+Infra_costs_road!S29</f>
        <v>42.896884461337173</v>
      </c>
      <c r="T38" s="327">
        <f>T29+Infra_costs_road!T29</f>
        <v>54.593905921196551</v>
      </c>
      <c r="U38" s="327">
        <f>U29+Infra_costs_road!U29</f>
        <v>36.170626440027348</v>
      </c>
      <c r="V38" s="327">
        <f>V29+Infra_costs_road!V29</f>
        <v>77.774040038792322</v>
      </c>
      <c r="W38" s="327">
        <f>W29+Infra_costs_road!W29</f>
        <v>32.027895026739841</v>
      </c>
      <c r="X38" s="327">
        <f>X29+Infra_costs_road!X29</f>
        <v>53.748832362751173</v>
      </c>
      <c r="Y38" s="327">
        <f>Y29+Infra_costs_road!Y29</f>
        <v>60.298208731467398</v>
      </c>
      <c r="Z38" s="327">
        <f>Z29+Infra_costs_road!Z29</f>
        <v>44.938217464592384</v>
      </c>
      <c r="AA38" s="327">
        <f>AA29+Infra_costs_road!AA29</f>
        <v>27.880998006866704</v>
      </c>
      <c r="AB38" s="327">
        <f>AB29+Infra_costs_road!AB29</f>
        <v>39.529758598174766</v>
      </c>
      <c r="AC38" s="327">
        <f>AC29+Infra_costs_road!AC29</f>
        <v>33.860871870889859</v>
      </c>
      <c r="AD38" s="327">
        <f>AD29+Infra_costs_road!AD29</f>
        <v>54.752998720362285</v>
      </c>
      <c r="AE38" s="327">
        <f>AE29+Infra_costs_road!AE29</f>
        <v>72.320869622306759</v>
      </c>
      <c r="AF38" s="327">
        <f>AF29+Infra_costs_road!AF29</f>
        <v>101.97243969419415</v>
      </c>
      <c r="AG38" s="327">
        <f>AG29+Infra_costs_road!AG29</f>
        <v>25.790178524332497</v>
      </c>
      <c r="AH38" s="327">
        <f>AH29+Infra_costs_road!AH29</f>
        <v>52.690299681442426</v>
      </c>
      <c r="AI38" s="327">
        <f>AI29+Infra_costs_road!AI29</f>
        <v>139.84996600688245</v>
      </c>
      <c r="AJ38" s="327">
        <f>AJ29+Infra_costs_road!AJ29</f>
        <v>166.4916070939091</v>
      </c>
      <c r="AK38" s="327">
        <f>AK29+Infra_costs_road!AK29</f>
        <v>95.161992842459398</v>
      </c>
      <c r="AL38" s="327">
        <f>AL29+Infra_costs_road!AL29</f>
        <v>44.601832405053926</v>
      </c>
    </row>
    <row r="39" spans="1:38">
      <c r="A39" s="160" t="s">
        <v>40</v>
      </c>
      <c r="B39" s="102" t="s">
        <v>39</v>
      </c>
      <c r="C39" s="149">
        <f>C30+Infra_costs_road!C30</f>
        <v>690.14813991366827</v>
      </c>
      <c r="D39" s="327">
        <f>D30+Infra_costs_road!D30</f>
        <v>331.19790766988285</v>
      </c>
      <c r="E39" s="327">
        <f>E30+Infra_costs_road!E30</f>
        <v>431.54462044107873</v>
      </c>
      <c r="F39" s="327">
        <f>F30+Infra_costs_road!F30</f>
        <v>177.02774725596774</v>
      </c>
      <c r="G39" s="327">
        <f>G30+Infra_costs_road!G30</f>
        <v>208.99022055800046</v>
      </c>
      <c r="H39" s="327">
        <f>H30+Infra_costs_road!H30</f>
        <v>166.83173465622059</v>
      </c>
      <c r="I39" s="327">
        <f>I30+Infra_costs_road!I30</f>
        <v>212.65144082019083</v>
      </c>
      <c r="J39" s="327">
        <f>J30+Infra_costs_road!J30</f>
        <v>128.68650862530401</v>
      </c>
      <c r="K39" s="327">
        <f>K30+Infra_costs_road!K30</f>
        <v>111.97292322784396</v>
      </c>
      <c r="L39" s="327">
        <f>L30+Infra_costs_road!L30</f>
        <v>203.15940292136028</v>
      </c>
      <c r="M39" s="327">
        <f>M30+Infra_costs_road!M30</f>
        <v>401.39350429362077</v>
      </c>
      <c r="N39" s="327">
        <f>N30+Infra_costs_road!N30</f>
        <v>161.36066589339268</v>
      </c>
      <c r="O39" s="327">
        <f>O30+Infra_costs_road!O30</f>
        <v>209.55029975043729</v>
      </c>
      <c r="P39" s="327">
        <f>P30+Infra_costs_road!P30</f>
        <v>145.49687076511742</v>
      </c>
      <c r="Q39" s="327">
        <f>Q30+Infra_costs_road!Q30</f>
        <v>216.76524989701659</v>
      </c>
      <c r="R39" s="327">
        <f>R30+Infra_costs_road!R30</f>
        <v>823.1102051791014</v>
      </c>
      <c r="S39" s="327">
        <f>S30+Infra_costs_road!S30</f>
        <v>136.70548188757783</v>
      </c>
      <c r="T39" s="327">
        <f>T30+Infra_costs_road!T30</f>
        <v>301.7399888414671</v>
      </c>
      <c r="U39" s="327">
        <f>U30+Infra_costs_road!U30</f>
        <v>363.09555133379234</v>
      </c>
      <c r="V39" s="327">
        <f>V30+Infra_costs_road!V30</f>
        <v>229.87412701361703</v>
      </c>
      <c r="W39" s="327">
        <f>W30+Infra_costs_road!W30</f>
        <v>230.40842553429061</v>
      </c>
      <c r="X39" s="327">
        <f>X30+Infra_costs_road!X30</f>
        <v>275.10646124716271</v>
      </c>
      <c r="Y39" s="327">
        <f>Y30+Infra_costs_road!Y30</f>
        <v>771.93921255826922</v>
      </c>
      <c r="Z39" s="327">
        <f>Z30+Infra_costs_road!Z30</f>
        <v>385.47943489566956</v>
      </c>
      <c r="AA39" s="327">
        <f>AA30+Infra_costs_road!AA30</f>
        <v>277.80061075709398</v>
      </c>
      <c r="AB39" s="327">
        <f>AB30+Infra_costs_road!AB30</f>
        <v>226.15424865454423</v>
      </c>
      <c r="AC39" s="327">
        <f>AC30+Infra_costs_road!AC30</f>
        <v>270.31345013453438</v>
      </c>
      <c r="AD39" s="327">
        <f>AD30+Infra_costs_road!AD30</f>
        <v>299.22281277082152</v>
      </c>
      <c r="AE39" s="327">
        <f>AE30+Infra_costs_road!AE30</f>
        <v>210.33008563957128</v>
      </c>
      <c r="AF39" s="327">
        <f>AF30+Infra_costs_road!AF30</f>
        <v>557.8833427296488</v>
      </c>
      <c r="AG39" s="327">
        <f>AG30+Infra_costs_road!AG30</f>
        <v>55.261257487212248</v>
      </c>
      <c r="AH39" s="327">
        <f>AH30+Infra_costs_road!AH30</f>
        <v>132.14351868228889</v>
      </c>
      <c r="AI39" s="327">
        <f>AI30+Infra_costs_road!AI30</f>
        <v>1115.4081267461208</v>
      </c>
      <c r="AJ39" s="327">
        <f>AJ30+Infra_costs_road!AJ30</f>
        <v>1383.2351692083105</v>
      </c>
      <c r="AK39" s="327">
        <f>AK30+Infra_costs_road!AK30</f>
        <v>170.73347863200533</v>
      </c>
      <c r="AL39" s="327">
        <f>AL30+Infra_costs_road!AL30</f>
        <v>242.89689236153305</v>
      </c>
    </row>
    <row r="40" spans="1:38">
      <c r="A40" s="160" t="s">
        <v>44</v>
      </c>
      <c r="B40" s="92" t="s">
        <v>45</v>
      </c>
      <c r="C40" s="149">
        <f>C31+Infra_costs_road!C31</f>
        <v>171.9067147157966</v>
      </c>
      <c r="D40" s="327">
        <f>D31+Infra_costs_road!D31</f>
        <v>240.52959743825937</v>
      </c>
      <c r="E40" s="327">
        <f>E31+Infra_costs_road!E31</f>
        <v>87.910201230707017</v>
      </c>
      <c r="F40" s="327">
        <f>F31+Infra_costs_road!F31</f>
        <v>117.8264908491966</v>
      </c>
      <c r="G40" s="327">
        <f>G31+Infra_costs_road!G31</f>
        <v>112.4118994031414</v>
      </c>
      <c r="H40" s="327">
        <f>H31+Infra_costs_road!H31</f>
        <v>153.57378436555879</v>
      </c>
      <c r="I40" s="327">
        <f>I31+Infra_costs_road!I31</f>
        <v>102.69099510850238</v>
      </c>
      <c r="J40" s="327">
        <f>J31+Infra_costs_road!J31</f>
        <v>84.973298062594409</v>
      </c>
      <c r="K40" s="327">
        <f>K31+Infra_costs_road!K31</f>
        <v>99.496598211690824</v>
      </c>
      <c r="L40" s="327">
        <f>L31+Infra_costs_road!L31</f>
        <v>117.58325662485687</v>
      </c>
      <c r="M40" s="327">
        <f>M31+Infra_costs_road!M31</f>
        <v>208.06260588973299</v>
      </c>
      <c r="N40" s="327">
        <f>N31+Infra_costs_road!N31</f>
        <v>116.8216722767603</v>
      </c>
      <c r="O40" s="327">
        <f>O31+Infra_costs_road!O31</f>
        <v>187.30279629847846</v>
      </c>
      <c r="P40" s="327">
        <f>P31+Infra_costs_road!P31</f>
        <v>128.17585041419076</v>
      </c>
      <c r="Q40" s="327">
        <f>Q31+Infra_costs_road!Q31</f>
        <v>142.53383576366127</v>
      </c>
      <c r="R40" s="327">
        <f>R31+Infra_costs_road!R31</f>
        <v>122.57515341536046</v>
      </c>
      <c r="S40" s="327">
        <f>S31+Infra_costs_road!S31</f>
        <v>117.43821135087265</v>
      </c>
      <c r="T40" s="327">
        <f>T31+Infra_costs_road!T31</f>
        <v>173.47912748723795</v>
      </c>
      <c r="U40" s="327">
        <f>U31+Infra_costs_road!U31</f>
        <v>200.72033394007443</v>
      </c>
      <c r="V40" s="327">
        <f>V31+Infra_costs_road!V31</f>
        <v>191.50574363848196</v>
      </c>
      <c r="W40" s="327">
        <f>W31+Infra_costs_road!W31</f>
        <v>103.3811828147804</v>
      </c>
      <c r="X40" s="327">
        <f>X31+Infra_costs_road!X31</f>
        <v>141.70283602213931</v>
      </c>
      <c r="Y40" s="327">
        <f>Y31+Infra_costs_road!Y31</f>
        <v>377.66554321611954</v>
      </c>
      <c r="Z40" s="327">
        <f>Z31+Infra_costs_road!Z31</f>
        <v>104.84418781328318</v>
      </c>
      <c r="AA40" s="327">
        <f>AA31+Infra_costs_road!AA31</f>
        <v>72.841944880032301</v>
      </c>
      <c r="AB40" s="327">
        <f>AB31+Infra_costs_road!AB31</f>
        <v>219.2164574701269</v>
      </c>
      <c r="AC40" s="327">
        <f>AC31+Infra_costs_road!AC31</f>
        <v>97.620249377988145</v>
      </c>
      <c r="AD40" s="327">
        <f>AD31+Infra_costs_road!AD31</f>
        <v>116.50618571498434</v>
      </c>
      <c r="AE40" s="327">
        <f>AE31+Infra_costs_road!AE31</f>
        <v>109.23671948773797</v>
      </c>
      <c r="AF40" s="327">
        <f>AF31+Infra_costs_road!AF31</f>
        <v>224.65624975146395</v>
      </c>
      <c r="AG40" s="327">
        <f>AG31+Infra_costs_road!AG31</f>
        <v>0</v>
      </c>
      <c r="AH40" s="327">
        <f>AH31+Infra_costs_road!AH31</f>
        <v>0</v>
      </c>
      <c r="AI40" s="327">
        <f>AI31+Infra_costs_road!AI31</f>
        <v>460.99415653656069</v>
      </c>
      <c r="AJ40" s="327">
        <f>AJ31+Infra_costs_road!AJ31</f>
        <v>1438.3703409560237</v>
      </c>
      <c r="AK40" s="327">
        <f>AK31+Infra_costs_road!AK31</f>
        <v>117.01324490350375</v>
      </c>
      <c r="AL40" s="327">
        <f>AL31+Infra_costs_road!AL31</f>
        <v>144.49281893896125</v>
      </c>
    </row>
    <row r="41" spans="1:38">
      <c r="A41" s="160" t="s">
        <v>43</v>
      </c>
      <c r="B41" s="160" t="s">
        <v>46</v>
      </c>
      <c r="C41" s="149">
        <f>C32+Infra_costs_road!C32</f>
        <v>66.311576217983202</v>
      </c>
      <c r="D41" s="327">
        <f>D32+Infra_costs_road!D32</f>
        <v>63.789895580614036</v>
      </c>
      <c r="E41" s="327">
        <f>E32+Infra_costs_road!E32</f>
        <v>28.53223501636181</v>
      </c>
      <c r="F41" s="327">
        <f>F32+Infra_costs_road!F32</f>
        <v>40.925104057423198</v>
      </c>
      <c r="G41" s="327">
        <f>G32+Infra_costs_road!G32</f>
        <v>52.208785535800203</v>
      </c>
      <c r="H41" s="327">
        <f>H32+Infra_costs_road!H32</f>
        <v>53.904155309070475</v>
      </c>
      <c r="I41" s="327">
        <f>I32+Infra_costs_road!I32</f>
        <v>50.291313669556573</v>
      </c>
      <c r="J41" s="327">
        <f>J32+Infra_costs_road!J32</f>
        <v>30.002567662018038</v>
      </c>
      <c r="K41" s="327">
        <f>K32+Infra_costs_road!K32</f>
        <v>29.634970938728387</v>
      </c>
      <c r="L41" s="327">
        <f>L32+Infra_costs_road!L32</f>
        <v>46.457303847591355</v>
      </c>
      <c r="M41" s="327">
        <f>M32+Infra_costs_road!M32</f>
        <v>49.00753397409008</v>
      </c>
      <c r="N41" s="327">
        <f>N32+Infra_costs_road!N32</f>
        <v>27.70989834135553</v>
      </c>
      <c r="O41" s="327">
        <f>O32+Infra_costs_road!O32</f>
        <v>39.569778947918962</v>
      </c>
      <c r="P41" s="327">
        <f>P32+Infra_costs_road!P32</f>
        <v>29.624419235731828</v>
      </c>
      <c r="Q41" s="327">
        <f>Q32+Infra_costs_road!Q32</f>
        <v>54.04987947537353</v>
      </c>
      <c r="R41" s="327">
        <f>R32+Infra_costs_road!R32</f>
        <v>31.613757240268818</v>
      </c>
      <c r="S41" s="327">
        <f>S32+Infra_costs_road!S32</f>
        <v>31.079115174879373</v>
      </c>
      <c r="T41" s="327">
        <f>T32+Infra_costs_road!T32</f>
        <v>34.907383146282214</v>
      </c>
      <c r="U41" s="327">
        <f>U32+Infra_costs_road!U32</f>
        <v>27.110515867120622</v>
      </c>
      <c r="V41" s="327">
        <f>V32+Infra_costs_road!V32</f>
        <v>50.520564665494845</v>
      </c>
      <c r="W41" s="327">
        <f>W32+Infra_costs_road!W32</f>
        <v>27.911955761131175</v>
      </c>
      <c r="X41" s="327">
        <f>X32+Infra_costs_road!X32</f>
        <v>33.483383656742021</v>
      </c>
      <c r="Y41" s="327">
        <f>Y32+Infra_costs_road!Y32</f>
        <v>44.975223392590777</v>
      </c>
      <c r="Z41" s="327">
        <f>Z32+Infra_costs_road!Z32</f>
        <v>36.560676430951993</v>
      </c>
      <c r="AA41" s="327">
        <f>AA32+Infra_costs_road!AA32</f>
        <v>28.995481586176556</v>
      </c>
      <c r="AB41" s="327">
        <f>AB32+Infra_costs_road!AB32</f>
        <v>30.535721658807255</v>
      </c>
      <c r="AC41" s="327">
        <f>AC32+Infra_costs_road!AC32</f>
        <v>33.259118481889949</v>
      </c>
      <c r="AD41" s="327">
        <f>AD32+Infra_costs_road!AD32</f>
        <v>38.229491571920619</v>
      </c>
      <c r="AE41" s="327">
        <f>AE32+Infra_costs_road!AE32</f>
        <v>48.484034663331371</v>
      </c>
      <c r="AF41" s="327">
        <f>AF32+Infra_costs_road!AF32</f>
        <v>97.439235777168463</v>
      </c>
      <c r="AG41" s="327">
        <f>AG32+Infra_costs_road!AG32</f>
        <v>18.304630970874424</v>
      </c>
      <c r="AH41" s="327">
        <f>AH32+Infra_costs_road!AH32</f>
        <v>37.357082996727868</v>
      </c>
      <c r="AI41" s="327">
        <f>AI32+Infra_costs_road!AI32</f>
        <v>61.781622650764753</v>
      </c>
      <c r="AJ41" s="327">
        <f>AJ32+Infra_costs_road!AJ32</f>
        <v>219.74404634110718</v>
      </c>
      <c r="AK41" s="327">
        <f>AK32+Infra_costs_road!AK32</f>
        <v>111.63645986338477</v>
      </c>
      <c r="AL41" s="327">
        <f>AL32+Infra_costs_road!AL32</f>
        <v>40.205308878172588</v>
      </c>
    </row>
    <row r="42" spans="1:38">
      <c r="A42" s="159"/>
      <c r="B42" s="216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</row>
    <row r="43" spans="1:38">
      <c r="A43" s="160" t="s">
        <v>40</v>
      </c>
      <c r="B43" s="149" t="s">
        <v>252</v>
      </c>
      <c r="C43" s="149">
        <v>137.00324828434188</v>
      </c>
      <c r="D43" s="149">
        <v>112.05060607536534</v>
      </c>
      <c r="E43" s="149">
        <v>56.667889980995241</v>
      </c>
      <c r="F43" s="149">
        <v>102.12488788436499</v>
      </c>
      <c r="G43" s="149">
        <v>68.632613370096891</v>
      </c>
      <c r="H43" s="149">
        <v>81.703849419309265</v>
      </c>
      <c r="I43" s="149">
        <v>58.81022659071796</v>
      </c>
      <c r="J43" s="149">
        <v>61.933214185102003</v>
      </c>
      <c r="K43" s="149">
        <v>44.762395117552245</v>
      </c>
      <c r="L43" s="149">
        <v>67.706830607948149</v>
      </c>
      <c r="M43" s="149">
        <v>101.28490321163343</v>
      </c>
      <c r="N43" s="149">
        <v>55.985344390906732</v>
      </c>
      <c r="O43" s="149">
        <v>81.924027576615615</v>
      </c>
      <c r="P43" s="149">
        <v>60.094954539738247</v>
      </c>
      <c r="Q43" s="149">
        <v>86.762237903276926</v>
      </c>
      <c r="R43" s="149">
        <v>73.30657821700143</v>
      </c>
      <c r="S43" s="149">
        <v>69.139394802306498</v>
      </c>
      <c r="T43" s="149">
        <v>121.87602976747475</v>
      </c>
      <c r="U43" s="149">
        <v>88.716089126136552</v>
      </c>
      <c r="V43" s="149">
        <v>96.663651178604283</v>
      </c>
      <c r="W43" s="149">
        <v>78.32739048404656</v>
      </c>
      <c r="X43" s="149">
        <v>71.905984998686094</v>
      </c>
      <c r="Y43" s="149">
        <v>107.45979345029774</v>
      </c>
      <c r="Z43" s="149">
        <v>83.321905321576892</v>
      </c>
      <c r="AA43" s="149">
        <v>51.954905494548967</v>
      </c>
      <c r="AB43" s="149">
        <v>88.689426855213284</v>
      </c>
      <c r="AC43" s="149">
        <v>53.117522717073314</v>
      </c>
      <c r="AD43" s="149">
        <v>70.902890777134076</v>
      </c>
      <c r="AE43" s="149">
        <v>47.643203108327796</v>
      </c>
      <c r="AF43" s="149">
        <v>106.49383616007061</v>
      </c>
      <c r="AG43" s="149">
        <v>39.963411426095753</v>
      </c>
      <c r="AH43" s="149">
        <v>47.789807957298471</v>
      </c>
      <c r="AI43" s="149">
        <v>85.181011155276565</v>
      </c>
      <c r="AJ43" s="149">
        <v>155.33725257314796</v>
      </c>
      <c r="AK43" s="149">
        <v>109.1753430753856</v>
      </c>
      <c r="AL43" s="149">
        <v>82.591869252503855</v>
      </c>
    </row>
    <row r="44" spans="1:38">
      <c r="A44" s="160" t="s">
        <v>43</v>
      </c>
      <c r="B44" s="149" t="s">
        <v>251</v>
      </c>
      <c r="C44" s="149">
        <v>66.311576217983202</v>
      </c>
      <c r="D44" s="149">
        <v>63.789895580614036</v>
      </c>
      <c r="E44" s="149">
        <v>28.53223501636181</v>
      </c>
      <c r="F44" s="149">
        <v>40.925104057423198</v>
      </c>
      <c r="G44" s="149">
        <v>52.208785535800203</v>
      </c>
      <c r="H44" s="149">
        <v>53.904155309070475</v>
      </c>
      <c r="I44" s="149">
        <v>50.291313669556573</v>
      </c>
      <c r="J44" s="149">
        <v>30.002567662018038</v>
      </c>
      <c r="K44" s="149">
        <v>29.634970938728387</v>
      </c>
      <c r="L44" s="149">
        <v>46.457303847591355</v>
      </c>
      <c r="M44" s="149">
        <v>49.00753397409008</v>
      </c>
      <c r="N44" s="149">
        <v>27.70989834135553</v>
      </c>
      <c r="O44" s="149">
        <v>39.569778947918962</v>
      </c>
      <c r="P44" s="149">
        <v>29.624419235731828</v>
      </c>
      <c r="Q44" s="149">
        <v>54.04987947537353</v>
      </c>
      <c r="R44" s="149">
        <v>31.613757240268818</v>
      </c>
      <c r="S44" s="149">
        <v>31.079115174879373</v>
      </c>
      <c r="T44" s="149">
        <v>34.907383146282214</v>
      </c>
      <c r="U44" s="149">
        <v>27.110515867120622</v>
      </c>
      <c r="V44" s="149">
        <v>50.520564665494845</v>
      </c>
      <c r="W44" s="149">
        <v>27.911955761131175</v>
      </c>
      <c r="X44" s="149">
        <v>33.483383656742021</v>
      </c>
      <c r="Y44" s="149">
        <v>44.975223392590777</v>
      </c>
      <c r="Z44" s="149">
        <v>36.560676430951993</v>
      </c>
      <c r="AA44" s="149">
        <v>28.995481586176556</v>
      </c>
      <c r="AB44" s="149">
        <v>30.535721658807255</v>
      </c>
      <c r="AC44" s="149">
        <v>33.259118481889949</v>
      </c>
      <c r="AD44" s="149">
        <v>38.229491571920619</v>
      </c>
      <c r="AE44" s="149">
        <v>48.484034663331371</v>
      </c>
      <c r="AF44" s="149">
        <v>97.439235777168463</v>
      </c>
      <c r="AG44" s="149">
        <v>18.304630970874424</v>
      </c>
      <c r="AH44" s="149">
        <v>37.357082996727868</v>
      </c>
      <c r="AI44" s="149">
        <v>61.781622650764753</v>
      </c>
      <c r="AJ44" s="149">
        <v>219.74404634110718</v>
      </c>
      <c r="AK44" s="149">
        <v>111.63645986338477</v>
      </c>
      <c r="AL44" s="149">
        <v>40.205308878172588</v>
      </c>
    </row>
    <row r="45" spans="1:38">
      <c r="A45" s="159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</row>
    <row r="46" spans="1:38" ht="15">
      <c r="A46" s="112" t="s">
        <v>258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</row>
    <row r="47" spans="1:38">
      <c r="A47" s="141" t="s">
        <v>41</v>
      </c>
      <c r="B47" s="141" t="s">
        <v>42</v>
      </c>
      <c r="C47" s="141" t="s">
        <v>0</v>
      </c>
      <c r="D47" s="141" t="s">
        <v>1</v>
      </c>
      <c r="E47" s="141" t="s">
        <v>2</v>
      </c>
      <c r="F47" s="141" t="s">
        <v>3</v>
      </c>
      <c r="G47" s="141" t="s">
        <v>4</v>
      </c>
      <c r="H47" s="141" t="s">
        <v>5</v>
      </c>
      <c r="I47" s="141" t="s">
        <v>6</v>
      </c>
      <c r="J47" s="141" t="s">
        <v>7</v>
      </c>
      <c r="K47" s="141" t="s">
        <v>8</v>
      </c>
      <c r="L47" s="141" t="s">
        <v>9</v>
      </c>
      <c r="M47" s="141" t="s">
        <v>10</v>
      </c>
      <c r="N47" s="141" t="s">
        <v>11</v>
      </c>
      <c r="O47" s="141" t="s">
        <v>12</v>
      </c>
      <c r="P47" s="141" t="s">
        <v>13</v>
      </c>
      <c r="Q47" s="141" t="s">
        <v>14</v>
      </c>
      <c r="R47" s="141" t="s">
        <v>15</v>
      </c>
      <c r="S47" s="141" t="s">
        <v>16</v>
      </c>
      <c r="T47" s="141" t="s">
        <v>17</v>
      </c>
      <c r="U47" s="141" t="s">
        <v>18</v>
      </c>
      <c r="V47" s="141" t="s">
        <v>19</v>
      </c>
      <c r="W47" s="141" t="s">
        <v>20</v>
      </c>
      <c r="X47" s="141" t="s">
        <v>21</v>
      </c>
      <c r="Y47" s="141" t="s">
        <v>22</v>
      </c>
      <c r="Z47" s="141" t="s">
        <v>23</v>
      </c>
      <c r="AA47" s="141" t="s">
        <v>24</v>
      </c>
      <c r="AB47" s="141" t="s">
        <v>25</v>
      </c>
      <c r="AC47" s="141" t="s">
        <v>26</v>
      </c>
      <c r="AD47" s="141" t="s">
        <v>27</v>
      </c>
      <c r="AE47" s="141" t="s">
        <v>28</v>
      </c>
      <c r="AF47" s="141" t="s">
        <v>29</v>
      </c>
      <c r="AG47" s="141" t="s">
        <v>30</v>
      </c>
      <c r="AH47" s="141" t="s">
        <v>31</v>
      </c>
      <c r="AI47" s="141" t="s">
        <v>32</v>
      </c>
      <c r="AJ47" s="141" t="s">
        <v>33</v>
      </c>
      <c r="AK47" s="141" t="s">
        <v>34</v>
      </c>
      <c r="AL47" s="141" t="s">
        <v>35</v>
      </c>
    </row>
    <row r="48" spans="1:38">
      <c r="A48" s="160" t="s">
        <v>40</v>
      </c>
      <c r="B48" s="102" t="s">
        <v>36</v>
      </c>
      <c r="C48" s="149">
        <f>C15+Infra_costs_road!C15</f>
        <v>181.29353620509409</v>
      </c>
      <c r="D48" s="327">
        <f>D15+Infra_costs_road!D15</f>
        <v>138.77833027312298</v>
      </c>
      <c r="E48" s="327">
        <f>E15+Infra_costs_road!E15</f>
        <v>81.624050321032257</v>
      </c>
      <c r="F48" s="327">
        <f>F15+Infra_costs_road!F15</f>
        <v>153.71422751536534</v>
      </c>
      <c r="G48" s="327">
        <f>G15+Infra_costs_road!G15</f>
        <v>100.60095488643771</v>
      </c>
      <c r="H48" s="327">
        <f>H15+Infra_costs_road!H15</f>
        <v>121.79597980522496</v>
      </c>
      <c r="I48" s="327">
        <f>I15+Infra_costs_road!I15</f>
        <v>79.911760687283248</v>
      </c>
      <c r="J48" s="327">
        <f>J15+Infra_costs_road!J15</f>
        <v>107.11853324268162</v>
      </c>
      <c r="K48" s="327">
        <f>K15+Infra_costs_road!K15</f>
        <v>76.322514561070463</v>
      </c>
      <c r="L48" s="327">
        <f>L15+Infra_costs_road!L15</f>
        <v>89.349332146723597</v>
      </c>
      <c r="M48" s="327">
        <f>M15+Infra_costs_road!M15</f>
        <v>123.37314945984131</v>
      </c>
      <c r="N48" s="327">
        <f>N15+Infra_costs_road!N15</f>
        <v>71.599890371647874</v>
      </c>
      <c r="O48" s="327">
        <f>O15+Infra_costs_road!O15</f>
        <v>124.89424570004935</v>
      </c>
      <c r="P48" s="327">
        <f>P15+Infra_costs_road!P15</f>
        <v>89.348454327018899</v>
      </c>
      <c r="Q48" s="327">
        <f>Q15+Infra_costs_road!Q15</f>
        <v>105.42405084212839</v>
      </c>
      <c r="R48" s="327">
        <f>R15+Infra_costs_road!R15</f>
        <v>117.0636730993061</v>
      </c>
      <c r="S48" s="327">
        <f>S15+Infra_costs_road!S15</f>
        <v>113.96400089144845</v>
      </c>
      <c r="T48" s="327">
        <f>T15+Infra_costs_road!T15</f>
        <v>146.2990136562083</v>
      </c>
      <c r="U48" s="327">
        <f>U15+Infra_costs_road!U15</f>
        <v>104.4133128541927</v>
      </c>
      <c r="V48" s="327">
        <f>V15+Infra_costs_road!V15</f>
        <v>127.71220696479017</v>
      </c>
      <c r="W48" s="327">
        <f>W15+Infra_costs_road!W15</f>
        <v>104.75026964915466</v>
      </c>
      <c r="X48" s="327">
        <f>X15+Infra_costs_road!X15</f>
        <v>110.70802007468646</v>
      </c>
      <c r="Y48" s="327">
        <f>Y15+Infra_costs_road!Y15</f>
        <v>157.47898103154142</v>
      </c>
      <c r="Z48" s="327">
        <f>Z15+Infra_costs_road!Z15</f>
        <v>116.23835549934469</v>
      </c>
      <c r="AA48" s="327">
        <f>AA15+Infra_costs_road!AA15</f>
        <v>74.153859070626879</v>
      </c>
      <c r="AB48" s="327">
        <f>AB15+Infra_costs_road!AB15</f>
        <v>118.33385725569605</v>
      </c>
      <c r="AC48" s="327">
        <f>AC15+Infra_costs_road!AC15</f>
        <v>75.739901487878555</v>
      </c>
      <c r="AD48" s="327">
        <f>AD15+Infra_costs_road!AD15</f>
        <v>83.046040965621359</v>
      </c>
      <c r="AE48" s="327">
        <f>AE15+Infra_costs_road!AE15</f>
        <v>77.561311359069734</v>
      </c>
      <c r="AF48" s="327">
        <f>AF15+Infra_costs_road!AF15</f>
        <v>142.57788580607905</v>
      </c>
      <c r="AG48" s="327">
        <f>AG15+Infra_costs_road!AG15</f>
        <v>69.15911047834048</v>
      </c>
      <c r="AH48" s="327">
        <f>AH15+Infra_costs_road!AH15</f>
        <v>76.625791926331701</v>
      </c>
      <c r="AI48" s="327">
        <f>AI15+Infra_costs_road!AI15</f>
        <v>103.82766336181442</v>
      </c>
      <c r="AJ48" s="327">
        <f>AJ15+Infra_costs_road!AJ15</f>
        <v>199.12727725160676</v>
      </c>
      <c r="AK48" s="327">
        <f>AK15+Infra_costs_road!AK15</f>
        <v>210.80787086439068</v>
      </c>
      <c r="AL48" s="327">
        <f>AL15+Infra_costs_road!AL15</f>
        <v>106.15661205178638</v>
      </c>
    </row>
    <row r="49" spans="1:39">
      <c r="A49" s="160" t="s">
        <v>40</v>
      </c>
      <c r="B49" s="102" t="s">
        <v>37</v>
      </c>
      <c r="C49" s="149">
        <f>C16+Infra_costs_road!C16</f>
        <v>161.23721872964515</v>
      </c>
      <c r="D49" s="327">
        <f>D16+Infra_costs_road!D16</f>
        <v>77.348261322649535</v>
      </c>
      <c r="E49" s="327">
        <f>E16+Infra_costs_road!E16</f>
        <v>46.180715217063138</v>
      </c>
      <c r="F49" s="327">
        <f>F16+Infra_costs_road!F16</f>
        <v>97.794601058491722</v>
      </c>
      <c r="G49" s="327">
        <f>G16+Infra_costs_road!G16</f>
        <v>91.034721107256843</v>
      </c>
      <c r="H49" s="327">
        <f>H16+Infra_costs_road!H16</f>
        <v>78.390650941530026</v>
      </c>
      <c r="I49" s="327">
        <f>I16+Infra_costs_road!I16</f>
        <v>56.145262478897294</v>
      </c>
      <c r="J49" s="327">
        <f>J16+Infra_costs_road!J16</f>
        <v>93.161601840101753</v>
      </c>
      <c r="K49" s="327">
        <f>K16+Infra_costs_road!K16</f>
        <v>49.617806856206542</v>
      </c>
      <c r="L49" s="327">
        <f>L16+Infra_costs_road!L16</f>
        <v>77.461578809216803</v>
      </c>
      <c r="M49" s="327">
        <f>M16+Infra_costs_road!M16</f>
        <v>73.556735568357453</v>
      </c>
      <c r="N49" s="327">
        <f>N16+Infra_costs_road!N16</f>
        <v>47.960468572792465</v>
      </c>
      <c r="O49" s="327">
        <f>O16+Infra_costs_road!O16</f>
        <v>63.639868351877716</v>
      </c>
      <c r="P49" s="327">
        <f>P16+Infra_costs_road!P16</f>
        <v>52.78222987453205</v>
      </c>
      <c r="Q49" s="327">
        <f>Q16+Infra_costs_road!Q16</f>
        <v>72.43344947641468</v>
      </c>
      <c r="R49" s="327">
        <f>R16+Infra_costs_road!R16</f>
        <v>67.173469432164538</v>
      </c>
      <c r="S49" s="327">
        <f>S16+Infra_costs_road!S16</f>
        <v>71.268016703978162</v>
      </c>
      <c r="T49" s="327">
        <f>T16+Infra_costs_road!T16</f>
        <v>73.925612032065359</v>
      </c>
      <c r="U49" s="327">
        <f>U16+Infra_costs_road!U16</f>
        <v>44.781354036804792</v>
      </c>
      <c r="V49" s="327">
        <f>V16+Infra_costs_road!V16</f>
        <v>128.41173480048099</v>
      </c>
      <c r="W49" s="327">
        <f>W16+Infra_costs_road!W16</f>
        <v>47.473574004348677</v>
      </c>
      <c r="X49" s="327">
        <f>X16+Infra_costs_road!X16</f>
        <v>117.6187948048145</v>
      </c>
      <c r="Y49" s="327">
        <f>Y16+Infra_costs_road!Y16</f>
        <v>114.02514472795423</v>
      </c>
      <c r="Z49" s="327">
        <f>Z16+Infra_costs_road!Z16</f>
        <v>64.888733421723032</v>
      </c>
      <c r="AA49" s="327">
        <f>AA16+Infra_costs_road!AA16</f>
        <v>46.622541754540208</v>
      </c>
      <c r="AB49" s="327">
        <f>AB16+Infra_costs_road!AB16</f>
        <v>74.987368729460016</v>
      </c>
      <c r="AC49" s="327">
        <f>AC16+Infra_costs_road!AC16</f>
        <v>51.357670823172811</v>
      </c>
      <c r="AD49" s="327">
        <f>AD16+Infra_costs_road!AD16</f>
        <v>76.81809810579864</v>
      </c>
      <c r="AE49" s="327">
        <f>AE16+Infra_costs_road!AE16</f>
        <v>115.9423310836448</v>
      </c>
      <c r="AF49" s="327">
        <f>AF16+Infra_costs_road!AF16</f>
        <v>175.92248943164304</v>
      </c>
      <c r="AG49" s="327">
        <f>AG16+Infra_costs_road!AG16</f>
        <v>44.335677404720293</v>
      </c>
      <c r="AH49" s="327">
        <f>AH16+Infra_costs_road!AH16</f>
        <v>85.01399922106404</v>
      </c>
      <c r="AI49" s="327">
        <f>AI16+Infra_costs_road!AI16</f>
        <v>194.49297088981518</v>
      </c>
      <c r="AJ49" s="327">
        <f>AJ16+Infra_costs_road!AJ16</f>
        <v>263.56822585451511</v>
      </c>
      <c r="AK49" s="327">
        <f>AK16+Infra_costs_road!AK16</f>
        <v>262.02099338789833</v>
      </c>
      <c r="AL49" s="327">
        <f>AL16+Infra_costs_road!AL16</f>
        <v>70.015563657869123</v>
      </c>
    </row>
    <row r="50" spans="1:39">
      <c r="A50" s="160" t="s">
        <v>40</v>
      </c>
      <c r="B50" s="102" t="s">
        <v>38</v>
      </c>
      <c r="C50" s="149">
        <f>C17+Infra_costs_road!C17</f>
        <v>139.79183844488372</v>
      </c>
      <c r="D50" s="327">
        <f>D17+Infra_costs_road!D17</f>
        <v>70.598869857553311</v>
      </c>
      <c r="E50" s="327">
        <f>E17+Infra_costs_road!E17</f>
        <v>39.417079953703094</v>
      </c>
      <c r="F50" s="327">
        <f>F17+Infra_costs_road!F17</f>
        <v>85.941218813304573</v>
      </c>
      <c r="G50" s="327">
        <f>G17+Infra_costs_road!G17</f>
        <v>75.818704030579099</v>
      </c>
      <c r="H50" s="327">
        <f>H17+Infra_costs_road!H17</f>
        <v>68.802524581974467</v>
      </c>
      <c r="I50" s="327">
        <f>I17+Infra_costs_road!I17</f>
        <v>49.431753887706932</v>
      </c>
      <c r="J50" s="327">
        <f>J17+Infra_costs_road!J17</f>
        <v>82.662773068429573</v>
      </c>
      <c r="K50" s="327">
        <f>K17+Infra_costs_road!K17</f>
        <v>43.039544311816698</v>
      </c>
      <c r="L50" s="327">
        <f>L17+Infra_costs_road!L17</f>
        <v>67.097618292827008</v>
      </c>
      <c r="M50" s="327">
        <f>M17+Infra_costs_road!M17</f>
        <v>66.168859546029012</v>
      </c>
      <c r="N50" s="327">
        <f>N17+Infra_costs_road!N17</f>
        <v>40.715390709275475</v>
      </c>
      <c r="O50" s="327">
        <f>O17+Infra_costs_road!O17</f>
        <v>55.191037475805302</v>
      </c>
      <c r="P50" s="327">
        <f>P17+Infra_costs_road!P17</f>
        <v>44.830939514479788</v>
      </c>
      <c r="Q50" s="327">
        <f>Q17+Infra_costs_road!Q17</f>
        <v>60.775060452020554</v>
      </c>
      <c r="R50" s="327">
        <f>R17+Infra_costs_road!R17</f>
        <v>60.746229268661196</v>
      </c>
      <c r="S50" s="327">
        <f>S17+Infra_costs_road!S17</f>
        <v>63.440365931933435</v>
      </c>
      <c r="T50" s="327">
        <f>T17+Infra_costs_road!T17</f>
        <v>68.036662596563161</v>
      </c>
      <c r="U50" s="327">
        <f>U17+Infra_costs_road!U17</f>
        <v>41.454284958984601</v>
      </c>
      <c r="V50" s="327">
        <f>V17+Infra_costs_road!V17</f>
        <v>113.53530201594464</v>
      </c>
      <c r="W50" s="327">
        <f>W17+Infra_costs_road!W17</f>
        <v>42.840625362121663</v>
      </c>
      <c r="X50" s="327">
        <f>X17+Infra_costs_road!X17</f>
        <v>102.74692114421472</v>
      </c>
      <c r="Y50" s="327">
        <f>Y17+Infra_costs_road!Y17</f>
        <v>94.994985251510499</v>
      </c>
      <c r="Z50" s="327">
        <f>Z17+Infra_costs_road!Z17</f>
        <v>58.395815014767336</v>
      </c>
      <c r="AA50" s="327">
        <f>AA17+Infra_costs_road!AA17</f>
        <v>41.319549112699761</v>
      </c>
      <c r="AB50" s="327">
        <f>AB17+Infra_costs_road!AB17</f>
        <v>62.084524238653003</v>
      </c>
      <c r="AC50" s="327">
        <f>AC17+Infra_costs_road!AC17</f>
        <v>44.536452365217087</v>
      </c>
      <c r="AD50" s="327">
        <f>AD17+Infra_costs_road!AD17</f>
        <v>70.242777957756275</v>
      </c>
      <c r="AE50" s="327">
        <f>AE17+Infra_costs_road!AE17</f>
        <v>98.299439276387844</v>
      </c>
      <c r="AF50" s="327">
        <f>AF17+Infra_costs_road!AF17</f>
        <v>151.85789442360419</v>
      </c>
      <c r="AG50" s="327">
        <f>AG17+Infra_costs_road!AG17</f>
        <v>35.887926503563648</v>
      </c>
      <c r="AH50" s="327">
        <f>AH17+Infra_costs_road!AH17</f>
        <v>71.491274086725667</v>
      </c>
      <c r="AI50" s="327">
        <f>AI17+Infra_costs_road!AI17</f>
        <v>180.86360023447207</v>
      </c>
      <c r="AJ50" s="327">
        <f>AJ17+Infra_costs_road!AJ17</f>
        <v>240.31826599471708</v>
      </c>
      <c r="AK50" s="327">
        <f>AK17+Infra_costs_road!AK17</f>
        <v>200.56219572241082</v>
      </c>
      <c r="AL50" s="327">
        <f>AL17+Infra_costs_road!AL17</f>
        <v>64.804968780737568</v>
      </c>
    </row>
    <row r="51" spans="1:39">
      <c r="A51" s="160" t="s">
        <v>40</v>
      </c>
      <c r="B51" s="102" t="s">
        <v>39</v>
      </c>
      <c r="C51" s="149">
        <f>C18+Infra_costs_road!C18</f>
        <v>733.90657391450929</v>
      </c>
      <c r="D51" s="327">
        <f>D18+Infra_costs_road!D18</f>
        <v>347.0167853422422</v>
      </c>
      <c r="E51" s="327">
        <f>E18+Infra_costs_road!E18</f>
        <v>447.9782599067201</v>
      </c>
      <c r="F51" s="327">
        <f>F18+Infra_costs_road!F18</f>
        <v>212.81527747204177</v>
      </c>
      <c r="G51" s="327">
        <f>G18+Infra_costs_road!G18</f>
        <v>239.73181364241265</v>
      </c>
      <c r="H51" s="327">
        <f>H18+Infra_costs_road!H18</f>
        <v>198.01371985510727</v>
      </c>
      <c r="I51" s="327">
        <f>I18+Infra_costs_road!I18</f>
        <v>229.70583886890975</v>
      </c>
      <c r="J51" s="327">
        <f>J18+Infra_costs_road!J18</f>
        <v>162.69971544035343</v>
      </c>
      <c r="K51" s="327">
        <f>K18+Infra_costs_road!K18</f>
        <v>131.91077773721949</v>
      </c>
      <c r="L51" s="327">
        <f>L18+Infra_costs_road!L18</f>
        <v>221.87416873492387</v>
      </c>
      <c r="M51" s="327">
        <f>M18+Infra_costs_road!M18</f>
        <v>418.92584900414283</v>
      </c>
      <c r="N51" s="327">
        <f>N18+Infra_costs_road!N18</f>
        <v>176.9923224898003</v>
      </c>
      <c r="O51" s="327">
        <f>O18+Infra_costs_road!O18</f>
        <v>246.34729794906758</v>
      </c>
      <c r="P51" s="327">
        <f>P18+Infra_costs_road!P18</f>
        <v>162.27461820896031</v>
      </c>
      <c r="Q51" s="327">
        <f>Q18+Infra_costs_road!Q18</f>
        <v>234.1369233206234</v>
      </c>
      <c r="R51" s="327">
        <f>R18+Infra_costs_road!R18</f>
        <v>856.42303046120344</v>
      </c>
      <c r="S51" s="327">
        <f>S18+Infra_costs_road!S18</f>
        <v>172.63604640250679</v>
      </c>
      <c r="T51" s="327">
        <f>T18+Infra_costs_road!T18</f>
        <v>319.27546997116565</v>
      </c>
      <c r="U51" s="327">
        <f>U18+Infra_costs_road!U18</f>
        <v>376.08580281572199</v>
      </c>
      <c r="V51" s="327">
        <f>V18+Infra_costs_road!V18</f>
        <v>252.35711712561505</v>
      </c>
      <c r="W51" s="327">
        <f>W18+Infra_costs_road!W18</f>
        <v>247.84714582860701</v>
      </c>
      <c r="X51" s="327">
        <f>X18+Infra_costs_road!X18</f>
        <v>309.29802462285869</v>
      </c>
      <c r="Y51" s="327">
        <f>Y18+Infra_costs_road!Y18</f>
        <v>824.06595393321527</v>
      </c>
      <c r="Z51" s="327">
        <f>Z18+Infra_costs_road!Z18</f>
        <v>409.30431163835948</v>
      </c>
      <c r="AA51" s="327">
        <f>AA18+Infra_costs_road!AA18</f>
        <v>294.69175963484048</v>
      </c>
      <c r="AB51" s="327">
        <f>AB18+Infra_costs_road!AB18</f>
        <v>252.89289403789417</v>
      </c>
      <c r="AC51" s="327">
        <f>AC18+Infra_costs_road!AC18</f>
        <v>290.26130687419214</v>
      </c>
      <c r="AD51" s="327">
        <f>AD18+Infra_costs_road!AD18</f>
        <v>310.66570981635914</v>
      </c>
      <c r="AE51" s="327">
        <f>AE18+Infra_costs_road!AE18</f>
        <v>245.33428465953347</v>
      </c>
      <c r="AF51" s="327">
        <f>AF18+Infra_costs_road!AF18</f>
        <v>596.82550948679716</v>
      </c>
      <c r="AG51" s="327">
        <f>AG18+Infra_costs_road!AG18</f>
        <v>75.184386480933995</v>
      </c>
      <c r="AH51" s="327">
        <f>AH18+Infra_costs_road!AH18</f>
        <v>152.12206851056476</v>
      </c>
      <c r="AI51" s="327">
        <f>AI18+Infra_costs_road!AI18</f>
        <v>1132.6782864356539</v>
      </c>
      <c r="AJ51" s="327">
        <f>AJ18+Infra_costs_road!AJ18</f>
        <v>1415.4597740053966</v>
      </c>
      <c r="AK51" s="327">
        <f>AK18+Infra_costs_road!AK18</f>
        <v>246.80479911173646</v>
      </c>
      <c r="AL51" s="327">
        <f>AL18+Infra_costs_road!AL18</f>
        <v>262.89006584560155</v>
      </c>
    </row>
    <row r="52" spans="1:39">
      <c r="A52" s="160" t="s">
        <v>44</v>
      </c>
      <c r="B52" s="92" t="s">
        <v>45</v>
      </c>
      <c r="C52" s="149">
        <f>C19+Infra_costs_road!C19</f>
        <v>266.5813914847875</v>
      </c>
      <c r="D52" s="327">
        <f>D19+Infra_costs_road!D19</f>
        <v>277.33206347667516</v>
      </c>
      <c r="E52" s="327">
        <f>E19+Infra_costs_road!E19</f>
        <v>129.24995929063891</v>
      </c>
      <c r="F52" s="327">
        <f>F19+Infra_costs_road!F19</f>
        <v>199.19814406621805</v>
      </c>
      <c r="G52" s="327">
        <f>G19+Infra_costs_road!G19</f>
        <v>180.69745825887594</v>
      </c>
      <c r="H52" s="327">
        <f>H19+Infra_costs_road!H19</f>
        <v>222.99839394471906</v>
      </c>
      <c r="I52" s="327">
        <f>I19+Infra_costs_road!I19</f>
        <v>141.16938918325687</v>
      </c>
      <c r="J52" s="327">
        <f>J19+Infra_costs_road!J19</f>
        <v>160.34714488899556</v>
      </c>
      <c r="K52" s="327">
        <f>K19+Infra_costs_road!K19</f>
        <v>148.88867607501081</v>
      </c>
      <c r="L52" s="327">
        <f>L19+Infra_costs_road!L19</f>
        <v>161.5191131332692</v>
      </c>
      <c r="M52" s="327">
        <f>M19+Infra_costs_road!M19</f>
        <v>251.4519188848127</v>
      </c>
      <c r="N52" s="327">
        <f>N19+Infra_costs_road!N19</f>
        <v>156.11857221536033</v>
      </c>
      <c r="O52" s="327">
        <f>O19+Infra_costs_road!O19</f>
        <v>266.67634101375074</v>
      </c>
      <c r="P52" s="327">
        <f>P19+Infra_costs_road!P19</f>
        <v>169.49763288847186</v>
      </c>
      <c r="Q52" s="327">
        <f>Q19+Infra_costs_road!Q19</f>
        <v>185.09141340502887</v>
      </c>
      <c r="R52" s="327">
        <f>R19+Infra_costs_road!R19</f>
        <v>198.21424614073572</v>
      </c>
      <c r="S52" s="327">
        <f>S19+Infra_costs_road!S19</f>
        <v>199.05308849787656</v>
      </c>
      <c r="T52" s="327">
        <f>T19+Infra_costs_road!T19</f>
        <v>218.13316229875076</v>
      </c>
      <c r="U52" s="327">
        <f>U19+Infra_costs_road!U19</f>
        <v>227.06649596239475</v>
      </c>
      <c r="V52" s="327">
        <f>V19+Infra_costs_road!V19</f>
        <v>244.36186351495624</v>
      </c>
      <c r="W52" s="327">
        <f>W19+Infra_costs_road!W19</f>
        <v>145.52320931342948</v>
      </c>
      <c r="X52" s="327">
        <f>X19+Infra_costs_road!X19</f>
        <v>218.12629218040291</v>
      </c>
      <c r="Y52" s="327">
        <f>Y19+Infra_costs_road!Y19</f>
        <v>501.01720421285768</v>
      </c>
      <c r="Z52" s="327">
        <f>Z19+Infra_costs_road!Z19</f>
        <v>158.73907838094428</v>
      </c>
      <c r="AA52" s="327">
        <f>AA19+Infra_costs_road!AA19</f>
        <v>112.69902272281347</v>
      </c>
      <c r="AB52" s="327">
        <f>AB19+Infra_costs_road!AB19</f>
        <v>282.7908367237078</v>
      </c>
      <c r="AC52" s="327">
        <f>AC19+Infra_costs_road!AC19</f>
        <v>142.07565673951962</v>
      </c>
      <c r="AD52" s="327">
        <f>AD19+Infra_costs_road!AD19</f>
        <v>143.5513393121648</v>
      </c>
      <c r="AE52" s="327">
        <f>AE19+Infra_costs_road!AE19</f>
        <v>183.47859964756049</v>
      </c>
      <c r="AF52" s="327">
        <f>AF19+Infra_costs_road!AF19</f>
        <v>312.79170290337544</v>
      </c>
      <c r="AG52" s="327">
        <f>AG19+Infra_costs_road!AG19</f>
        <v>0</v>
      </c>
      <c r="AH52" s="327">
        <f>AH19+Infra_costs_road!AH19</f>
        <v>0</v>
      </c>
      <c r="AI52" s="327">
        <f>AI19+Infra_costs_road!AI19</f>
        <v>505.05274035175751</v>
      </c>
      <c r="AJ52" s="327">
        <f>AJ19+Infra_costs_road!AJ19</f>
        <v>1524.0856255704387</v>
      </c>
      <c r="AK52" s="327">
        <f>AK19+Infra_costs_road!AK19</f>
        <v>303.19828608867033</v>
      </c>
      <c r="AL52" s="327">
        <f>AL19+Infra_costs_road!AL19</f>
        <v>191.73299903165548</v>
      </c>
    </row>
    <row r="53" spans="1:39">
      <c r="A53" s="160" t="s">
        <v>43</v>
      </c>
      <c r="B53" s="160" t="s">
        <v>46</v>
      </c>
      <c r="C53" s="149">
        <f>C20+Infra_costs_road!C20</f>
        <v>101.49938245886079</v>
      </c>
      <c r="D53" s="327">
        <f>D20+Infra_costs_road!D20</f>
        <v>78.55045305868984</v>
      </c>
      <c r="E53" s="327">
        <f>E20+Infra_costs_road!E20</f>
        <v>39.977076849891958</v>
      </c>
      <c r="F53" s="327">
        <f>F20+Infra_costs_road!F20</f>
        <v>70.039089207059206</v>
      </c>
      <c r="G53" s="327">
        <f>G20+Infra_costs_road!G20</f>
        <v>91.680503093306584</v>
      </c>
      <c r="H53" s="327">
        <f>H20+Infra_costs_road!H20</f>
        <v>79.485999031290405</v>
      </c>
      <c r="I53" s="327">
        <f>I20+Infra_costs_road!I20</f>
        <v>66.420711271760752</v>
      </c>
      <c r="J53" s="327">
        <f>J20+Infra_costs_road!J20</f>
        <v>55.178100635926654</v>
      </c>
      <c r="K53" s="327">
        <f>K20+Infra_costs_road!K20</f>
        <v>44.932066533921336</v>
      </c>
      <c r="L53" s="327">
        <f>L20+Infra_costs_road!L20</f>
        <v>65.212551153406224</v>
      </c>
      <c r="M53" s="327">
        <f>M20+Infra_costs_road!M20</f>
        <v>65.698561616004582</v>
      </c>
      <c r="N53" s="327">
        <f>N20+Infra_costs_road!N20</f>
        <v>41.641856279240486</v>
      </c>
      <c r="O53" s="327">
        <f>O20+Infra_costs_road!O20</f>
        <v>60.977826038071669</v>
      </c>
      <c r="P53" s="327">
        <f>P20+Infra_costs_road!P20</f>
        <v>46.048465376112816</v>
      </c>
      <c r="Q53" s="327">
        <f>Q20+Infra_costs_road!Q20</f>
        <v>73.485685982861412</v>
      </c>
      <c r="R53" s="327">
        <f>R20+Infra_costs_road!R20</f>
        <v>54.414614664733008</v>
      </c>
      <c r="S53" s="327">
        <f>S20+Infra_costs_road!S20</f>
        <v>57.681263572454171</v>
      </c>
      <c r="T53" s="327">
        <f>T20+Infra_costs_road!T20</f>
        <v>47.471419229832172</v>
      </c>
      <c r="U53" s="327">
        <f>U20+Infra_costs_road!U20</f>
        <v>36.813138559870403</v>
      </c>
      <c r="V53" s="327">
        <f>V20+Infra_costs_road!V20</f>
        <v>80.16538555659946</v>
      </c>
      <c r="W53" s="327">
        <f>W20+Infra_costs_road!W20</f>
        <v>38.56434087290323</v>
      </c>
      <c r="X53" s="327">
        <f>X20+Infra_costs_road!X20</f>
        <v>70.092764972255296</v>
      </c>
      <c r="Y53" s="327">
        <f>Y20+Infra_costs_road!Y20</f>
        <v>80.60283459448479</v>
      </c>
      <c r="Z53" s="327">
        <f>Z20+Infra_costs_road!Z20</f>
        <v>51.978030387336865</v>
      </c>
      <c r="AA53" s="327">
        <f>AA20+Infra_costs_road!AA20</f>
        <v>41.533462372007484</v>
      </c>
      <c r="AB53" s="327">
        <f>AB20+Infra_costs_road!AB20</f>
        <v>48.97226840474891</v>
      </c>
      <c r="AC53" s="327">
        <f>AC20+Infra_costs_road!AC20</f>
        <v>49.502161894276021</v>
      </c>
      <c r="AD53" s="327">
        <f>AD20+Infra_costs_road!AD20</f>
        <v>52.685278864335075</v>
      </c>
      <c r="AE53" s="327">
        <f>AE20+Infra_costs_road!AE20</f>
        <v>78.018829160572267</v>
      </c>
      <c r="AF53" s="327">
        <f>AF20+Infra_costs_road!AF20</f>
        <v>144.24958642351007</v>
      </c>
      <c r="AG53" s="327">
        <f>AG20+Infra_costs_road!AG20</f>
        <v>29.757468006924924</v>
      </c>
      <c r="AH53" s="327">
        <f>AH20+Infra_costs_road!AH20</f>
        <v>47.588827833214097</v>
      </c>
      <c r="AI53" s="327">
        <f>AI20+Infra_costs_road!AI20</f>
        <v>76.757240934029397</v>
      </c>
      <c r="AJ53" s="327">
        <f>AJ20+Infra_costs_road!AJ20</f>
        <v>247.95249015049583</v>
      </c>
      <c r="AK53" s="327">
        <f>AK20+Infra_costs_road!AK20</f>
        <v>186.44909199646176</v>
      </c>
      <c r="AL53" s="327">
        <f>AL20+Infra_costs_road!AL20</f>
        <v>58.295217564615655</v>
      </c>
    </row>
    <row r="54" spans="1:39">
      <c r="A54" s="159"/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</row>
    <row r="55" spans="1:39">
      <c r="A55" s="160" t="s">
        <v>40</v>
      </c>
      <c r="B55" s="149" t="s">
        <v>252</v>
      </c>
      <c r="C55" s="149">
        <v>187.091204633601</v>
      </c>
      <c r="D55" s="149">
        <v>134.48684869340812</v>
      </c>
      <c r="E55" s="149">
        <v>76.211637806954741</v>
      </c>
      <c r="F55" s="149">
        <v>149.00258903843815</v>
      </c>
      <c r="G55" s="149">
        <v>102.54995143630241</v>
      </c>
      <c r="H55" s="149">
        <v>115.56783334849428</v>
      </c>
      <c r="I55" s="149">
        <v>79.275628153041922</v>
      </c>
      <c r="J55" s="149">
        <v>103.37797593339087</v>
      </c>
      <c r="K55" s="149">
        <v>74.180533434341541</v>
      </c>
      <c r="L55" s="149">
        <v>90.825887866451552</v>
      </c>
      <c r="M55" s="149">
        <v>124.74220444283888</v>
      </c>
      <c r="N55" s="149">
        <v>75.794283627858619</v>
      </c>
      <c r="O55" s="149">
        <v>111.60024276663617</v>
      </c>
      <c r="P55" s="149">
        <v>83.121259248397706</v>
      </c>
      <c r="Q55" s="149">
        <v>109.18285562983728</v>
      </c>
      <c r="R55" s="149">
        <v>111.64669030156493</v>
      </c>
      <c r="S55" s="149">
        <v>110.64754665878588</v>
      </c>
      <c r="T55" s="149">
        <v>144.81791345038016</v>
      </c>
      <c r="U55" s="149">
        <v>101.61689913908211</v>
      </c>
      <c r="V55" s="149">
        <v>130.33217388681811</v>
      </c>
      <c r="W55" s="149">
        <v>97.430866457074771</v>
      </c>
      <c r="X55" s="149">
        <v>114.18495041651452</v>
      </c>
      <c r="Y55" s="149">
        <v>151.06225360227214</v>
      </c>
      <c r="Z55" s="149">
        <v>109.98199344648494</v>
      </c>
      <c r="AA55" s="149">
        <v>72.436509037758597</v>
      </c>
      <c r="AB55" s="149">
        <v>120.98428312299859</v>
      </c>
      <c r="AC55" s="149">
        <v>75.536150015378311</v>
      </c>
      <c r="AD55" s="149">
        <v>85.039867577134743</v>
      </c>
      <c r="AE55" s="149">
        <v>81.747025068979994</v>
      </c>
      <c r="AF55" s="149">
        <v>153.90110612194306</v>
      </c>
      <c r="AG55" s="149">
        <v>68.106622660609332</v>
      </c>
      <c r="AH55" s="149">
        <v>77.867667513349517</v>
      </c>
      <c r="AI55" s="149">
        <v>110.45650560330651</v>
      </c>
      <c r="AJ55" s="149">
        <v>205.35065021250287</v>
      </c>
      <c r="AK55" s="149">
        <v>218.12768665552903</v>
      </c>
      <c r="AL55" s="149">
        <v>106.95389557120849</v>
      </c>
    </row>
    <row r="56" spans="1:39">
      <c r="A56" s="160" t="s">
        <v>43</v>
      </c>
      <c r="B56" s="149" t="s">
        <v>251</v>
      </c>
      <c r="C56" s="149">
        <v>101.49938245886079</v>
      </c>
      <c r="D56" s="149">
        <v>78.55045305868984</v>
      </c>
      <c r="E56" s="149">
        <v>39.977076849891958</v>
      </c>
      <c r="F56" s="149">
        <v>70.039089207059206</v>
      </c>
      <c r="G56" s="149">
        <v>91.680503093306584</v>
      </c>
      <c r="H56" s="149">
        <v>79.485999031290405</v>
      </c>
      <c r="I56" s="149">
        <v>66.420711271760752</v>
      </c>
      <c r="J56" s="149">
        <v>55.178100635926654</v>
      </c>
      <c r="K56" s="149">
        <v>44.932066533921336</v>
      </c>
      <c r="L56" s="149">
        <v>65.212551153406224</v>
      </c>
      <c r="M56" s="149">
        <v>65.698561616004582</v>
      </c>
      <c r="N56" s="149">
        <v>41.641856279240486</v>
      </c>
      <c r="O56" s="149">
        <v>60.977826038071669</v>
      </c>
      <c r="P56" s="149">
        <v>46.048465376112816</v>
      </c>
      <c r="Q56" s="149">
        <v>73.485685982861412</v>
      </c>
      <c r="R56" s="149">
        <v>54.414614664733008</v>
      </c>
      <c r="S56" s="149">
        <v>57.681263572454171</v>
      </c>
      <c r="T56" s="149">
        <v>47.471419229832172</v>
      </c>
      <c r="U56" s="149">
        <v>36.813138559870403</v>
      </c>
      <c r="V56" s="149">
        <v>80.16538555659946</v>
      </c>
      <c r="W56" s="149">
        <v>38.56434087290323</v>
      </c>
      <c r="X56" s="149">
        <v>70.092764972255296</v>
      </c>
      <c r="Y56" s="149">
        <v>80.60283459448479</v>
      </c>
      <c r="Z56" s="149">
        <v>51.978030387336865</v>
      </c>
      <c r="AA56" s="149">
        <v>41.533462372007484</v>
      </c>
      <c r="AB56" s="149">
        <v>48.97226840474891</v>
      </c>
      <c r="AC56" s="149">
        <v>49.502161894276021</v>
      </c>
      <c r="AD56" s="149">
        <v>52.685278864335075</v>
      </c>
      <c r="AE56" s="149">
        <v>78.018829160572267</v>
      </c>
      <c r="AF56" s="149">
        <v>144.24958642351007</v>
      </c>
      <c r="AG56" s="149">
        <v>29.757468006924924</v>
      </c>
      <c r="AH56" s="149">
        <v>47.588827833214097</v>
      </c>
      <c r="AI56" s="149">
        <v>76.757240934029397</v>
      </c>
      <c r="AJ56" s="149">
        <v>247.95249015049583</v>
      </c>
      <c r="AK56" s="149">
        <v>186.44909199646176</v>
      </c>
      <c r="AL56" s="149">
        <v>58.295217564615655</v>
      </c>
    </row>
    <row r="57" spans="1:39">
      <c r="A57" s="159"/>
      <c r="B57" s="216"/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</row>
    <row r="58" spans="1:39" ht="15">
      <c r="A58" s="112" t="s">
        <v>395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</row>
    <row r="59" spans="1:39" ht="15">
      <c r="A59" s="141" t="s">
        <v>41</v>
      </c>
      <c r="B59" s="141" t="s">
        <v>42</v>
      </c>
      <c r="C59" s="141" t="s">
        <v>0</v>
      </c>
      <c r="D59" s="141" t="s">
        <v>1</v>
      </c>
      <c r="E59" s="141" t="s">
        <v>2</v>
      </c>
      <c r="F59" s="141" t="s">
        <v>3</v>
      </c>
      <c r="G59" s="141" t="s">
        <v>4</v>
      </c>
      <c r="H59" s="141" t="s">
        <v>5</v>
      </c>
      <c r="I59" s="141" t="s">
        <v>6</v>
      </c>
      <c r="J59" s="141" t="s">
        <v>7</v>
      </c>
      <c r="K59" s="141" t="s">
        <v>8</v>
      </c>
      <c r="L59" s="141" t="s">
        <v>9</v>
      </c>
      <c r="M59" s="141" t="s">
        <v>10</v>
      </c>
      <c r="N59" s="141" t="s">
        <v>11</v>
      </c>
      <c r="O59" s="141" t="s">
        <v>12</v>
      </c>
      <c r="P59" s="141" t="s">
        <v>13</v>
      </c>
      <c r="Q59" s="141" t="s">
        <v>14</v>
      </c>
      <c r="R59" s="141" t="s">
        <v>15</v>
      </c>
      <c r="S59" s="141" t="s">
        <v>16</v>
      </c>
      <c r="T59" s="141" t="s">
        <v>17</v>
      </c>
      <c r="U59" s="141" t="s">
        <v>18</v>
      </c>
      <c r="V59" s="141" t="s">
        <v>19</v>
      </c>
      <c r="W59" s="141" t="s">
        <v>20</v>
      </c>
      <c r="X59" s="141" t="s">
        <v>21</v>
      </c>
      <c r="Y59" s="141" t="s">
        <v>22</v>
      </c>
      <c r="Z59" s="141" t="s">
        <v>23</v>
      </c>
      <c r="AA59" s="141" t="s">
        <v>24</v>
      </c>
      <c r="AB59" s="141" t="s">
        <v>25</v>
      </c>
      <c r="AC59" s="141" t="s">
        <v>26</v>
      </c>
      <c r="AD59" s="141" t="s">
        <v>27</v>
      </c>
      <c r="AE59" s="141" t="s">
        <v>28</v>
      </c>
      <c r="AF59" s="141" t="s">
        <v>29</v>
      </c>
      <c r="AG59" s="141" t="s">
        <v>30</v>
      </c>
      <c r="AH59" s="141" t="s">
        <v>31</v>
      </c>
      <c r="AI59" s="141" t="s">
        <v>32</v>
      </c>
      <c r="AJ59" s="141" t="s">
        <v>33</v>
      </c>
      <c r="AK59" s="141" t="s">
        <v>34</v>
      </c>
      <c r="AL59" s="141" t="s">
        <v>35</v>
      </c>
      <c r="AM59" s="118"/>
    </row>
    <row r="60" spans="1:39" ht="15">
      <c r="A60" s="160" t="s">
        <v>40</v>
      </c>
      <c r="B60" s="102" t="s">
        <v>36</v>
      </c>
      <c r="C60" s="142">
        <f>C15+Infra_costs_road!C27</f>
        <v>137.17757842231455</v>
      </c>
      <c r="D60" s="329">
        <f>D15+Infra_costs_road!D27</f>
        <v>121.31016595003531</v>
      </c>
      <c r="E60" s="329">
        <f>E15+Infra_costs_road!E27</f>
        <v>64.031365085630711</v>
      </c>
      <c r="F60" s="329">
        <f>F15+Infra_costs_road!F27</f>
        <v>107.73628917001764</v>
      </c>
      <c r="G60" s="329">
        <f>G15+Infra_costs_road!G27</f>
        <v>69.29080832262683</v>
      </c>
      <c r="H60" s="329">
        <f>H15+Infra_costs_road!H27</f>
        <v>88.283865203655523</v>
      </c>
      <c r="I60" s="329">
        <f>I15+Infra_costs_road!I27</f>
        <v>65.543296080105222</v>
      </c>
      <c r="J60" s="329">
        <f>J15+Infra_costs_road!J27</f>
        <v>74.228831730941863</v>
      </c>
      <c r="K60" s="329">
        <f>K15+Infra_costs_road!K27</f>
        <v>57.926273362854886</v>
      </c>
      <c r="L60" s="329">
        <f>L15+Infra_costs_road!L27</f>
        <v>72.591903767522041</v>
      </c>
      <c r="M60" s="329">
        <f>M15+Infra_costs_road!M27</f>
        <v>106.21301897477082</v>
      </c>
      <c r="N60" s="329">
        <f>N15+Infra_costs_road!N27</f>
        <v>54.226311274720338</v>
      </c>
      <c r="O60" s="329">
        <f>O15+Infra_costs_road!O27</f>
        <v>97.46559734242291</v>
      </c>
      <c r="P60" s="329">
        <f>P15+Infra_costs_road!P27</f>
        <v>70.762408305495683</v>
      </c>
      <c r="Q60" s="329">
        <f>Q15+Infra_costs_road!Q27</f>
        <v>86.635919647268764</v>
      </c>
      <c r="R60" s="329">
        <f>R15+Infra_costs_road!R27</f>
        <v>85.481123474258368</v>
      </c>
      <c r="S60" s="329">
        <f>S15+Infra_costs_road!S27</f>
        <v>76.83678603337701</v>
      </c>
      <c r="T60" s="329">
        <f>T15+Infra_costs_road!T27</f>
        <v>131.43051164649106</v>
      </c>
      <c r="U60" s="329">
        <f>U15+Infra_costs_road!U27</f>
        <v>92.301810502465145</v>
      </c>
      <c r="V60" s="329">
        <f>V15+Infra_costs_road!V27</f>
        <v>98.616458065096054</v>
      </c>
      <c r="W60" s="329">
        <f>W15+Infra_costs_road!W27</f>
        <v>86.865963670127357</v>
      </c>
      <c r="X60" s="329">
        <f>X15+Infra_costs_road!X27</f>
        <v>77.576672220521786</v>
      </c>
      <c r="Y60" s="329">
        <f>Y15+Infra_costs_road!Y27</f>
        <v>116.67628725526654</v>
      </c>
      <c r="Z60" s="329">
        <f>Z15+Infra_costs_road!Z27</f>
        <v>91.477904831939298</v>
      </c>
      <c r="AA60" s="329">
        <f>AA15+Infra_costs_road!AA27</f>
        <v>57.081031704367476</v>
      </c>
      <c r="AB60" s="329">
        <f>AB15+Infra_costs_road!AB27</f>
        <v>91.331437491880337</v>
      </c>
      <c r="AC60" s="329">
        <f>AC15+Infra_costs_road!AC27</f>
        <v>63.046557673046983</v>
      </c>
      <c r="AD60" s="329">
        <f>AD15+Infra_costs_road!AD27</f>
        <v>71.546819090655788</v>
      </c>
      <c r="AE60" s="329">
        <f>AE15+Infra_costs_road!AE27</f>
        <v>49.489237870758117</v>
      </c>
      <c r="AF60" s="329">
        <f>AF15+Infra_costs_road!AF27</f>
        <v>102.13744052477584</v>
      </c>
      <c r="AG60" s="329">
        <f>AG15+Infra_costs_road!AG27</f>
        <v>54.522512178395381</v>
      </c>
      <c r="AH60" s="329">
        <f>AH15+Infra_costs_road!AH27</f>
        <v>63.808540009875287</v>
      </c>
      <c r="AI60" s="329">
        <f>AI15+Infra_costs_road!AI27</f>
        <v>82.656264015056678</v>
      </c>
      <c r="AJ60" s="329">
        <f>AJ15+Infra_costs_road!AJ27</f>
        <v>168.59560012095503</v>
      </c>
      <c r="AK60" s="329">
        <f>AK15+Infra_costs_road!AK27</f>
        <v>117.35319403393042</v>
      </c>
      <c r="AL60" s="329">
        <f>AL15+Infra_costs_road!AL27</f>
        <v>86.708048905378405</v>
      </c>
      <c r="AM60" s="118"/>
    </row>
    <row r="61" spans="1:39" ht="15">
      <c r="A61" s="160" t="s">
        <v>40</v>
      </c>
      <c r="B61" s="102" t="s">
        <v>37</v>
      </c>
      <c r="C61" s="142">
        <f>C16+Infra_costs_road!C28</f>
        <v>114.05047031819524</v>
      </c>
      <c r="D61" s="329">
        <f>D16+Infra_costs_road!D28</f>
        <v>60.213792379968069</v>
      </c>
      <c r="E61" s="329">
        <f>E16+Infra_costs_road!E28</f>
        <v>33.100903583110444</v>
      </c>
      <c r="F61" s="329">
        <f>F16+Infra_costs_road!F28</f>
        <v>64.630557565582308</v>
      </c>
      <c r="G61" s="329">
        <f>G16+Infra_costs_road!G28</f>
        <v>64.667084827731685</v>
      </c>
      <c r="H61" s="329">
        <f>H16+Infra_costs_road!H28</f>
        <v>57.156701034198022</v>
      </c>
      <c r="I61" s="329">
        <f>I16+Infra_costs_road!I28</f>
        <v>42.760068035160444</v>
      </c>
      <c r="J61" s="329">
        <f>J16+Infra_costs_road!J28</f>
        <v>69.123973896587373</v>
      </c>
      <c r="K61" s="329">
        <f>K16+Infra_costs_road!K28</f>
        <v>35.022820921806627</v>
      </c>
      <c r="L61" s="329">
        <f>L16+Infra_costs_road!L28</f>
        <v>54.050539346789684</v>
      </c>
      <c r="M61" s="329">
        <f>M16+Infra_costs_road!M28</f>
        <v>54.188066136378666</v>
      </c>
      <c r="N61" s="329">
        <f>N16+Infra_costs_road!N28</f>
        <v>28.675841447353918</v>
      </c>
      <c r="O61" s="329">
        <f>O16+Infra_costs_road!O28</f>
        <v>47.526603690307105</v>
      </c>
      <c r="P61" s="329">
        <f>P16+Infra_costs_road!P28</f>
        <v>34.76826929648518</v>
      </c>
      <c r="Q61" s="329">
        <f>Q16+Infra_costs_road!Q28</f>
        <v>48.16494351802136</v>
      </c>
      <c r="R61" s="329">
        <f>R16+Infra_costs_road!R28</f>
        <v>48.918030521546697</v>
      </c>
      <c r="S61" s="329">
        <f>S16+Infra_costs_road!S28</f>
        <v>48.90415223041002</v>
      </c>
      <c r="T61" s="329">
        <f>T16+Infra_costs_road!T28</f>
        <v>60.052694986911767</v>
      </c>
      <c r="U61" s="329">
        <f>U16+Infra_costs_road!U28</f>
        <v>39.229532458334248</v>
      </c>
      <c r="V61" s="329">
        <f>V16+Infra_costs_road!V28</f>
        <v>86.762508453384669</v>
      </c>
      <c r="W61" s="329">
        <f>W16+Infra_costs_road!W28</f>
        <v>35.593767684523556</v>
      </c>
      <c r="X61" s="329">
        <f>X16+Infra_costs_road!X28</f>
        <v>63.487732944330901</v>
      </c>
      <c r="Y61" s="329">
        <f>Y16+Infra_costs_road!Y28</f>
        <v>74.939745063117229</v>
      </c>
      <c r="Z61" s="329">
        <f>Z16+Infra_costs_road!Z28</f>
        <v>50.255072372395347</v>
      </c>
      <c r="AA61" s="329">
        <f>AA16+Infra_costs_road!AA28</f>
        <v>31.853008881563323</v>
      </c>
      <c r="AB61" s="329">
        <f>AB16+Infra_costs_road!AB28</f>
        <v>50.058793482532181</v>
      </c>
      <c r="AC61" s="329">
        <f>AC16+Infra_costs_road!AC28</f>
        <v>41.428600397432085</v>
      </c>
      <c r="AD61" s="329">
        <f>AD16+Infra_costs_road!AD28</f>
        <v>59.034559893464973</v>
      </c>
      <c r="AE61" s="329">
        <f>AE16+Infra_costs_road!AE28</f>
        <v>87.16631025975019</v>
      </c>
      <c r="AF61" s="329">
        <f>AF16+Infra_costs_road!AF28</f>
        <v>118.23995074768527</v>
      </c>
      <c r="AG61" s="329">
        <f>AG16+Infra_costs_road!AG28</f>
        <v>33.130236482323077</v>
      </c>
      <c r="AH61" s="329">
        <f>AH16+Infra_costs_road!AH28</f>
        <v>63.684004683003245</v>
      </c>
      <c r="AI61" s="329">
        <f>AI16+Infra_costs_road!AI28</f>
        <v>149.41058777441748</v>
      </c>
      <c r="AJ61" s="329">
        <f>AJ16+Infra_costs_road!AJ28</f>
        <v>186.96022047750739</v>
      </c>
      <c r="AK61" s="329">
        <f>AK16+Infra_costs_road!AK28</f>
        <v>142.7518255014366</v>
      </c>
      <c r="AL61" s="329">
        <f>AL16+Infra_costs_road!AL28</f>
        <v>49.509389208130628</v>
      </c>
      <c r="AM61" s="118"/>
    </row>
    <row r="62" spans="1:39">
      <c r="A62" s="160" t="s">
        <v>40</v>
      </c>
      <c r="B62" s="102" t="s">
        <v>38</v>
      </c>
      <c r="C62" s="142">
        <f>C17+Infra_costs_road!C29</f>
        <v>99.841519102270823</v>
      </c>
      <c r="D62" s="329">
        <f>D17+Infra_costs_road!D29</f>
        <v>56.102035024861024</v>
      </c>
      <c r="E62" s="329">
        <f>E17+Infra_costs_road!E29</f>
        <v>28.215589560518374</v>
      </c>
      <c r="F62" s="329">
        <f>F17+Infra_costs_road!F29</f>
        <v>57.654101902365433</v>
      </c>
      <c r="G62" s="329">
        <f>G17+Infra_costs_road!G29</f>
        <v>53.361477757413354</v>
      </c>
      <c r="H62" s="329">
        <f>H17+Infra_costs_road!H29</f>
        <v>50.538892725012033</v>
      </c>
      <c r="I62" s="329">
        <f>I17+Infra_costs_road!I29</f>
        <v>38.060342448163247</v>
      </c>
      <c r="J62" s="329">
        <f>J17+Infra_costs_road!J29</f>
        <v>62.160915937969285</v>
      </c>
      <c r="K62" s="329">
        <f>K17+Infra_costs_road!K29</f>
        <v>30.627328202405693</v>
      </c>
      <c r="L62" s="329">
        <f>L17+Infra_costs_road!L29</f>
        <v>47.359805699131776</v>
      </c>
      <c r="M62" s="329">
        <f>M17+Infra_costs_road!M29</f>
        <v>49.777728718533652</v>
      </c>
      <c r="N62" s="329">
        <f>N17+Infra_costs_road!N29</f>
        <v>24.374764437632884</v>
      </c>
      <c r="O62" s="329">
        <f>O17+Infra_costs_road!O29</f>
        <v>41.152511783648919</v>
      </c>
      <c r="P62" s="329">
        <f>P17+Infra_costs_road!P29</f>
        <v>29.551927391710393</v>
      </c>
      <c r="Q62" s="329">
        <f>Q17+Infra_costs_road!Q29</f>
        <v>40.285613972897053</v>
      </c>
      <c r="R62" s="329">
        <f>R17+Infra_costs_road!R29</f>
        <v>44.985285021019571</v>
      </c>
      <c r="S62" s="329">
        <f>S17+Infra_costs_road!S29</f>
        <v>44.161907200460533</v>
      </c>
      <c r="T62" s="329">
        <f>T17+Infra_costs_road!T29</f>
        <v>56.238816082095795</v>
      </c>
      <c r="U62" s="329">
        <f>U17+Infra_costs_road!U29</f>
        <v>36.624734839125892</v>
      </c>
      <c r="V62" s="329">
        <f>V17+Infra_costs_road!V29</f>
        <v>78.548068035282967</v>
      </c>
      <c r="W62" s="329">
        <f>W17+Infra_costs_road!W29</f>
        <v>32.587764752367917</v>
      </c>
      <c r="X62" s="329">
        <f>X17+Infra_costs_road!X29</f>
        <v>57.220153781594782</v>
      </c>
      <c r="Y62" s="329">
        <f>Y17+Infra_costs_road!Y29</f>
        <v>61.373095792743101</v>
      </c>
      <c r="Z62" s="329">
        <f>Z17+Infra_costs_road!Z29</f>
        <v>45.772102717998195</v>
      </c>
      <c r="AA62" s="329">
        <f>AA17+Infra_costs_road!AA29</f>
        <v>28.733727501523443</v>
      </c>
      <c r="AB62" s="329">
        <f>AB17+Infra_costs_road!AB29</f>
        <v>40.877314163860007</v>
      </c>
      <c r="AC62" s="329">
        <f>AC17+Infra_costs_road!AC29</f>
        <v>36.05260130894446</v>
      </c>
      <c r="AD62" s="329">
        <f>AD17+Infra_costs_road!AD29</f>
        <v>55.270930805795615</v>
      </c>
      <c r="AE62" s="329">
        <f>AE17+Infra_costs_road!AE29</f>
        <v>73.824937479075857</v>
      </c>
      <c r="AF62" s="329">
        <f>AF17+Infra_costs_road!AF29</f>
        <v>103.26803184025707</v>
      </c>
      <c r="AG62" s="329">
        <f>AG17+Infra_costs_road!AG29</f>
        <v>25.790178524332497</v>
      </c>
      <c r="AH62" s="329">
        <f>AH17+Infra_costs_road!AH29</f>
        <v>52.690299681442426</v>
      </c>
      <c r="AI62" s="329">
        <f>AI17+Infra_costs_road!AI29</f>
        <v>141.04075561148315</v>
      </c>
      <c r="AJ62" s="329">
        <f>AJ17+Infra_costs_road!AJ29</f>
        <v>172.83429671933868</v>
      </c>
      <c r="AK62" s="329">
        <f>AK17+Infra_costs_road!AK29</f>
        <v>95.161992842459398</v>
      </c>
      <c r="AL62" s="329">
        <f>AL17+Infra_costs_road!AL29</f>
        <v>45.728363067381281</v>
      </c>
    </row>
    <row r="63" spans="1:39">
      <c r="A63" s="160" t="s">
        <v>40</v>
      </c>
      <c r="B63" s="102" t="s">
        <v>39</v>
      </c>
      <c r="C63" s="142">
        <f>C18+Infra_costs_road!C30</f>
        <v>695.16631576649991</v>
      </c>
      <c r="D63" s="329">
        <f>D18+Infra_costs_road!D30</f>
        <v>334.87728041300164</v>
      </c>
      <c r="E63" s="329">
        <f>E18+Infra_costs_road!E30</f>
        <v>433.90625075533046</v>
      </c>
      <c r="F63" s="329">
        <f>F18+Infra_costs_road!F30</f>
        <v>178.98080557043792</v>
      </c>
      <c r="G63" s="329">
        <f>G18+Infra_costs_road!G30</f>
        <v>212.19419928376976</v>
      </c>
      <c r="H63" s="329">
        <f>H18+Infra_costs_road!H30</f>
        <v>169.38300876163595</v>
      </c>
      <c r="I63" s="329">
        <f>I18+Infra_costs_road!I30</f>
        <v>217.20355288897886</v>
      </c>
      <c r="J63" s="329">
        <f>J18+Infra_costs_road!J30</f>
        <v>136.40950059990749</v>
      </c>
      <c r="K63" s="329">
        <f>K18+Infra_costs_road!K30</f>
        <v>118.15265137309102</v>
      </c>
      <c r="L63" s="329">
        <f>L18+Infra_costs_road!L30</f>
        <v>207.71512419835773</v>
      </c>
      <c r="M63" s="329">
        <f>M18+Infra_costs_road!M30</f>
        <v>404.68418397300451</v>
      </c>
      <c r="N63" s="329">
        <f>N18+Infra_costs_road!N30</f>
        <v>163.59527067718099</v>
      </c>
      <c r="O63" s="329">
        <f>O18+Infra_costs_road!O30</f>
        <v>215.06736347107</v>
      </c>
      <c r="P63" s="329">
        <f>P18+Infra_costs_road!P30</f>
        <v>149.02310146952098</v>
      </c>
      <c r="Q63" s="329">
        <f>Q18+Infra_costs_road!Q30</f>
        <v>219.11333794062452</v>
      </c>
      <c r="R63" s="329">
        <f>R18+Infra_costs_road!R30</f>
        <v>829.61630426465115</v>
      </c>
      <c r="S63" s="329">
        <f>S18+Infra_costs_road!S30</f>
        <v>141.03626254459223</v>
      </c>
      <c r="T63" s="329">
        <f>T18+Infra_costs_road!T30</f>
        <v>307.21559329098682</v>
      </c>
      <c r="U63" s="329">
        <f>U18+Infra_costs_road!U30</f>
        <v>364.66454074003025</v>
      </c>
      <c r="V63" s="329">
        <f>V18+Infra_costs_road!V30</f>
        <v>232.73587789982639</v>
      </c>
      <c r="W63" s="329">
        <f>W18+Infra_costs_road!W30</f>
        <v>232.34283077790107</v>
      </c>
      <c r="X63" s="329">
        <f>X18+Infra_costs_road!X30</f>
        <v>283.5891372474378</v>
      </c>
      <c r="Y63" s="329">
        <f>Y18+Infra_costs_road!Y30</f>
        <v>775.84275584844511</v>
      </c>
      <c r="Z63" s="329">
        <f>Z18+Infra_costs_road!Z30</f>
        <v>388.3628159889256</v>
      </c>
      <c r="AA63" s="329">
        <f>AA18+Infra_costs_road!AA30</f>
        <v>280.79371630543903</v>
      </c>
      <c r="AB63" s="329">
        <f>AB18+Infra_costs_road!AB30</f>
        <v>230.89406278356094</v>
      </c>
      <c r="AC63" s="329">
        <f>AC18+Infra_costs_road!AC30</f>
        <v>277.88609198937291</v>
      </c>
      <c r="AD63" s="329">
        <f>AD18+Infra_costs_road!AD30</f>
        <v>301.01238291805612</v>
      </c>
      <c r="AE63" s="329">
        <f>AE18+Infra_costs_road!AE30</f>
        <v>215.52678875763348</v>
      </c>
      <c r="AF63" s="329">
        <f>AF18+Infra_costs_road!AF30</f>
        <v>562.42259224062434</v>
      </c>
      <c r="AG63" s="329">
        <f>AG18+Infra_costs_road!AG30</f>
        <v>64.232176774311327</v>
      </c>
      <c r="AH63" s="329">
        <f>AH18+Infra_costs_road!AH30</f>
        <v>142.60935713496229</v>
      </c>
      <c r="AI63" s="329">
        <f>AI18+Infra_costs_road!AI30</f>
        <v>1117.374399704335</v>
      </c>
      <c r="AJ63" s="329">
        <f>AJ18+Infra_costs_road!AJ30</f>
        <v>1393.7084375712884</v>
      </c>
      <c r="AK63" s="329">
        <f>AK18+Infra_costs_road!AK30</f>
        <v>179.86888835705318</v>
      </c>
      <c r="AL63" s="329">
        <f>AL18+Infra_costs_road!AL30</f>
        <v>246.19368879547315</v>
      </c>
    </row>
    <row r="64" spans="1:39">
      <c r="A64" s="160" t="s">
        <v>44</v>
      </c>
      <c r="B64" s="92" t="s">
        <v>45</v>
      </c>
      <c r="C64" s="142">
        <f>C19+Infra_costs_road!C31</f>
        <v>184.01163411212619</v>
      </c>
      <c r="D64" s="329">
        <f>D19+Infra_costs_road!D31</f>
        <v>249.10883086387594</v>
      </c>
      <c r="E64" s="329">
        <f>E19+Infra_costs_road!E31</f>
        <v>95.769388266407049</v>
      </c>
      <c r="F64" s="329">
        <f>F19+Infra_costs_road!F31</f>
        <v>123.16792787567452</v>
      </c>
      <c r="G64" s="329">
        <f>G19+Infra_costs_road!G31</f>
        <v>122.14405135827941</v>
      </c>
      <c r="H64" s="329">
        <f>H19+Infra_costs_road!H31</f>
        <v>160.00299511120548</v>
      </c>
      <c r="I64" s="329">
        <f>I19+Infra_costs_road!I31</f>
        <v>114.23669395456746</v>
      </c>
      <c r="J64" s="329">
        <f>J19+Infra_costs_road!J31</f>
        <v>104.31370862647859</v>
      </c>
      <c r="K64" s="329">
        <f>K19+Infra_costs_road!K31</f>
        <v>118.56028988358544</v>
      </c>
      <c r="L64" s="329">
        <f>L19+Infra_costs_road!L31</f>
        <v>129.06367424289044</v>
      </c>
      <c r="M64" s="329">
        <f>M19+Infra_costs_road!M31</f>
        <v>218.98265713464298</v>
      </c>
      <c r="N64" s="329">
        <f>N19+Infra_costs_road!N31</f>
        <v>122.81817378893751</v>
      </c>
      <c r="O64" s="329">
        <f>O19+Infra_costs_road!O31</f>
        <v>201.25932467624258</v>
      </c>
      <c r="P64" s="329">
        <f>P19+Infra_costs_road!P31</f>
        <v>136.94756209287641</v>
      </c>
      <c r="Q64" s="329">
        <f>Q19+Infra_costs_road!Q31</f>
        <v>149.28989629399055</v>
      </c>
      <c r="R64" s="329">
        <f>R19+Infra_costs_road!R31</f>
        <v>138.77987927727622</v>
      </c>
      <c r="S64" s="329">
        <f>S19+Infra_costs_road!S31</f>
        <v>128.95654762017486</v>
      </c>
      <c r="T64" s="329">
        <f>T19+Infra_costs_road!T31</f>
        <v>189.89495736492336</v>
      </c>
      <c r="U64" s="329">
        <f>U19+Infra_costs_road!U31</f>
        <v>204.67418724379388</v>
      </c>
      <c r="V64" s="329">
        <f>V19+Infra_costs_road!V31</f>
        <v>198.43955159378575</v>
      </c>
      <c r="W64" s="329">
        <f>W19+Infra_costs_road!W31</f>
        <v>108.18175970031926</v>
      </c>
      <c r="X64" s="329">
        <f>X19+Infra_costs_road!X31</f>
        <v>154.61594384132735</v>
      </c>
      <c r="Y64" s="329">
        <f>Y19+Infra_costs_road!Y31</f>
        <v>387.29759388398156</v>
      </c>
      <c r="Z64" s="329">
        <f>Z19+Infra_costs_road!Z31</f>
        <v>112.1103081682885</v>
      </c>
      <c r="AA64" s="329">
        <f>AA19+Infra_costs_road!AA31</f>
        <v>80.300395542916036</v>
      </c>
      <c r="AB64" s="329">
        <f>AB19+Infra_costs_road!AB31</f>
        <v>231.36043041036331</v>
      </c>
      <c r="AC64" s="329">
        <f>AC19+Infra_costs_road!AC31</f>
        <v>117.03631348430763</v>
      </c>
      <c r="AD64" s="329">
        <f>AD19+Infra_costs_road!AD31</f>
        <v>120.98048464840765</v>
      </c>
      <c r="AE64" s="329">
        <f>AE19+Infra_costs_road!AE31</f>
        <v>122.03594680737173</v>
      </c>
      <c r="AF64" s="329">
        <f>AF19+Infra_costs_road!AF31</f>
        <v>235.98221293468652</v>
      </c>
      <c r="AG64" s="329">
        <f>AG19+Infra_costs_road!AG31</f>
        <v>0</v>
      </c>
      <c r="AH64" s="329">
        <f>AH19+Infra_costs_road!AH31</f>
        <v>0</v>
      </c>
      <c r="AI64" s="329">
        <f>AI19+Infra_costs_road!AI31</f>
        <v>466.65702265621741</v>
      </c>
      <c r="AJ64" s="329">
        <f>AJ19+Infra_costs_road!AJ31</f>
        <v>1468.5333538414</v>
      </c>
      <c r="AK64" s="329">
        <f>AK19+Infra_costs_road!AK31</f>
        <v>141.41372290606392</v>
      </c>
      <c r="AL64" s="329">
        <f>AL19+Infra_costs_road!AL31</f>
        <v>153.82802228781043</v>
      </c>
    </row>
    <row r="65" spans="1:38">
      <c r="A65" s="160" t="s">
        <v>43</v>
      </c>
      <c r="B65" s="160" t="s">
        <v>46</v>
      </c>
      <c r="C65" s="142">
        <f>C20+Infra_costs_road!C32</f>
        <v>68.19949819215212</v>
      </c>
      <c r="D65" s="329">
        <f>D20+Infra_costs_road!D32</f>
        <v>65.423025601211762</v>
      </c>
      <c r="E65" s="329">
        <f>E20+Infra_costs_road!E32</f>
        <v>29.879932524635585</v>
      </c>
      <c r="F65" s="329">
        <f>F20+Infra_costs_road!F32</f>
        <v>42.137894757754665</v>
      </c>
      <c r="G65" s="329">
        <f>G20+Infra_costs_road!G32</f>
        <v>54.979458367194013</v>
      </c>
      <c r="H65" s="329">
        <f>H20+Infra_costs_road!H32</f>
        <v>55.605947620736799</v>
      </c>
      <c r="I65" s="329">
        <f>I20+Infra_costs_road!I32</f>
        <v>53.233555071891011</v>
      </c>
      <c r="J65" s="329">
        <f>J20+Infra_costs_road!J32</f>
        <v>33.859965702563009</v>
      </c>
      <c r="K65" s="329">
        <f>K20+Infra_costs_road!K32</f>
        <v>33.240145127400737</v>
      </c>
      <c r="L65" s="329">
        <f>L20+Infra_costs_road!L32</f>
        <v>48.417404795596717</v>
      </c>
      <c r="M65" s="329">
        <f>M20+Infra_costs_road!M32</f>
        <v>51.548714261254929</v>
      </c>
      <c r="N65" s="329">
        <f>N20+Infra_costs_road!N32</f>
        <v>28.771936268527519</v>
      </c>
      <c r="O65" s="329">
        <f>O20+Infra_costs_road!O32</f>
        <v>42.470073409114214</v>
      </c>
      <c r="P65" s="329">
        <f>P20+Infra_costs_road!P32</f>
        <v>31.475106245428812</v>
      </c>
      <c r="Q65" s="329">
        <f>Q20+Infra_costs_road!Q32</f>
        <v>55.472828543846028</v>
      </c>
      <c r="R65" s="329">
        <f>R20+Infra_costs_road!R32</f>
        <v>35.052749681684155</v>
      </c>
      <c r="S65" s="329">
        <f>S20+Infra_costs_road!S32</f>
        <v>33.414982187426205</v>
      </c>
      <c r="T65" s="329">
        <f>T20+Infra_costs_road!T32</f>
        <v>38.122654131518658</v>
      </c>
      <c r="U65" s="329">
        <f>U20+Infra_costs_road!U32</f>
        <v>28.654397742443354</v>
      </c>
      <c r="V65" s="329">
        <f>V20+Infra_costs_road!V32</f>
        <v>52.032712341761595</v>
      </c>
      <c r="W65" s="329">
        <f>W20+Infra_costs_road!W32</f>
        <v>28.762426296379424</v>
      </c>
      <c r="X65" s="329">
        <f>X20+Infra_costs_road!X32</f>
        <v>39.632480276434357</v>
      </c>
      <c r="Y65" s="329">
        <f>Y20+Infra_costs_road!Y32</f>
        <v>46.568676378938662</v>
      </c>
      <c r="Z65" s="329">
        <f>Z20+Infra_costs_road!Z32</f>
        <v>37.999352463925597</v>
      </c>
      <c r="AA65" s="329">
        <f>AA20+Infra_costs_road!AA32</f>
        <v>30.357198122432859</v>
      </c>
      <c r="AB65" s="329">
        <f>AB20+Infra_costs_road!AB32</f>
        <v>32.743247996969451</v>
      </c>
      <c r="AC65" s="329">
        <f>AC20+Infra_costs_road!AC32</f>
        <v>37.62843690633995</v>
      </c>
      <c r="AD65" s="329">
        <f>AD20+Infra_costs_road!AD32</f>
        <v>39.342336410750079</v>
      </c>
      <c r="AE65" s="329">
        <f>AE20+Infra_costs_road!AE32</f>
        <v>51.129597437360303</v>
      </c>
      <c r="AF65" s="329">
        <f>AF20+Infra_costs_road!AF32</f>
        <v>99.372477774290616</v>
      </c>
      <c r="AG65" s="329">
        <f>AG20+Infra_costs_road!AG32</f>
        <v>22.29767624865562</v>
      </c>
      <c r="AH65" s="329">
        <f>AH20+Infra_costs_road!AH32</f>
        <v>42.015291498538431</v>
      </c>
      <c r="AI65" s="329">
        <f>AI20+Infra_costs_road!AI32</f>
        <v>62.656785156930809</v>
      </c>
      <c r="AJ65" s="329">
        <f>AJ20+Infra_costs_road!AJ32</f>
        <v>224.40556179856341</v>
      </c>
      <c r="AK65" s="329">
        <f>AK20+Infra_costs_road!AK32</f>
        <v>116.28948770521546</v>
      </c>
      <c r="AL65" s="329">
        <f>AL20+Infra_costs_road!AL32</f>
        <v>42.1488256972793</v>
      </c>
    </row>
    <row r="67" spans="1:38">
      <c r="A67" s="160" t="s">
        <v>40</v>
      </c>
      <c r="B67" s="149" t="s">
        <v>252</v>
      </c>
      <c r="C67" s="149">
        <v>143.39990751349134</v>
      </c>
      <c r="D67" s="149">
        <v>117.33493837578457</v>
      </c>
      <c r="E67" s="149">
        <v>59.621345329134542</v>
      </c>
      <c r="F67" s="149">
        <v>105.32964491736278</v>
      </c>
      <c r="G67" s="149">
        <v>72.600605629255526</v>
      </c>
      <c r="H67" s="149">
        <v>84.887809798618065</v>
      </c>
      <c r="I67" s="149">
        <v>65.123183987401603</v>
      </c>
      <c r="J67" s="149">
        <v>72.644604543491738</v>
      </c>
      <c r="K67" s="149">
        <v>56.330755927525182</v>
      </c>
      <c r="L67" s="149">
        <v>73.792042337472111</v>
      </c>
      <c r="M67" s="149">
        <v>107.59998681532485</v>
      </c>
      <c r="N67" s="149">
        <v>58.768357066432898</v>
      </c>
      <c r="O67" s="149">
        <v>87.171464167431054</v>
      </c>
      <c r="P67" s="149">
        <v>64.917166901644435</v>
      </c>
      <c r="Q67" s="149">
        <v>90.361944736629923</v>
      </c>
      <c r="R67" s="149">
        <v>82.19314774365904</v>
      </c>
      <c r="S67" s="149">
        <v>75.098628213016923</v>
      </c>
      <c r="T67" s="149">
        <v>130.3344305672357</v>
      </c>
      <c r="U67" s="149">
        <v>90.690363162138794</v>
      </c>
      <c r="V67" s="149">
        <v>101.16684085906053</v>
      </c>
      <c r="W67" s="149">
        <v>80.610401063819822</v>
      </c>
      <c r="X67" s="149">
        <v>80.201888154561047</v>
      </c>
      <c r="Y67" s="149">
        <v>110.94686400128063</v>
      </c>
      <c r="Z67" s="149">
        <v>87.024651592122794</v>
      </c>
      <c r="AA67" s="149">
        <v>55.894588110655633</v>
      </c>
      <c r="AB67" s="149">
        <v>94.931004430327206</v>
      </c>
      <c r="AC67" s="149">
        <v>63.121025322179882</v>
      </c>
      <c r="AD67" s="149">
        <v>73.319944810536398</v>
      </c>
      <c r="AE67" s="149">
        <v>53.72709707112179</v>
      </c>
      <c r="AF67" s="149">
        <v>112.72995654076065</v>
      </c>
      <c r="AG67" s="149">
        <v>53.725253359847287</v>
      </c>
      <c r="AH67" s="149">
        <v>64.818849846437047</v>
      </c>
      <c r="AI67" s="149">
        <v>88.54697653604191</v>
      </c>
      <c r="AJ67" s="149">
        <v>173.25220145100113</v>
      </c>
      <c r="AK67" s="149">
        <v>122.46383261947231</v>
      </c>
      <c r="AL67" s="149">
        <v>87.579252254515097</v>
      </c>
    </row>
    <row r="68" spans="1:38">
      <c r="A68" s="160" t="s">
        <v>43</v>
      </c>
      <c r="B68" s="149" t="s">
        <v>251</v>
      </c>
      <c r="C68" s="149">
        <v>68.19949819215212</v>
      </c>
      <c r="D68" s="327">
        <v>65.423025601211762</v>
      </c>
      <c r="E68" s="327">
        <v>29.879932524635585</v>
      </c>
      <c r="F68" s="327">
        <v>42.137894757754665</v>
      </c>
      <c r="G68" s="327">
        <v>54.979458367194013</v>
      </c>
      <c r="H68" s="327">
        <v>55.605947620736799</v>
      </c>
      <c r="I68" s="327">
        <v>53.233555071891011</v>
      </c>
      <c r="J68" s="327">
        <v>33.859965702563009</v>
      </c>
      <c r="K68" s="327">
        <v>33.240145127400737</v>
      </c>
      <c r="L68" s="327">
        <v>48.417404795596717</v>
      </c>
      <c r="M68" s="327">
        <v>51.548714261254929</v>
      </c>
      <c r="N68" s="327">
        <v>28.771936268527519</v>
      </c>
      <c r="O68" s="327">
        <v>42.470073409114214</v>
      </c>
      <c r="P68" s="327">
        <v>31.475106245428812</v>
      </c>
      <c r="Q68" s="327">
        <v>55.472828543846028</v>
      </c>
      <c r="R68" s="327">
        <v>35.052749681684155</v>
      </c>
      <c r="S68" s="327">
        <v>33.414982187426205</v>
      </c>
      <c r="T68" s="327">
        <v>38.122654131518658</v>
      </c>
      <c r="U68" s="327">
        <v>28.654397742443354</v>
      </c>
      <c r="V68" s="327">
        <v>52.032712341761595</v>
      </c>
      <c r="W68" s="327">
        <v>28.762426296379424</v>
      </c>
      <c r="X68" s="327">
        <v>39.632480276434357</v>
      </c>
      <c r="Y68" s="327">
        <v>46.568676378938662</v>
      </c>
      <c r="Z68" s="327">
        <v>37.999352463925597</v>
      </c>
      <c r="AA68" s="327">
        <v>30.357198122432859</v>
      </c>
      <c r="AB68" s="327">
        <v>32.743247996969451</v>
      </c>
      <c r="AC68" s="327">
        <v>37.62843690633995</v>
      </c>
      <c r="AD68" s="327">
        <v>39.342336410750079</v>
      </c>
      <c r="AE68" s="327">
        <v>51.129597437360303</v>
      </c>
      <c r="AF68" s="327">
        <v>99.372477774290616</v>
      </c>
      <c r="AG68" s="327">
        <v>22.29767624865562</v>
      </c>
      <c r="AH68" s="327">
        <v>42.015291498538431</v>
      </c>
      <c r="AI68" s="327">
        <v>62.656785156930809</v>
      </c>
      <c r="AJ68" s="327">
        <v>224.40556179856341</v>
      </c>
      <c r="AK68" s="327">
        <v>116.28948770521546</v>
      </c>
      <c r="AL68" s="327">
        <v>42.1488256972793</v>
      </c>
    </row>
    <row r="69" spans="1:38">
      <c r="A69" s="159"/>
      <c r="B69" s="216"/>
      <c r="C69" s="216"/>
      <c r="D69" s="216"/>
      <c r="E69" s="216"/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</row>
    <row r="70" spans="1:38">
      <c r="A70" s="159"/>
      <c r="B70" s="216"/>
      <c r="C70" s="216"/>
      <c r="D70" s="216"/>
      <c r="E70" s="216"/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</row>
    <row r="71" spans="1:38">
      <c r="A71" s="159"/>
      <c r="B71" s="216"/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</row>
    <row r="72" spans="1:38" ht="18.75">
      <c r="A72" s="111" t="s">
        <v>67</v>
      </c>
      <c r="B72" s="216"/>
      <c r="C72" s="216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</row>
    <row r="73" spans="1:38">
      <c r="A73" s="159"/>
      <c r="B73" s="216"/>
      <c r="C73" s="216"/>
      <c r="D73" s="216"/>
      <c r="E73" s="216"/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</row>
    <row r="74" spans="1:38" ht="15">
      <c r="A74" s="112" t="s">
        <v>62</v>
      </c>
      <c r="B74" s="108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8"/>
      <c r="AL74" s="108"/>
    </row>
    <row r="75" spans="1:38">
      <c r="A75" s="141" t="s">
        <v>41</v>
      </c>
      <c r="B75" s="141" t="s">
        <v>42</v>
      </c>
      <c r="C75" s="141" t="s">
        <v>0</v>
      </c>
      <c r="D75" s="141" t="s">
        <v>1</v>
      </c>
      <c r="E75" s="141" t="s">
        <v>2</v>
      </c>
      <c r="F75" s="141" t="s">
        <v>3</v>
      </c>
      <c r="G75" s="141" t="s">
        <v>4</v>
      </c>
      <c r="H75" s="141" t="s">
        <v>5</v>
      </c>
      <c r="I75" s="141" t="s">
        <v>6</v>
      </c>
      <c r="J75" s="141" t="s">
        <v>7</v>
      </c>
      <c r="K75" s="141" t="s">
        <v>8</v>
      </c>
      <c r="L75" s="141" t="s">
        <v>9</v>
      </c>
      <c r="M75" s="141" t="s">
        <v>10</v>
      </c>
      <c r="N75" s="141" t="s">
        <v>11</v>
      </c>
      <c r="O75" s="141" t="s">
        <v>12</v>
      </c>
      <c r="P75" s="141" t="s">
        <v>13</v>
      </c>
      <c r="Q75" s="141" t="s">
        <v>14</v>
      </c>
      <c r="R75" s="141" t="s">
        <v>15</v>
      </c>
      <c r="S75" s="141" t="s">
        <v>16</v>
      </c>
      <c r="T75" s="141" t="s">
        <v>17</v>
      </c>
      <c r="U75" s="141" t="s">
        <v>18</v>
      </c>
      <c r="V75" s="141" t="s">
        <v>19</v>
      </c>
      <c r="W75" s="141" t="s">
        <v>20</v>
      </c>
      <c r="X75" s="141" t="s">
        <v>21</v>
      </c>
      <c r="Y75" s="141" t="s">
        <v>22</v>
      </c>
      <c r="Z75" s="141" t="s">
        <v>23</v>
      </c>
      <c r="AA75" s="141" t="s">
        <v>24</v>
      </c>
      <c r="AB75" s="141" t="s">
        <v>25</v>
      </c>
      <c r="AC75" s="141" t="s">
        <v>26</v>
      </c>
      <c r="AD75" s="141" t="s">
        <v>27</v>
      </c>
      <c r="AE75" s="141" t="s">
        <v>28</v>
      </c>
      <c r="AF75" s="141" t="s">
        <v>29</v>
      </c>
      <c r="AG75" s="141" t="s">
        <v>30</v>
      </c>
      <c r="AH75" s="141" t="s">
        <v>31</v>
      </c>
      <c r="AI75" s="141" t="s">
        <v>32</v>
      </c>
      <c r="AJ75" s="141" t="s">
        <v>33</v>
      </c>
      <c r="AK75" s="141" t="s">
        <v>34</v>
      </c>
      <c r="AL75" s="141" t="s">
        <v>35</v>
      </c>
    </row>
    <row r="76" spans="1:38">
      <c r="A76" s="160" t="s">
        <v>40</v>
      </c>
      <c r="B76" s="102" t="s">
        <v>36</v>
      </c>
      <c r="C76" s="142">
        <f t="shared" ref="C76:AL81" si="10">C247+C256+C265+C274+C283+C292+C301</f>
        <v>47.492908642410853</v>
      </c>
      <c r="D76" s="142">
        <f t="shared" si="10"/>
        <v>56.339860507590203</v>
      </c>
      <c r="E76" s="142">
        <f t="shared" si="10"/>
        <v>46.66405756534909</v>
      </c>
      <c r="F76" s="142">
        <f t="shared" si="10"/>
        <v>42.141192621088742</v>
      </c>
      <c r="G76" s="142">
        <f t="shared" si="10"/>
        <v>28.381283805435281</v>
      </c>
      <c r="H76" s="142">
        <f t="shared" si="10"/>
        <v>38.85327216714596</v>
      </c>
      <c r="I76" s="142">
        <f t="shared" si="10"/>
        <v>51.572583995374771</v>
      </c>
      <c r="J76" s="142">
        <f t="shared" si="10"/>
        <v>40.138292169568857</v>
      </c>
      <c r="K76" s="142">
        <f t="shared" si="10"/>
        <v>90.79167662052032</v>
      </c>
      <c r="L76" s="142">
        <f t="shared" si="10"/>
        <v>45.920738355421889</v>
      </c>
      <c r="M76" s="142">
        <f t="shared" si="10"/>
        <v>57.716623747249116</v>
      </c>
      <c r="N76" s="142">
        <f t="shared" si="10"/>
        <v>29.814147853520481</v>
      </c>
      <c r="O76" s="142">
        <f t="shared" si="10"/>
        <v>46.77264136089606</v>
      </c>
      <c r="P76" s="142">
        <f t="shared" si="10"/>
        <v>32.136891021584461</v>
      </c>
      <c r="Q76" s="142">
        <f t="shared" si="10"/>
        <v>50.579733140325359</v>
      </c>
      <c r="R76" s="142">
        <f t="shared" si="10"/>
        <v>0</v>
      </c>
      <c r="S76" s="142">
        <f t="shared" si="10"/>
        <v>28.858247241998384</v>
      </c>
      <c r="T76" s="142">
        <f t="shared" si="10"/>
        <v>173.07949623690635</v>
      </c>
      <c r="U76" s="142">
        <f t="shared" si="10"/>
        <v>0</v>
      </c>
      <c r="V76" s="142">
        <f t="shared" si="10"/>
        <v>51.486090042182148</v>
      </c>
      <c r="W76" s="142">
        <f t="shared" si="10"/>
        <v>50.574651319746955</v>
      </c>
      <c r="X76" s="142">
        <f t="shared" si="10"/>
        <v>68.269176309367822</v>
      </c>
      <c r="Y76" s="142">
        <f t="shared" si="10"/>
        <v>29.319118031953462</v>
      </c>
      <c r="Z76" s="142">
        <f t="shared" si="10"/>
        <v>33.397212198099581</v>
      </c>
      <c r="AA76" s="142">
        <f t="shared" si="10"/>
        <v>33.36955133883734</v>
      </c>
      <c r="AB76" s="142">
        <f t="shared" si="10"/>
        <v>50.212979068451631</v>
      </c>
      <c r="AC76" s="142">
        <f t="shared" si="10"/>
        <v>45.965618545407281</v>
      </c>
      <c r="AD76" s="142">
        <f t="shared" si="10"/>
        <v>29.216200200182385</v>
      </c>
      <c r="AE76" s="142">
        <f t="shared" si="10"/>
        <v>23.939982373375884</v>
      </c>
      <c r="AF76" s="142">
        <f t="shared" si="10"/>
        <v>49.851646747770296</v>
      </c>
      <c r="AG76" s="142"/>
      <c r="AH76" s="142"/>
      <c r="AI76" s="142"/>
      <c r="AJ76" s="142"/>
      <c r="AK76" s="142"/>
      <c r="AL76" s="142">
        <f t="shared" si="10"/>
        <v>48.7565373523462</v>
      </c>
    </row>
    <row r="77" spans="1:38">
      <c r="A77" s="160" t="s">
        <v>40</v>
      </c>
      <c r="B77" s="102" t="s">
        <v>37</v>
      </c>
      <c r="C77" s="142">
        <f t="shared" si="10"/>
        <v>12.780600760989806</v>
      </c>
      <c r="D77" s="142">
        <f t="shared" si="10"/>
        <v>17.208189199831178</v>
      </c>
      <c r="E77" s="142">
        <f t="shared" si="10"/>
        <v>0</v>
      </c>
      <c r="F77" s="142">
        <f t="shared" si="10"/>
        <v>11.314891999850227</v>
      </c>
      <c r="G77" s="142">
        <f t="shared" si="10"/>
        <v>0</v>
      </c>
      <c r="H77" s="142">
        <f t="shared" si="10"/>
        <v>0</v>
      </c>
      <c r="I77" s="142">
        <f t="shared" si="10"/>
        <v>10.968840343515804</v>
      </c>
      <c r="J77" s="142">
        <f t="shared" si="10"/>
        <v>10.48740365609336</v>
      </c>
      <c r="K77" s="142">
        <f t="shared" si="10"/>
        <v>19.860266300232013</v>
      </c>
      <c r="L77" s="142">
        <f t="shared" si="10"/>
        <v>0</v>
      </c>
      <c r="M77" s="142">
        <f t="shared" si="10"/>
        <v>17.394221438544605</v>
      </c>
      <c r="N77" s="142">
        <f t="shared" si="10"/>
        <v>0</v>
      </c>
      <c r="O77" s="142">
        <f t="shared" si="10"/>
        <v>14.290118375481741</v>
      </c>
      <c r="P77" s="142">
        <f t="shared" si="10"/>
        <v>0</v>
      </c>
      <c r="Q77" s="142">
        <f t="shared" si="10"/>
        <v>0</v>
      </c>
      <c r="R77" s="142">
        <f t="shared" si="10"/>
        <v>0</v>
      </c>
      <c r="S77" s="142">
        <f t="shared" si="10"/>
        <v>8.0882722744450266</v>
      </c>
      <c r="T77" s="142">
        <f t="shared" si="10"/>
        <v>44.917506539575363</v>
      </c>
      <c r="U77" s="142">
        <f t="shared" si="10"/>
        <v>0</v>
      </c>
      <c r="V77" s="142">
        <f t="shared" si="10"/>
        <v>15.083083644546397</v>
      </c>
      <c r="W77" s="142">
        <f t="shared" si="10"/>
        <v>0</v>
      </c>
      <c r="X77" s="142">
        <f t="shared" si="10"/>
        <v>0</v>
      </c>
      <c r="Y77" s="142">
        <f t="shared" si="10"/>
        <v>0</v>
      </c>
      <c r="Z77" s="142">
        <f t="shared" si="10"/>
        <v>0</v>
      </c>
      <c r="AA77" s="142">
        <f t="shared" si="10"/>
        <v>11.301459778289729</v>
      </c>
      <c r="AB77" s="142">
        <f t="shared" si="10"/>
        <v>0</v>
      </c>
      <c r="AC77" s="142">
        <f t="shared" si="10"/>
        <v>12.595931488920694</v>
      </c>
      <c r="AD77" s="142">
        <f t="shared" si="10"/>
        <v>11.774933143822981</v>
      </c>
      <c r="AE77" s="142">
        <f t="shared" si="10"/>
        <v>9.1804892188021121</v>
      </c>
      <c r="AF77" s="142">
        <f t="shared" si="10"/>
        <v>12.33597522906822</v>
      </c>
      <c r="AG77" s="142"/>
      <c r="AH77" s="142"/>
      <c r="AI77" s="142"/>
      <c r="AJ77" s="142"/>
      <c r="AK77" s="142"/>
      <c r="AL77" s="142">
        <f t="shared" si="10"/>
        <v>12.764499672705677</v>
      </c>
    </row>
    <row r="78" spans="1:38">
      <c r="A78" s="160" t="s">
        <v>40</v>
      </c>
      <c r="B78" s="102" t="s">
        <v>38</v>
      </c>
      <c r="C78" s="142">
        <f t="shared" si="10"/>
        <v>11.079056550992956</v>
      </c>
      <c r="D78" s="142">
        <f t="shared" si="10"/>
        <v>16.467883076621057</v>
      </c>
      <c r="E78" s="142">
        <f t="shared" si="10"/>
        <v>9.3057289608295868</v>
      </c>
      <c r="F78" s="142">
        <f t="shared" si="10"/>
        <v>9.9728320851859849</v>
      </c>
      <c r="G78" s="142">
        <f t="shared" si="10"/>
        <v>6.7690988996931605</v>
      </c>
      <c r="H78" s="142">
        <f t="shared" si="10"/>
        <v>11.366206145130617</v>
      </c>
      <c r="I78" s="142">
        <f t="shared" si="10"/>
        <v>10.300887709950922</v>
      </c>
      <c r="J78" s="142">
        <f t="shared" si="10"/>
        <v>9.2781923513696007</v>
      </c>
      <c r="K78" s="142">
        <f t="shared" si="10"/>
        <v>18.809072627021706</v>
      </c>
      <c r="L78" s="142">
        <f t="shared" si="10"/>
        <v>12.647252593388638</v>
      </c>
      <c r="M78" s="142">
        <f t="shared" si="10"/>
        <v>15.726516324520961</v>
      </c>
      <c r="N78" s="142">
        <f t="shared" si="10"/>
        <v>5.9653310120670238</v>
      </c>
      <c r="O78" s="142">
        <f t="shared" si="10"/>
        <v>13.024879970563626</v>
      </c>
      <c r="P78" s="142">
        <f t="shared" si="10"/>
        <v>8.0637657409883428</v>
      </c>
      <c r="Q78" s="142">
        <f t="shared" si="10"/>
        <v>11.895842793069388</v>
      </c>
      <c r="R78" s="142">
        <f t="shared" si="10"/>
        <v>0</v>
      </c>
      <c r="S78" s="142">
        <f t="shared" si="10"/>
        <v>6.9694359168695055</v>
      </c>
      <c r="T78" s="142">
        <f t="shared" si="10"/>
        <v>46.166366196297474</v>
      </c>
      <c r="U78" s="142">
        <f t="shared" si="10"/>
        <v>0</v>
      </c>
      <c r="V78" s="142">
        <f t="shared" si="10"/>
        <v>13.775631509129751</v>
      </c>
      <c r="W78" s="142">
        <f t="shared" si="10"/>
        <v>12.051220111564307</v>
      </c>
      <c r="X78" s="142">
        <f t="shared" si="10"/>
        <v>14.650258720509273</v>
      </c>
      <c r="Y78" s="142">
        <f t="shared" si="10"/>
        <v>12.735887537030017</v>
      </c>
      <c r="Z78" s="142">
        <f t="shared" si="10"/>
        <v>8.2357477220631008</v>
      </c>
      <c r="AA78" s="142">
        <f t="shared" si="10"/>
        <v>10.311976265759071</v>
      </c>
      <c r="AB78" s="142">
        <f t="shared" si="10"/>
        <v>8.5212779418799958</v>
      </c>
      <c r="AC78" s="142">
        <f t="shared" si="10"/>
        <v>12.321225639524972</v>
      </c>
      <c r="AD78" s="142">
        <f t="shared" si="10"/>
        <v>10.49443748280488</v>
      </c>
      <c r="AE78" s="142">
        <f t="shared" si="10"/>
        <v>7.675297355345533</v>
      </c>
      <c r="AF78" s="142">
        <f t="shared" si="10"/>
        <v>11.740055652527717</v>
      </c>
      <c r="AG78" s="142"/>
      <c r="AH78" s="142"/>
      <c r="AI78" s="142"/>
      <c r="AJ78" s="142"/>
      <c r="AK78" s="142"/>
      <c r="AL78" s="142">
        <f t="shared" si="10"/>
        <v>11.7057221144049</v>
      </c>
    </row>
    <row r="79" spans="1:38">
      <c r="A79" s="160" t="s">
        <v>40</v>
      </c>
      <c r="B79" s="102" t="s">
        <v>39</v>
      </c>
      <c r="C79" s="142">
        <f t="shared" si="10"/>
        <v>102.53243898364806</v>
      </c>
      <c r="D79" s="142">
        <f t="shared" si="10"/>
        <v>97.892778788493885</v>
      </c>
      <c r="E79" s="142">
        <f t="shared" si="10"/>
        <v>141.77098277798896</v>
      </c>
      <c r="F79" s="142">
        <f t="shared" si="10"/>
        <v>45.75151604640736</v>
      </c>
      <c r="G79" s="142">
        <f t="shared" si="10"/>
        <v>23.131594926196353</v>
      </c>
      <c r="H79" s="142">
        <f t="shared" si="10"/>
        <v>65.861444414193201</v>
      </c>
      <c r="I79" s="142">
        <f t="shared" si="10"/>
        <v>129.44790054248813</v>
      </c>
      <c r="J79" s="142">
        <f t="shared" si="10"/>
        <v>83.781130877346584</v>
      </c>
      <c r="K79" s="142">
        <f t="shared" si="10"/>
        <v>163.88290896072448</v>
      </c>
      <c r="L79" s="142">
        <f t="shared" si="10"/>
        <v>110.81196587084042</v>
      </c>
      <c r="M79" s="142">
        <f t="shared" si="10"/>
        <v>255.0307680024749</v>
      </c>
      <c r="N79" s="142">
        <f t="shared" si="10"/>
        <v>30.761148562477381</v>
      </c>
      <c r="O79" s="142">
        <f t="shared" si="10"/>
        <v>132.47096640021783</v>
      </c>
      <c r="P79" s="142">
        <f t="shared" si="10"/>
        <v>42.018232930568701</v>
      </c>
      <c r="Q79" s="142">
        <f t="shared" si="10"/>
        <v>157.77066641338007</v>
      </c>
      <c r="R79" s="142">
        <f t="shared" si="10"/>
        <v>0</v>
      </c>
      <c r="S79" s="142">
        <f t="shared" si="10"/>
        <v>34.19767393288091</v>
      </c>
      <c r="T79" s="142">
        <f t="shared" si="10"/>
        <v>899.09678558200892</v>
      </c>
      <c r="U79" s="142">
        <f t="shared" si="10"/>
        <v>0</v>
      </c>
      <c r="V79" s="142">
        <f t="shared" si="10"/>
        <v>149.60767338672568</v>
      </c>
      <c r="W79" s="142">
        <f t="shared" si="10"/>
        <v>93.268590509591419</v>
      </c>
      <c r="X79" s="142">
        <f t="shared" si="10"/>
        <v>162.67508435140019</v>
      </c>
      <c r="Y79" s="142">
        <f t="shared" si="10"/>
        <v>92.519543993195867</v>
      </c>
      <c r="Z79" s="142">
        <f t="shared" si="10"/>
        <v>39.913554798805038</v>
      </c>
      <c r="AA79" s="142">
        <f t="shared" si="10"/>
        <v>53.270095368384133</v>
      </c>
      <c r="AB79" s="142">
        <f t="shared" si="10"/>
        <v>76.236471086441782</v>
      </c>
      <c r="AC79" s="142">
        <f t="shared" si="10"/>
        <v>200.01509512922223</v>
      </c>
      <c r="AD79" s="142">
        <f t="shared" si="10"/>
        <v>69.463596143593122</v>
      </c>
      <c r="AE79" s="142">
        <f t="shared" si="10"/>
        <v>44.073929027385155</v>
      </c>
      <c r="AF79" s="142">
        <f t="shared" si="10"/>
        <v>138.5822220801339</v>
      </c>
      <c r="AG79" s="142"/>
      <c r="AH79" s="142"/>
      <c r="AI79" s="142"/>
      <c r="AJ79" s="142"/>
      <c r="AK79" s="142"/>
      <c r="AL79" s="142">
        <f t="shared" si="10"/>
        <v>106.36402420214596</v>
      </c>
    </row>
    <row r="80" spans="1:38">
      <c r="A80" s="160" t="s">
        <v>44</v>
      </c>
      <c r="B80" s="92" t="s">
        <v>45</v>
      </c>
      <c r="C80" s="142">
        <f t="shared" si="10"/>
        <v>118.73195589775573</v>
      </c>
      <c r="D80" s="142">
        <f t="shared" si="10"/>
        <v>127.88505787209264</v>
      </c>
      <c r="E80" s="142">
        <f t="shared" si="10"/>
        <v>88.40415960845425</v>
      </c>
      <c r="F80" s="142">
        <f t="shared" si="10"/>
        <v>78.98963025188992</v>
      </c>
      <c r="G80" s="142">
        <f t="shared" si="10"/>
        <v>74.938058477231706</v>
      </c>
      <c r="H80" s="142">
        <f t="shared" si="10"/>
        <v>115.9160069059415</v>
      </c>
      <c r="I80" s="142">
        <f t="shared" si="10"/>
        <v>103.92428182668816</v>
      </c>
      <c r="J80" s="142">
        <f t="shared" si="10"/>
        <v>90.443412875474081</v>
      </c>
      <c r="K80" s="142">
        <f t="shared" si="10"/>
        <v>164.9196256306758</v>
      </c>
      <c r="L80" s="142">
        <f t="shared" si="10"/>
        <v>102.84623435050968</v>
      </c>
      <c r="M80" s="142">
        <f t="shared" si="10"/>
        <v>164.08043428018897</v>
      </c>
      <c r="N80" s="142">
        <f t="shared" si="10"/>
        <v>77.235319542681367</v>
      </c>
      <c r="O80" s="142">
        <f t="shared" si="10"/>
        <v>194.54144939548169</v>
      </c>
      <c r="P80" s="142">
        <f t="shared" si="10"/>
        <v>81.600023254889678</v>
      </c>
      <c r="Q80" s="142">
        <f t="shared" si="10"/>
        <v>114.05808052965352</v>
      </c>
      <c r="R80" s="142">
        <f t="shared" si="10"/>
        <v>0</v>
      </c>
      <c r="S80" s="142">
        <f t="shared" si="10"/>
        <v>84.968336885260811</v>
      </c>
      <c r="T80" s="142">
        <f t="shared" si="10"/>
        <v>352.12923553944222</v>
      </c>
      <c r="U80" s="142">
        <f t="shared" si="10"/>
        <v>0</v>
      </c>
      <c r="V80" s="142">
        <f t="shared" si="10"/>
        <v>131.18089707203728</v>
      </c>
      <c r="W80" s="142">
        <f t="shared" si="10"/>
        <v>90.545525022901771</v>
      </c>
      <c r="X80" s="142">
        <f t="shared" si="10"/>
        <v>137.59556241479285</v>
      </c>
      <c r="Y80" s="142">
        <f t="shared" si="10"/>
        <v>123.1965837219027</v>
      </c>
      <c r="Z80" s="142">
        <f t="shared" si="10"/>
        <v>83.126396376746754</v>
      </c>
      <c r="AA80" s="142">
        <f t="shared" si="10"/>
        <v>70.027789804340671</v>
      </c>
      <c r="AB80" s="142">
        <f t="shared" si="10"/>
        <v>144.0323177672077</v>
      </c>
      <c r="AC80" s="142">
        <f t="shared" si="10"/>
        <v>102.55272649136364</v>
      </c>
      <c r="AD80" s="142">
        <f t="shared" si="10"/>
        <v>70.862300188266133</v>
      </c>
      <c r="AE80" s="142">
        <f t="shared" si="10"/>
        <v>85.592804246000981</v>
      </c>
      <c r="AF80" s="142">
        <f t="shared" si="10"/>
        <v>133.44257582440812</v>
      </c>
      <c r="AG80" s="142"/>
      <c r="AH80" s="142"/>
      <c r="AI80" s="142"/>
      <c r="AJ80" s="142"/>
      <c r="AK80" s="142"/>
      <c r="AL80" s="142">
        <f t="shared" si="10"/>
        <v>114.21501494677014</v>
      </c>
    </row>
    <row r="81" spans="1:38">
      <c r="A81" s="160" t="s">
        <v>43</v>
      </c>
      <c r="B81" s="160" t="s">
        <v>46</v>
      </c>
      <c r="C81" s="142">
        <f t="shared" si="10"/>
        <v>26.132432744968042</v>
      </c>
      <c r="D81" s="142">
        <f t="shared" si="10"/>
        <v>38.068311249759006</v>
      </c>
      <c r="E81" s="142">
        <f t="shared" si="10"/>
        <v>13.996857708326482</v>
      </c>
      <c r="F81" s="142">
        <f t="shared" si="10"/>
        <v>17.020211950749438</v>
      </c>
      <c r="G81" s="142">
        <f t="shared" si="10"/>
        <v>15.519102739299564</v>
      </c>
      <c r="H81" s="142">
        <f t="shared" si="10"/>
        <v>29.646714414326702</v>
      </c>
      <c r="I81" s="142">
        <f t="shared" si="10"/>
        <v>32.635031265353554</v>
      </c>
      <c r="J81" s="142">
        <f t="shared" si="10"/>
        <v>14.008671722707476</v>
      </c>
      <c r="K81" s="142">
        <f t="shared" si="10"/>
        <v>36.651506701932178</v>
      </c>
      <c r="L81" s="142">
        <f t="shared" si="10"/>
        <v>28.122081333342006</v>
      </c>
      <c r="M81" s="142">
        <f t="shared" si="10"/>
        <v>40.47522810721324</v>
      </c>
      <c r="N81" s="142">
        <f t="shared" si="10"/>
        <v>15.076468993795286</v>
      </c>
      <c r="O81" s="142">
        <f t="shared" si="10"/>
        <v>28.87594203788742</v>
      </c>
      <c r="P81" s="142">
        <f t="shared" si="10"/>
        <v>11.482713481712675</v>
      </c>
      <c r="Q81" s="142">
        <f t="shared" si="10"/>
        <v>41.157823253877389</v>
      </c>
      <c r="R81" s="142">
        <f t="shared" si="10"/>
        <v>0</v>
      </c>
      <c r="S81" s="142">
        <f t="shared" si="10"/>
        <v>10.660015075441111</v>
      </c>
      <c r="T81" s="142">
        <f t="shared" si="10"/>
        <v>68.621064262851789</v>
      </c>
      <c r="U81" s="142">
        <f t="shared" si="10"/>
        <v>0</v>
      </c>
      <c r="V81" s="142">
        <f t="shared" si="10"/>
        <v>23.86078059274989</v>
      </c>
      <c r="W81" s="142">
        <f t="shared" si="10"/>
        <v>19.670050566047834</v>
      </c>
      <c r="X81" s="142">
        <f t="shared" si="10"/>
        <v>24.819774369122051</v>
      </c>
      <c r="Y81" s="142">
        <f t="shared" si="10"/>
        <v>14.188977324389711</v>
      </c>
      <c r="Z81" s="142">
        <f t="shared" si="10"/>
        <v>16.611846534786274</v>
      </c>
      <c r="AA81" s="142">
        <f t="shared" si="10"/>
        <v>17.467477727880755</v>
      </c>
      <c r="AB81" s="142">
        <f t="shared" si="10"/>
        <v>15.545520440197851</v>
      </c>
      <c r="AC81" s="142">
        <f t="shared" si="10"/>
        <v>31.41095637415901</v>
      </c>
      <c r="AD81" s="142">
        <f t="shared" si="10"/>
        <v>19.27140396595059</v>
      </c>
      <c r="AE81" s="142">
        <f t="shared" si="10"/>
        <v>11.263947062874376</v>
      </c>
      <c r="AF81" s="142">
        <f t="shared" si="10"/>
        <v>34.423466918532029</v>
      </c>
      <c r="AG81" s="142"/>
      <c r="AH81" s="142"/>
      <c r="AI81" s="142"/>
      <c r="AJ81" s="142"/>
      <c r="AK81" s="142"/>
      <c r="AL81" s="142">
        <f t="shared" si="10"/>
        <v>25.511614560753337</v>
      </c>
    </row>
    <row r="83" spans="1:38" ht="15">
      <c r="A83" s="112" t="s">
        <v>193</v>
      </c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</row>
    <row r="84" spans="1:38">
      <c r="A84" s="141" t="s">
        <v>41</v>
      </c>
      <c r="B84" s="141" t="s">
        <v>42</v>
      </c>
      <c r="C84" s="141" t="s">
        <v>0</v>
      </c>
      <c r="D84" s="141" t="s">
        <v>1</v>
      </c>
      <c r="E84" s="141" t="s">
        <v>2</v>
      </c>
      <c r="F84" s="141" t="s">
        <v>3</v>
      </c>
      <c r="G84" s="141" t="s">
        <v>4</v>
      </c>
      <c r="H84" s="141" t="s">
        <v>5</v>
      </c>
      <c r="I84" s="141" t="s">
        <v>6</v>
      </c>
      <c r="J84" s="141" t="s">
        <v>7</v>
      </c>
      <c r="K84" s="141" t="s">
        <v>8</v>
      </c>
      <c r="L84" s="141" t="s">
        <v>9</v>
      </c>
      <c r="M84" s="141" t="s">
        <v>10</v>
      </c>
      <c r="N84" s="141" t="s">
        <v>11</v>
      </c>
      <c r="O84" s="141" t="s">
        <v>12</v>
      </c>
      <c r="P84" s="141" t="s">
        <v>13</v>
      </c>
      <c r="Q84" s="141" t="s">
        <v>14</v>
      </c>
      <c r="R84" s="141" t="s">
        <v>15</v>
      </c>
      <c r="S84" s="141" t="s">
        <v>16</v>
      </c>
      <c r="T84" s="141" t="s">
        <v>17</v>
      </c>
      <c r="U84" s="141" t="s">
        <v>18</v>
      </c>
      <c r="V84" s="141" t="s">
        <v>19</v>
      </c>
      <c r="W84" s="141" t="s">
        <v>20</v>
      </c>
      <c r="X84" s="141" t="s">
        <v>21</v>
      </c>
      <c r="Y84" s="141" t="s">
        <v>22</v>
      </c>
      <c r="Z84" s="141" t="s">
        <v>23</v>
      </c>
      <c r="AA84" s="141" t="s">
        <v>24</v>
      </c>
      <c r="AB84" s="141" t="s">
        <v>25</v>
      </c>
      <c r="AC84" s="141" t="s">
        <v>26</v>
      </c>
      <c r="AD84" s="141" t="s">
        <v>27</v>
      </c>
      <c r="AE84" s="141" t="s">
        <v>28</v>
      </c>
      <c r="AF84" s="141" t="s">
        <v>29</v>
      </c>
      <c r="AG84" s="141" t="s">
        <v>30</v>
      </c>
      <c r="AH84" s="141" t="s">
        <v>31</v>
      </c>
      <c r="AI84" s="141" t="s">
        <v>32</v>
      </c>
      <c r="AJ84" s="141" t="s">
        <v>33</v>
      </c>
      <c r="AK84" s="141" t="s">
        <v>34</v>
      </c>
      <c r="AL84" s="141" t="s">
        <v>35</v>
      </c>
    </row>
    <row r="85" spans="1:38">
      <c r="A85" s="160" t="s">
        <v>40</v>
      </c>
      <c r="B85" s="149" t="s">
        <v>36</v>
      </c>
      <c r="C85" s="149">
        <f t="shared" ref="C85:AL90" si="11">C247+C256+C265+C274+C283+C292</f>
        <v>42.833752844683382</v>
      </c>
      <c r="D85" s="149">
        <f t="shared" si="11"/>
        <v>52.59079545097579</v>
      </c>
      <c r="E85" s="149">
        <f t="shared" si="11"/>
        <v>36.827199786828068</v>
      </c>
      <c r="F85" s="149">
        <f t="shared" si="11"/>
        <v>36.400433813355406</v>
      </c>
      <c r="G85" s="149">
        <f t="shared" si="11"/>
        <v>18.129270745414182</v>
      </c>
      <c r="H85" s="149">
        <f t="shared" si="11"/>
        <v>36.192403306458417</v>
      </c>
      <c r="I85" s="149">
        <f t="shared" si="11"/>
        <v>41.087231866370978</v>
      </c>
      <c r="J85" s="149">
        <f t="shared" si="11"/>
        <v>34.332307019094287</v>
      </c>
      <c r="K85" s="149">
        <f t="shared" si="11"/>
        <v>38.285474558680043</v>
      </c>
      <c r="L85" s="149">
        <f t="shared" si="11"/>
        <v>39.76941831620956</v>
      </c>
      <c r="M85" s="149">
        <f t="shared" si="11"/>
        <v>45.465289798638551</v>
      </c>
      <c r="N85" s="149">
        <f t="shared" si="11"/>
        <v>25.294816629368007</v>
      </c>
      <c r="O85" s="149">
        <f t="shared" si="11"/>
        <v>39.836620201381486</v>
      </c>
      <c r="P85" s="149">
        <f t="shared" si="11"/>
        <v>27.686776581848402</v>
      </c>
      <c r="Q85" s="149">
        <f t="shared" si="11"/>
        <v>43.989552389216243</v>
      </c>
      <c r="R85" s="149">
        <f t="shared" si="11"/>
        <v>0</v>
      </c>
      <c r="S85" s="149">
        <f t="shared" si="11"/>
        <v>26.896191880371781</v>
      </c>
      <c r="T85" s="149">
        <f t="shared" si="11"/>
        <v>156.48330155157285</v>
      </c>
      <c r="U85" s="149">
        <f t="shared" si="11"/>
        <v>0</v>
      </c>
      <c r="V85" s="149">
        <f t="shared" si="11"/>
        <v>47.957964181790601</v>
      </c>
      <c r="W85" s="149">
        <f t="shared" si="11"/>
        <v>44.111386463621685</v>
      </c>
      <c r="X85" s="149">
        <f t="shared" si="11"/>
        <v>43.760071102511539</v>
      </c>
      <c r="Y85" s="149">
        <f t="shared" si="11"/>
        <v>25.847830693887143</v>
      </c>
      <c r="Z85" s="149">
        <f t="shared" si="11"/>
        <v>29.268125784207673</v>
      </c>
      <c r="AA85" s="149">
        <f t="shared" si="11"/>
        <v>29.373099417146555</v>
      </c>
      <c r="AB85" s="149">
        <f t="shared" si="11"/>
        <v>43.513766723179309</v>
      </c>
      <c r="AC85" s="149">
        <f t="shared" si="11"/>
        <v>32.133195604968165</v>
      </c>
      <c r="AD85" s="149">
        <f t="shared" si="11"/>
        <v>26.860781540132592</v>
      </c>
      <c r="AE85" s="149">
        <f t="shared" si="11"/>
        <v>20.103235961762071</v>
      </c>
      <c r="AF85" s="149">
        <f t="shared" si="11"/>
        <v>43.614977895042863</v>
      </c>
      <c r="AG85" s="149"/>
      <c r="AH85" s="149"/>
      <c r="AI85" s="149"/>
      <c r="AJ85" s="149"/>
      <c r="AK85" s="149"/>
      <c r="AL85" s="149">
        <f t="shared" si="11"/>
        <v>40.624571679346026</v>
      </c>
    </row>
    <row r="86" spans="1:38">
      <c r="A86" s="160" t="s">
        <v>40</v>
      </c>
      <c r="B86" s="149" t="s">
        <v>37</v>
      </c>
      <c r="C86" s="149">
        <f t="shared" si="11"/>
        <v>11.826244016148898</v>
      </c>
      <c r="D86" s="149">
        <f t="shared" si="11"/>
        <v>16.554448638286505</v>
      </c>
      <c r="E86" s="149">
        <f t="shared" si="11"/>
        <v>0</v>
      </c>
      <c r="F86" s="149">
        <f t="shared" si="11"/>
        <v>10.284284221459552</v>
      </c>
      <c r="G86" s="149">
        <f t="shared" si="11"/>
        <v>0</v>
      </c>
      <c r="H86" s="149">
        <f t="shared" si="11"/>
        <v>0</v>
      </c>
      <c r="I86" s="149">
        <f t="shared" si="11"/>
        <v>8.8210764650836655</v>
      </c>
      <c r="J86" s="149">
        <f t="shared" si="11"/>
        <v>9.4043165479138437</v>
      </c>
      <c r="K86" s="149">
        <f t="shared" si="11"/>
        <v>10.435463946433689</v>
      </c>
      <c r="L86" s="149">
        <f t="shared" si="11"/>
        <v>0</v>
      </c>
      <c r="M86" s="149">
        <f t="shared" si="11"/>
        <v>14.884723217244991</v>
      </c>
      <c r="N86" s="149">
        <f t="shared" si="11"/>
        <v>0</v>
      </c>
      <c r="O86" s="149">
        <f t="shared" si="11"/>
        <v>12.471903247187814</v>
      </c>
      <c r="P86" s="149">
        <f t="shared" si="11"/>
        <v>0</v>
      </c>
      <c r="Q86" s="149">
        <f t="shared" si="11"/>
        <v>0</v>
      </c>
      <c r="R86" s="149">
        <f t="shared" si="11"/>
        <v>0</v>
      </c>
      <c r="S86" s="149">
        <f t="shared" si="11"/>
        <v>7.685114382200954</v>
      </c>
      <c r="T86" s="149">
        <f t="shared" si="11"/>
        <v>41.518030105589993</v>
      </c>
      <c r="U86" s="149">
        <f t="shared" si="11"/>
        <v>0</v>
      </c>
      <c r="V86" s="149">
        <f t="shared" si="11"/>
        <v>14.483365777403941</v>
      </c>
      <c r="W86" s="149">
        <f t="shared" si="11"/>
        <v>0</v>
      </c>
      <c r="X86" s="149">
        <f t="shared" si="11"/>
        <v>0</v>
      </c>
      <c r="Y86" s="149">
        <f t="shared" si="11"/>
        <v>0</v>
      </c>
      <c r="Z86" s="149">
        <f t="shared" si="11"/>
        <v>0</v>
      </c>
      <c r="AA86" s="149">
        <f t="shared" si="11"/>
        <v>10.482847778073225</v>
      </c>
      <c r="AB86" s="149">
        <f t="shared" si="11"/>
        <v>0</v>
      </c>
      <c r="AC86" s="149">
        <f t="shared" si="11"/>
        <v>9.5815609880717201</v>
      </c>
      <c r="AD86" s="149">
        <f t="shared" si="11"/>
        <v>11.27672701786693</v>
      </c>
      <c r="AE86" s="149">
        <f t="shared" si="11"/>
        <v>8.2559584132262103</v>
      </c>
      <c r="AF86" s="149">
        <f t="shared" si="11"/>
        <v>11.050124953685994</v>
      </c>
      <c r="AG86" s="149"/>
      <c r="AH86" s="149"/>
      <c r="AI86" s="149"/>
      <c r="AJ86" s="149"/>
      <c r="AK86" s="149"/>
      <c r="AL86" s="149">
        <f t="shared" si="11"/>
        <v>11.03710612109637</v>
      </c>
    </row>
    <row r="87" spans="1:38">
      <c r="A87" s="160" t="s">
        <v>40</v>
      </c>
      <c r="B87" s="149" t="s">
        <v>38</v>
      </c>
      <c r="C87" s="149">
        <f t="shared" si="11"/>
        <v>10.167189042134158</v>
      </c>
      <c r="D87" s="149">
        <f t="shared" si="11"/>
        <v>15.843247917370345</v>
      </c>
      <c r="E87" s="149">
        <f t="shared" si="11"/>
        <v>7.3805065843052011</v>
      </c>
      <c r="F87" s="149">
        <f t="shared" si="11"/>
        <v>8.9881083405570656</v>
      </c>
      <c r="G87" s="149">
        <f t="shared" si="11"/>
        <v>4.7626243331227389</v>
      </c>
      <c r="H87" s="149">
        <f t="shared" si="11"/>
        <v>10.845433720954853</v>
      </c>
      <c r="I87" s="149">
        <f t="shared" si="11"/>
        <v>8.2487451458311458</v>
      </c>
      <c r="J87" s="149">
        <f t="shared" si="11"/>
        <v>8.2433257267539037</v>
      </c>
      <c r="K87" s="149">
        <f t="shared" si="11"/>
        <v>9.8038750525263598</v>
      </c>
      <c r="L87" s="149">
        <f t="shared" si="11"/>
        <v>11.416527029234903</v>
      </c>
      <c r="M87" s="149">
        <f t="shared" si="11"/>
        <v>13.328744313255372</v>
      </c>
      <c r="N87" s="149">
        <f t="shared" si="11"/>
        <v>5.0808292945915632</v>
      </c>
      <c r="O87" s="149">
        <f t="shared" si="11"/>
        <v>11.287614206404179</v>
      </c>
      <c r="P87" s="149">
        <f t="shared" si="11"/>
        <v>7.2665225063378953</v>
      </c>
      <c r="Q87" s="149">
        <f t="shared" si="11"/>
        <v>10.606044390669071</v>
      </c>
      <c r="R87" s="149">
        <f t="shared" si="11"/>
        <v>0</v>
      </c>
      <c r="S87" s="149">
        <f t="shared" si="11"/>
        <v>6.5842271520499622</v>
      </c>
      <c r="T87" s="149">
        <f t="shared" si="11"/>
        <v>42.918238990155942</v>
      </c>
      <c r="U87" s="149">
        <f t="shared" si="11"/>
        <v>0</v>
      </c>
      <c r="V87" s="149">
        <f t="shared" si="11"/>
        <v>13.202613881826801</v>
      </c>
      <c r="W87" s="149">
        <f t="shared" si="11"/>
        <v>10.665556832789155</v>
      </c>
      <c r="X87" s="149">
        <f t="shared" si="11"/>
        <v>9.8534548187734465</v>
      </c>
      <c r="Y87" s="149">
        <f t="shared" si="11"/>
        <v>11.73943620726714</v>
      </c>
      <c r="Z87" s="149">
        <f t="shared" si="11"/>
        <v>7.4276228373071964</v>
      </c>
      <c r="AA87" s="149">
        <f t="shared" si="11"/>
        <v>9.5298099643266045</v>
      </c>
      <c r="AB87" s="149">
        <f t="shared" si="11"/>
        <v>7.2060269233527752</v>
      </c>
      <c r="AC87" s="149">
        <f t="shared" si="11"/>
        <v>9.441058936407245</v>
      </c>
      <c r="AD87" s="149">
        <f t="shared" si="11"/>
        <v>10.018412158491309</v>
      </c>
      <c r="AE87" s="149">
        <f t="shared" si="11"/>
        <v>6.7919278951294242</v>
      </c>
      <c r="AF87" s="149">
        <f t="shared" si="11"/>
        <v>10.51145314752457</v>
      </c>
      <c r="AG87" s="149"/>
      <c r="AH87" s="149"/>
      <c r="AI87" s="149"/>
      <c r="AJ87" s="149"/>
      <c r="AK87" s="149"/>
      <c r="AL87" s="149">
        <f t="shared" si="11"/>
        <v>10.296244918797848</v>
      </c>
    </row>
    <row r="88" spans="1:38">
      <c r="A88" s="160" t="s">
        <v>40</v>
      </c>
      <c r="B88" s="149" t="s">
        <v>39</v>
      </c>
      <c r="C88" s="149">
        <f t="shared" si="11"/>
        <v>99.381846604973504</v>
      </c>
      <c r="D88" s="149">
        <f t="shared" si="11"/>
        <v>95.734602569834237</v>
      </c>
      <c r="E88" s="149">
        <f t="shared" si="11"/>
        <v>135.11914916421918</v>
      </c>
      <c r="F88" s="149">
        <f t="shared" si="11"/>
        <v>42.349198171510729</v>
      </c>
      <c r="G88" s="149">
        <f t="shared" si="11"/>
        <v>16.199026964264494</v>
      </c>
      <c r="H88" s="149">
        <f t="shared" si="11"/>
        <v>64.062124211760036</v>
      </c>
      <c r="I88" s="149">
        <f t="shared" si="11"/>
        <v>122.35754513486867</v>
      </c>
      <c r="J88" s="149">
        <f t="shared" si="11"/>
        <v>80.20556439561139</v>
      </c>
      <c r="K88" s="149">
        <f t="shared" si="11"/>
        <v>132.76906120210558</v>
      </c>
      <c r="L88" s="149">
        <f t="shared" si="11"/>
        <v>106.55968739288981</v>
      </c>
      <c r="M88" s="149">
        <f t="shared" si="11"/>
        <v>246.746228690457</v>
      </c>
      <c r="N88" s="149">
        <f t="shared" si="11"/>
        <v>27.705107698064623</v>
      </c>
      <c r="O88" s="149">
        <f t="shared" si="11"/>
        <v>126.46854146115737</v>
      </c>
      <c r="P88" s="149">
        <f t="shared" si="11"/>
        <v>39.26367874957473</v>
      </c>
      <c r="Q88" s="149">
        <f t="shared" si="11"/>
        <v>153.31428544010171</v>
      </c>
      <c r="R88" s="149">
        <f t="shared" si="11"/>
        <v>0</v>
      </c>
      <c r="S88" s="149">
        <f t="shared" si="11"/>
        <v>32.866739573614225</v>
      </c>
      <c r="T88" s="149">
        <f t="shared" si="11"/>
        <v>887.87418501644834</v>
      </c>
      <c r="U88" s="149">
        <f t="shared" si="11"/>
        <v>0</v>
      </c>
      <c r="V88" s="149">
        <f t="shared" si="11"/>
        <v>147.62784084319506</v>
      </c>
      <c r="W88" s="149">
        <f t="shared" si="11"/>
        <v>88.480986912461589</v>
      </c>
      <c r="X88" s="149">
        <f t="shared" si="11"/>
        <v>146.10165272017679</v>
      </c>
      <c r="Y88" s="149">
        <f t="shared" si="11"/>
        <v>89.076706152422233</v>
      </c>
      <c r="Z88" s="149">
        <f t="shared" si="11"/>
        <v>37.121403441075863</v>
      </c>
      <c r="AA88" s="149">
        <f t="shared" si="11"/>
        <v>50.567633481971207</v>
      </c>
      <c r="AB88" s="149">
        <f t="shared" si="11"/>
        <v>71.692148808524664</v>
      </c>
      <c r="AC88" s="149">
        <f t="shared" si="11"/>
        <v>190.06383447348142</v>
      </c>
      <c r="AD88" s="149">
        <f t="shared" si="11"/>
        <v>67.818881594310213</v>
      </c>
      <c r="AE88" s="149">
        <f t="shared" si="11"/>
        <v>41.021800223723936</v>
      </c>
      <c r="AF88" s="149">
        <f t="shared" si="11"/>
        <v>134.33727898140705</v>
      </c>
      <c r="AG88" s="149"/>
      <c r="AH88" s="149"/>
      <c r="AI88" s="149"/>
      <c r="AJ88" s="149"/>
      <c r="AK88" s="149"/>
      <c r="AL88" s="149">
        <f t="shared" si="11"/>
        <v>101.52531947547784</v>
      </c>
    </row>
    <row r="89" spans="1:38">
      <c r="A89" s="160" t="s">
        <v>44</v>
      </c>
      <c r="B89" s="149" t="s">
        <v>45</v>
      </c>
      <c r="C89" s="149">
        <f t="shared" si="11"/>
        <v>110.79246310349583</v>
      </c>
      <c r="D89" s="149">
        <f t="shared" si="11"/>
        <v>122.44645380107035</v>
      </c>
      <c r="E89" s="149">
        <f t="shared" si="11"/>
        <v>71.64153890175443</v>
      </c>
      <c r="F89" s="149">
        <f t="shared" si="11"/>
        <v>70.415789207150411</v>
      </c>
      <c r="G89" s="149">
        <f t="shared" si="11"/>
        <v>57.467987213163426</v>
      </c>
      <c r="H89" s="149">
        <f t="shared" si="11"/>
        <v>111.38171999580993</v>
      </c>
      <c r="I89" s="149">
        <f t="shared" si="11"/>
        <v>86.056586199487171</v>
      </c>
      <c r="J89" s="149">
        <f t="shared" si="11"/>
        <v>81.432985341501393</v>
      </c>
      <c r="K89" s="149">
        <f t="shared" si="11"/>
        <v>86.512729278956186</v>
      </c>
      <c r="L89" s="149">
        <f t="shared" si="11"/>
        <v>92.130492586074126</v>
      </c>
      <c r="M89" s="149">
        <f t="shared" si="11"/>
        <v>143.20339521390386</v>
      </c>
      <c r="N89" s="149">
        <f t="shared" si="11"/>
        <v>69.534096564361221</v>
      </c>
      <c r="O89" s="149">
        <f t="shared" si="11"/>
        <v>179.4153385490493</v>
      </c>
      <c r="P89" s="149">
        <f t="shared" si="11"/>
        <v>74.658546718784876</v>
      </c>
      <c r="Q89" s="149">
        <f t="shared" si="11"/>
        <v>102.8280004769921</v>
      </c>
      <c r="R89" s="149">
        <f t="shared" si="11"/>
        <v>0</v>
      </c>
      <c r="S89" s="149">
        <f t="shared" si="11"/>
        <v>81.614382299908755</v>
      </c>
      <c r="T89" s="149">
        <f t="shared" si="11"/>
        <v>323.84828211422968</v>
      </c>
      <c r="U89" s="149">
        <f t="shared" si="11"/>
        <v>0</v>
      </c>
      <c r="V89" s="149">
        <f t="shared" si="11"/>
        <v>126.19171906234011</v>
      </c>
      <c r="W89" s="149">
        <f t="shared" si="11"/>
        <v>78.480763958134602</v>
      </c>
      <c r="X89" s="149">
        <f t="shared" si="11"/>
        <v>95.830514704109831</v>
      </c>
      <c r="Y89" s="149">
        <f t="shared" si="11"/>
        <v>114.52063236315314</v>
      </c>
      <c r="Z89" s="149">
        <f t="shared" si="11"/>
        <v>76.090174955269234</v>
      </c>
      <c r="AA89" s="149">
        <f t="shared" si="11"/>
        <v>63.2175858505801</v>
      </c>
      <c r="AB89" s="149">
        <f t="shared" si="11"/>
        <v>132.58062562685657</v>
      </c>
      <c r="AC89" s="149">
        <f t="shared" si="11"/>
        <v>77.47554963889678</v>
      </c>
      <c r="AD89" s="149">
        <f t="shared" si="11"/>
        <v>66.717619524073214</v>
      </c>
      <c r="AE89" s="149">
        <f t="shared" si="11"/>
        <v>77.901439660774713</v>
      </c>
      <c r="AF89" s="149">
        <f t="shared" si="11"/>
        <v>122.74531921561648</v>
      </c>
      <c r="AG89" s="149"/>
      <c r="AH89" s="149"/>
      <c r="AI89" s="149"/>
      <c r="AJ89" s="149"/>
      <c r="AK89" s="149"/>
      <c r="AL89" s="149">
        <f t="shared" si="11"/>
        <v>101.71088526767957</v>
      </c>
    </row>
    <row r="90" spans="1:38">
      <c r="A90" s="160" t="s">
        <v>43</v>
      </c>
      <c r="B90" s="149" t="s">
        <v>46</v>
      </c>
      <c r="C90" s="149">
        <f t="shared" si="11"/>
        <v>24.847985838546819</v>
      </c>
      <c r="D90" s="149">
        <f t="shared" si="11"/>
        <v>36.948639221251383</v>
      </c>
      <c r="E90" s="149">
        <f t="shared" si="11"/>
        <v>11.122394731947463</v>
      </c>
      <c r="F90" s="149">
        <f t="shared" si="11"/>
        <v>15.189256072576091</v>
      </c>
      <c r="G90" s="149">
        <f t="shared" si="11"/>
        <v>10.545500596937483</v>
      </c>
      <c r="H90" s="149">
        <f t="shared" si="11"/>
        <v>28.455068993253587</v>
      </c>
      <c r="I90" s="149">
        <f t="shared" si="11"/>
        <v>28.251170324280636</v>
      </c>
      <c r="J90" s="149">
        <f t="shared" si="11"/>
        <v>12.141154334945382</v>
      </c>
      <c r="K90" s="149">
        <f t="shared" si="11"/>
        <v>18.50008673438446</v>
      </c>
      <c r="L90" s="149">
        <f t="shared" si="11"/>
        <v>26.276982208901906</v>
      </c>
      <c r="M90" s="149">
        <f t="shared" si="11"/>
        <v>35.906285228920559</v>
      </c>
      <c r="N90" s="149">
        <f t="shared" si="11"/>
        <v>13.712508545861574</v>
      </c>
      <c r="O90" s="149">
        <f t="shared" si="11"/>
        <v>25.755337825330599</v>
      </c>
      <c r="P90" s="149">
        <f t="shared" si="11"/>
        <v>9.8475901346387236</v>
      </c>
      <c r="Q90" s="149">
        <f t="shared" si="11"/>
        <v>39.053812734710434</v>
      </c>
      <c r="R90" s="149">
        <f t="shared" si="11"/>
        <v>0</v>
      </c>
      <c r="S90" s="149">
        <f t="shared" si="11"/>
        <v>9.8267149338717079</v>
      </c>
      <c r="T90" s="149">
        <f t="shared" si="11"/>
        <v>63.799354770198477</v>
      </c>
      <c r="U90" s="149">
        <f t="shared" si="11"/>
        <v>0</v>
      </c>
      <c r="V90" s="149">
        <f t="shared" si="11"/>
        <v>22.640745740048075</v>
      </c>
      <c r="W90" s="149">
        <f t="shared" si="11"/>
        <v>17.596685135648457</v>
      </c>
      <c r="X90" s="149">
        <f t="shared" si="11"/>
        <v>16.060730241284187</v>
      </c>
      <c r="Y90" s="149">
        <f t="shared" si="11"/>
        <v>12.753694114331907</v>
      </c>
      <c r="Z90" s="149">
        <f t="shared" si="11"/>
        <v>15.21976426569163</v>
      </c>
      <c r="AA90" s="149">
        <f t="shared" si="11"/>
        <v>16.212719993924598</v>
      </c>
      <c r="AB90" s="149">
        <f t="shared" si="11"/>
        <v>13.394841379181257</v>
      </c>
      <c r="AC90" s="149">
        <f t="shared" si="11"/>
        <v>25.669205032538255</v>
      </c>
      <c r="AD90" s="149">
        <f t="shared" si="11"/>
        <v>18.2332159128628</v>
      </c>
      <c r="AE90" s="149">
        <f t="shared" si="11"/>
        <v>9.7201490276769746</v>
      </c>
      <c r="AF90" s="149">
        <f t="shared" si="11"/>
        <v>32.533933368954933</v>
      </c>
      <c r="AG90" s="149"/>
      <c r="AH90" s="149"/>
      <c r="AI90" s="149"/>
      <c r="AJ90" s="149"/>
      <c r="AK90" s="149"/>
      <c r="AL90" s="149">
        <f t="shared" si="11"/>
        <v>22.813951530106788</v>
      </c>
    </row>
    <row r="91" spans="1:38">
      <c r="A91" s="159"/>
      <c r="B91" s="216"/>
      <c r="C91" s="216"/>
      <c r="D91" s="216"/>
      <c r="E91" s="216"/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</row>
    <row r="92" spans="1:38" ht="15">
      <c r="A92" s="112" t="s">
        <v>264</v>
      </c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</row>
    <row r="93" spans="1:38">
      <c r="A93" s="141" t="s">
        <v>41</v>
      </c>
      <c r="B93" s="141" t="s">
        <v>42</v>
      </c>
      <c r="C93" s="141" t="s">
        <v>0</v>
      </c>
      <c r="D93" s="141" t="s">
        <v>1</v>
      </c>
      <c r="E93" s="141" t="s">
        <v>2</v>
      </c>
      <c r="F93" s="141" t="s">
        <v>3</v>
      </c>
      <c r="G93" s="141" t="s">
        <v>4</v>
      </c>
      <c r="H93" s="141" t="s">
        <v>5</v>
      </c>
      <c r="I93" s="141" t="s">
        <v>6</v>
      </c>
      <c r="J93" s="141" t="s">
        <v>7</v>
      </c>
      <c r="K93" s="141" t="s">
        <v>8</v>
      </c>
      <c r="L93" s="141" t="s">
        <v>9</v>
      </c>
      <c r="M93" s="141" t="s">
        <v>10</v>
      </c>
      <c r="N93" s="141" t="s">
        <v>11</v>
      </c>
      <c r="O93" s="141" t="s">
        <v>12</v>
      </c>
      <c r="P93" s="141" t="s">
        <v>13</v>
      </c>
      <c r="Q93" s="141" t="s">
        <v>14</v>
      </c>
      <c r="R93" s="141" t="s">
        <v>15</v>
      </c>
      <c r="S93" s="141" t="s">
        <v>16</v>
      </c>
      <c r="T93" s="141" t="s">
        <v>17</v>
      </c>
      <c r="U93" s="141" t="s">
        <v>18</v>
      </c>
      <c r="V93" s="141" t="s">
        <v>19</v>
      </c>
      <c r="W93" s="141" t="s">
        <v>20</v>
      </c>
      <c r="X93" s="141" t="s">
        <v>21</v>
      </c>
      <c r="Y93" s="141" t="s">
        <v>22</v>
      </c>
      <c r="Z93" s="141" t="s">
        <v>23</v>
      </c>
      <c r="AA93" s="141" t="s">
        <v>24</v>
      </c>
      <c r="AB93" s="141" t="s">
        <v>25</v>
      </c>
      <c r="AC93" s="141" t="s">
        <v>26</v>
      </c>
      <c r="AD93" s="141" t="s">
        <v>27</v>
      </c>
      <c r="AE93" s="141" t="s">
        <v>28</v>
      </c>
      <c r="AF93" s="141" t="s">
        <v>29</v>
      </c>
      <c r="AG93" s="141" t="s">
        <v>30</v>
      </c>
      <c r="AH93" s="141" t="s">
        <v>31</v>
      </c>
      <c r="AI93" s="141" t="s">
        <v>32</v>
      </c>
      <c r="AJ93" s="141" t="s">
        <v>33</v>
      </c>
      <c r="AK93" s="141" t="s">
        <v>34</v>
      </c>
      <c r="AL93" s="141" t="s">
        <v>35</v>
      </c>
    </row>
    <row r="94" spans="1:38">
      <c r="A94" s="160" t="s">
        <v>40</v>
      </c>
      <c r="B94" s="102" t="s">
        <v>36</v>
      </c>
      <c r="C94" s="149">
        <f>C85+Infra_costs_road!C51</f>
        <v>44.720283578929774</v>
      </c>
      <c r="D94" s="327">
        <f>D85+Infra_costs_road!D51</f>
        <v>53.034639543155144</v>
      </c>
      <c r="E94" s="327">
        <f>E85+Infra_costs_road!E51</f>
        <v>38.320692891303281</v>
      </c>
      <c r="F94" s="327">
        <f>F85+Infra_costs_road!F51</f>
        <v>37.530257458931395</v>
      </c>
      <c r="G94" s="327">
        <f>G85+Infra_costs_road!G51</f>
        <v>22.077603119622811</v>
      </c>
      <c r="H94" s="327">
        <f>H85+Infra_costs_road!H51</f>
        <v>39.717769228206087</v>
      </c>
      <c r="I94" s="327">
        <f>I85+Infra_costs_road!I51</f>
        <v>41.875216871099923</v>
      </c>
      <c r="J94" s="327">
        <f>J85+Infra_costs_road!J51</f>
        <v>42.807436883816742</v>
      </c>
      <c r="K94" s="327">
        <f>K85+Infra_costs_road!K51</f>
        <v>39.176346939564624</v>
      </c>
      <c r="L94" s="327">
        <f>L85+Infra_costs_road!L51</f>
        <v>40.51065034418486</v>
      </c>
      <c r="M94" s="327">
        <f>M85+Infra_costs_road!M51</f>
        <v>46.105583391928192</v>
      </c>
      <c r="N94" s="327">
        <f>N85+Infra_costs_road!N51</f>
        <v>30.497649760311972</v>
      </c>
      <c r="O94" s="327">
        <f>O85+Infra_costs_road!O51</f>
        <v>43.011881417474967</v>
      </c>
      <c r="P94" s="327">
        <f>P85+Infra_costs_road!P51</f>
        <v>28.94752822015846</v>
      </c>
      <c r="Q94" s="327">
        <f>Q85+Infra_costs_road!Q51</f>
        <v>44.978435814443806</v>
      </c>
      <c r="R94" s="327">
        <f>R85+Infra_costs_road!R51</f>
        <v>0</v>
      </c>
      <c r="S94" s="327">
        <f>S85+Infra_costs_road!S51</f>
        <v>27.169064497660273</v>
      </c>
      <c r="T94" s="327">
        <f>T85+Infra_costs_road!T51</f>
        <v>157.60339414245715</v>
      </c>
      <c r="U94" s="327">
        <f>U85+Infra_costs_road!U51</f>
        <v>0</v>
      </c>
      <c r="V94" s="327">
        <f>V85+Infra_costs_road!V51</f>
        <v>49.928431036075068</v>
      </c>
      <c r="W94" s="327">
        <f>W85+Infra_costs_road!W51</f>
        <v>49.180925431450916</v>
      </c>
      <c r="X94" s="327">
        <f>X85+Infra_costs_road!X51</f>
        <v>45.620414245660974</v>
      </c>
      <c r="Y94" s="327">
        <f>Y85+Infra_costs_road!Y51</f>
        <v>26.672953759260725</v>
      </c>
      <c r="Z94" s="327">
        <f>Z85+Infra_costs_road!Z51</f>
        <v>33.135845143566733</v>
      </c>
      <c r="AA94" s="327">
        <f>AA85+Infra_costs_road!AA51</f>
        <v>31.72516836749864</v>
      </c>
      <c r="AB94" s="327">
        <f>AB85+Infra_costs_road!AB51</f>
        <v>45.2289505047383</v>
      </c>
      <c r="AC94" s="327">
        <f>AC85+Infra_costs_road!AC51</f>
        <v>32.779908566449571</v>
      </c>
      <c r="AD94" s="327">
        <f>AD85+Infra_costs_road!AD51</f>
        <v>28.265701325036115</v>
      </c>
      <c r="AE94" s="327">
        <f>AE85+Infra_costs_road!AE51</f>
        <v>20.290527826390164</v>
      </c>
      <c r="AF94" s="327">
        <f>AF85+Infra_costs_road!AF51</f>
        <v>46.238113257364475</v>
      </c>
      <c r="AG94" s="327">
        <f>AG85+Infra_costs_road!AG51</f>
        <v>96.181782081599593</v>
      </c>
      <c r="AH94" s="327">
        <f>AH85+Infra_costs_road!AH51</f>
        <v>67.199890208907675</v>
      </c>
      <c r="AI94" s="327">
        <f>AI85+Infra_costs_road!AI51</f>
        <v>0.73156088021845966</v>
      </c>
      <c r="AJ94" s="327">
        <f>AJ85+Infra_costs_road!AJ51</f>
        <v>1.9438324707027181</v>
      </c>
      <c r="AK94" s="327">
        <f>AK85+Infra_costs_road!AK51</f>
        <v>8.3175744984646958</v>
      </c>
      <c r="AL94" s="327">
        <f>AL85+Infra_costs_road!AL51</f>
        <v>41.813421773696859</v>
      </c>
    </row>
    <row r="95" spans="1:38">
      <c r="A95" s="160" t="s">
        <v>40</v>
      </c>
      <c r="B95" s="102" t="s">
        <v>37</v>
      </c>
      <c r="C95" s="149">
        <f>C86+Infra_costs_road!C52</f>
        <v>41.35458856754488</v>
      </c>
      <c r="D95" s="327">
        <f>D86+Infra_costs_road!D52</f>
        <v>31.329403271297387</v>
      </c>
      <c r="E95" s="327">
        <f>E86+Infra_costs_road!E52</f>
        <v>0</v>
      </c>
      <c r="F95" s="327">
        <f>F86+Infra_costs_road!F52</f>
        <v>40.457594700690429</v>
      </c>
      <c r="G95" s="327">
        <f>G86+Infra_costs_road!G52</f>
        <v>0</v>
      </c>
      <c r="H95" s="327">
        <f>H86+Infra_costs_road!H52</f>
        <v>0</v>
      </c>
      <c r="I95" s="327">
        <f>I86+Infra_costs_road!I52</f>
        <v>21.372174691802229</v>
      </c>
      <c r="J95" s="327">
        <f>J86+Infra_costs_road!J52</f>
        <v>49.625956853525302</v>
      </c>
      <c r="K95" s="327">
        <f>K86+Infra_costs_road!K52</f>
        <v>54.51578590316322</v>
      </c>
      <c r="L95" s="327">
        <f>L86+Infra_costs_road!L52</f>
        <v>0</v>
      </c>
      <c r="M95" s="327">
        <f>M86+Infra_costs_road!M52</f>
        <v>26.147280948939599</v>
      </c>
      <c r="N95" s="327">
        <f>N86+Infra_costs_road!N52</f>
        <v>0</v>
      </c>
      <c r="O95" s="327">
        <f>O86+Infra_costs_road!O52</f>
        <v>28.144177288875479</v>
      </c>
      <c r="P95" s="327">
        <f>P86+Infra_costs_road!P52</f>
        <v>0</v>
      </c>
      <c r="Q95" s="327">
        <f>Q86+Infra_costs_road!Q52</f>
        <v>0</v>
      </c>
      <c r="R95" s="327">
        <f>R86+Infra_costs_road!R52</f>
        <v>0</v>
      </c>
      <c r="S95" s="327">
        <f>S86+Infra_costs_road!S52</f>
        <v>10.116306672709683</v>
      </c>
      <c r="T95" s="327">
        <f>T86+Infra_costs_road!T52</f>
        <v>52.193597078658975</v>
      </c>
      <c r="U95" s="327">
        <f>U86+Infra_costs_road!U52</f>
        <v>0</v>
      </c>
      <c r="V95" s="327">
        <f>V86+Infra_costs_road!V52</f>
        <v>32.306287524388843</v>
      </c>
      <c r="W95" s="327">
        <f>W86+Infra_costs_road!W52</f>
        <v>0</v>
      </c>
      <c r="X95" s="327">
        <f>X86+Infra_costs_road!X52</f>
        <v>0</v>
      </c>
      <c r="Y95" s="327">
        <f>Y86+Infra_costs_road!Y52</f>
        <v>0</v>
      </c>
      <c r="Z95" s="327">
        <f>Z86+Infra_costs_road!Z52</f>
        <v>0</v>
      </c>
      <c r="AA95" s="327">
        <f>AA86+Infra_costs_road!AA52</f>
        <v>25.994670436127379</v>
      </c>
      <c r="AB95" s="327">
        <f>AB86+Infra_costs_road!AB52</f>
        <v>0</v>
      </c>
      <c r="AC95" s="327">
        <f>AC86+Infra_costs_road!AC52</f>
        <v>26.86863932368864</v>
      </c>
      <c r="AD95" s="327">
        <f>AD86+Infra_costs_road!AD52</f>
        <v>44.536531564024877</v>
      </c>
      <c r="AE95" s="327">
        <f>AE86+Infra_costs_road!AE52</f>
        <v>15.08651556081376</v>
      </c>
      <c r="AF95" s="327">
        <f>AF86+Infra_costs_road!AF52</f>
        <v>65.550977943683677</v>
      </c>
      <c r="AG95" s="327">
        <f>AG86+Infra_costs_road!AG52</f>
        <v>956.16338375954592</v>
      </c>
      <c r="AH95" s="327">
        <f>AH86+Infra_costs_road!AH52</f>
        <v>2026.9730848491777</v>
      </c>
      <c r="AI95" s="327">
        <f>AI86+Infra_costs_road!AI52</f>
        <v>37.557757304610362</v>
      </c>
      <c r="AJ95" s="327">
        <f>AJ86+Infra_costs_road!AJ52</f>
        <v>111.55542077473559</v>
      </c>
      <c r="AK95" s="327">
        <f>AK86+Infra_costs_road!AK52</f>
        <v>129.05134194492572</v>
      </c>
      <c r="AL95" s="327">
        <f>AL86+Infra_costs_road!AL52</f>
        <v>30.538014623790538</v>
      </c>
    </row>
    <row r="96" spans="1:38">
      <c r="A96" s="160" t="s">
        <v>40</v>
      </c>
      <c r="B96" s="102" t="s">
        <v>38</v>
      </c>
      <c r="C96" s="149">
        <f>C87+Infra_costs_road!C53</f>
        <v>34.653576151618125</v>
      </c>
      <c r="D96" s="327">
        <f>D87+Infra_costs_road!D53</f>
        <v>28.083050426007212</v>
      </c>
      <c r="E96" s="327">
        <f>E87+Infra_costs_road!E53</f>
        <v>17.255904265905759</v>
      </c>
      <c r="F96" s="327">
        <f>F87+Infra_costs_road!F53</f>
        <v>33.988910530768706</v>
      </c>
      <c r="G96" s="327">
        <f>G87+Infra_costs_road!G53</f>
        <v>43.362310815614464</v>
      </c>
      <c r="H96" s="327">
        <f>H87+Infra_costs_road!H53</f>
        <v>40.219565393556678</v>
      </c>
      <c r="I96" s="327">
        <f>I87+Infra_costs_road!I53</f>
        <v>18.656443915578002</v>
      </c>
      <c r="J96" s="327">
        <f>J87+Infra_costs_road!J53</f>
        <v>41.709292228147589</v>
      </c>
      <c r="K96" s="327">
        <f>K87+Infra_costs_road!K53</f>
        <v>46.313150059462636</v>
      </c>
      <c r="L96" s="327">
        <f>L87+Infra_costs_road!L53</f>
        <v>26.609606779840359</v>
      </c>
      <c r="M96" s="327">
        <f>M87+Infra_costs_road!M53</f>
        <v>22.666496563316542</v>
      </c>
      <c r="N96" s="327">
        <f>N87+Infra_costs_road!N53</f>
        <v>25.667864756172769</v>
      </c>
      <c r="O96" s="327">
        <f>O87+Infra_costs_road!O53</f>
        <v>24.350561477156244</v>
      </c>
      <c r="P96" s="327">
        <f>P87+Infra_costs_road!P53</f>
        <v>17.630991315711711</v>
      </c>
      <c r="Q96" s="327">
        <f>Q87+Infra_costs_road!Q53</f>
        <v>18.786909766538297</v>
      </c>
      <c r="R96" s="327">
        <f>R87+Infra_costs_road!R53</f>
        <v>0</v>
      </c>
      <c r="S96" s="327">
        <f>S87+Infra_costs_road!S53</f>
        <v>8.6028732763028835</v>
      </c>
      <c r="T96" s="327">
        <f>T87+Infra_costs_road!T53</f>
        <v>51.780497998444005</v>
      </c>
      <c r="U96" s="327">
        <f>U87+Infra_costs_road!U53</f>
        <v>0</v>
      </c>
      <c r="V96" s="327">
        <f>V87+Infra_costs_road!V53</f>
        <v>27.99309218664758</v>
      </c>
      <c r="W96" s="327">
        <f>W87+Infra_costs_road!W53</f>
        <v>38.898786472731608</v>
      </c>
      <c r="X96" s="327">
        <f>X87+Infra_costs_road!X53</f>
        <v>25.92601169289048</v>
      </c>
      <c r="Y96" s="327">
        <f>Y87+Infra_costs_road!Y53</f>
        <v>19.585323624085419</v>
      </c>
      <c r="Z96" s="327">
        <f>Z87+Infra_costs_road!Z53</f>
        <v>35.599048884979538</v>
      </c>
      <c r="AA96" s="327">
        <f>AA87+Infra_costs_road!AA53</f>
        <v>22.422641890725298</v>
      </c>
      <c r="AB96" s="327">
        <f>AB87+Infra_costs_road!AB53</f>
        <v>19.237898231887662</v>
      </c>
      <c r="AC96" s="327">
        <f>AC87+Infra_costs_road!AC53</f>
        <v>23.767301545060448</v>
      </c>
      <c r="AD96" s="327">
        <f>AD87+Infra_costs_road!AD53</f>
        <v>37.584426683302027</v>
      </c>
      <c r="AE96" s="327">
        <f>AE87+Infra_costs_road!AE53</f>
        <v>12.451462291479089</v>
      </c>
      <c r="AF96" s="327">
        <f>AF87+Infra_costs_road!AF53</f>
        <v>55.687963703105616</v>
      </c>
      <c r="AG96" s="327">
        <f>AG87+Infra_costs_road!AG53</f>
        <v>831.0998981186392</v>
      </c>
      <c r="AH96" s="327">
        <f>AH87+Infra_costs_road!AH53</f>
        <v>1758.0101901751739</v>
      </c>
      <c r="AI96" s="327">
        <f>AI87+Infra_costs_road!AI53</f>
        <v>32.569416163466336</v>
      </c>
      <c r="AJ96" s="327">
        <f>AJ87+Infra_costs_road!AJ53</f>
        <v>96.730060597228956</v>
      </c>
      <c r="AK96" s="327">
        <f>AK87+Infra_costs_road!AK53</f>
        <v>112.00157055252686</v>
      </c>
      <c r="AL96" s="327">
        <f>AL87+Infra_costs_road!AL53</f>
        <v>22.759809310612944</v>
      </c>
    </row>
    <row r="97" spans="1:40">
      <c r="A97" s="160" t="s">
        <v>40</v>
      </c>
      <c r="B97" s="102" t="s">
        <v>39</v>
      </c>
      <c r="C97" s="149">
        <f>C88+Infra_costs_road!C54</f>
        <v>100.79143883562091</v>
      </c>
      <c r="D97" s="327">
        <f>D88+Infra_costs_road!D54</f>
        <v>96.009162765593686</v>
      </c>
      <c r="E97" s="327">
        <f>E88+Infra_costs_road!E54</f>
        <v>136.24512581935605</v>
      </c>
      <c r="F97" s="327">
        <f>F88+Infra_costs_road!F54</f>
        <v>43.076229604066171</v>
      </c>
      <c r="G97" s="327">
        <f>G88+Infra_costs_road!G54</f>
        <v>19.162548172644325</v>
      </c>
      <c r="H97" s="327">
        <f>H88+Infra_costs_road!H54</f>
        <v>66.713560947460834</v>
      </c>
      <c r="I97" s="327">
        <f>I88+Infra_costs_road!I54</f>
        <v>122.94612735432459</v>
      </c>
      <c r="J97" s="327">
        <f>J88+Infra_costs_road!J54</f>
        <v>86.04325583703735</v>
      </c>
      <c r="K97" s="327">
        <f>K88+Infra_costs_road!K54</f>
        <v>133.32448078679866</v>
      </c>
      <c r="L97" s="327">
        <f>L88+Infra_costs_road!L54</f>
        <v>107.12019786641433</v>
      </c>
      <c r="M97" s="327">
        <f>M88+Infra_costs_road!M54</f>
        <v>247.22356191719209</v>
      </c>
      <c r="N97" s="327">
        <f>N88+Infra_costs_road!N54</f>
        <v>31.642247074225224</v>
      </c>
      <c r="O97" s="327">
        <f>O88+Infra_costs_road!O54</f>
        <v>129.54677799944574</v>
      </c>
      <c r="P97" s="327">
        <f>P88+Infra_costs_road!P54</f>
        <v>40.130851063332251</v>
      </c>
      <c r="Q97" s="327">
        <f>Q88+Infra_costs_road!Q54</f>
        <v>154.05808930963846</v>
      </c>
      <c r="R97" s="327">
        <f>R88+Infra_costs_road!R54</f>
        <v>0</v>
      </c>
      <c r="S97" s="327">
        <f>S88+Infra_costs_road!S54</f>
        <v>33.07288885696164</v>
      </c>
      <c r="T97" s="327">
        <f>T88+Infra_costs_road!T54</f>
        <v>888.71710722793318</v>
      </c>
      <c r="U97" s="327">
        <f>U88+Infra_costs_road!U54</f>
        <v>0</v>
      </c>
      <c r="V97" s="327">
        <f>V88+Infra_costs_road!V54</f>
        <v>148.85643947970735</v>
      </c>
      <c r="W97" s="327">
        <f>W88+Infra_costs_road!W54</f>
        <v>92.67670124044372</v>
      </c>
      <c r="X97" s="327">
        <f>X88+Infra_costs_road!X54</f>
        <v>147.50021686484061</v>
      </c>
      <c r="Y97" s="327">
        <f>Y88+Infra_costs_road!Y54</f>
        <v>89.989272833481778</v>
      </c>
      <c r="Z97" s="327">
        <f>Z88+Infra_costs_road!Z54</f>
        <v>40.034613913278754</v>
      </c>
      <c r="AA97" s="327">
        <f>AA88+Infra_costs_road!AA54</f>
        <v>52.343721881774584</v>
      </c>
      <c r="AB97" s="327">
        <f>AB88+Infra_costs_road!AB54</f>
        <v>72.988627040559393</v>
      </c>
      <c r="AC97" s="327">
        <f>AC88+Infra_costs_road!AC54</f>
        <v>190.57221407561806</v>
      </c>
      <c r="AD97" s="327">
        <f>AD88+Infra_costs_road!AD54</f>
        <v>68.893615677405435</v>
      </c>
      <c r="AE97" s="327">
        <f>AE88+Infra_costs_road!AE54</f>
        <v>41.183467075245225</v>
      </c>
      <c r="AF97" s="327">
        <f>AF88+Infra_costs_road!AF54</f>
        <v>136.2985510559601</v>
      </c>
      <c r="AG97" s="327">
        <f>AG88+Infra_costs_road!AG54</f>
        <v>66.702593683689642</v>
      </c>
      <c r="AH97" s="327">
        <f>AH88+Infra_costs_road!AH54</f>
        <v>43.741831231332817</v>
      </c>
      <c r="AI97" s="327">
        <f>AI88+Infra_costs_road!AI54</f>
        <v>0.45306283190378949</v>
      </c>
      <c r="AJ97" s="327">
        <f>AJ88+Infra_costs_road!AJ54</f>
        <v>1.1986842207224009</v>
      </c>
      <c r="AK97" s="327">
        <f>AK88+Infra_costs_road!AK54</f>
        <v>5.6337194478839594</v>
      </c>
      <c r="AL97" s="327">
        <f>AL88+Infra_costs_road!AL54</f>
        <v>102.78768641412104</v>
      </c>
    </row>
    <row r="98" spans="1:40">
      <c r="A98" s="160" t="s">
        <v>44</v>
      </c>
      <c r="B98" s="92" t="s">
        <v>45</v>
      </c>
      <c r="C98" s="149">
        <f>C89+Infra_costs_road!C55</f>
        <v>112.03829824178717</v>
      </c>
      <c r="D98" s="327">
        <f>D89+Infra_costs_road!D55</f>
        <v>122.70171834133301</v>
      </c>
      <c r="E98" s="327">
        <f>E89+Infra_costs_road!E55</f>
        <v>72.516654925935782</v>
      </c>
      <c r="F98" s="327">
        <f>F89+Infra_costs_road!F55</f>
        <v>71.092342676561842</v>
      </c>
      <c r="G98" s="327">
        <f>G89+Infra_costs_road!G55</f>
        <v>59.80250309025169</v>
      </c>
      <c r="H98" s="327">
        <f>H89+Infra_costs_road!H55</f>
        <v>112.61189166254697</v>
      </c>
      <c r="I98" s="327">
        <f>I89+Infra_costs_road!I55</f>
        <v>86.297862816650749</v>
      </c>
      <c r="J98" s="327">
        <f>J89+Infra_costs_road!J55</f>
        <v>83.753297772766572</v>
      </c>
      <c r="K98" s="327">
        <f>K89+Infra_costs_road!K55</f>
        <v>86.765280304986035</v>
      </c>
      <c r="L98" s="327">
        <f>L89+Infra_costs_road!L55</f>
        <v>92.447097040867902</v>
      </c>
      <c r="M98" s="327">
        <f>M89+Infra_costs_road!M55</f>
        <v>143.5644450340686</v>
      </c>
      <c r="N98" s="327">
        <f>N89+Infra_costs_road!N55</f>
        <v>72.559506437621934</v>
      </c>
      <c r="O98" s="327">
        <f>O89+Infra_costs_road!O55</f>
        <v>180.43628511995055</v>
      </c>
      <c r="P98" s="327">
        <f>P89+Infra_costs_road!P55</f>
        <v>75.114377182387244</v>
      </c>
      <c r="Q98" s="327">
        <f>Q89+Infra_costs_road!Q55</f>
        <v>103.22746531088313</v>
      </c>
      <c r="R98" s="327">
        <f>R89+Infra_costs_road!R55</f>
        <v>0</v>
      </c>
      <c r="S98" s="327">
        <f>S89+Infra_costs_road!S55</f>
        <v>81.720898448587761</v>
      </c>
      <c r="T98" s="327">
        <f>T89+Infra_costs_road!T55</f>
        <v>324.55921513829918</v>
      </c>
      <c r="U98" s="327">
        <f>U89+Infra_costs_road!U55</f>
        <v>0</v>
      </c>
      <c r="V98" s="327">
        <f>V89+Infra_costs_road!V55</f>
        <v>127.17406819348405</v>
      </c>
      <c r="W98" s="327">
        <f>W89+Infra_costs_road!W55</f>
        <v>78.726059825484427</v>
      </c>
      <c r="X98" s="327">
        <f>X89+Infra_costs_road!X55</f>
        <v>96.757847535391818</v>
      </c>
      <c r="Y98" s="327">
        <f>Y89+Infra_costs_road!Y55</f>
        <v>115.22949374458351</v>
      </c>
      <c r="Z98" s="327">
        <f>Z89+Infra_costs_road!Z55</f>
        <v>77.424615856559413</v>
      </c>
      <c r="AA98" s="327">
        <f>AA89+Infra_costs_road!AA55</f>
        <v>64.752096201205248</v>
      </c>
      <c r="AB98" s="327">
        <f>AB89+Infra_costs_road!AB55</f>
        <v>133.46411740010137</v>
      </c>
      <c r="AC98" s="327">
        <f>AC89+Infra_costs_road!AC55</f>
        <v>77.679333637868268</v>
      </c>
      <c r="AD98" s="327">
        <f>AD89+Infra_costs_road!AD55</f>
        <v>67.246741729543544</v>
      </c>
      <c r="AE98" s="327">
        <f>AE89+Infra_costs_road!AE55</f>
        <v>77.968557694804261</v>
      </c>
      <c r="AF98" s="327">
        <f>AF89+Infra_costs_road!AF55</f>
        <v>124.57260911621269</v>
      </c>
      <c r="AG98" s="327">
        <f>AG89+Infra_costs_road!AG55</f>
        <v>0</v>
      </c>
      <c r="AH98" s="327">
        <f>AH89+Infra_costs_road!AH55</f>
        <v>0</v>
      </c>
      <c r="AI98" s="327">
        <f>AI89+Infra_costs_road!AI55</f>
        <v>0.94859204494259064</v>
      </c>
      <c r="AJ98" s="327">
        <f>AJ89+Infra_costs_road!AJ55</f>
        <v>2.1258672114645347</v>
      </c>
      <c r="AK98" s="327">
        <f>AK89+Infra_costs_road!AK55</f>
        <v>7.2744882639616186</v>
      </c>
      <c r="AL98" s="327">
        <f>AL89+Infra_costs_road!AL55</f>
        <v>102.28539553943243</v>
      </c>
    </row>
    <row r="99" spans="1:40">
      <c r="A99" s="160" t="s">
        <v>43</v>
      </c>
      <c r="B99" s="160" t="s">
        <v>46</v>
      </c>
      <c r="C99" s="149">
        <f>C90+Infra_costs_road!C56</f>
        <v>34.449827946279349</v>
      </c>
      <c r="D99" s="327">
        <f>D90+Infra_costs_road!D56</f>
        <v>42.441603848610804</v>
      </c>
      <c r="E99" s="327">
        <f>E90+Infra_costs_road!E56</f>
        <v>15.125514696539451</v>
      </c>
      <c r="F99" s="327">
        <f>F90+Infra_costs_road!F56</f>
        <v>24.372553085257664</v>
      </c>
      <c r="G99" s="327">
        <f>G90+Infra_costs_road!G56</f>
        <v>27.791325209213074</v>
      </c>
      <c r="H99" s="327">
        <f>H90+Infra_costs_road!H56</f>
        <v>42.783378947975898</v>
      </c>
      <c r="I99" s="327">
        <f>I90+Infra_costs_road!I56</f>
        <v>33.306846745476129</v>
      </c>
      <c r="J99" s="327">
        <f>J90+Infra_costs_road!J56</f>
        <v>28.344151026932558</v>
      </c>
      <c r="K99" s="327">
        <f>K90+Infra_costs_road!K56</f>
        <v>32.185687848131451</v>
      </c>
      <c r="L99" s="327">
        <f>L90+Infra_costs_road!L56</f>
        <v>33.422130646494367</v>
      </c>
      <c r="M99" s="327">
        <f>M90+Infra_costs_road!M56</f>
        <v>40.059126837664181</v>
      </c>
      <c r="N99" s="327">
        <f>N90+Infra_costs_road!N56</f>
        <v>23.69246095466756</v>
      </c>
      <c r="O99" s="327">
        <f>O90+Infra_costs_road!O56</f>
        <v>31.825957212869795</v>
      </c>
      <c r="P99" s="327">
        <f>P90+Infra_costs_road!P56</f>
        <v>14.753255865113369</v>
      </c>
      <c r="Q99" s="327">
        <f>Q90+Infra_costs_road!Q56</f>
        <v>43.16891384654204</v>
      </c>
      <c r="R99" s="327">
        <f>R90+Infra_costs_road!R56</f>
        <v>0</v>
      </c>
      <c r="S99" s="327">
        <f>S90+Infra_costs_road!S56</f>
        <v>10.763409961663593</v>
      </c>
      <c r="T99" s="327">
        <f>T90+Infra_costs_road!T56</f>
        <v>67.377281234242773</v>
      </c>
      <c r="U99" s="327">
        <f>U90+Infra_costs_road!U56</f>
        <v>0</v>
      </c>
      <c r="V99" s="327">
        <f>V90+Infra_costs_road!V56</f>
        <v>30.314046791793682</v>
      </c>
      <c r="W99" s="327">
        <f>W90+Infra_costs_road!W56</f>
        <v>28.828528773782587</v>
      </c>
      <c r="X99" s="327">
        <f>X90+Infra_costs_road!X56</f>
        <v>22.86626308562704</v>
      </c>
      <c r="Y99" s="327">
        <f>Y90+Infra_costs_road!Y56</f>
        <v>16.22730145423386</v>
      </c>
      <c r="Z99" s="327">
        <f>Z90+Infra_costs_road!Z56</f>
        <v>27.250592390474665</v>
      </c>
      <c r="AA99" s="327">
        <f>AA90+Infra_costs_road!AA56</f>
        <v>21.950937500023347</v>
      </c>
      <c r="AB99" s="327">
        <f>AB90+Infra_costs_road!AB56</f>
        <v>17.707457021388858</v>
      </c>
      <c r="AC99" s="327">
        <f>AC90+Infra_costs_road!AC56</f>
        <v>33.467062002698839</v>
      </c>
      <c r="AD99" s="327">
        <f>AD90+Infra_costs_road!AD56</f>
        <v>32.247543724977632</v>
      </c>
      <c r="AE99" s="327">
        <f>AE90+Infra_costs_road!AE56</f>
        <v>12.266072147598038</v>
      </c>
      <c r="AF99" s="327">
        <f>AF90+Infra_costs_road!AF56</f>
        <v>53.709148911563503</v>
      </c>
      <c r="AG99" s="327">
        <f>AG90+Infra_costs_road!AG56</f>
        <v>257.50358397412333</v>
      </c>
      <c r="AH99" s="327">
        <f>AH90+Infra_costs_road!AH56</f>
        <v>222.33614636875356</v>
      </c>
      <c r="AI99" s="327">
        <f>AI90+Infra_costs_road!AI56</f>
        <v>5.5289462640544507</v>
      </c>
      <c r="AJ99" s="327">
        <f>AJ90+Infra_costs_road!AJ56</f>
        <v>16.355704508046422</v>
      </c>
      <c r="AK99" s="327">
        <f>AK90+Infra_costs_road!AK56</f>
        <v>53.306027827551681</v>
      </c>
      <c r="AL99" s="327">
        <f>AL90+Infra_costs_road!AL56</f>
        <v>28.92447631922736</v>
      </c>
    </row>
    <row r="100" spans="1:40">
      <c r="A100" s="159"/>
      <c r="B100" s="159"/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</row>
    <row r="101" spans="1:40" ht="15">
      <c r="A101" s="112" t="s">
        <v>265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8"/>
      <c r="AH101" s="118"/>
      <c r="AI101" s="118"/>
      <c r="AJ101" s="118"/>
      <c r="AK101" s="118"/>
      <c r="AL101" s="118"/>
    </row>
    <row r="102" spans="1:40">
      <c r="A102" s="141" t="s">
        <v>41</v>
      </c>
      <c r="B102" s="141" t="s">
        <v>42</v>
      </c>
      <c r="C102" s="141" t="s">
        <v>0</v>
      </c>
      <c r="D102" s="141" t="s">
        <v>1</v>
      </c>
      <c r="E102" s="141" t="s">
        <v>2</v>
      </c>
      <c r="F102" s="141" t="s">
        <v>3</v>
      </c>
      <c r="G102" s="141" t="s">
        <v>4</v>
      </c>
      <c r="H102" s="141" t="s">
        <v>5</v>
      </c>
      <c r="I102" s="141" t="s">
        <v>6</v>
      </c>
      <c r="J102" s="141" t="s">
        <v>7</v>
      </c>
      <c r="K102" s="141" t="s">
        <v>8</v>
      </c>
      <c r="L102" s="141" t="s">
        <v>9</v>
      </c>
      <c r="M102" s="141" t="s">
        <v>10</v>
      </c>
      <c r="N102" s="141" t="s">
        <v>11</v>
      </c>
      <c r="O102" s="141" t="s">
        <v>12</v>
      </c>
      <c r="P102" s="141" t="s">
        <v>13</v>
      </c>
      <c r="Q102" s="141" t="s">
        <v>14</v>
      </c>
      <c r="R102" s="141" t="s">
        <v>15</v>
      </c>
      <c r="S102" s="141" t="s">
        <v>16</v>
      </c>
      <c r="T102" s="141" t="s">
        <v>17</v>
      </c>
      <c r="U102" s="141" t="s">
        <v>18</v>
      </c>
      <c r="V102" s="141" t="s">
        <v>19</v>
      </c>
      <c r="W102" s="141" t="s">
        <v>20</v>
      </c>
      <c r="X102" s="141" t="s">
        <v>21</v>
      </c>
      <c r="Y102" s="141" t="s">
        <v>22</v>
      </c>
      <c r="Z102" s="141" t="s">
        <v>23</v>
      </c>
      <c r="AA102" s="141" t="s">
        <v>24</v>
      </c>
      <c r="AB102" s="141" t="s">
        <v>25</v>
      </c>
      <c r="AC102" s="141" t="s">
        <v>26</v>
      </c>
      <c r="AD102" s="141" t="s">
        <v>27</v>
      </c>
      <c r="AE102" s="141" t="s">
        <v>28</v>
      </c>
      <c r="AF102" s="141" t="s">
        <v>29</v>
      </c>
      <c r="AG102" s="141" t="s">
        <v>30</v>
      </c>
      <c r="AH102" s="141" t="s">
        <v>31</v>
      </c>
      <c r="AI102" s="141" t="s">
        <v>32</v>
      </c>
      <c r="AJ102" s="141" t="s">
        <v>33</v>
      </c>
      <c r="AK102" s="141" t="s">
        <v>34</v>
      </c>
      <c r="AL102" s="141" t="s">
        <v>35</v>
      </c>
    </row>
    <row r="103" spans="1:40">
      <c r="A103" s="160" t="s">
        <v>40</v>
      </c>
      <c r="B103" s="102" t="s">
        <v>36</v>
      </c>
      <c r="C103" s="149">
        <f>C76+Infra_costs_road!C42</f>
        <v>94.54779159035985</v>
      </c>
      <c r="D103" s="327">
        <f>D76+Infra_costs_road!D42</f>
        <v>69.993535655963512</v>
      </c>
      <c r="E103" s="327">
        <f>E76+Infra_costs_road!E42</f>
        <v>79.115254638292413</v>
      </c>
      <c r="F103" s="327">
        <f>F76+Infra_costs_road!F42</f>
        <v>117.93363706437881</v>
      </c>
      <c r="G103" s="327">
        <f>G76+Infra_costs_road!G42</f>
        <v>101.98603446886202</v>
      </c>
      <c r="H103" s="327">
        <f>H76+Infra_costs_road!H42</f>
        <v>132.45870859592327</v>
      </c>
      <c r="I103" s="327">
        <f>I76+Infra_costs_road!I42</f>
        <v>66.285985357882581</v>
      </c>
      <c r="J103" s="327">
        <f>J76+Infra_costs_road!J42</f>
        <v>97.544403689846462</v>
      </c>
      <c r="K103" s="327">
        <f>K76+Infra_costs_road!K42</f>
        <v>118.7183658019872</v>
      </c>
      <c r="L103" s="327">
        <f>L76+Infra_costs_road!L42</f>
        <v>62.775763796200593</v>
      </c>
      <c r="M103" s="327">
        <f>M76+Infra_costs_road!M42</f>
        <v>69.156030060256754</v>
      </c>
      <c r="N103" s="327">
        <f>N76+Infra_costs_road!N42</f>
        <v>116.83676490282534</v>
      </c>
      <c r="O103" s="327">
        <f>O76+Infra_costs_road!O42</f>
        <v>102.025406843783</v>
      </c>
      <c r="P103" s="327">
        <f>P76+Infra_costs_road!P42</f>
        <v>55.888289636585583</v>
      </c>
      <c r="Q103" s="327">
        <f>Q76+Infra_costs_road!Q42</f>
        <v>69.857089057176239</v>
      </c>
      <c r="R103" s="327">
        <f>R76+Infra_costs_road!R42</f>
        <v>0</v>
      </c>
      <c r="S103" s="327">
        <f>S76+Infra_costs_road!S42</f>
        <v>33.448026340754026</v>
      </c>
      <c r="T103" s="327">
        <f>T76+Infra_costs_road!T42</f>
        <v>194.38808319328442</v>
      </c>
      <c r="U103" s="327">
        <f>U76+Infra_costs_road!U42</f>
        <v>0</v>
      </c>
      <c r="V103" s="327">
        <f>V76+Infra_costs_road!V42</f>
        <v>79.830862067449459</v>
      </c>
      <c r="W103" s="327">
        <f>W76+Infra_costs_road!W42</f>
        <v>141.35115604619324</v>
      </c>
      <c r="X103" s="327">
        <f>X76+Infra_costs_road!X42</f>
        <v>103.84786062741712</v>
      </c>
      <c r="Y103" s="327">
        <f>Y76+Infra_costs_road!Y42</f>
        <v>48.617962618209788</v>
      </c>
      <c r="Z103" s="327">
        <f>Z76+Infra_costs_road!Z42</f>
        <v>106.051622143937</v>
      </c>
      <c r="AA103" s="327">
        <f>AA76+Infra_costs_road!AA42</f>
        <v>73.116153774028504</v>
      </c>
      <c r="AB103" s="327">
        <f>AB76+Infra_costs_road!AB42</f>
        <v>86.543744468700226</v>
      </c>
      <c r="AC103" s="327">
        <f>AC76+Infra_costs_road!AC42</f>
        <v>54.767776441754037</v>
      </c>
      <c r="AD103" s="327">
        <f>AD76+Infra_costs_road!AD42</f>
        <v>58.587848517746373</v>
      </c>
      <c r="AE103" s="327">
        <f>AE76+Infra_costs_road!AE42</f>
        <v>26.566200040397877</v>
      </c>
      <c r="AF103" s="327">
        <f>AF76+Infra_costs_road!AF42</f>
        <v>96.82440828558336</v>
      </c>
      <c r="AG103" s="327">
        <f>AG76+Infra_costs_road!AG42</f>
        <v>1273.8705654377425</v>
      </c>
      <c r="AH103" s="327">
        <f>AH76+Infra_costs_road!AH42</f>
        <v>850.56247224187382</v>
      </c>
      <c r="AI103" s="327">
        <f>AI76+Infra_costs_road!AI42</f>
        <v>16.441270108182533</v>
      </c>
      <c r="AJ103" s="327">
        <f>AJ76+Infra_costs_road!AJ42</f>
        <v>41.364596753803319</v>
      </c>
      <c r="AK103" s="327">
        <f>AK76+Infra_costs_road!AK42</f>
        <v>161.27829647962088</v>
      </c>
      <c r="AL103" s="327">
        <f>AL76+Infra_costs_road!AL42</f>
        <v>72.612438538007993</v>
      </c>
    </row>
    <row r="104" spans="1:40">
      <c r="A104" s="160" t="s">
        <v>40</v>
      </c>
      <c r="B104" s="102" t="s">
        <v>37</v>
      </c>
      <c r="C104" s="149">
        <f>C77+Infra_costs_road!C43</f>
        <v>80.970737050041777</v>
      </c>
      <c r="D104" s="327">
        <f>D77+Infra_costs_road!D43</f>
        <v>40.285878256816787</v>
      </c>
      <c r="E104" s="327">
        <f>E77+Infra_costs_road!E43</f>
        <v>0</v>
      </c>
      <c r="F104" s="327">
        <f>F77+Infra_costs_road!F43</f>
        <v>97.741237405199016</v>
      </c>
      <c r="G104" s="327">
        <f>G77+Infra_costs_road!G43</f>
        <v>0</v>
      </c>
      <c r="H104" s="327">
        <f>H77+Infra_costs_road!H43</f>
        <v>0</v>
      </c>
      <c r="I104" s="327">
        <f>I77+Infra_costs_road!I43</f>
        <v>41.106787241374491</v>
      </c>
      <c r="J104" s="327">
        <f>J77+Infra_costs_road!J43</f>
        <v>92.100642610408428</v>
      </c>
      <c r="K104" s="327">
        <f>K77+Infra_costs_road!K43</f>
        <v>85.857481877406272</v>
      </c>
      <c r="L104" s="327">
        <f>L77+Infra_costs_road!L43</f>
        <v>0</v>
      </c>
      <c r="M104" s="327">
        <f>M77+Infra_costs_road!M43</f>
        <v>43.698293242493932</v>
      </c>
      <c r="N104" s="327">
        <f>N77+Infra_costs_road!N43</f>
        <v>0</v>
      </c>
      <c r="O104" s="327">
        <f>O77+Infra_costs_road!O43</f>
        <v>64.483761025812768</v>
      </c>
      <c r="P104" s="327">
        <f>P77+Infra_costs_road!P43</f>
        <v>0</v>
      </c>
      <c r="Q104" s="327">
        <f>Q77+Infra_costs_road!Q43</f>
        <v>0</v>
      </c>
      <c r="R104" s="327">
        <f>R77+Infra_costs_road!R43</f>
        <v>0</v>
      </c>
      <c r="S104" s="327">
        <f>S77+Infra_costs_road!S43</f>
        <v>12.244450377362618</v>
      </c>
      <c r="T104" s="327">
        <f>T77+Infra_costs_road!T43</f>
        <v>71.710068475732072</v>
      </c>
      <c r="U104" s="327">
        <f>U77+Infra_costs_road!U43</f>
        <v>0</v>
      </c>
      <c r="V104" s="327">
        <f>V77+Infra_costs_road!V43</f>
        <v>59.376325357608209</v>
      </c>
      <c r="W104" s="327">
        <f>W77+Infra_costs_road!W43</f>
        <v>0</v>
      </c>
      <c r="X104" s="327">
        <f>X77+Infra_costs_road!X43</f>
        <v>0</v>
      </c>
      <c r="Y104" s="327">
        <f>Y77+Infra_costs_road!Y43</f>
        <v>0</v>
      </c>
      <c r="Z104" s="327">
        <f>Z77+Infra_costs_road!Z43</f>
        <v>0</v>
      </c>
      <c r="AA104" s="327">
        <f>AA77+Infra_costs_road!AA43</f>
        <v>57.449361228511606</v>
      </c>
      <c r="AB104" s="327">
        <f>AB77+Infra_costs_road!AB43</f>
        <v>0</v>
      </c>
      <c r="AC104" s="327">
        <f>AC77+Infra_costs_road!AC43</f>
        <v>40.793214839384497</v>
      </c>
      <c r="AD104" s="327">
        <f>AD77+Infra_costs_road!AD43</f>
        <v>81.028918639620059</v>
      </c>
      <c r="AE104" s="327">
        <f>AE77+Infra_costs_road!AE43</f>
        <v>20.6456691316715</v>
      </c>
      <c r="AF104" s="327">
        <f>AF77+Infra_costs_road!AF43</f>
        <v>135.96068348049499</v>
      </c>
      <c r="AG104" s="327">
        <f>AG77+Infra_costs_road!AG43</f>
        <v>1801.3156146187534</v>
      </c>
      <c r="AH104" s="327">
        <f>AH77+Infra_costs_road!AH43</f>
        <v>3505.0838579492615</v>
      </c>
      <c r="AI104" s="327">
        <f>AI77+Infra_costs_road!AI43</f>
        <v>70.96061903926676</v>
      </c>
      <c r="AJ104" s="327">
        <f>AJ77+Infra_costs_road!AJ43</f>
        <v>208.35087806592287</v>
      </c>
      <c r="AK104" s="327">
        <f>AK77+Infra_costs_road!AK43</f>
        <v>295.93894605781935</v>
      </c>
      <c r="AL104" s="327">
        <f>AL77+Infra_costs_road!AL43</f>
        <v>53.447359719503083</v>
      </c>
    </row>
    <row r="105" spans="1:40">
      <c r="A105" s="160" t="s">
        <v>40</v>
      </c>
      <c r="B105" s="102" t="s">
        <v>38</v>
      </c>
      <c r="C105" s="149">
        <f>C78+Infra_costs_road!C44</f>
        <v>68.504842613046037</v>
      </c>
      <c r="D105" s="327">
        <f>D78+Infra_costs_road!D44</f>
        <v>35.803675051070911</v>
      </c>
      <c r="E105" s="327">
        <f>E78+Infra_costs_road!E44</f>
        <v>31.215799655665137</v>
      </c>
      <c r="F105" s="327">
        <f>F78+Infra_costs_road!F44</f>
        <v>82.932271785387485</v>
      </c>
      <c r="G105" s="327">
        <f>G78+Infra_costs_road!G44</f>
        <v>103.86841124886512</v>
      </c>
      <c r="H105" s="327">
        <f>H78+Infra_costs_road!H44</f>
        <v>85.372786686824199</v>
      </c>
      <c r="I105" s="327">
        <f>I78+Infra_costs_road!I44</f>
        <v>35.564155628158346</v>
      </c>
      <c r="J105" s="327">
        <f>J78+Infra_costs_road!J44</f>
        <v>77.956234987780235</v>
      </c>
      <c r="K105" s="327">
        <f>K78+Infra_costs_road!K44</f>
        <v>73.930433432382515</v>
      </c>
      <c r="L105" s="327">
        <f>L78+Infra_costs_road!L44</f>
        <v>42.064307980532426</v>
      </c>
      <c r="M105" s="327">
        <f>M78+Infra_costs_road!M44</f>
        <v>37.747599937937153</v>
      </c>
      <c r="N105" s="327">
        <f>N78+Infra_costs_road!N44</f>
        <v>74.075221276740706</v>
      </c>
      <c r="O105" s="327">
        <f>O78+Infra_costs_road!O44</f>
        <v>56.104197858964795</v>
      </c>
      <c r="P105" s="327">
        <f>P78+Infra_costs_road!P44</f>
        <v>34.204362408873635</v>
      </c>
      <c r="Q105" s="327">
        <f>Q78+Infra_costs_road!Q44</f>
        <v>31.945757309721522</v>
      </c>
      <c r="R105" s="327">
        <f>R78+Infra_costs_road!R44</f>
        <v>0</v>
      </c>
      <c r="S105" s="327">
        <f>S78+Infra_costs_road!S44</f>
        <v>10.502468767915937</v>
      </c>
      <c r="T105" s="327">
        <f>T78+Infra_costs_road!T44</f>
        <v>68.798466137992989</v>
      </c>
      <c r="U105" s="327">
        <f>U78+Infra_costs_road!U44</f>
        <v>0</v>
      </c>
      <c r="V105" s="327">
        <f>V78+Infra_costs_road!V44</f>
        <v>50.947958533715195</v>
      </c>
      <c r="W105" s="327">
        <f>W78+Infra_costs_road!W44</f>
        <v>91.750072139228138</v>
      </c>
      <c r="X105" s="327">
        <f>X78+Infra_costs_road!X44</f>
        <v>54.808543128824034</v>
      </c>
      <c r="Y105" s="327">
        <f>Y78+Infra_costs_road!Y44</f>
        <v>30.700289542422588</v>
      </c>
      <c r="Z105" s="327">
        <f>Z78+Infra_costs_road!Z44</f>
        <v>80.172631099174055</v>
      </c>
      <c r="AA105" s="327">
        <f>AA78+Infra_costs_road!AA44</f>
        <v>49.373824261923914</v>
      </c>
      <c r="AB105" s="327">
        <f>AB78+Infra_costs_road!AB44</f>
        <v>37.124414656660328</v>
      </c>
      <c r="AC105" s="327">
        <f>AC78+Infra_costs_road!AC44</f>
        <v>35.855581971060481</v>
      </c>
      <c r="AD105" s="327">
        <f>AD78+Infra_costs_road!AD44</f>
        <v>68.460575709937359</v>
      </c>
      <c r="AE105" s="327">
        <f>AE78+Infra_costs_road!AE44</f>
        <v>17.22977825481474</v>
      </c>
      <c r="AF105" s="327">
        <f>AF78+Infra_costs_road!AF44</f>
        <v>115.08938423183513</v>
      </c>
      <c r="AG105" s="327">
        <f>AG78+Infra_costs_road!AG44</f>
        <v>1593.5093950239002</v>
      </c>
      <c r="AH105" s="327">
        <f>AH78+Infra_costs_road!AH44</f>
        <v>3058.1735382259176</v>
      </c>
      <c r="AI105" s="327">
        <f>AI78+Infra_costs_road!AI44</f>
        <v>62.082849862636849</v>
      </c>
      <c r="AJ105" s="327">
        <f>AJ78+Infra_costs_road!AJ44</f>
        <v>182.04184784846453</v>
      </c>
      <c r="AK105" s="327">
        <f>AK78+Infra_costs_road!AK44</f>
        <v>259.94174215772387</v>
      </c>
      <c r="AL105" s="327">
        <f>AL78+Infra_costs_road!AL44</f>
        <v>42.077427526465854</v>
      </c>
    </row>
    <row r="106" spans="1:40">
      <c r="A106" s="160" t="s">
        <v>40</v>
      </c>
      <c r="B106" s="102" t="s">
        <v>39</v>
      </c>
      <c r="C106" s="149">
        <f>C79+Infra_costs_road!C45</f>
        <v>141.84154703943091</v>
      </c>
      <c r="D106" s="327">
        <f>D79+Infra_costs_road!D45</f>
        <v>108.28602571117381</v>
      </c>
      <c r="E106" s="327">
        <f>E79+Infra_costs_road!E45</f>
        <v>169.52014504296923</v>
      </c>
      <c r="F106" s="327">
        <f>F79+Infra_costs_road!F45</f>
        <v>98.762488594514622</v>
      </c>
      <c r="G106" s="327">
        <f>G79+Infra_costs_road!G45</f>
        <v>81.450411674802055</v>
      </c>
      <c r="H106" s="327">
        <f>H79+Infra_costs_road!H45</f>
        <v>146.47909084297805</v>
      </c>
      <c r="I106" s="327">
        <f>I79+Infra_costs_road!I45</f>
        <v>141.12011549501761</v>
      </c>
      <c r="J106" s="327">
        <f>J79+Infra_costs_road!J45</f>
        <v>125.24011819609738</v>
      </c>
      <c r="K106" s="327">
        <f>K79+Infra_costs_road!K45</f>
        <v>185.8056398315191</v>
      </c>
      <c r="L106" s="327">
        <f>L79+Infra_costs_road!L45</f>
        <v>125.2634829083956</v>
      </c>
      <c r="M106" s="327">
        <f>M79+Infra_costs_road!M45</f>
        <v>264.00266562263539</v>
      </c>
      <c r="N106" s="327">
        <f>N79+Infra_costs_road!N45</f>
        <v>97.101148927377324</v>
      </c>
      <c r="O106" s="327">
        <f>O79+Infra_costs_road!O45</f>
        <v>187.22832581126565</v>
      </c>
      <c r="P106" s="327">
        <f>P79+Infra_costs_road!P45</f>
        <v>59.331353151261034</v>
      </c>
      <c r="Q106" s="327">
        <f>Q79+Infra_costs_road!Q45</f>
        <v>173.23774489107882</v>
      </c>
      <c r="R106" s="327">
        <f>R79+Infra_costs_road!R45</f>
        <v>0</v>
      </c>
      <c r="S106" s="327">
        <f>S79+Infra_costs_road!S45</f>
        <v>38.255506700546086</v>
      </c>
      <c r="T106" s="327">
        <f>T79+Infra_costs_road!T45</f>
        <v>916.16262485096229</v>
      </c>
      <c r="U106" s="327">
        <f>U79+Infra_costs_road!U45</f>
        <v>0</v>
      </c>
      <c r="V106" s="327">
        <f>V79+Infra_costs_road!V45</f>
        <v>168.0681272676743</v>
      </c>
      <c r="W106" s="327">
        <f>W79+Infra_costs_road!W45</f>
        <v>171.37713896107948</v>
      </c>
      <c r="X106" s="327">
        <f>X79+Infra_costs_road!X45</f>
        <v>191.16090271291517</v>
      </c>
      <c r="Y106" s="327">
        <f>Y79+Infra_costs_road!Y45</f>
        <v>116.73713894233165</v>
      </c>
      <c r="Z106" s="327">
        <f>Z79+Infra_costs_road!Z45</f>
        <v>97.869962201952745</v>
      </c>
      <c r="AA106" s="327">
        <f>AA79+Infra_costs_road!AA45</f>
        <v>84.026470780674771</v>
      </c>
      <c r="AB106" s="327">
        <f>AB79+Infra_costs_road!AB45</f>
        <v>106.33809876976015</v>
      </c>
      <c r="AC106" s="327">
        <f>AC79+Infra_costs_road!AC45</f>
        <v>208.02376792454862</v>
      </c>
      <c r="AD106" s="327">
        <f>AD79+Infra_costs_road!AD45</f>
        <v>94.370640963522078</v>
      </c>
      <c r="AE106" s="327">
        <f>AE79+Infra_costs_road!AE45</f>
        <v>46.719657241808363</v>
      </c>
      <c r="AF106" s="327">
        <f>AF79+Infra_costs_road!AF45</f>
        <v>176.15309429345919</v>
      </c>
      <c r="AG106" s="327">
        <f>AG79+Infra_costs_road!AG45</f>
        <v>1006.7860058528775</v>
      </c>
      <c r="AH106" s="327">
        <f>AH79+Infra_costs_road!AH45</f>
        <v>629.07620515036763</v>
      </c>
      <c r="AI106" s="327">
        <f>AI79+Infra_costs_road!AI45</f>
        <v>11.585881334270878</v>
      </c>
      <c r="AJ106" s="327">
        <f>AJ79+Infra_costs_road!AJ45</f>
        <v>28.813762437280484</v>
      </c>
      <c r="AK106" s="327">
        <f>AK79+Infra_costs_road!AK45</f>
        <v>117.10143208126858</v>
      </c>
      <c r="AL106" s="327">
        <f>AL79+Infra_costs_road!AL45</f>
        <v>134.45655878126502</v>
      </c>
    </row>
    <row r="107" spans="1:40">
      <c r="A107" s="160" t="s">
        <v>44</v>
      </c>
      <c r="B107" s="92" t="s">
        <v>45</v>
      </c>
      <c r="C107" s="149">
        <f>C80+Infra_costs_road!C46</f>
        <v>207.72263295695109</v>
      </c>
      <c r="D107" s="327">
        <f>D80+Infra_costs_road!D46</f>
        <v>149.60705797620582</v>
      </c>
      <c r="E107" s="327">
        <f>E80+Infra_costs_road!E46</f>
        <v>149.41662700210875</v>
      </c>
      <c r="F107" s="327">
        <f>F80+Infra_costs_road!F46</f>
        <v>205.61670835974164</v>
      </c>
      <c r="G107" s="327">
        <f>G80+Infra_costs_road!G46</f>
        <v>215.50714465330719</v>
      </c>
      <c r="H107" s="327">
        <f>H80+Infra_costs_road!H46</f>
        <v>291.72082220038857</v>
      </c>
      <c r="I107" s="327">
        <f>I80+Infra_costs_road!I46</f>
        <v>132.04780127620214</v>
      </c>
      <c r="J107" s="327">
        <f>J80+Infra_costs_road!J46</f>
        <v>190.27189460721678</v>
      </c>
      <c r="K107" s="327">
        <f>K80+Infra_costs_road!K46</f>
        <v>210.71212575053264</v>
      </c>
      <c r="L107" s="327">
        <f>L80+Infra_costs_road!L46</f>
        <v>135.45191084951995</v>
      </c>
      <c r="M107" s="327">
        <f>M80+Infra_costs_road!M46</f>
        <v>186.00145248829324</v>
      </c>
      <c r="N107" s="327">
        <f>N80+Infra_costs_road!N46</f>
        <v>244.28374673880606</v>
      </c>
      <c r="O107" s="327">
        <f>O80+Infra_costs_road!O46</f>
        <v>329.85687195077867</v>
      </c>
      <c r="P107" s="327">
        <f>P80+Infra_costs_road!P46</f>
        <v>123.07148074402429</v>
      </c>
      <c r="Q107" s="327">
        <f>Q80+Infra_costs_road!Q46</f>
        <v>150.7648842222552</v>
      </c>
      <c r="R107" s="327">
        <f>R80+Infra_costs_road!R46</f>
        <v>0</v>
      </c>
      <c r="S107" s="327">
        <f>S80+Infra_costs_road!S46</f>
        <v>93.576318605046822</v>
      </c>
      <c r="T107" s="327">
        <f>T80+Infra_costs_road!T46</f>
        <v>392.71920695028001</v>
      </c>
      <c r="U107" s="327">
        <f>U80+Infra_costs_road!U46</f>
        <v>0</v>
      </c>
      <c r="V107" s="327">
        <f>V80+Infra_costs_road!V46</f>
        <v>176.20831367846125</v>
      </c>
      <c r="W107" s="327">
        <f>W80+Infra_costs_road!W46</f>
        <v>280.47095750154818</v>
      </c>
      <c r="X107" s="327">
        <f>X80+Infra_costs_road!X46</f>
        <v>205.38404369210522</v>
      </c>
      <c r="Y107" s="327">
        <f>Y80+Infra_costs_road!Y46</f>
        <v>176.40327346524987</v>
      </c>
      <c r="Z107" s="327">
        <f>Z80+Infra_costs_road!Z46</f>
        <v>221.59347229367199</v>
      </c>
      <c r="AA107" s="327">
        <f>AA80+Infra_costs_road!AA46</f>
        <v>146.17487477858958</v>
      </c>
      <c r="AB107" s="327">
        <f>AB80+Infra_costs_road!AB46</f>
        <v>213.01941690059996</v>
      </c>
      <c r="AC107" s="327">
        <f>AC80+Infra_costs_road!AC46</f>
        <v>120.24745771250147</v>
      </c>
      <c r="AD107" s="327">
        <f>AD80+Infra_costs_road!AD46</f>
        <v>128.51015062791805</v>
      </c>
      <c r="AE107" s="327">
        <f>AE80+Infra_costs_road!AE46</f>
        <v>91.438292241618242</v>
      </c>
      <c r="AF107" s="327">
        <f>AF80+Infra_costs_road!AF46</f>
        <v>223.90297180862012</v>
      </c>
      <c r="AG107" s="327">
        <f>AG80+Infra_costs_road!AG46</f>
        <v>0</v>
      </c>
      <c r="AH107" s="327">
        <f>AH80+Infra_costs_road!AH46</f>
        <v>0</v>
      </c>
      <c r="AI107" s="327">
        <f>AI80+Infra_costs_road!AI46</f>
        <v>30.048275467116429</v>
      </c>
      <c r="AJ107" s="327">
        <f>AJ80+Infra_costs_road!AJ46</f>
        <v>75.831903348975644</v>
      </c>
      <c r="AK107" s="327">
        <f>AK80+Infra_costs_road!AK46</f>
        <v>278.88490823706826</v>
      </c>
      <c r="AL107" s="327">
        <f>AL80+Infra_costs_road!AL46</f>
        <v>165.90776073227471</v>
      </c>
    </row>
    <row r="108" spans="1:40">
      <c r="A108" s="160" t="s">
        <v>43</v>
      </c>
      <c r="B108" s="160" t="s">
        <v>46</v>
      </c>
      <c r="C108" s="149">
        <f>C81+Infra_costs_road!C47</f>
        <v>63.164919400753483</v>
      </c>
      <c r="D108" s="327">
        <f>D81+Infra_costs_road!D47</f>
        <v>51.917669711661411</v>
      </c>
      <c r="E108" s="327">
        <f>E81+Infra_costs_road!E47</f>
        <v>32.487844346579529</v>
      </c>
      <c r="F108" s="327">
        <f>F81+Infra_costs_road!F47</f>
        <v>69.565362386761038</v>
      </c>
      <c r="G108" s="327">
        <f>G81+Infra_costs_road!G47</f>
        <v>93.753261368051469</v>
      </c>
      <c r="H108" s="327">
        <f>H81+Infra_costs_road!H47</f>
        <v>101.95053184805002</v>
      </c>
      <c r="I108" s="327">
        <f>I81+Infra_costs_road!I47</f>
        <v>51.120744778154723</v>
      </c>
      <c r="J108" s="327">
        <f>J81+Infra_costs_road!J47</f>
        <v>61.381886403396777</v>
      </c>
      <c r="K108" s="327">
        <f>K81+Infra_costs_road!K47</f>
        <v>69.678442113654938</v>
      </c>
      <c r="L108" s="327">
        <f>L81+Infra_costs_road!L47</f>
        <v>48.722024512114054</v>
      </c>
      <c r="M108" s="327">
        <f>M81+Infra_costs_road!M47</f>
        <v>54.668210287321543</v>
      </c>
      <c r="N108" s="327">
        <f>N81+Infra_costs_road!N47</f>
        <v>72.997477681393704</v>
      </c>
      <c r="O108" s="327">
        <f>O81+Infra_costs_road!O47</f>
        <v>70.594490133507989</v>
      </c>
      <c r="P108" s="327">
        <f>P81+Infra_costs_road!P47</f>
        <v>32.399923380230511</v>
      </c>
      <c r="Q108" s="327">
        <f>Q81+Infra_costs_road!Q47</f>
        <v>58.488881804046315</v>
      </c>
      <c r="R108" s="327">
        <f>R81+Infra_costs_road!R47</f>
        <v>0</v>
      </c>
      <c r="S108" s="327">
        <f>S81+Infra_costs_road!S47</f>
        <v>14.015413166504175</v>
      </c>
      <c r="T108" s="327">
        <f>T81+Infra_costs_road!T47</f>
        <v>83.910716839630084</v>
      </c>
      <c r="U108" s="327">
        <f>U81+Infra_costs_road!U47</f>
        <v>0</v>
      </c>
      <c r="V108" s="327">
        <f>V81+Infra_costs_road!V47</f>
        <v>52.315744392310009</v>
      </c>
      <c r="W108" s="327">
        <f>W81+Infra_costs_road!W47</f>
        <v>78.467587470401412</v>
      </c>
      <c r="X108" s="327">
        <f>X81+Infra_costs_road!X47</f>
        <v>53.909577090440436</v>
      </c>
      <c r="Y108" s="327">
        <f>Y81+Infra_costs_road!Y47</f>
        <v>30.524147261066272</v>
      </c>
      <c r="Z108" s="327">
        <f>Z81+Infra_costs_road!Z47</f>
        <v>70.64941602867583</v>
      </c>
      <c r="AA108" s="327">
        <f>AA81+Infra_costs_road!AA47</f>
        <v>46.499726559509455</v>
      </c>
      <c r="AB108" s="327">
        <f>AB81+Infra_costs_road!AB47</f>
        <v>36.784911463197446</v>
      </c>
      <c r="AC108" s="327">
        <f>AC81+Infra_costs_road!AC47</f>
        <v>48.980078751175526</v>
      </c>
      <c r="AD108" s="327">
        <f>AD81+Infra_costs_road!AD47</f>
        <v>62.203977332181914</v>
      </c>
      <c r="AE108" s="327">
        <f>AE81+Infra_costs_road!AE47</f>
        <v>16.913031046702837</v>
      </c>
      <c r="AF108" s="327">
        <f>AF81+Infra_costs_road!AF47</f>
        <v>100.71867698590904</v>
      </c>
      <c r="AG108" s="327">
        <f>AG81+Infra_costs_road!AG47</f>
        <v>827.23562487385698</v>
      </c>
      <c r="AH108" s="327">
        <f>AH81+Infra_costs_road!AH47</f>
        <v>585.48183752898296</v>
      </c>
      <c r="AI108" s="327">
        <f>AI81+Infra_costs_road!AI47</f>
        <v>15.715681661317777</v>
      </c>
      <c r="AJ108" s="327">
        <f>AJ81+Infra_costs_road!AJ47</f>
        <v>45.435510262773263</v>
      </c>
      <c r="AK108" s="327">
        <f>AK81+Infra_costs_road!AK47</f>
        <v>198.38307706252058</v>
      </c>
      <c r="AL108" s="327">
        <f>AL81+Infra_costs_road!AL47</f>
        <v>49.826120881315148</v>
      </c>
    </row>
    <row r="109" spans="1:40">
      <c r="A109" s="159"/>
      <c r="B109" s="159"/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</row>
    <row r="110" spans="1:40">
      <c r="A110" s="159"/>
      <c r="B110" s="159"/>
      <c r="C110" s="216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</row>
    <row r="111" spans="1:40" ht="18.75">
      <c r="A111" s="111" t="s">
        <v>188</v>
      </c>
      <c r="B111" s="118"/>
      <c r="C111" s="109"/>
      <c r="D111" s="109"/>
      <c r="E111" s="109"/>
      <c r="F111" s="109"/>
      <c r="G111" s="109"/>
      <c r="H111" s="109"/>
      <c r="I111" s="109"/>
      <c r="J111" s="109"/>
      <c r="K111" s="110"/>
      <c r="L111" s="110"/>
      <c r="M111" s="110"/>
      <c r="N111" s="110"/>
      <c r="O111" s="110"/>
      <c r="P111" s="109"/>
      <c r="Q111" s="109"/>
      <c r="R111" s="109"/>
      <c r="S111" s="109"/>
      <c r="T111" s="109"/>
      <c r="U111" s="109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  <c r="AI111" s="118"/>
      <c r="AJ111" s="118"/>
      <c r="AK111" s="118"/>
      <c r="AL111" s="118"/>
      <c r="AM111" s="118"/>
      <c r="AN111" s="118"/>
    </row>
    <row r="112" spans="1:40" ht="15">
      <c r="A112" s="118"/>
      <c r="B112" s="118"/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10"/>
      <c r="N112" s="110"/>
      <c r="O112" s="110"/>
      <c r="P112" s="109"/>
      <c r="Q112" s="109"/>
      <c r="R112" s="109"/>
      <c r="S112" s="109"/>
      <c r="T112" s="109"/>
      <c r="U112" s="109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</row>
    <row r="113" spans="1:40" ht="15">
      <c r="A113" s="112" t="s">
        <v>180</v>
      </c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</row>
    <row r="114" spans="1:40" ht="15">
      <c r="A114" s="141" t="s">
        <v>41</v>
      </c>
      <c r="B114" s="141" t="s">
        <v>42</v>
      </c>
      <c r="C114" s="141" t="s">
        <v>0</v>
      </c>
      <c r="D114" s="141" t="s">
        <v>1</v>
      </c>
      <c r="E114" s="141" t="s">
        <v>2</v>
      </c>
      <c r="F114" s="141" t="s">
        <v>3</v>
      </c>
      <c r="G114" s="141" t="s">
        <v>4</v>
      </c>
      <c r="H114" s="141" t="s">
        <v>5</v>
      </c>
      <c r="I114" s="141" t="s">
        <v>6</v>
      </c>
      <c r="J114" s="141" t="s">
        <v>7</v>
      </c>
      <c r="K114" s="141" t="s">
        <v>8</v>
      </c>
      <c r="L114" s="141" t="s">
        <v>9</v>
      </c>
      <c r="M114" s="141" t="s">
        <v>10</v>
      </c>
      <c r="N114" s="141" t="s">
        <v>11</v>
      </c>
      <c r="O114" s="141" t="s">
        <v>12</v>
      </c>
      <c r="P114" s="141" t="s">
        <v>13</v>
      </c>
      <c r="Q114" s="141" t="s">
        <v>14</v>
      </c>
      <c r="R114" s="141" t="s">
        <v>15</v>
      </c>
      <c r="S114" s="141" t="s">
        <v>16</v>
      </c>
      <c r="T114" s="141" t="s">
        <v>17</v>
      </c>
      <c r="U114" s="141" t="s">
        <v>18</v>
      </c>
      <c r="V114" s="141" t="s">
        <v>19</v>
      </c>
      <c r="W114" s="141" t="s">
        <v>20</v>
      </c>
      <c r="X114" s="141" t="s">
        <v>21</v>
      </c>
      <c r="Y114" s="141" t="s">
        <v>22</v>
      </c>
      <c r="Z114" s="141" t="s">
        <v>23</v>
      </c>
      <c r="AA114" s="141" t="s">
        <v>24</v>
      </c>
      <c r="AB114" s="141" t="s">
        <v>25</v>
      </c>
      <c r="AC114" s="141" t="s">
        <v>26</v>
      </c>
      <c r="AD114" s="141" t="s">
        <v>27</v>
      </c>
      <c r="AE114" s="141" t="s">
        <v>28</v>
      </c>
      <c r="AF114" s="141" t="s">
        <v>29</v>
      </c>
      <c r="AG114" s="141" t="s">
        <v>30</v>
      </c>
      <c r="AH114" s="141" t="s">
        <v>31</v>
      </c>
      <c r="AI114" s="141" t="s">
        <v>32</v>
      </c>
      <c r="AJ114" s="141" t="s">
        <v>33</v>
      </c>
      <c r="AK114" s="141" t="s">
        <v>34</v>
      </c>
      <c r="AL114" s="141" t="s">
        <v>35</v>
      </c>
      <c r="AM114" s="141" t="s">
        <v>375</v>
      </c>
      <c r="AN114" s="108"/>
    </row>
    <row r="115" spans="1:40">
      <c r="A115" s="160" t="s">
        <v>179</v>
      </c>
      <c r="B115" s="102" t="s">
        <v>36</v>
      </c>
      <c r="C115" s="220">
        <v>6.7796757815812363</v>
      </c>
      <c r="D115" s="220">
        <v>5.9841578690300068</v>
      </c>
      <c r="E115" s="220">
        <v>1.4907111923034679</v>
      </c>
      <c r="F115" s="220">
        <v>1.8753513943158473</v>
      </c>
      <c r="G115" s="220">
        <v>0.18454250524218213</v>
      </c>
      <c r="H115" s="220">
        <v>3.1675147046609129</v>
      </c>
      <c r="I115" s="220">
        <v>1.4451043954000666</v>
      </c>
      <c r="J115" s="220">
        <v>0.30773079981240559</v>
      </c>
      <c r="K115" s="220">
        <v>1.0200111261444496</v>
      </c>
      <c r="L115" s="220">
        <v>21.526375774202329</v>
      </c>
      <c r="M115" s="220">
        <v>59.421963008693361</v>
      </c>
      <c r="N115" s="220">
        <v>1.819253813513066</v>
      </c>
      <c r="O115" s="220">
        <v>3.4658269689785319</v>
      </c>
      <c r="P115" s="220">
        <v>1.2254810180776659</v>
      </c>
      <c r="Q115" s="220">
        <v>29.586576590404679</v>
      </c>
      <c r="R115" s="220">
        <v>0.53783350995217016</v>
      </c>
      <c r="S115" s="220">
        <v>0.78919077241821922</v>
      </c>
      <c r="T115" s="220">
        <v>0.48211153968798232</v>
      </c>
      <c r="U115" s="220">
        <v>0.16898374227154722</v>
      </c>
      <c r="V115" s="220">
        <v>6.538006777014048</v>
      </c>
      <c r="W115" s="220">
        <v>9.9121337319631522</v>
      </c>
      <c r="X115" s="220">
        <v>2.9220165960967521</v>
      </c>
      <c r="Y115" s="220">
        <v>6.7421341424622243</v>
      </c>
      <c r="Z115" s="220">
        <v>1.4653464608911846</v>
      </c>
      <c r="AA115" s="220">
        <v>0.65197550542694205</v>
      </c>
      <c r="AB115" s="220">
        <v>13.303565384099036</v>
      </c>
      <c r="AC115" s="220">
        <v>2.5717744986217856</v>
      </c>
      <c r="AD115" s="220">
        <v>24.852766869027768</v>
      </c>
      <c r="AE115" s="220">
        <v>0.81201713775615181</v>
      </c>
      <c r="AF115" s="220">
        <v>4.1147628534759253</v>
      </c>
      <c r="AG115" s="220">
        <v>2.1417912732790558</v>
      </c>
      <c r="AH115" s="220">
        <v>1.8084163767691817</v>
      </c>
      <c r="AI115" s="220">
        <v>25.456733759570707</v>
      </c>
      <c r="AJ115" s="220">
        <v>6.7578530776013501</v>
      </c>
      <c r="AK115" s="220">
        <v>55.116127264741252</v>
      </c>
      <c r="AL115" s="221">
        <v>210.23811647229306</v>
      </c>
      <c r="AM115" s="221">
        <v>185.3853496032653</v>
      </c>
      <c r="AN115" s="222"/>
    </row>
    <row r="116" spans="1:40" ht="15">
      <c r="A116" s="160" t="s">
        <v>179</v>
      </c>
      <c r="B116" s="102" t="s">
        <v>37</v>
      </c>
      <c r="C116" s="221">
        <v>0.15176664597076839</v>
      </c>
      <c r="D116" s="221">
        <v>0.26859688935602066</v>
      </c>
      <c r="E116" s="221">
        <v>6.0496732188089056E-2</v>
      </c>
      <c r="F116" s="221">
        <v>4.5679088718728521E-2</v>
      </c>
      <c r="G116" s="221">
        <v>6.0621373755515105E-3</v>
      </c>
      <c r="H116" s="221">
        <v>0.15310284124707432</v>
      </c>
      <c r="I116" s="221">
        <v>4.3395880868337768E-2</v>
      </c>
      <c r="J116" s="221">
        <v>5.549185440976101E-2</v>
      </c>
      <c r="K116" s="221">
        <v>4.1414899984442963E-2</v>
      </c>
      <c r="L116" s="221">
        <v>0.43266598445462562</v>
      </c>
      <c r="M116" s="221">
        <v>1.0290540386960685</v>
      </c>
      <c r="N116" s="221">
        <v>4.6893869682013929E-2</v>
      </c>
      <c r="O116" s="221">
        <v>0.1136176044302222</v>
      </c>
      <c r="P116" s="221">
        <v>4.711181758101296E-2</v>
      </c>
      <c r="Q116" s="221">
        <v>0.4864264724709772</v>
      </c>
      <c r="R116" s="221">
        <v>3.5862891230986606E-2</v>
      </c>
      <c r="S116" s="221">
        <v>2.3911946518820795E-2</v>
      </c>
      <c r="T116" s="221">
        <v>1.6302430814175352E-2</v>
      </c>
      <c r="U116" s="221">
        <v>8.9041476079329031E-3</v>
      </c>
      <c r="V116" s="221">
        <v>0.12038004406304452</v>
      </c>
      <c r="W116" s="221">
        <v>0.34246492865012373</v>
      </c>
      <c r="X116" s="221">
        <v>7.2341860387324514E-2</v>
      </c>
      <c r="Y116" s="221">
        <v>0.24450048505691546</v>
      </c>
      <c r="Z116" s="221">
        <v>7.9392263135593194E-2</v>
      </c>
      <c r="AA116" s="221">
        <v>1.3908312119685736E-2</v>
      </c>
      <c r="AB116" s="221">
        <v>0.38994415357319956</v>
      </c>
      <c r="AC116" s="221">
        <v>5.2766122671354568E-2</v>
      </c>
      <c r="AD116" s="221">
        <v>0.93880900792043687</v>
      </c>
      <c r="AE116" s="221">
        <v>2.9951815972597572E-2</v>
      </c>
      <c r="AF116" s="221">
        <v>8.3525877087616412E-2</v>
      </c>
      <c r="AG116" s="221">
        <v>6.1139059707829416E-2</v>
      </c>
      <c r="AH116" s="221">
        <v>5.4157704476431548E-2</v>
      </c>
      <c r="AI116" s="221">
        <v>0.56325893687762529</v>
      </c>
      <c r="AJ116" s="221">
        <v>0.14952681535720347</v>
      </c>
      <c r="AK116" s="221">
        <v>1.4261703143593423</v>
      </c>
      <c r="AL116" s="221">
        <v>5.3212653511832881</v>
      </c>
      <c r="AM116" s="221">
        <v>4.3824563432628514</v>
      </c>
      <c r="AN116" s="108"/>
    </row>
    <row r="117" spans="1:40" ht="15">
      <c r="A117" s="160" t="s">
        <v>179</v>
      </c>
      <c r="B117" s="102" t="s">
        <v>38</v>
      </c>
      <c r="C117" s="221" t="s">
        <v>182</v>
      </c>
      <c r="D117" s="221" t="s">
        <v>182</v>
      </c>
      <c r="E117" s="221" t="s">
        <v>182</v>
      </c>
      <c r="F117" s="221" t="s">
        <v>182</v>
      </c>
      <c r="G117" s="221" t="s">
        <v>182</v>
      </c>
      <c r="H117" s="221" t="s">
        <v>182</v>
      </c>
      <c r="I117" s="221" t="s">
        <v>182</v>
      </c>
      <c r="J117" s="221" t="s">
        <v>182</v>
      </c>
      <c r="K117" s="221" t="s">
        <v>182</v>
      </c>
      <c r="L117" s="221" t="s">
        <v>182</v>
      </c>
      <c r="M117" s="221" t="s">
        <v>182</v>
      </c>
      <c r="N117" s="221" t="s">
        <v>182</v>
      </c>
      <c r="O117" s="221" t="s">
        <v>182</v>
      </c>
      <c r="P117" s="221" t="s">
        <v>182</v>
      </c>
      <c r="Q117" s="221" t="s">
        <v>182</v>
      </c>
      <c r="R117" s="221" t="s">
        <v>182</v>
      </c>
      <c r="S117" s="221" t="s">
        <v>182</v>
      </c>
      <c r="T117" s="221" t="s">
        <v>182</v>
      </c>
      <c r="U117" s="221" t="s">
        <v>182</v>
      </c>
      <c r="V117" s="221" t="s">
        <v>182</v>
      </c>
      <c r="W117" s="221" t="s">
        <v>182</v>
      </c>
      <c r="X117" s="221" t="s">
        <v>182</v>
      </c>
      <c r="Y117" s="221" t="s">
        <v>182</v>
      </c>
      <c r="Z117" s="221" t="s">
        <v>182</v>
      </c>
      <c r="AA117" s="221" t="s">
        <v>182</v>
      </c>
      <c r="AB117" s="221" t="s">
        <v>182</v>
      </c>
      <c r="AC117" s="221" t="s">
        <v>182</v>
      </c>
      <c r="AD117" s="221" t="s">
        <v>182</v>
      </c>
      <c r="AE117" s="221" t="s">
        <v>182</v>
      </c>
      <c r="AF117" s="221" t="s">
        <v>182</v>
      </c>
      <c r="AG117" s="221" t="s">
        <v>182</v>
      </c>
      <c r="AH117" s="221" t="s">
        <v>182</v>
      </c>
      <c r="AI117" s="221" t="s">
        <v>182</v>
      </c>
      <c r="AJ117" s="221" t="s">
        <v>182</v>
      </c>
      <c r="AK117" s="221" t="s">
        <v>182</v>
      </c>
      <c r="AL117" s="221" t="s">
        <v>182</v>
      </c>
      <c r="AM117" s="221" t="s">
        <v>182</v>
      </c>
      <c r="AN117" s="118"/>
    </row>
    <row r="118" spans="1:40" ht="15">
      <c r="A118" s="160" t="s">
        <v>179</v>
      </c>
      <c r="B118" s="102" t="s">
        <v>39</v>
      </c>
      <c r="C118" s="220">
        <v>0.99669365600094539</v>
      </c>
      <c r="D118" s="220">
        <v>0.35792208599210668</v>
      </c>
      <c r="E118" s="220">
        <v>9.6815926584345346E-2</v>
      </c>
      <c r="F118" s="220">
        <v>0.17213708144912881</v>
      </c>
      <c r="G118" s="220">
        <v>2.2882058620763139E-2</v>
      </c>
      <c r="H118" s="220">
        <v>0.26554616426110395</v>
      </c>
      <c r="I118" s="220">
        <v>0.10627899879912497</v>
      </c>
      <c r="J118" s="220">
        <v>1.703613540572778E-3</v>
      </c>
      <c r="K118" s="220">
        <v>7.9920778027347164E-2</v>
      </c>
      <c r="L118" s="220">
        <v>2.6952242996411107</v>
      </c>
      <c r="M118" s="220">
        <v>5.5206454678572161</v>
      </c>
      <c r="N118" s="220">
        <v>0.61471405324712525</v>
      </c>
      <c r="O118" s="220">
        <v>0.22569910670134891</v>
      </c>
      <c r="P118" s="220">
        <v>3.173254822249575E-2</v>
      </c>
      <c r="Q118" s="220">
        <v>3.4361554045677347</v>
      </c>
      <c r="R118" s="220">
        <v>3.5360220416252461E-2</v>
      </c>
      <c r="S118" s="220">
        <v>3.4337729850105705E-2</v>
      </c>
      <c r="T118" s="220">
        <v>8.2662031955965581E-2</v>
      </c>
      <c r="U118" s="220">
        <v>2.8016736770850436E-2</v>
      </c>
      <c r="V118" s="220">
        <v>0.46367036475147094</v>
      </c>
      <c r="W118" s="220">
        <v>0.45834738116245072</v>
      </c>
      <c r="X118" s="220">
        <v>0.34155858174916642</v>
      </c>
      <c r="Y118" s="220">
        <v>0.18591655081548872</v>
      </c>
      <c r="Z118" s="220">
        <v>8.6909780892105604E-2</v>
      </c>
      <c r="AA118" s="220">
        <v>6.7355841486619633E-2</v>
      </c>
      <c r="AB118" s="220">
        <v>2.4233279402710912</v>
      </c>
      <c r="AC118" s="220">
        <v>0.25750401978982507</v>
      </c>
      <c r="AD118" s="220">
        <v>1.8770719633330828</v>
      </c>
      <c r="AE118" s="220">
        <v>0.13720734143455426</v>
      </c>
      <c r="AF118" s="220">
        <v>0.82351424366654735</v>
      </c>
      <c r="AG118" s="220">
        <v>0.1053314085733307</v>
      </c>
      <c r="AH118" s="220">
        <v>0.10712175214696137</v>
      </c>
      <c r="AI118" s="220">
        <v>2.2872919879335178</v>
      </c>
      <c r="AJ118" s="220">
        <v>0.34503465211684159</v>
      </c>
      <c r="AK118" s="220">
        <v>4.7523896931171894</v>
      </c>
      <c r="AL118" s="221">
        <v>20.966110386756949</v>
      </c>
      <c r="AM118" s="221">
        <v>19.089038423423862</v>
      </c>
      <c r="AN118" s="118"/>
    </row>
    <row r="119" spans="1:40">
      <c r="A119" s="160" t="s">
        <v>179</v>
      </c>
      <c r="B119" s="92" t="s">
        <v>45</v>
      </c>
      <c r="C119" s="220">
        <v>0.52933509490521824</v>
      </c>
      <c r="D119" s="220">
        <v>1.1383285854140517</v>
      </c>
      <c r="E119" s="220">
        <v>6.2187533705389329E-4</v>
      </c>
      <c r="F119" s="220">
        <v>0.138713426614751</v>
      </c>
      <c r="G119" s="220">
        <v>3.7186193990922288E-2</v>
      </c>
      <c r="H119" s="220">
        <v>0.22936553925734085</v>
      </c>
      <c r="I119" s="220">
        <v>0.13644076454122428</v>
      </c>
      <c r="J119" s="220">
        <v>4.9279732007554073E-4</v>
      </c>
      <c r="K119" s="220">
        <v>0.13219121742341006</v>
      </c>
      <c r="L119" s="220">
        <v>2.6035896741323414</v>
      </c>
      <c r="M119" s="220">
        <v>3.2497657997730873</v>
      </c>
      <c r="N119" s="220">
        <v>0.28904011242714361</v>
      </c>
      <c r="O119" s="220">
        <v>0.54201480959341575</v>
      </c>
      <c r="P119" s="220">
        <v>0.161826564118495</v>
      </c>
      <c r="Q119" s="220">
        <v>2.1468431389860965</v>
      </c>
      <c r="R119" s="220">
        <v>4.1045610616125355E-2</v>
      </c>
      <c r="S119" s="220">
        <v>2.0742256745909304E-2</v>
      </c>
      <c r="T119" s="220">
        <v>2.5574087736530929E-2</v>
      </c>
      <c r="U119" s="220">
        <v>2.4521497611090105E-2</v>
      </c>
      <c r="V119" s="220">
        <v>1.1710570429951397</v>
      </c>
      <c r="W119" s="220">
        <v>1.2116254292283291E-2</v>
      </c>
      <c r="X119" s="220">
        <v>0.79988366667918576</v>
      </c>
      <c r="Y119" s="220">
        <v>1.5748625773549354</v>
      </c>
      <c r="Z119" s="220">
        <v>1.7699729517750572E-2</v>
      </c>
      <c r="AA119" s="220">
        <v>3.2348528553488944E-3</v>
      </c>
      <c r="AB119" s="220">
        <v>2.0252007855712253</v>
      </c>
      <c r="AC119" s="220">
        <v>0.24882841791831142</v>
      </c>
      <c r="AD119" s="220">
        <v>2.4939203996776325</v>
      </c>
      <c r="AE119" s="220">
        <v>6.3704300157433433E-2</v>
      </c>
      <c r="AF119" s="220">
        <v>0.38438170256605325</v>
      </c>
      <c r="AG119" s="220">
        <v>0.21884171211008552</v>
      </c>
      <c r="AH119" s="220">
        <v>0.18273518087609514</v>
      </c>
      <c r="AI119" s="220">
        <v>3.752170246359571</v>
      </c>
      <c r="AJ119" s="220">
        <v>1.09749509519197</v>
      </c>
      <c r="AK119" s="220">
        <v>5.133362011118062</v>
      </c>
      <c r="AL119" s="221">
        <v>19.794442773406097</v>
      </c>
      <c r="AM119" s="221">
        <v>17.300522373728462</v>
      </c>
    </row>
    <row r="120" spans="1:40">
      <c r="A120" s="160" t="s">
        <v>179</v>
      </c>
      <c r="B120" s="160" t="s">
        <v>46</v>
      </c>
      <c r="C120" s="220">
        <v>0.56581515588962239</v>
      </c>
      <c r="D120" s="220">
        <v>0.76638990978935206</v>
      </c>
      <c r="E120" s="220">
        <v>0.29411636199025004</v>
      </c>
      <c r="F120" s="220">
        <v>0.15578908239668865</v>
      </c>
      <c r="G120" s="220">
        <v>1.0101676194565049E-2</v>
      </c>
      <c r="H120" s="220">
        <v>0.62780298169902793</v>
      </c>
      <c r="I120" s="220">
        <v>0.25988295064587741</v>
      </c>
      <c r="J120" s="220">
        <v>2.0199766130120839E-2</v>
      </c>
      <c r="K120" s="220">
        <v>0.28790323098810144</v>
      </c>
      <c r="L120" s="220">
        <v>2.4482254636951364</v>
      </c>
      <c r="M120" s="220">
        <v>6.0820835034528553</v>
      </c>
      <c r="N120" s="220">
        <v>0.21469756168399343</v>
      </c>
      <c r="O120" s="220">
        <v>0.4362008027692213</v>
      </c>
      <c r="P120" s="220">
        <v>0.11629892831698863</v>
      </c>
      <c r="Q120" s="220">
        <v>2.2423488500114943</v>
      </c>
      <c r="R120" s="220">
        <v>9.862651102418668E-2</v>
      </c>
      <c r="S120" s="220">
        <v>0.1383961280294736</v>
      </c>
      <c r="T120" s="220">
        <v>4.7747259981023304E-2</v>
      </c>
      <c r="U120" s="220">
        <v>7.9836938741707098E-3</v>
      </c>
      <c r="V120" s="220">
        <v>0.63374057161192454</v>
      </c>
      <c r="W120" s="220">
        <v>2.5984721224143774</v>
      </c>
      <c r="X120" s="220">
        <v>0.26116387360933768</v>
      </c>
      <c r="Y120" s="220">
        <v>0.33833503854948765</v>
      </c>
      <c r="Z120" s="220">
        <v>0.42685696219809005</v>
      </c>
      <c r="AA120" s="220">
        <v>0.14200757134501205</v>
      </c>
      <c r="AB120" s="220">
        <v>1.488282153570065</v>
      </c>
      <c r="AC120" s="220">
        <v>0.30372008537013362</v>
      </c>
      <c r="AD120" s="220">
        <v>1.9765852497377783</v>
      </c>
      <c r="AE120" s="220">
        <v>0.17193618499843938</v>
      </c>
      <c r="AF120" s="220">
        <v>0.29212301499116777</v>
      </c>
      <c r="AG120" s="220">
        <v>0.39415475766545105</v>
      </c>
      <c r="AH120" s="220">
        <v>0.38629839608901467</v>
      </c>
      <c r="AI120" s="220">
        <v>3.4815882430552674</v>
      </c>
      <c r="AJ120" s="220">
        <v>1.1807690302688114</v>
      </c>
      <c r="AK120" s="220">
        <v>5.1953546267426871</v>
      </c>
      <c r="AL120" s="164">
        <v>22.989773446968353</v>
      </c>
      <c r="AM120" s="164">
        <v>21.013188197230576</v>
      </c>
    </row>
    <row r="121" spans="1:40" ht="15">
      <c r="A121" s="118"/>
      <c r="B121" s="118"/>
      <c r="C121" s="109"/>
      <c r="D121" s="109"/>
      <c r="E121" s="109"/>
      <c r="F121" s="109"/>
      <c r="G121" s="109"/>
      <c r="H121" s="109"/>
      <c r="I121" s="109"/>
      <c r="J121" s="109"/>
      <c r="K121" s="109"/>
      <c r="L121" s="109"/>
      <c r="M121" s="110"/>
      <c r="N121" s="110"/>
      <c r="O121" s="110"/>
      <c r="P121" s="109"/>
      <c r="Q121" s="109"/>
      <c r="R121" s="109"/>
      <c r="S121" s="109"/>
      <c r="T121" s="109"/>
      <c r="U121" s="109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118"/>
      <c r="AK121" s="118"/>
      <c r="AL121" s="118"/>
      <c r="AM121" s="118"/>
    </row>
    <row r="122" spans="1:40" ht="15">
      <c r="A122" s="112" t="s">
        <v>183</v>
      </c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18"/>
    </row>
    <row r="123" spans="1:40">
      <c r="A123" s="141" t="s">
        <v>41</v>
      </c>
      <c r="B123" s="141" t="s">
        <v>42</v>
      </c>
      <c r="C123" s="141" t="s">
        <v>0</v>
      </c>
      <c r="D123" s="141" t="s">
        <v>1</v>
      </c>
      <c r="E123" s="141" t="s">
        <v>2</v>
      </c>
      <c r="F123" s="141" t="s">
        <v>3</v>
      </c>
      <c r="G123" s="141" t="s">
        <v>4</v>
      </c>
      <c r="H123" s="141" t="s">
        <v>5</v>
      </c>
      <c r="I123" s="141" t="s">
        <v>6</v>
      </c>
      <c r="J123" s="141" t="s">
        <v>7</v>
      </c>
      <c r="K123" s="141" t="s">
        <v>8</v>
      </c>
      <c r="L123" s="141" t="s">
        <v>9</v>
      </c>
      <c r="M123" s="141" t="s">
        <v>10</v>
      </c>
      <c r="N123" s="141" t="s">
        <v>11</v>
      </c>
      <c r="O123" s="141" t="s">
        <v>12</v>
      </c>
      <c r="P123" s="141" t="s">
        <v>13</v>
      </c>
      <c r="Q123" s="141" t="s">
        <v>14</v>
      </c>
      <c r="R123" s="141" t="s">
        <v>15</v>
      </c>
      <c r="S123" s="141" t="s">
        <v>16</v>
      </c>
      <c r="T123" s="141" t="s">
        <v>17</v>
      </c>
      <c r="U123" s="141" t="s">
        <v>18</v>
      </c>
      <c r="V123" s="141" t="s">
        <v>19</v>
      </c>
      <c r="W123" s="141" t="s">
        <v>20</v>
      </c>
      <c r="X123" s="141" t="s">
        <v>21</v>
      </c>
      <c r="Y123" s="141" t="s">
        <v>22</v>
      </c>
      <c r="Z123" s="141" t="s">
        <v>23</v>
      </c>
      <c r="AA123" s="141" t="s">
        <v>24</v>
      </c>
      <c r="AB123" s="141" t="s">
        <v>25</v>
      </c>
      <c r="AC123" s="141" t="s">
        <v>26</v>
      </c>
      <c r="AD123" s="141" t="s">
        <v>27</v>
      </c>
      <c r="AE123" s="141" t="s">
        <v>28</v>
      </c>
      <c r="AF123" s="141" t="s">
        <v>29</v>
      </c>
      <c r="AG123" s="141" t="s">
        <v>30</v>
      </c>
      <c r="AH123" s="141" t="s">
        <v>31</v>
      </c>
      <c r="AI123" s="141" t="s">
        <v>32</v>
      </c>
      <c r="AJ123" s="141" t="s">
        <v>33</v>
      </c>
      <c r="AK123" s="141" t="s">
        <v>34</v>
      </c>
      <c r="AL123" s="141" t="s">
        <v>35</v>
      </c>
      <c r="AM123" s="141" t="s">
        <v>375</v>
      </c>
    </row>
    <row r="124" spans="1:40">
      <c r="A124" s="160" t="s">
        <v>179</v>
      </c>
      <c r="B124" s="102" t="s">
        <v>36</v>
      </c>
      <c r="C124" s="220">
        <v>0.94757879932440836</v>
      </c>
      <c r="D124" s="220">
        <v>1.4159892857576195</v>
      </c>
      <c r="E124" s="220">
        <v>0.34281531532585513</v>
      </c>
      <c r="F124" s="220">
        <v>0.19181384109373623</v>
      </c>
      <c r="G124" s="220">
        <v>8.1073799376670062E-3</v>
      </c>
      <c r="H124" s="220">
        <v>0.67279721855384056</v>
      </c>
      <c r="I124" s="220">
        <v>0.27323507147871989</v>
      </c>
      <c r="J124" s="220">
        <v>6.2025043979561274E-2</v>
      </c>
      <c r="K124" s="220">
        <v>0.20843419040881447</v>
      </c>
      <c r="L124" s="220">
        <v>7.2457971560178942</v>
      </c>
      <c r="M124" s="220">
        <v>6.9903743662887319</v>
      </c>
      <c r="N124" s="220">
        <v>0.28327696518278733</v>
      </c>
      <c r="O124" s="220">
        <v>0.27349969946702618</v>
      </c>
      <c r="P124" s="220">
        <v>0.33162830389402415</v>
      </c>
      <c r="Q124" s="220">
        <v>5.0117966444436464</v>
      </c>
      <c r="R124" s="220">
        <v>8.6941638813594652E-2</v>
      </c>
      <c r="S124" s="220">
        <v>0.31436757243727464</v>
      </c>
      <c r="T124" s="220">
        <v>0.13764746011657053</v>
      </c>
      <c r="U124" s="220">
        <v>4.0805505003681328E-3</v>
      </c>
      <c r="V124" s="220">
        <v>1.0864107629746897</v>
      </c>
      <c r="W124" s="220">
        <v>1.3936197637439092</v>
      </c>
      <c r="X124" s="220">
        <v>0.31342090649554227</v>
      </c>
      <c r="Y124" s="220">
        <v>0.54848272451066926</v>
      </c>
      <c r="Z124" s="220">
        <v>0.2106344311510657</v>
      </c>
      <c r="AA124" s="220">
        <v>0.15301022808949144</v>
      </c>
      <c r="AB124" s="220">
        <v>2.0771367383424111</v>
      </c>
      <c r="AC124" s="220">
        <v>0.36263894019741005</v>
      </c>
      <c r="AD124" s="220">
        <v>2.4150077203535889</v>
      </c>
      <c r="AE124" s="220">
        <v>0.44819343566316799</v>
      </c>
      <c r="AF124" s="220">
        <v>0.57026904555910585</v>
      </c>
      <c r="AG124" s="220">
        <v>1.339911391211383E-2</v>
      </c>
      <c r="AH124" s="220">
        <v>1.4191908899196278E-2</v>
      </c>
      <c r="AI124" s="220">
        <v>3.6387136997351317</v>
      </c>
      <c r="AJ124" s="220">
        <v>1.5656291981372721</v>
      </c>
      <c r="AK124" s="220">
        <v>8.1194235022367361E-2</v>
      </c>
      <c r="AL124" s="221">
        <v>33.362568718880915</v>
      </c>
      <c r="AM124" s="221">
        <v>30.947560998527329</v>
      </c>
    </row>
    <row r="125" spans="1:40">
      <c r="A125" s="160" t="s">
        <v>179</v>
      </c>
      <c r="B125" s="102" t="s">
        <v>37</v>
      </c>
      <c r="C125" s="221">
        <v>2.3025849452098054E-2</v>
      </c>
      <c r="D125" s="221">
        <v>6.1779251955332945E-2</v>
      </c>
      <c r="E125" s="221">
        <v>3.2377015891022369E-2</v>
      </c>
      <c r="F125" s="221">
        <v>4.8631454750523466E-3</v>
      </c>
      <c r="G125" s="221">
        <v>2.2409801345617208E-3</v>
      </c>
      <c r="H125" s="221">
        <v>4.063345362084228E-2</v>
      </c>
      <c r="I125" s="221">
        <v>2.1856858406858609E-2</v>
      </c>
      <c r="J125" s="221">
        <v>4.2140238155114699E-3</v>
      </c>
      <c r="K125" s="221">
        <v>1.0751093749358799E-2</v>
      </c>
      <c r="L125" s="221">
        <v>0.18140280014679519</v>
      </c>
      <c r="M125" s="221">
        <v>0.29614823458382084</v>
      </c>
      <c r="N125" s="221">
        <v>1.9743454042094152E-2</v>
      </c>
      <c r="O125" s="221">
        <v>3.4046496104956483E-2</v>
      </c>
      <c r="P125" s="221">
        <v>3.5196864488954226E-2</v>
      </c>
      <c r="Q125" s="221">
        <v>0.1501310444891161</v>
      </c>
      <c r="R125" s="221">
        <v>3.291910969716769E-3</v>
      </c>
      <c r="S125" s="221">
        <v>1.4205296749145906E-2</v>
      </c>
      <c r="T125" s="221">
        <v>9.6790978780122057E-3</v>
      </c>
      <c r="U125" s="221">
        <v>6.5825573439747573E-4</v>
      </c>
      <c r="V125" s="221">
        <v>1.8007228461517946E-2</v>
      </c>
      <c r="W125" s="221">
        <v>0.16254535513057244</v>
      </c>
      <c r="X125" s="221">
        <v>4.3408247472041849E-3</v>
      </c>
      <c r="Y125" s="221">
        <v>7.6804782788159803E-2</v>
      </c>
      <c r="Z125" s="221">
        <v>2.9917440461154483E-2</v>
      </c>
      <c r="AA125" s="221">
        <v>2.9710918876484547E-3</v>
      </c>
      <c r="AB125" s="221">
        <v>2.901553379792576E-2</v>
      </c>
      <c r="AC125" s="221">
        <v>1.3612985296136259E-2</v>
      </c>
      <c r="AD125" s="221">
        <v>7.0234777717435068E-2</v>
      </c>
      <c r="AE125" s="221">
        <v>1.6465667538223643E-2</v>
      </c>
      <c r="AF125" s="221">
        <v>3.0246564956364068E-2</v>
      </c>
      <c r="AG125" s="221">
        <v>0</v>
      </c>
      <c r="AH125" s="221">
        <v>0</v>
      </c>
      <c r="AI125" s="221">
        <v>0.50785389333680109</v>
      </c>
      <c r="AJ125" s="221">
        <v>0.4781716423555441</v>
      </c>
      <c r="AK125" s="221">
        <v>9.6592216653232908E-4</v>
      </c>
      <c r="AL125" s="221">
        <v>1.353695147975402</v>
      </c>
      <c r="AM125" s="221">
        <v>1.283460370257967</v>
      </c>
    </row>
    <row r="126" spans="1:40">
      <c r="A126" s="160" t="s">
        <v>179</v>
      </c>
      <c r="B126" s="102" t="s">
        <v>38</v>
      </c>
      <c r="C126" s="221">
        <v>0.1002494415021298</v>
      </c>
      <c r="D126" s="221">
        <v>7.6882200455136357E-2</v>
      </c>
      <c r="E126" s="221">
        <v>3.4061087226152711E-2</v>
      </c>
      <c r="F126" s="221">
        <v>1.7346806714934482E-2</v>
      </c>
      <c r="G126" s="221">
        <v>1.9260806444088827E-3</v>
      </c>
      <c r="H126" s="221">
        <v>0.12158053012976192</v>
      </c>
      <c r="I126" s="221">
        <v>1.302887278085013E-2</v>
      </c>
      <c r="J126" s="221">
        <v>3.7642430544854734E-3</v>
      </c>
      <c r="K126" s="221">
        <v>7.8053895432876816E-3</v>
      </c>
      <c r="L126" s="221">
        <v>0.5053583854671031</v>
      </c>
      <c r="M126" s="221">
        <v>0.3989491365486631</v>
      </c>
      <c r="N126" s="221">
        <v>3.9998655984028582E-2</v>
      </c>
      <c r="O126" s="221">
        <v>0.10174256644274379</v>
      </c>
      <c r="P126" s="221">
        <v>3.4216222111521609E-2</v>
      </c>
      <c r="Q126" s="221">
        <v>0.62467649985212903</v>
      </c>
      <c r="R126" s="221">
        <v>2.9406343187666859E-3</v>
      </c>
      <c r="S126" s="221">
        <v>2.2695238910590732E-3</v>
      </c>
      <c r="T126" s="221">
        <v>1.002210990660804E-2</v>
      </c>
      <c r="U126" s="221">
        <v>2.4450490125326206E-4</v>
      </c>
      <c r="V126" s="221">
        <v>2.3307194948007849E-2</v>
      </c>
      <c r="W126" s="221">
        <v>9.7194594993816857E-2</v>
      </c>
      <c r="X126" s="221">
        <v>9.0667739258517722E-3</v>
      </c>
      <c r="Y126" s="221">
        <v>6.9916364314552476E-2</v>
      </c>
      <c r="Z126" s="221">
        <v>1.9663971711304119E-2</v>
      </c>
      <c r="AA126" s="221">
        <v>1.7197187115599154E-2</v>
      </c>
      <c r="AB126" s="221">
        <v>0.13151117113094446</v>
      </c>
      <c r="AC126" s="221">
        <v>1.1454649356344934E-2</v>
      </c>
      <c r="AD126" s="221">
        <v>0.19503539016090379</v>
      </c>
      <c r="AE126" s="221">
        <v>1.3955743024932099E-2</v>
      </c>
      <c r="AF126" s="221">
        <v>1.447118755969559E-2</v>
      </c>
      <c r="AG126" s="221">
        <v>0</v>
      </c>
      <c r="AH126" s="221">
        <v>0</v>
      </c>
      <c r="AI126" s="221">
        <v>0.18282657778479905</v>
      </c>
      <c r="AJ126" s="221">
        <v>3.0323302949770838E-2</v>
      </c>
      <c r="AK126" s="221">
        <v>0</v>
      </c>
      <c r="AL126" s="221">
        <v>2.6714101891323496</v>
      </c>
      <c r="AM126" s="221">
        <v>2.4763747989714457</v>
      </c>
    </row>
    <row r="127" spans="1:40">
      <c r="A127" s="160" t="s">
        <v>179</v>
      </c>
      <c r="B127" s="102" t="s">
        <v>39</v>
      </c>
      <c r="C127" s="220">
        <v>3.2734250511732198E-2</v>
      </c>
      <c r="D127" s="220">
        <v>5.0725333303469004E-2</v>
      </c>
      <c r="E127" s="220">
        <v>9.6689517959904219E-4</v>
      </c>
      <c r="F127" s="220">
        <v>1.1507315683282716E-2</v>
      </c>
      <c r="G127" s="220">
        <v>4.3567535797092846E-4</v>
      </c>
      <c r="H127" s="220">
        <v>4.6405919405807475E-2</v>
      </c>
      <c r="I127" s="220">
        <v>8.1502842732274969E-3</v>
      </c>
      <c r="J127" s="220">
        <v>1.8732464047560454E-4</v>
      </c>
      <c r="K127" s="220">
        <v>4.5641710815263106E-3</v>
      </c>
      <c r="L127" s="220">
        <v>0.18635516887898118</v>
      </c>
      <c r="M127" s="220">
        <v>0.29119308480994327</v>
      </c>
      <c r="N127" s="220">
        <v>2.9254844879090566E-2</v>
      </c>
      <c r="O127" s="220">
        <v>2.0959729243037958E-2</v>
      </c>
      <c r="P127" s="220">
        <v>4.8838788413283303E-3</v>
      </c>
      <c r="Q127" s="220">
        <v>0.79198404213268292</v>
      </c>
      <c r="R127" s="220">
        <v>3.0086345263057387E-4</v>
      </c>
      <c r="S127" s="220">
        <v>5.7117561745732614E-3</v>
      </c>
      <c r="T127" s="220">
        <v>8.5585828305916566E-3</v>
      </c>
      <c r="U127" s="220">
        <v>1.071174196367562E-4</v>
      </c>
      <c r="V127" s="220">
        <v>5.4361062771646942E-2</v>
      </c>
      <c r="W127" s="220">
        <v>1.8489870911137522E-2</v>
      </c>
      <c r="X127" s="220">
        <v>8.6020756514356179E-3</v>
      </c>
      <c r="Y127" s="220">
        <v>2.6440050338086226E-3</v>
      </c>
      <c r="Z127" s="220">
        <v>2.2535165812190908E-3</v>
      </c>
      <c r="AA127" s="220">
        <v>2.07172708074973E-3</v>
      </c>
      <c r="AB127" s="220">
        <v>0.21648443313668</v>
      </c>
      <c r="AC127" s="220">
        <v>6.9159500839514202E-3</v>
      </c>
      <c r="AD127" s="220">
        <v>3.6330655183278458E-2</v>
      </c>
      <c r="AE127" s="220">
        <v>1.3348531585698181E-2</v>
      </c>
      <c r="AF127" s="220">
        <v>2.8730917520718029E-2</v>
      </c>
      <c r="AG127" s="220">
        <v>5.0329752803131235E-4</v>
      </c>
      <c r="AH127" s="220">
        <v>2.7327658975021565E-4</v>
      </c>
      <c r="AI127" s="220">
        <v>3.1045115934226115E-2</v>
      </c>
      <c r="AJ127" s="220">
        <v>9.8350370714610363E-3</v>
      </c>
      <c r="AK127" s="220">
        <v>4.6007482176162341E-3</v>
      </c>
      <c r="AL127" s="221">
        <v>1.8431395345334947</v>
      </c>
      <c r="AM127" s="221">
        <v>1.8068088793502162</v>
      </c>
    </row>
    <row r="128" spans="1:40">
      <c r="A128" s="160" t="s">
        <v>179</v>
      </c>
      <c r="B128" s="92" t="s">
        <v>45</v>
      </c>
      <c r="C128" s="220">
        <v>0.65693797725494019</v>
      </c>
      <c r="D128" s="220">
        <v>0.45423202863047307</v>
      </c>
      <c r="E128" s="220">
        <v>4.1873011617501878E-2</v>
      </c>
      <c r="F128" s="220">
        <v>0.12603471519106951</v>
      </c>
      <c r="G128" s="220">
        <v>2.0759821101941512E-2</v>
      </c>
      <c r="H128" s="220">
        <v>0.46261241350686239</v>
      </c>
      <c r="I128" s="220">
        <v>0.18788792751241218</v>
      </c>
      <c r="J128" s="220">
        <v>1.1094878408965066E-2</v>
      </c>
      <c r="K128" s="220">
        <v>0.12545843673915452</v>
      </c>
      <c r="L128" s="220">
        <v>3.7326145149502086</v>
      </c>
      <c r="M128" s="220">
        <v>1.8120312837283901</v>
      </c>
      <c r="N128" s="220">
        <v>0.10326581189258228</v>
      </c>
      <c r="O128" s="220">
        <v>0.25021668621421272</v>
      </c>
      <c r="P128" s="220">
        <v>0.44378353781388691</v>
      </c>
      <c r="Q128" s="220">
        <v>2.6400832101604865</v>
      </c>
      <c r="R128" s="220">
        <v>1.1242845391624453E-2</v>
      </c>
      <c r="S128" s="220">
        <v>8.7666207371041444E-2</v>
      </c>
      <c r="T128" s="220">
        <v>0.31675529114225498</v>
      </c>
      <c r="U128" s="220">
        <v>1.6938171509579267E-3</v>
      </c>
      <c r="V128" s="220">
        <v>0.84271436444058812</v>
      </c>
      <c r="W128" s="220">
        <v>0.41548052007313357</v>
      </c>
      <c r="X128" s="220">
        <v>0.28920848569449409</v>
      </c>
      <c r="Y128" s="220">
        <v>0.19512359255581413</v>
      </c>
      <c r="Z128" s="220">
        <v>0.10508378368203349</v>
      </c>
      <c r="AA128" s="220">
        <v>5.8428986613628928E-2</v>
      </c>
      <c r="AB128" s="220">
        <v>0.56323619954019399</v>
      </c>
      <c r="AC128" s="220">
        <v>0.14748580317518328</v>
      </c>
      <c r="AD128" s="220">
        <v>1.3822679631346504</v>
      </c>
      <c r="AE128" s="220">
        <v>0.37884399168314298</v>
      </c>
      <c r="AF128" s="220">
        <v>0.18978319421696399</v>
      </c>
      <c r="AG128" s="220">
        <v>1.8276864484811205E-2</v>
      </c>
      <c r="AH128" s="220">
        <v>1.9096018384507651E-2</v>
      </c>
      <c r="AI128" s="220">
        <v>0.34982191531347773</v>
      </c>
      <c r="AJ128" s="220">
        <v>0.11299846414682135</v>
      </c>
      <c r="AK128" s="220">
        <v>8.7243505846974628E-3</v>
      </c>
      <c r="AL128" s="221">
        <v>15.48527411468868</v>
      </c>
      <c r="AM128" s="221">
        <v>14.10300615155403</v>
      </c>
    </row>
    <row r="129" spans="1:39">
      <c r="A129" s="160" t="s">
        <v>179</v>
      </c>
      <c r="B129" s="160" t="s">
        <v>46</v>
      </c>
      <c r="C129" s="220">
        <v>0.24061799025289712</v>
      </c>
      <c r="D129" s="220">
        <v>0.36067648172859135</v>
      </c>
      <c r="E129" s="220">
        <v>0.17536997113450975</v>
      </c>
      <c r="F129" s="220">
        <v>8.6435353063466183E-2</v>
      </c>
      <c r="G129" s="220">
        <v>3.3522710306202763E-3</v>
      </c>
      <c r="H129" s="220">
        <v>0.70661796957443868</v>
      </c>
      <c r="I129" s="220">
        <v>0.12710423524422793</v>
      </c>
      <c r="J129" s="220">
        <v>1.4892940809251302E-2</v>
      </c>
      <c r="K129" s="220">
        <v>8.6290249547748887E-2</v>
      </c>
      <c r="L129" s="220">
        <v>1.5083584688658971</v>
      </c>
      <c r="M129" s="220">
        <v>3.3731257131523811</v>
      </c>
      <c r="N129" s="220">
        <v>9.9410751528262772E-2</v>
      </c>
      <c r="O129" s="220">
        <v>0.35450381808589609</v>
      </c>
      <c r="P129" s="220">
        <v>5.4604475121462062E-2</v>
      </c>
      <c r="Q129" s="220">
        <v>1.2519086218115949</v>
      </c>
      <c r="R129" s="220">
        <v>6.259283668090207E-2</v>
      </c>
      <c r="S129" s="220">
        <v>0.20911627595794774</v>
      </c>
      <c r="T129" s="220">
        <v>0.12692887403550202</v>
      </c>
      <c r="U129" s="220">
        <v>5.7988812372631307E-3</v>
      </c>
      <c r="V129" s="220">
        <v>0.66232118926960803</v>
      </c>
      <c r="W129" s="220">
        <v>1.4938608565932801</v>
      </c>
      <c r="X129" s="220">
        <v>0.11625511603332223</v>
      </c>
      <c r="Y129" s="220">
        <v>0.39365913070018504</v>
      </c>
      <c r="Z129" s="220">
        <v>0.30544633977414176</v>
      </c>
      <c r="AA129" s="220">
        <v>0.14138475947227183</v>
      </c>
      <c r="AB129" s="220">
        <v>1.0845570528396489</v>
      </c>
      <c r="AC129" s="220">
        <v>0.17999184117864125</v>
      </c>
      <c r="AD129" s="220">
        <v>0.70879510415513425</v>
      </c>
      <c r="AE129" s="220">
        <v>0.16149096154181736</v>
      </c>
      <c r="AF129" s="220">
        <v>0.11082758993495138</v>
      </c>
      <c r="AG129" s="220">
        <v>7.5941378980026328E-2</v>
      </c>
      <c r="AH129" s="220">
        <v>4.6840125649845188E-2</v>
      </c>
      <c r="AI129" s="220">
        <v>0.22566882173576069</v>
      </c>
      <c r="AJ129" s="220">
        <v>0.13589502971392395</v>
      </c>
      <c r="AK129" s="220">
        <v>1.5870696912782909E-3</v>
      </c>
      <c r="AL129" s="164">
        <v>13.933977568879094</v>
      </c>
      <c r="AM129" s="164">
        <v>13.225182464723959</v>
      </c>
    </row>
    <row r="130" spans="1:39" ht="15">
      <c r="A130" s="118"/>
      <c r="B130" s="118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10"/>
      <c r="N130" s="110"/>
      <c r="O130" s="110"/>
      <c r="P130" s="109"/>
      <c r="Q130" s="109"/>
      <c r="R130" s="109"/>
      <c r="S130" s="109"/>
      <c r="T130" s="109"/>
      <c r="U130" s="109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  <c r="AJ130" s="118"/>
      <c r="AK130" s="118"/>
      <c r="AL130" s="118"/>
      <c r="AM130" s="118"/>
    </row>
    <row r="131" spans="1:39" ht="15">
      <c r="A131" s="112" t="s">
        <v>184</v>
      </c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8"/>
      <c r="V131" s="118"/>
      <c r="W131" s="118"/>
      <c r="X131" s="118"/>
      <c r="Y131" s="118"/>
      <c r="Z131" s="118"/>
      <c r="AA131" s="118"/>
      <c r="AB131" s="118"/>
      <c r="AC131" s="118"/>
      <c r="AD131" s="118"/>
      <c r="AE131" s="118"/>
      <c r="AF131" s="118"/>
      <c r="AG131" s="118"/>
      <c r="AH131" s="118"/>
      <c r="AI131" s="118"/>
      <c r="AJ131" s="118"/>
      <c r="AK131" s="118"/>
      <c r="AL131" s="118"/>
      <c r="AM131" s="118"/>
    </row>
    <row r="132" spans="1:39">
      <c r="A132" s="141" t="s">
        <v>41</v>
      </c>
      <c r="B132" s="141" t="s">
        <v>42</v>
      </c>
      <c r="C132" s="141" t="s">
        <v>0</v>
      </c>
      <c r="D132" s="141" t="s">
        <v>1</v>
      </c>
      <c r="E132" s="141" t="s">
        <v>2</v>
      </c>
      <c r="F132" s="141" t="s">
        <v>3</v>
      </c>
      <c r="G132" s="141" t="s">
        <v>4</v>
      </c>
      <c r="H132" s="141" t="s">
        <v>5</v>
      </c>
      <c r="I132" s="141" t="s">
        <v>6</v>
      </c>
      <c r="J132" s="141" t="s">
        <v>7</v>
      </c>
      <c r="K132" s="141" t="s">
        <v>8</v>
      </c>
      <c r="L132" s="141" t="s">
        <v>9</v>
      </c>
      <c r="M132" s="141" t="s">
        <v>10</v>
      </c>
      <c r="N132" s="141" t="s">
        <v>11</v>
      </c>
      <c r="O132" s="141" t="s">
        <v>12</v>
      </c>
      <c r="P132" s="141" t="s">
        <v>13</v>
      </c>
      <c r="Q132" s="141" t="s">
        <v>14</v>
      </c>
      <c r="R132" s="141" t="s">
        <v>15</v>
      </c>
      <c r="S132" s="141" t="s">
        <v>16</v>
      </c>
      <c r="T132" s="141" t="s">
        <v>17</v>
      </c>
      <c r="U132" s="141" t="s">
        <v>18</v>
      </c>
      <c r="V132" s="141" t="s">
        <v>19</v>
      </c>
      <c r="W132" s="141" t="s">
        <v>20</v>
      </c>
      <c r="X132" s="141" t="s">
        <v>21</v>
      </c>
      <c r="Y132" s="141" t="s">
        <v>22</v>
      </c>
      <c r="Z132" s="141" t="s">
        <v>23</v>
      </c>
      <c r="AA132" s="141" t="s">
        <v>24</v>
      </c>
      <c r="AB132" s="141" t="s">
        <v>25</v>
      </c>
      <c r="AC132" s="141" t="s">
        <v>26</v>
      </c>
      <c r="AD132" s="141" t="s">
        <v>27</v>
      </c>
      <c r="AE132" s="141" t="s">
        <v>28</v>
      </c>
      <c r="AF132" s="141" t="s">
        <v>29</v>
      </c>
      <c r="AG132" s="141" t="s">
        <v>30</v>
      </c>
      <c r="AH132" s="141" t="s">
        <v>31</v>
      </c>
      <c r="AI132" s="141" t="s">
        <v>32</v>
      </c>
      <c r="AJ132" s="141" t="s">
        <v>33</v>
      </c>
      <c r="AK132" s="141" t="s">
        <v>34</v>
      </c>
      <c r="AL132" s="141" t="s">
        <v>35</v>
      </c>
      <c r="AM132" s="141" t="s">
        <v>375</v>
      </c>
    </row>
    <row r="133" spans="1:39">
      <c r="A133" s="160" t="s">
        <v>179</v>
      </c>
      <c r="B133" s="102" t="s">
        <v>36</v>
      </c>
      <c r="C133" s="220">
        <v>0.94449292415386576</v>
      </c>
      <c r="D133" s="220">
        <v>1.5004040984035061</v>
      </c>
      <c r="E133" s="220">
        <v>0.77931254432082198</v>
      </c>
      <c r="F133" s="220">
        <v>0.34972789083864458</v>
      </c>
      <c r="G133" s="220">
        <v>8.533959654632782E-2</v>
      </c>
      <c r="H133" s="220">
        <v>0.83204196864654389</v>
      </c>
      <c r="I133" s="220">
        <v>0.63649223318310444</v>
      </c>
      <c r="J133" s="220">
        <v>0.17497348250859993</v>
      </c>
      <c r="K133" s="220">
        <v>0.97960887677531283</v>
      </c>
      <c r="L133" s="220">
        <v>7.990698244577815</v>
      </c>
      <c r="M133" s="220">
        <v>11.447944535713729</v>
      </c>
      <c r="N133" s="220">
        <v>1.2627084718384896</v>
      </c>
      <c r="O133" s="220">
        <v>0.48264465627289116</v>
      </c>
      <c r="P133" s="220">
        <v>0.64634382734745777</v>
      </c>
      <c r="Q133" s="220">
        <v>7.6650018706940539</v>
      </c>
      <c r="R133" s="220">
        <v>0.165781860407999</v>
      </c>
      <c r="S133" s="220">
        <v>0.31131426722491118</v>
      </c>
      <c r="T133" s="220">
        <v>9.274041137500881E-2</v>
      </c>
      <c r="U133" s="220">
        <v>2.7955719810535431E-2</v>
      </c>
      <c r="V133" s="220">
        <v>2.180607722117065</v>
      </c>
      <c r="W133" s="220">
        <v>2.1552546873189344</v>
      </c>
      <c r="X133" s="220">
        <v>0.97765233467006118</v>
      </c>
      <c r="Y133" s="220">
        <v>0.81821233010154337</v>
      </c>
      <c r="Z133" s="220">
        <v>0.31656696864066119</v>
      </c>
      <c r="AA133" s="220">
        <v>0.30898160954535209</v>
      </c>
      <c r="AB133" s="220">
        <v>3.793360481189084</v>
      </c>
      <c r="AC133" s="220">
        <v>1.3612811480250331</v>
      </c>
      <c r="AD133" s="220">
        <v>7.2702210564111862</v>
      </c>
      <c r="AE133" s="220">
        <v>0.63834389921139745</v>
      </c>
      <c r="AF133" s="220">
        <v>1.1904651158741197</v>
      </c>
      <c r="AG133" s="220">
        <v>0.316</v>
      </c>
      <c r="AH133" s="220">
        <v>0.40429999999999999</v>
      </c>
      <c r="AI133" s="220">
        <v>5.6163714207787176</v>
      </c>
      <c r="AJ133" s="220">
        <v>0.75142215431009507</v>
      </c>
      <c r="AK133" s="220">
        <v>10.367227732438526</v>
      </c>
      <c r="AL133" s="221">
        <v>55.557665818658549</v>
      </c>
      <c r="AM133" s="221">
        <v>48.287444762247361</v>
      </c>
    </row>
    <row r="134" spans="1:39">
      <c r="A134" s="160" t="s">
        <v>179</v>
      </c>
      <c r="B134" s="102" t="s">
        <v>37</v>
      </c>
      <c r="C134" s="221">
        <v>8.3346177449598133E-3</v>
      </c>
      <c r="D134" s="221">
        <v>3.0927383642337263E-2</v>
      </c>
      <c r="E134" s="221">
        <v>3.1236374254505234E-2</v>
      </c>
      <c r="F134" s="221">
        <v>3.0422800410059756E-3</v>
      </c>
      <c r="G134" s="221">
        <v>3.2558187658911094E-3</v>
      </c>
      <c r="H134" s="221">
        <v>1.8812631530581363E-2</v>
      </c>
      <c r="I134" s="221">
        <v>1.7790726108034668E-2</v>
      </c>
      <c r="J134" s="221">
        <v>8.2623767652513173E-3</v>
      </c>
      <c r="K134" s="221">
        <v>1.7894881994622212E-2</v>
      </c>
      <c r="L134" s="221">
        <v>9.3158894560455133E-2</v>
      </c>
      <c r="M134" s="221">
        <v>0.12151947322113964</v>
      </c>
      <c r="N134" s="221">
        <v>2.7665606444574782E-2</v>
      </c>
      <c r="O134" s="221">
        <v>1.9009861829284453E-2</v>
      </c>
      <c r="P134" s="221">
        <v>2.634750566583029E-2</v>
      </c>
      <c r="Q134" s="221">
        <v>7.8687832687262038E-2</v>
      </c>
      <c r="R134" s="221">
        <v>4.7526564609468944E-3</v>
      </c>
      <c r="S134" s="221">
        <v>1.195259444522517E-2</v>
      </c>
      <c r="T134" s="221">
        <v>2.502271290196673E-3</v>
      </c>
      <c r="U134" s="221">
        <v>1.9136266101287751E-3</v>
      </c>
      <c r="V134" s="221">
        <v>9.2032556023804151E-3</v>
      </c>
      <c r="W134" s="221">
        <v>0.11582733563193294</v>
      </c>
      <c r="X134" s="221">
        <v>7.9535356385975961E-3</v>
      </c>
      <c r="Y134" s="221">
        <v>4.7842761670668574E-2</v>
      </c>
      <c r="Z134" s="221">
        <v>1.4803789595505126E-2</v>
      </c>
      <c r="AA134" s="221">
        <v>2.1518971287363964E-3</v>
      </c>
      <c r="AB134" s="221">
        <v>3.3943692789774334E-2</v>
      </c>
      <c r="AC134" s="221">
        <v>2.24095622216436E-2</v>
      </c>
      <c r="AD134" s="221">
        <v>6.1221048868350891E-2</v>
      </c>
      <c r="AE134" s="221">
        <v>9.3376576137841043E-3</v>
      </c>
      <c r="AF134" s="221">
        <v>1.7545170980867348E-2</v>
      </c>
      <c r="AG134" s="221">
        <v>1.6248E-3</v>
      </c>
      <c r="AH134" s="221">
        <v>2.5000000000000001E-3</v>
      </c>
      <c r="AI134" s="221">
        <v>0.10296995914548152</v>
      </c>
      <c r="AJ134" s="221">
        <v>1.8348370379646976E-2</v>
      </c>
      <c r="AK134" s="221">
        <v>3.0916908223706967</v>
      </c>
      <c r="AL134" s="221">
        <v>0.84242429320982259</v>
      </c>
      <c r="AM134" s="221">
        <v>0.7812032443414717</v>
      </c>
    </row>
    <row r="135" spans="1:39">
      <c r="A135" s="160" t="s">
        <v>179</v>
      </c>
      <c r="B135" s="102" t="s">
        <v>38</v>
      </c>
      <c r="C135" s="221">
        <v>3.6292161083965359E-2</v>
      </c>
      <c r="D135" s="221">
        <v>3.8495630792078045E-2</v>
      </c>
      <c r="E135" s="221">
        <v>3.2863843376459603E-2</v>
      </c>
      <c r="F135" s="221">
        <v>1.0853161047054036E-2</v>
      </c>
      <c r="G135" s="221">
        <v>2.7991018868624676E-3</v>
      </c>
      <c r="H135" s="221">
        <v>5.6296616646713996E-2</v>
      </c>
      <c r="I135" s="221">
        <v>1.0607183174215416E-2</v>
      </c>
      <c r="J135" s="221">
        <v>7.3820898897742513E-3</v>
      </c>
      <c r="K135" s="221">
        <v>1.2994403225353085E-2</v>
      </c>
      <c r="L135" s="221">
        <v>0.25956375758748657</v>
      </c>
      <c r="M135" s="221">
        <v>0.16372858549580913</v>
      </c>
      <c r="N135" s="221">
        <v>5.6060503395751582E-2</v>
      </c>
      <c r="O135" s="221">
        <v>5.6815626171840355E-2</v>
      </c>
      <c r="P135" s="221">
        <v>2.5618348855896624E-2</v>
      </c>
      <c r="Q135" s="221">
        <v>0.32746751983019018</v>
      </c>
      <c r="R135" s="221">
        <v>4.2463008171546588E-3</v>
      </c>
      <c r="S135" s="221">
        <v>1.9098361085319044E-3</v>
      </c>
      <c r="T135" s="221">
        <v>2.5913899943287421E-3</v>
      </c>
      <c r="U135" s="221">
        <v>7.1099847044955769E-4</v>
      </c>
      <c r="V135" s="221">
        <v>1.1914977095337004E-2</v>
      </c>
      <c r="W135" s="221">
        <v>6.9268063394687759E-2</v>
      </c>
      <c r="X135" s="221">
        <v>1.6615921740592499E-2</v>
      </c>
      <c r="Y135" s="221">
        <v>4.355585112010342E-2</v>
      </c>
      <c r="Z135" s="221">
        <v>9.7312766728214952E-3</v>
      </c>
      <c r="AA135" s="221">
        <v>1.2457648329391408E-2</v>
      </c>
      <c r="AB135" s="221">
        <v>0.15387905555514483</v>
      </c>
      <c r="AC135" s="221">
        <v>1.8860811653493615E-2</v>
      </c>
      <c r="AD135" s="221">
        <v>0.17003228335966553</v>
      </c>
      <c r="AE135" s="221">
        <v>7.9159534250471068E-3</v>
      </c>
      <c r="AF135" s="221">
        <v>8.3961588972867093E-3</v>
      </c>
      <c r="AG135" s="221">
        <v>0</v>
      </c>
      <c r="AH135" s="221">
        <v>0</v>
      </c>
      <c r="AI135" s="221">
        <v>3.7080139543346109E-2</v>
      </c>
      <c r="AJ135" s="221">
        <v>1.1638891658731238E-3</v>
      </c>
      <c r="AK135" s="221">
        <v>0</v>
      </c>
      <c r="AL135" s="221">
        <v>1.6136129467711535</v>
      </c>
      <c r="AM135" s="221">
        <v>1.4435806634114881</v>
      </c>
    </row>
    <row r="136" spans="1:39">
      <c r="A136" s="160" t="s">
        <v>179</v>
      </c>
      <c r="B136" s="102" t="s">
        <v>39</v>
      </c>
      <c r="C136" s="220">
        <v>1.5694693107752612E-2</v>
      </c>
      <c r="D136" s="220">
        <v>2.4490365254142412E-2</v>
      </c>
      <c r="E136" s="220">
        <v>3.0438439845609671E-3</v>
      </c>
      <c r="F136" s="220">
        <v>9.8920894464152587E-3</v>
      </c>
      <c r="G136" s="220">
        <v>2.1328860276095527E-3</v>
      </c>
      <c r="H136" s="220">
        <v>3.2147113735310623E-2</v>
      </c>
      <c r="I136" s="220">
        <v>8.6823408385031994E-3</v>
      </c>
      <c r="J136" s="220">
        <v>3.092994198074674E-4</v>
      </c>
      <c r="K136" s="220">
        <v>1.1032593029648626E-2</v>
      </c>
      <c r="L136" s="220">
        <v>0.17118329949761718</v>
      </c>
      <c r="M136" s="220">
        <v>0.15806735535218988</v>
      </c>
      <c r="N136" s="220">
        <v>9.1831021976030588E-2</v>
      </c>
      <c r="O136" s="220">
        <v>1.3321679356527165E-2</v>
      </c>
      <c r="P136" s="220">
        <v>6.314091333384066E-3</v>
      </c>
      <c r="Q136" s="220">
        <v>0.48475311579291186</v>
      </c>
      <c r="R136" s="220">
        <v>4.2749172465161519E-4</v>
      </c>
      <c r="S136" s="220">
        <v>4.2967668037624295E-3</v>
      </c>
      <c r="T136" s="220">
        <v>4.0549798904781905E-3</v>
      </c>
      <c r="U136" s="220">
        <v>7.3304859414456312E-4</v>
      </c>
      <c r="V136" s="220">
        <v>3.9738087421643323E-2</v>
      </c>
      <c r="W136" s="220">
        <v>2.9425395003384619E-2</v>
      </c>
      <c r="X136" s="220">
        <v>1.5059002410989673E-2</v>
      </c>
      <c r="Y136" s="220">
        <v>2.9396734876979279E-3</v>
      </c>
      <c r="Z136" s="220">
        <v>2.689454728358031E-3</v>
      </c>
      <c r="AA136" s="220">
        <v>2.4945998082235151E-3</v>
      </c>
      <c r="AB136" s="220">
        <v>0.24445370515472298</v>
      </c>
      <c r="AC136" s="220">
        <v>1.1550042751641842E-2</v>
      </c>
      <c r="AD136" s="220">
        <v>8.2293975350526155E-2</v>
      </c>
      <c r="AE136" s="220">
        <v>9.8985935063726094E-3</v>
      </c>
      <c r="AF136" s="220">
        <v>2.2378969201141144E-2</v>
      </c>
      <c r="AG136" s="220">
        <v>4.1999999999999997E-3</v>
      </c>
      <c r="AH136" s="220">
        <v>2.8E-3</v>
      </c>
      <c r="AI136" s="220">
        <v>1.6397134879241305E-2</v>
      </c>
      <c r="AJ136" s="220">
        <v>2.0198459950710409E-3</v>
      </c>
      <c r="AK136" s="220">
        <v>0</v>
      </c>
      <c r="AL136" s="221">
        <v>1.4730520112826362</v>
      </c>
      <c r="AM136" s="221">
        <v>1.3907580359321101</v>
      </c>
    </row>
    <row r="137" spans="1:39">
      <c r="A137" s="160" t="s">
        <v>179</v>
      </c>
      <c r="B137" s="92" t="s">
        <v>45</v>
      </c>
      <c r="C137" s="220">
        <v>0.32470575324741102</v>
      </c>
      <c r="D137" s="220">
        <v>0.31275554194048438</v>
      </c>
      <c r="E137" s="220">
        <v>7.3745810306080156E-2</v>
      </c>
      <c r="F137" s="220">
        <v>0.1289309278301487</v>
      </c>
      <c r="G137" s="220">
        <v>5.1882973047528071E-2</v>
      </c>
      <c r="H137" s="220">
        <v>0.23923244759194875</v>
      </c>
      <c r="I137" s="220">
        <v>0.25391838646938503</v>
      </c>
      <c r="J137" s="220">
        <v>2.0197993056761284E-2</v>
      </c>
      <c r="K137" s="220">
        <v>0.16882255492448284</v>
      </c>
      <c r="L137" s="220">
        <v>3.0207699359837203</v>
      </c>
      <c r="M137" s="220">
        <v>1.0197653475261372</v>
      </c>
      <c r="N137" s="220">
        <v>0.30425809438016849</v>
      </c>
      <c r="O137" s="220">
        <v>0.18540304129353105</v>
      </c>
      <c r="P137" s="220">
        <v>0.4857799237991352</v>
      </c>
      <c r="Q137" s="220">
        <v>2.0153582794749134</v>
      </c>
      <c r="R137" s="220">
        <v>2.5897408427198711E-2</v>
      </c>
      <c r="S137" s="220">
        <v>6.9104855325116815E-2</v>
      </c>
      <c r="T137" s="220">
        <v>0.10251868545254465</v>
      </c>
      <c r="U137" s="220">
        <v>5.5514560948288719E-3</v>
      </c>
      <c r="V137" s="220">
        <v>0.60348330426408459</v>
      </c>
      <c r="W137" s="220">
        <v>0.46099746962090304</v>
      </c>
      <c r="X137" s="220">
        <v>0.44929066837789822</v>
      </c>
      <c r="Y137" s="220">
        <v>0.19977943256675532</v>
      </c>
      <c r="Z137" s="220">
        <v>9.0399655715089275E-2</v>
      </c>
      <c r="AA137" s="220">
        <v>7.6246933441212875E-2</v>
      </c>
      <c r="AB137" s="220">
        <v>0.59341341345425835</v>
      </c>
      <c r="AC137" s="220">
        <v>0.30256881719722062</v>
      </c>
      <c r="AD137" s="220">
        <v>1.5816977855775378</v>
      </c>
      <c r="AE137" s="220">
        <v>0.29841672760385207</v>
      </c>
      <c r="AF137" s="220">
        <v>0.12893328859052744</v>
      </c>
      <c r="AG137" s="220">
        <v>0.67299999999999993</v>
      </c>
      <c r="AH137" s="220">
        <v>0.51570000000000005</v>
      </c>
      <c r="AI137" s="220">
        <v>0.56390573561570678</v>
      </c>
      <c r="AJ137" s="220">
        <v>6.2826818060109632E-2</v>
      </c>
      <c r="AK137" s="220">
        <v>0</v>
      </c>
      <c r="AL137" s="221">
        <v>13.166476896386481</v>
      </c>
      <c r="AM137" s="221">
        <v>11.584779110808944</v>
      </c>
    </row>
    <row r="138" spans="1:39">
      <c r="A138" s="160" t="s">
        <v>179</v>
      </c>
      <c r="B138" s="160" t="s">
        <v>46</v>
      </c>
      <c r="C138" s="220">
        <v>0.10992128615517532</v>
      </c>
      <c r="D138" s="220">
        <v>0.18179544894179134</v>
      </c>
      <c r="E138" s="220">
        <v>0.19250832677253191</v>
      </c>
      <c r="F138" s="220">
        <v>4.870070320240142E-2</v>
      </c>
      <c r="G138" s="220">
        <v>5.129201256387131E-3</v>
      </c>
      <c r="H138" s="220">
        <v>0.36259912760573781</v>
      </c>
      <c r="I138" s="220">
        <v>0.12504634904706891</v>
      </c>
      <c r="J138" s="220">
        <v>2.9585508580978099E-2</v>
      </c>
      <c r="K138" s="220">
        <v>0.17514420289624563</v>
      </c>
      <c r="L138" s="220">
        <v>0.8262495233782744</v>
      </c>
      <c r="M138" s="220">
        <v>1.79642562963982</v>
      </c>
      <c r="N138" s="220">
        <v>0.11168770495499179</v>
      </c>
      <c r="O138" s="220">
        <v>0.22845044902173164</v>
      </c>
      <c r="P138" s="220">
        <v>4.8349502649898859E-2</v>
      </c>
      <c r="Q138" s="220">
        <v>0.54669088993102444</v>
      </c>
      <c r="R138" s="220">
        <v>8.1566718688030379E-2</v>
      </c>
      <c r="S138" s="220">
        <v>0.16356510919420933</v>
      </c>
      <c r="T138" s="220">
        <v>3.9019704698716066E-2</v>
      </c>
      <c r="U138" s="220">
        <v>1.5874728156578796E-2</v>
      </c>
      <c r="V138" s="220">
        <v>0.41004085967193604</v>
      </c>
      <c r="W138" s="220">
        <v>1.1823227988464324</v>
      </c>
      <c r="X138" s="220">
        <v>0.15466641612456325</v>
      </c>
      <c r="Y138" s="220">
        <v>0.20928442397911556</v>
      </c>
      <c r="Z138" s="220">
        <v>0.16157096782168051</v>
      </c>
      <c r="AA138" s="220">
        <v>9.1352181022035864E-2</v>
      </c>
      <c r="AB138" s="220">
        <v>1.0255510513810513</v>
      </c>
      <c r="AC138" s="220">
        <v>0.28771910762010006</v>
      </c>
      <c r="AD138" s="220">
        <v>1.0145457437446386</v>
      </c>
      <c r="AE138" s="220">
        <v>9.1793094473694298E-2</v>
      </c>
      <c r="AF138" s="220">
        <v>5.7109646415612114E-2</v>
      </c>
      <c r="AG138" s="220">
        <v>1.337</v>
      </c>
      <c r="AH138" s="220">
        <v>0.88500000000000001</v>
      </c>
      <c r="AI138" s="220">
        <v>3.021093925207595</v>
      </c>
      <c r="AJ138" s="220">
        <v>1.1253262911572461</v>
      </c>
      <c r="AK138" s="220">
        <v>5.0798386961166822</v>
      </c>
      <c r="AL138" s="164">
        <v>9.6253636649831478</v>
      </c>
      <c r="AM138" s="164">
        <v>8.6108179212385085</v>
      </c>
    </row>
    <row r="139" spans="1:39" ht="15">
      <c r="A139" s="118"/>
      <c r="B139" s="118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10"/>
      <c r="N139" s="110"/>
      <c r="O139" s="110"/>
      <c r="P139" s="109"/>
      <c r="Q139" s="109"/>
      <c r="R139" s="109"/>
      <c r="S139" s="109"/>
      <c r="T139" s="109"/>
      <c r="U139" s="109"/>
      <c r="V139" s="118"/>
      <c r="W139" s="118"/>
      <c r="X139" s="118"/>
      <c r="Y139" s="118"/>
      <c r="Z139" s="118"/>
      <c r="AA139" s="118"/>
      <c r="AB139" s="118"/>
      <c r="AC139" s="118"/>
      <c r="AD139" s="118"/>
      <c r="AE139" s="118"/>
      <c r="AF139" s="118"/>
      <c r="AG139" s="118"/>
      <c r="AH139" s="118"/>
      <c r="AI139" s="118"/>
      <c r="AJ139" s="118"/>
      <c r="AK139" s="118"/>
      <c r="AL139" s="118"/>
      <c r="AM139" s="118"/>
    </row>
    <row r="140" spans="1:39" ht="15">
      <c r="A140" s="112" t="s">
        <v>185</v>
      </c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  <c r="AJ140" s="118"/>
      <c r="AK140" s="118"/>
      <c r="AL140" s="118"/>
      <c r="AM140" s="118"/>
    </row>
    <row r="141" spans="1:39">
      <c r="A141" s="141" t="s">
        <v>41</v>
      </c>
      <c r="B141" s="141" t="s">
        <v>42</v>
      </c>
      <c r="C141" s="141" t="s">
        <v>0</v>
      </c>
      <c r="D141" s="141" t="s">
        <v>1</v>
      </c>
      <c r="E141" s="141" t="s">
        <v>2</v>
      </c>
      <c r="F141" s="141" t="s">
        <v>3</v>
      </c>
      <c r="G141" s="141" t="s">
        <v>4</v>
      </c>
      <c r="H141" s="141" t="s">
        <v>5</v>
      </c>
      <c r="I141" s="141" t="s">
        <v>6</v>
      </c>
      <c r="J141" s="141" t="s">
        <v>7</v>
      </c>
      <c r="K141" s="141" t="s">
        <v>8</v>
      </c>
      <c r="L141" s="141" t="s">
        <v>9</v>
      </c>
      <c r="M141" s="141" t="s">
        <v>10</v>
      </c>
      <c r="N141" s="141" t="s">
        <v>11</v>
      </c>
      <c r="O141" s="141" t="s">
        <v>12</v>
      </c>
      <c r="P141" s="141" t="s">
        <v>13</v>
      </c>
      <c r="Q141" s="141" t="s">
        <v>14</v>
      </c>
      <c r="R141" s="141" t="s">
        <v>15</v>
      </c>
      <c r="S141" s="141" t="s">
        <v>16</v>
      </c>
      <c r="T141" s="141" t="s">
        <v>17</v>
      </c>
      <c r="U141" s="141" t="s">
        <v>18</v>
      </c>
      <c r="V141" s="141" t="s">
        <v>19</v>
      </c>
      <c r="W141" s="141" t="s">
        <v>20</v>
      </c>
      <c r="X141" s="141" t="s">
        <v>21</v>
      </c>
      <c r="Y141" s="141" t="s">
        <v>22</v>
      </c>
      <c r="Z141" s="141" t="s">
        <v>23</v>
      </c>
      <c r="AA141" s="141" t="s">
        <v>24</v>
      </c>
      <c r="AB141" s="141" t="s">
        <v>25</v>
      </c>
      <c r="AC141" s="141" t="s">
        <v>26</v>
      </c>
      <c r="AD141" s="141" t="s">
        <v>27</v>
      </c>
      <c r="AE141" s="141" t="s">
        <v>28</v>
      </c>
      <c r="AF141" s="141" t="s">
        <v>29</v>
      </c>
      <c r="AG141" s="141" t="s">
        <v>30</v>
      </c>
      <c r="AH141" s="141" t="s">
        <v>31</v>
      </c>
      <c r="AI141" s="141" t="s">
        <v>32</v>
      </c>
      <c r="AJ141" s="141" t="s">
        <v>33</v>
      </c>
      <c r="AK141" s="141" t="s">
        <v>34</v>
      </c>
      <c r="AL141" s="141" t="s">
        <v>35</v>
      </c>
      <c r="AM141" s="141" t="s">
        <v>375</v>
      </c>
    </row>
    <row r="142" spans="1:39">
      <c r="A142" s="160" t="s">
        <v>179</v>
      </c>
      <c r="B142" s="102" t="s">
        <v>36</v>
      </c>
      <c r="C142" s="220">
        <v>0.44976304595891753</v>
      </c>
      <c r="D142" s="220">
        <v>1.5944760671402556</v>
      </c>
      <c r="E142" s="220">
        <v>0.35955034369787359</v>
      </c>
      <c r="F142" s="220">
        <v>6.6402959462973282E-2</v>
      </c>
      <c r="G142" s="220">
        <v>4.6766358581782894E-2</v>
      </c>
      <c r="H142" s="220">
        <v>0.39457733568922232</v>
      </c>
      <c r="I142" s="220">
        <v>0.34802496121941023</v>
      </c>
      <c r="J142" s="220">
        <v>7.7704768330644353E-2</v>
      </c>
      <c r="K142" s="220">
        <v>0.16928957158527611</v>
      </c>
      <c r="L142" s="220">
        <v>2.7250179153954255</v>
      </c>
      <c r="M142" s="220">
        <v>3.0448605987287145</v>
      </c>
      <c r="N142" s="220">
        <v>0.54919829362676209</v>
      </c>
      <c r="O142" s="220">
        <v>0.24524319721386076</v>
      </c>
      <c r="P142" s="220">
        <v>0.37440725896181154</v>
      </c>
      <c r="Q142" s="220">
        <v>6.1219869259937418</v>
      </c>
      <c r="R142" s="220">
        <v>9.565801429144194E-2</v>
      </c>
      <c r="S142" s="220">
        <v>9.9549986247424407E-2</v>
      </c>
      <c r="T142" s="220">
        <v>3.9016858289548852E-2</v>
      </c>
      <c r="U142" s="220">
        <v>6.3190874323517309E-3</v>
      </c>
      <c r="V142" s="220">
        <v>0.75249225915575213</v>
      </c>
      <c r="W142" s="220">
        <v>1.1416079651146944</v>
      </c>
      <c r="X142" s="220">
        <v>0.43321216813625096</v>
      </c>
      <c r="Y142" s="220">
        <v>0.87192188294969264</v>
      </c>
      <c r="Z142" s="220">
        <v>0.13148674245662637</v>
      </c>
      <c r="AA142" s="220">
        <v>7.0232614537461102E-2</v>
      </c>
      <c r="AB142" s="220">
        <v>3.1555831056557806</v>
      </c>
      <c r="AC142" s="220">
        <v>0.26338908328254107</v>
      </c>
      <c r="AD142" s="220">
        <v>2.5161075981115091</v>
      </c>
      <c r="AE142" s="220">
        <v>0.28069163406598668</v>
      </c>
      <c r="AF142" s="220">
        <v>1.7490445525226284</v>
      </c>
      <c r="AG142" s="220"/>
      <c r="AH142" s="220"/>
      <c r="AI142" s="220"/>
      <c r="AJ142" s="220"/>
      <c r="AK142" s="220"/>
      <c r="AL142" s="221">
        <v>26.169052511266472</v>
      </c>
      <c r="AM142" s="221">
        <v>23.652944913154961</v>
      </c>
    </row>
    <row r="143" spans="1:39">
      <c r="A143" s="160" t="s">
        <v>179</v>
      </c>
      <c r="B143" s="102" t="s">
        <v>37</v>
      </c>
      <c r="C143" s="221">
        <v>4.526143990873718E-3</v>
      </c>
      <c r="D143" s="221">
        <v>4.3527664592871586E-2</v>
      </c>
      <c r="E143" s="221">
        <v>3.0499250836741987E-2</v>
      </c>
      <c r="F143" s="221">
        <v>6.7406378068796385E-4</v>
      </c>
      <c r="G143" s="221">
        <v>4.6881585702929296E-3</v>
      </c>
      <c r="H143" s="221">
        <v>1.3610259924834731E-2</v>
      </c>
      <c r="I143" s="221">
        <v>1.4425979782922239E-2</v>
      </c>
      <c r="J143" s="221">
        <v>4.3314195863268269E-3</v>
      </c>
      <c r="K143" s="221">
        <v>7.3614841486883201E-3</v>
      </c>
      <c r="L143" s="221">
        <v>4.9585651929072001E-2</v>
      </c>
      <c r="M143" s="221">
        <v>5.2048098560723365E-2</v>
      </c>
      <c r="N143" s="221">
        <v>2.8887811241111661E-2</v>
      </c>
      <c r="O143" s="221">
        <v>1.776970435893592E-2</v>
      </c>
      <c r="P143" s="221">
        <v>2.870267795588682E-2</v>
      </c>
      <c r="Q143" s="221">
        <v>0.13361463968058443</v>
      </c>
      <c r="R143" s="221">
        <v>3.8725852256503578E-3</v>
      </c>
      <c r="S143" s="221">
        <v>5.2869360839620481E-3</v>
      </c>
      <c r="T143" s="221">
        <v>1.4543001101446735E-3</v>
      </c>
      <c r="U143" s="221">
        <v>5.3353676118630781E-4</v>
      </c>
      <c r="V143" s="221">
        <v>4.5548320731066023E-3</v>
      </c>
      <c r="W143" s="221">
        <v>8.7279435618233508E-2</v>
      </c>
      <c r="X143" s="221">
        <v>7.8605407474546234E-3</v>
      </c>
      <c r="Y143" s="221">
        <v>0.10312688463209313</v>
      </c>
      <c r="Z143" s="221">
        <v>9.2774410055817633E-3</v>
      </c>
      <c r="AA143" s="221">
        <v>5.8669615172209381E-4</v>
      </c>
      <c r="AB143" s="221">
        <v>6.4762405658743541E-2</v>
      </c>
      <c r="AC143" s="221">
        <v>9.9986004298550056E-3</v>
      </c>
      <c r="AD143" s="221">
        <v>2.4993941593930598E-2</v>
      </c>
      <c r="AE143" s="221">
        <v>8.3470852332140893E-3</v>
      </c>
      <c r="AF143" s="221">
        <v>3.3513685691400445E-2</v>
      </c>
      <c r="AG143" s="221"/>
      <c r="AH143" s="221"/>
      <c r="AI143" s="221"/>
      <c r="AJ143" s="221"/>
      <c r="AK143" s="221"/>
      <c r="AL143" s="221">
        <v>0.76085201373735767</v>
      </c>
      <c r="AM143" s="221">
        <v>0.73585807214342713</v>
      </c>
    </row>
    <row r="144" spans="1:39">
      <c r="A144" s="160" t="s">
        <v>179</v>
      </c>
      <c r="B144" s="102" t="s">
        <v>38</v>
      </c>
      <c r="C144" s="221">
        <v>1.9708587943981688E-2</v>
      </c>
      <c r="D144" s="221">
        <v>5.4179329386103925E-2</v>
      </c>
      <c r="E144" s="221">
        <v>1.1869402067085618E-2</v>
      </c>
      <c r="F144" s="221">
        <v>2.4046842069717976E-3</v>
      </c>
      <c r="G144" s="221">
        <v>1.4908800826458778E-3</v>
      </c>
      <c r="H144" s="221">
        <v>2.7726543751523385E-2</v>
      </c>
      <c r="I144" s="221">
        <v>6.9952645162519572E-3</v>
      </c>
      <c r="J144" s="221">
        <v>3.8699431949253222E-3</v>
      </c>
      <c r="K144" s="221">
        <v>2.3076443825737624E-3</v>
      </c>
      <c r="L144" s="221">
        <v>7.7494343867824958E-2</v>
      </c>
      <c r="M144" s="221">
        <v>4.0844682399303778E-2</v>
      </c>
      <c r="N144" s="221">
        <v>3.4198843710451371E-2</v>
      </c>
      <c r="O144" s="221">
        <v>2.7636580497395764E-2</v>
      </c>
      <c r="P144" s="221">
        <v>1.3099834320735897E-2</v>
      </c>
      <c r="Q144" s="221">
        <v>0.25979435895272468</v>
      </c>
      <c r="R144" s="221">
        <v>3.4599937831197511E-3</v>
      </c>
      <c r="S144" s="221">
        <v>8.447690150387903E-4</v>
      </c>
      <c r="T144" s="221">
        <v>1.5060951899759382E-3</v>
      </c>
      <c r="U144" s="221">
        <v>1.9823293589471365E-4</v>
      </c>
      <c r="V144" s="221">
        <v>5.8969045486615031E-3</v>
      </c>
      <c r="W144" s="221">
        <v>3.8652764938458803E-2</v>
      </c>
      <c r="X144" s="221">
        <v>6.8367660263633319E-3</v>
      </c>
      <c r="Y144" s="221">
        <v>3.4728345805330699E-2</v>
      </c>
      <c r="Z144" s="221">
        <v>4.1516591300627065E-3</v>
      </c>
      <c r="AA144" s="221">
        <v>3.3964701364014084E-3</v>
      </c>
      <c r="AB144" s="221">
        <v>0.12226885356067399</v>
      </c>
      <c r="AC144" s="221">
        <v>3.6328061188455126E-3</v>
      </c>
      <c r="AD144" s="221">
        <v>6.9416925027090168E-2</v>
      </c>
      <c r="AE144" s="221">
        <v>3.0547532428337812E-3</v>
      </c>
      <c r="AF144" s="221">
        <v>1.6037816365857483E-2</v>
      </c>
      <c r="AG144" s="221"/>
      <c r="AH144" s="221"/>
      <c r="AI144" s="221"/>
      <c r="AJ144" s="221"/>
      <c r="AK144" s="221"/>
      <c r="AL144" s="221">
        <v>0.86832221812969601</v>
      </c>
      <c r="AM144" s="221">
        <v>0.79890529310260583</v>
      </c>
    </row>
    <row r="145" spans="1:39">
      <c r="A145" s="160" t="s">
        <v>179</v>
      </c>
      <c r="B145" s="102" t="s">
        <v>39</v>
      </c>
      <c r="C145" s="220">
        <v>7.7340400335148232E-2</v>
      </c>
      <c r="D145" s="220">
        <v>0.27538731695967045</v>
      </c>
      <c r="E145" s="220">
        <v>2.8289880274876236E-2</v>
      </c>
      <c r="F145" s="220">
        <v>2.2787812879686436E-2</v>
      </c>
      <c r="G145" s="220">
        <v>3.2271393733940952E-2</v>
      </c>
      <c r="H145" s="220">
        <v>0.21642642126717296</v>
      </c>
      <c r="I145" s="220">
        <v>7.2564439392255736E-2</v>
      </c>
      <c r="J145" s="220">
        <v>2.3960159780019169E-3</v>
      </c>
      <c r="K145" s="220">
        <v>2.5855879302262335E-2</v>
      </c>
      <c r="L145" s="220">
        <v>0.7720067992848203</v>
      </c>
      <c r="M145" s="220">
        <v>0.56912300206283051</v>
      </c>
      <c r="N145" s="220">
        <v>0.97945463817343725</v>
      </c>
      <c r="O145" s="220">
        <v>0.10586549806134524</v>
      </c>
      <c r="P145" s="220">
        <v>3.982256345534442E-2</v>
      </c>
      <c r="Q145" s="220">
        <v>7.6061710123193844</v>
      </c>
      <c r="R145" s="220">
        <v>4.3061076114253661E-3</v>
      </c>
      <c r="S145" s="220">
        <v>1.669560161665451E-2</v>
      </c>
      <c r="T145" s="220">
        <v>2.1185114215657039E-2</v>
      </c>
      <c r="U145" s="220">
        <v>2.8636941550453216E-3</v>
      </c>
      <c r="V145" s="220">
        <v>0.19511701620362737</v>
      </c>
      <c r="W145" s="220">
        <v>0.20776171520999451</v>
      </c>
      <c r="X145" s="220">
        <v>9.8470786825268664E-2</v>
      </c>
      <c r="Y145" s="220">
        <v>7.284739538611143E-2</v>
      </c>
      <c r="Z145" s="220">
        <v>1.4636462542663995E-2</v>
      </c>
      <c r="AA145" s="220">
        <v>6.398059576751723E-3</v>
      </c>
      <c r="AB145" s="220">
        <v>2.9341531995039407</v>
      </c>
      <c r="AC145" s="220">
        <v>2.9497202607336143E-2</v>
      </c>
      <c r="AD145" s="220">
        <v>0.41162233832812423</v>
      </c>
      <c r="AE145" s="220">
        <v>5.4840903501863734E-2</v>
      </c>
      <c r="AF145" s="220">
        <v>0.360727773189294</v>
      </c>
      <c r="AG145" s="220"/>
      <c r="AH145" s="220"/>
      <c r="AI145" s="220"/>
      <c r="AJ145" s="220"/>
      <c r="AK145" s="220"/>
      <c r="AL145" s="221">
        <v>14.801486995150009</v>
      </c>
      <c r="AM145" s="221">
        <v>14.389864656821885</v>
      </c>
    </row>
    <row r="146" spans="1:39">
      <c r="A146" s="160" t="s">
        <v>179</v>
      </c>
      <c r="B146" s="92" t="s">
        <v>45</v>
      </c>
      <c r="C146" s="220">
        <v>0.13523391170310736</v>
      </c>
      <c r="D146" s="220">
        <v>0.26243355861206169</v>
      </c>
      <c r="E146" s="220">
        <v>2.6200665093929369E-2</v>
      </c>
      <c r="F146" s="220">
        <v>1.903956302349875E-2</v>
      </c>
      <c r="G146" s="220">
        <v>2.3749499254039984E-2</v>
      </c>
      <c r="H146" s="220">
        <v>9.6240785441346025E-2</v>
      </c>
      <c r="I146" s="220">
        <v>0.11283738057231878</v>
      </c>
      <c r="J146" s="220">
        <v>7.2916507156514376E-3</v>
      </c>
      <c r="K146" s="220">
        <v>2.5727044476087237E-2</v>
      </c>
      <c r="L146" s="220">
        <v>0.8480369076790788</v>
      </c>
      <c r="M146" s="220">
        <v>0.25261744888160714</v>
      </c>
      <c r="N146" s="220">
        <v>0.11615824972306049</v>
      </c>
      <c r="O146" s="220">
        <v>7.8604883747457693E-2</v>
      </c>
      <c r="P146" s="220">
        <v>0.21417428494281041</v>
      </c>
      <c r="Q146" s="220">
        <v>1.2856259089483475</v>
      </c>
      <c r="R146" s="220">
        <v>1.3104517221419273E-2</v>
      </c>
      <c r="S146" s="220">
        <v>1.7599768861667184E-2</v>
      </c>
      <c r="T146" s="220">
        <v>3.9577807929313119E-2</v>
      </c>
      <c r="U146" s="220">
        <v>9.4553908889929506E-4</v>
      </c>
      <c r="V146" s="220">
        <v>0.18122075739259585</v>
      </c>
      <c r="W146" s="220">
        <v>0.1966026082915677</v>
      </c>
      <c r="X146" s="220">
        <v>0.19321639376560085</v>
      </c>
      <c r="Y146" s="220">
        <v>0.18173530572529079</v>
      </c>
      <c r="Z146" s="220">
        <v>3.1009059304996985E-2</v>
      </c>
      <c r="AA146" s="220">
        <v>1.5008892848926014E-2</v>
      </c>
      <c r="AB146" s="220">
        <v>0.44779327103333727</v>
      </c>
      <c r="AC146" s="220">
        <v>5.6345129195228591E-2</v>
      </c>
      <c r="AD146" s="220">
        <v>0.55242813441069605</v>
      </c>
      <c r="AE146" s="220">
        <v>0.10463994438979979</v>
      </c>
      <c r="AF146" s="220">
        <v>0.18359533376836881</v>
      </c>
      <c r="AG146" s="220"/>
      <c r="AH146" s="220"/>
      <c r="AI146" s="220"/>
      <c r="AJ146" s="220"/>
      <c r="AK146" s="220"/>
      <c r="AL146" s="221">
        <v>5.4342654634711263</v>
      </c>
      <c r="AM146" s="221">
        <v>4.8818373290604304</v>
      </c>
    </row>
    <row r="147" spans="1:39">
      <c r="A147" s="160" t="s">
        <v>179</v>
      </c>
      <c r="B147" s="160" t="s">
        <v>46</v>
      </c>
      <c r="C147" s="220">
        <v>0.11665400453280729</v>
      </c>
      <c r="D147" s="220">
        <v>0.30401300778169021</v>
      </c>
      <c r="E147" s="220">
        <v>0.1934305020475072</v>
      </c>
      <c r="F147" s="220">
        <v>2.3629272267197191E-2</v>
      </c>
      <c r="G147" s="220">
        <v>7.0120573459066821E-3</v>
      </c>
      <c r="H147" s="220">
        <v>0.34770248828172878</v>
      </c>
      <c r="I147" s="220">
        <v>0.11490914615001395</v>
      </c>
      <c r="J147" s="220">
        <v>3.77663126498613E-2</v>
      </c>
      <c r="K147" s="220">
        <v>5.2677080671991935E-2</v>
      </c>
      <c r="L147" s="220">
        <v>0.46488476359842068</v>
      </c>
      <c r="M147" s="220">
        <v>1.0488229425161049</v>
      </c>
      <c r="N147" s="220">
        <v>0.11023193426893463</v>
      </c>
      <c r="O147" s="220">
        <v>0.21761479341413092</v>
      </c>
      <c r="P147" s="220">
        <v>6.1920855741337266E-2</v>
      </c>
      <c r="Q147" s="220">
        <v>0.75664810650006653</v>
      </c>
      <c r="R147" s="220">
        <v>0.10598442926346172</v>
      </c>
      <c r="S147" s="220">
        <v>0.12452122355937213</v>
      </c>
      <c r="T147" s="220">
        <v>3.2254151248265736E-2</v>
      </c>
      <c r="U147" s="220">
        <v>7.8429327668662775E-3</v>
      </c>
      <c r="V147" s="220">
        <v>0.27179336597185672</v>
      </c>
      <c r="W147" s="220">
        <v>1.5187475433419906</v>
      </c>
      <c r="X147" s="220">
        <v>0.13747758421217232</v>
      </c>
      <c r="Y147" s="220">
        <v>0.58493088037917695</v>
      </c>
      <c r="Z147" s="220">
        <v>0.16955713593090588</v>
      </c>
      <c r="AA147" s="220">
        <v>4.3931148305997383E-2</v>
      </c>
      <c r="AB147" s="220">
        <v>1.4793970907138965</v>
      </c>
      <c r="AC147" s="220">
        <v>0.10329725136199455</v>
      </c>
      <c r="AD147" s="220">
        <v>0.6499957040534633</v>
      </c>
      <c r="AE147" s="220">
        <v>8.2984012166177235E-2</v>
      </c>
      <c r="AF147" s="220">
        <v>0.24403003678102086</v>
      </c>
      <c r="AG147" s="220"/>
      <c r="AH147" s="220"/>
      <c r="AI147" s="220"/>
      <c r="AJ147" s="220"/>
      <c r="AK147" s="220"/>
      <c r="AL147" s="164">
        <v>9.1058448240455583</v>
      </c>
      <c r="AM147" s="164">
        <v>8.4558491199920951</v>
      </c>
    </row>
    <row r="148" spans="1:39" ht="15">
      <c r="A148" s="118"/>
      <c r="B148" s="118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10"/>
      <c r="N148" s="110"/>
      <c r="O148" s="110"/>
      <c r="P148" s="109"/>
      <c r="Q148" s="109"/>
      <c r="R148" s="109"/>
      <c r="S148" s="109"/>
      <c r="T148" s="109"/>
      <c r="U148" s="109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  <c r="AF148" s="118"/>
      <c r="AG148" s="118"/>
      <c r="AH148" s="118"/>
      <c r="AI148" s="118"/>
      <c r="AJ148" s="118"/>
      <c r="AK148" s="118"/>
      <c r="AL148" s="118"/>
      <c r="AM148" s="118"/>
    </row>
    <row r="149" spans="1:39" ht="15">
      <c r="A149" s="112" t="s">
        <v>186</v>
      </c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</row>
    <row r="150" spans="1:39">
      <c r="A150" s="141" t="s">
        <v>41</v>
      </c>
      <c r="B150" s="141" t="s">
        <v>42</v>
      </c>
      <c r="C150" s="141" t="s">
        <v>0</v>
      </c>
      <c r="D150" s="141" t="s">
        <v>1</v>
      </c>
      <c r="E150" s="141" t="s">
        <v>2</v>
      </c>
      <c r="F150" s="141" t="s">
        <v>3</v>
      </c>
      <c r="G150" s="141" t="s">
        <v>4</v>
      </c>
      <c r="H150" s="141" t="s">
        <v>5</v>
      </c>
      <c r="I150" s="141" t="s">
        <v>6</v>
      </c>
      <c r="J150" s="141" t="s">
        <v>7</v>
      </c>
      <c r="K150" s="141" t="s">
        <v>8</v>
      </c>
      <c r="L150" s="141" t="s">
        <v>9</v>
      </c>
      <c r="M150" s="141" t="s">
        <v>10</v>
      </c>
      <c r="N150" s="141" t="s">
        <v>11</v>
      </c>
      <c r="O150" s="141" t="s">
        <v>12</v>
      </c>
      <c r="P150" s="141" t="s">
        <v>13</v>
      </c>
      <c r="Q150" s="141" t="s">
        <v>14</v>
      </c>
      <c r="R150" s="141" t="s">
        <v>15</v>
      </c>
      <c r="S150" s="141" t="s">
        <v>16</v>
      </c>
      <c r="T150" s="141" t="s">
        <v>17</v>
      </c>
      <c r="U150" s="141" t="s">
        <v>18</v>
      </c>
      <c r="V150" s="141" t="s">
        <v>19</v>
      </c>
      <c r="W150" s="141" t="s">
        <v>20</v>
      </c>
      <c r="X150" s="141" t="s">
        <v>21</v>
      </c>
      <c r="Y150" s="141" t="s">
        <v>22</v>
      </c>
      <c r="Z150" s="141" t="s">
        <v>23</v>
      </c>
      <c r="AA150" s="141" t="s">
        <v>24</v>
      </c>
      <c r="AB150" s="141" t="s">
        <v>25</v>
      </c>
      <c r="AC150" s="141" t="s">
        <v>26</v>
      </c>
      <c r="AD150" s="141" t="s">
        <v>27</v>
      </c>
      <c r="AE150" s="141" t="s">
        <v>28</v>
      </c>
      <c r="AF150" s="141" t="s">
        <v>29</v>
      </c>
      <c r="AG150" s="141" t="s">
        <v>30</v>
      </c>
      <c r="AH150" s="141" t="s">
        <v>31</v>
      </c>
      <c r="AI150" s="141" t="s">
        <v>32</v>
      </c>
      <c r="AJ150" s="141" t="s">
        <v>33</v>
      </c>
      <c r="AK150" s="141" t="s">
        <v>34</v>
      </c>
      <c r="AL150" s="141" t="s">
        <v>35</v>
      </c>
      <c r="AM150" s="141" t="s">
        <v>375</v>
      </c>
    </row>
    <row r="151" spans="1:39">
      <c r="A151" s="160" t="s">
        <v>179</v>
      </c>
      <c r="B151" s="102" t="s">
        <v>36</v>
      </c>
      <c r="C151" s="220">
        <v>0.43937816562581994</v>
      </c>
      <c r="D151" s="220">
        <v>1.1838162949880164</v>
      </c>
      <c r="E151" s="220">
        <v>0.22985248642768655</v>
      </c>
      <c r="F151" s="220">
        <v>0.13968933430335193</v>
      </c>
      <c r="G151" s="220">
        <v>4.6450208474915156E-2</v>
      </c>
      <c r="H151" s="220">
        <v>0.4110042463312566</v>
      </c>
      <c r="I151" s="220">
        <v>0.36187612791264034</v>
      </c>
      <c r="J151" s="220">
        <v>4.547945465508002E-2</v>
      </c>
      <c r="K151" s="220">
        <v>0.33851391062613984</v>
      </c>
      <c r="L151" s="220">
        <v>4.5952587219985723</v>
      </c>
      <c r="M151" s="220">
        <v>6.2003221631757555</v>
      </c>
      <c r="N151" s="220">
        <v>0.66583507605633918</v>
      </c>
      <c r="O151" s="220">
        <v>0.26606710112474985</v>
      </c>
      <c r="P151" s="220">
        <v>0.56472050849621636</v>
      </c>
      <c r="Q151" s="220">
        <v>4.084303437147585</v>
      </c>
      <c r="R151" s="220">
        <v>7.5758900599734447E-2</v>
      </c>
      <c r="S151" s="220">
        <v>0.11049274334140477</v>
      </c>
      <c r="T151" s="220">
        <v>8.7100062007089363E-2</v>
      </c>
      <c r="U151" s="220">
        <v>9.9635082501416655E-3</v>
      </c>
      <c r="V151" s="220">
        <v>1.2919132074892852</v>
      </c>
      <c r="W151" s="220">
        <v>1.4720700348316529</v>
      </c>
      <c r="X151" s="220">
        <v>0.71561734103480212</v>
      </c>
      <c r="Y151" s="220">
        <v>0.67858114369002687</v>
      </c>
      <c r="Z151" s="220">
        <v>0.12996968731755568</v>
      </c>
      <c r="AA151" s="220">
        <v>5.7561549151271631E-2</v>
      </c>
      <c r="AB151" s="220">
        <v>2.8620055965034674</v>
      </c>
      <c r="AC151" s="220">
        <v>0.88024595460585697</v>
      </c>
      <c r="AD151" s="220">
        <v>5.6002856675068946</v>
      </c>
      <c r="AE151" s="220">
        <v>0.30287919427565996</v>
      </c>
      <c r="AF151" s="220">
        <v>0.50897510397620971</v>
      </c>
      <c r="AG151" s="220"/>
      <c r="AH151" s="220"/>
      <c r="AI151" s="220"/>
      <c r="AJ151" s="220"/>
      <c r="AK151" s="220"/>
      <c r="AL151" s="95">
        <v>33.544132633673307</v>
      </c>
      <c r="AM151" s="95">
        <v>27.943846966166412</v>
      </c>
    </row>
    <row r="152" spans="1:39">
      <c r="A152" s="160" t="s">
        <v>179</v>
      </c>
      <c r="B152" s="102" t="s">
        <v>37</v>
      </c>
      <c r="C152" s="328">
        <v>9.2399973031065431E-3</v>
      </c>
      <c r="D152" s="328">
        <v>3.487749089771798E-2</v>
      </c>
      <c r="E152" s="328">
        <v>9.675009745121357E-3</v>
      </c>
      <c r="F152" s="328">
        <v>2.5172829378688386E-3</v>
      </c>
      <c r="G152" s="328">
        <v>2.2772406240000658E-3</v>
      </c>
      <c r="H152" s="328">
        <v>1.4227590330191251E-2</v>
      </c>
      <c r="I152" s="328">
        <v>8.4825868825919321E-3</v>
      </c>
      <c r="J152" s="328">
        <v>1.7650635012150119E-3</v>
      </c>
      <c r="K152" s="328">
        <v>8.7263383676366955E-3</v>
      </c>
      <c r="L152" s="328">
        <v>8.7168687985553897E-2</v>
      </c>
      <c r="M152" s="328">
        <v>8.3121618133951775E-2</v>
      </c>
      <c r="N152" s="328">
        <v>1.9872014180038537E-2</v>
      </c>
      <c r="O152" s="328">
        <v>1.7363081712001065E-2</v>
      </c>
      <c r="P152" s="328">
        <v>3.0651546635234356E-2</v>
      </c>
      <c r="Q152" s="328">
        <v>0.13277408200000357</v>
      </c>
      <c r="R152" s="328">
        <v>2.1620805436000819E-3</v>
      </c>
      <c r="S152" s="328">
        <v>2.9662096215786861E-3</v>
      </c>
      <c r="T152" s="328">
        <v>3.1542114377051322E-3</v>
      </c>
      <c r="U152" s="328">
        <v>3.6323805710725832E-4</v>
      </c>
      <c r="V152" s="328">
        <v>9.9604233963921165E-3</v>
      </c>
      <c r="W152" s="328">
        <v>6.1383703645050837E-2</v>
      </c>
      <c r="X152" s="328">
        <v>8.7560000946394888E-3</v>
      </c>
      <c r="Y152" s="328">
        <v>3.8591606366376964E-2</v>
      </c>
      <c r="Z152" s="328">
        <v>4.9529708157290374E-3</v>
      </c>
      <c r="AA152" s="328">
        <v>1.2729941914051137E-3</v>
      </c>
      <c r="AB152" s="328">
        <v>5.2995172377086071E-2</v>
      </c>
      <c r="AC152" s="328">
        <v>2.0441050590717724E-2</v>
      </c>
      <c r="AD152" s="328">
        <v>8.8279329281375607E-2</v>
      </c>
      <c r="AE152" s="328">
        <v>5.3485666364734372E-3</v>
      </c>
      <c r="AF152" s="330">
        <v>5.5495884748432232E-3</v>
      </c>
      <c r="AG152" s="328"/>
      <c r="AH152" s="328"/>
      <c r="AI152" s="328"/>
      <c r="AJ152" s="328"/>
      <c r="AK152" s="328"/>
      <c r="AL152" s="328">
        <v>0.758018621654997</v>
      </c>
      <c r="AM152" s="328">
        <v>0.6697392923736214</v>
      </c>
    </row>
    <row r="153" spans="1:39">
      <c r="A153" s="160" t="s">
        <v>179</v>
      </c>
      <c r="B153" s="102" t="s">
        <v>38</v>
      </c>
      <c r="C153" s="328" t="s">
        <v>182</v>
      </c>
      <c r="D153" s="328" t="s">
        <v>182</v>
      </c>
      <c r="E153" s="328" t="s">
        <v>182</v>
      </c>
      <c r="F153" s="328" t="s">
        <v>182</v>
      </c>
      <c r="G153" s="328" t="s">
        <v>182</v>
      </c>
      <c r="H153" s="328" t="s">
        <v>182</v>
      </c>
      <c r="I153" s="328" t="s">
        <v>182</v>
      </c>
      <c r="J153" s="328" t="s">
        <v>182</v>
      </c>
      <c r="K153" s="328" t="s">
        <v>182</v>
      </c>
      <c r="L153" s="328" t="s">
        <v>182</v>
      </c>
      <c r="M153" s="328" t="s">
        <v>182</v>
      </c>
      <c r="N153" s="328" t="s">
        <v>182</v>
      </c>
      <c r="O153" s="328" t="s">
        <v>182</v>
      </c>
      <c r="P153" s="328" t="s">
        <v>182</v>
      </c>
      <c r="Q153" s="328" t="s">
        <v>182</v>
      </c>
      <c r="R153" s="328" t="s">
        <v>182</v>
      </c>
      <c r="S153" s="328" t="s">
        <v>182</v>
      </c>
      <c r="T153" s="328" t="s">
        <v>182</v>
      </c>
      <c r="U153" s="328" t="s">
        <v>182</v>
      </c>
      <c r="V153" s="328" t="s">
        <v>182</v>
      </c>
      <c r="W153" s="328" t="s">
        <v>182</v>
      </c>
      <c r="X153" s="328" t="s">
        <v>182</v>
      </c>
      <c r="Y153" s="328" t="s">
        <v>182</v>
      </c>
      <c r="Z153" s="328" t="s">
        <v>182</v>
      </c>
      <c r="AA153" s="328" t="s">
        <v>182</v>
      </c>
      <c r="AB153" s="328" t="s">
        <v>182</v>
      </c>
      <c r="AC153" s="328" t="s">
        <v>182</v>
      </c>
      <c r="AD153" s="328" t="s">
        <v>182</v>
      </c>
      <c r="AE153" s="328" t="s">
        <v>182</v>
      </c>
      <c r="AF153" s="328" t="s">
        <v>182</v>
      </c>
      <c r="AG153" s="328"/>
      <c r="AH153" s="328"/>
      <c r="AI153" s="328"/>
      <c r="AJ153" s="328"/>
      <c r="AK153" s="328"/>
      <c r="AL153" s="328" t="s">
        <v>182</v>
      </c>
      <c r="AM153" s="328" t="s">
        <v>182</v>
      </c>
    </row>
    <row r="154" spans="1:39">
      <c r="A154" s="160" t="s">
        <v>179</v>
      </c>
      <c r="B154" s="102" t="s">
        <v>39</v>
      </c>
      <c r="C154" s="220"/>
      <c r="D154" s="220"/>
      <c r="E154" s="220"/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20"/>
      <c r="Z154" s="220"/>
      <c r="AA154" s="220"/>
      <c r="AB154" s="220"/>
      <c r="AC154" s="220"/>
      <c r="AD154" s="220"/>
      <c r="AE154" s="220"/>
      <c r="AF154" s="220"/>
      <c r="AG154" s="220"/>
      <c r="AH154" s="220"/>
      <c r="AI154" s="220"/>
      <c r="AJ154" s="220"/>
      <c r="AK154" s="220"/>
      <c r="AL154" s="221"/>
      <c r="AM154" s="221"/>
    </row>
    <row r="155" spans="1:39">
      <c r="A155" s="160" t="s">
        <v>179</v>
      </c>
      <c r="B155" s="92" t="s">
        <v>45</v>
      </c>
      <c r="C155" s="220">
        <v>0.16627859709814591</v>
      </c>
      <c r="D155" s="220">
        <v>0.23632973491495557</v>
      </c>
      <c r="E155" s="220">
        <v>1.5875639298270988E-2</v>
      </c>
      <c r="F155" s="220">
        <v>5.1071325405670116E-2</v>
      </c>
      <c r="G155" s="220">
        <v>2.1803560539271762E-2</v>
      </c>
      <c r="H155" s="220">
        <v>0.11483335648110062</v>
      </c>
      <c r="I155" s="220">
        <v>0.14079896447287821</v>
      </c>
      <c r="J155" s="220">
        <v>4.967874914450208E-3</v>
      </c>
      <c r="K155" s="220">
        <v>6.0138597838235289E-2</v>
      </c>
      <c r="L155" s="220">
        <v>1.6410485270968973</v>
      </c>
      <c r="M155" s="220">
        <v>0.86668887548156481</v>
      </c>
      <c r="N155" s="220">
        <v>0.13595554685019806</v>
      </c>
      <c r="O155" s="220">
        <v>0.10747378677537536</v>
      </c>
      <c r="P155" s="220">
        <v>0.54033280581059417</v>
      </c>
      <c r="Q155" s="220">
        <v>1.2028838460891349</v>
      </c>
      <c r="R155" s="220">
        <v>1.2338824063883969E-2</v>
      </c>
      <c r="S155" s="220">
        <v>3.008998089644065E-2</v>
      </c>
      <c r="T155" s="220">
        <v>0.1073929737419024</v>
      </c>
      <c r="U155" s="220">
        <v>1.7079108801140526E-3</v>
      </c>
      <c r="V155" s="220">
        <v>0.59699224051263067</v>
      </c>
      <c r="W155" s="220">
        <v>0.30458115122031515</v>
      </c>
      <c r="X155" s="220">
        <v>0.55469975382630721</v>
      </c>
      <c r="Y155" s="220">
        <v>0.13454470366022694</v>
      </c>
      <c r="Z155" s="220">
        <v>3.5203842955493732E-2</v>
      </c>
      <c r="AA155" s="220">
        <v>1.5328960860579586E-2</v>
      </c>
      <c r="AB155" s="220">
        <v>0.74132728943747317</v>
      </c>
      <c r="AC155" s="220">
        <v>0.22120326498924719</v>
      </c>
      <c r="AD155" s="220">
        <v>1.3647186389633761</v>
      </c>
      <c r="AE155" s="220">
        <v>0.13430360890223067</v>
      </c>
      <c r="AF155" s="220">
        <v>6.469639673019012E-2</v>
      </c>
      <c r="AG155" s="220"/>
      <c r="AH155" s="220"/>
      <c r="AI155" s="220"/>
      <c r="AJ155" s="220"/>
      <c r="AK155" s="220"/>
      <c r="AL155" s="221">
        <v>9.4266105750747329</v>
      </c>
      <c r="AM155" s="221">
        <v>8.0618919361113583</v>
      </c>
    </row>
    <row r="156" spans="1:39">
      <c r="A156" s="160" t="s">
        <v>179</v>
      </c>
      <c r="B156" s="160" t="s">
        <v>46</v>
      </c>
      <c r="C156" s="220">
        <v>3.0795307741491765E-2</v>
      </c>
      <c r="D156" s="220">
        <v>5.0568887487965987E-2</v>
      </c>
      <c r="E156" s="220">
        <v>2.2821541874727066E-2</v>
      </c>
      <c r="F156" s="220">
        <v>1.1463548572850134E-2</v>
      </c>
      <c r="G156" s="220">
        <v>1.3773392677729683E-3</v>
      </c>
      <c r="H156" s="220">
        <v>6.5642873456654732E-2</v>
      </c>
      <c r="I156" s="220">
        <v>2.7003482298283952E-2</v>
      </c>
      <c r="J156" s="220">
        <v>4.3860161376417447E-3</v>
      </c>
      <c r="K156" s="220">
        <v>1.1923353890677906E-2</v>
      </c>
      <c r="L156" s="220">
        <v>0.17676872244176256</v>
      </c>
      <c r="M156" s="220">
        <v>0.53527216547399747</v>
      </c>
      <c r="N156" s="220">
        <v>2.8217994237366789E-2</v>
      </c>
      <c r="O156" s="220">
        <v>4.8416449546089348E-2</v>
      </c>
      <c r="P156" s="220">
        <v>1.1660530666520161E-2</v>
      </c>
      <c r="Q156" s="220">
        <v>0.20033219056245111</v>
      </c>
      <c r="R156" s="220">
        <v>1.495055702511669E-2</v>
      </c>
      <c r="S156" s="220">
        <v>2.3255050183005731E-2</v>
      </c>
      <c r="T156" s="220">
        <v>1.6816499082478887E-2</v>
      </c>
      <c r="U156" s="220">
        <v>3.2825527138248029E-3</v>
      </c>
      <c r="V156" s="220">
        <v>8.346265552714649E-2</v>
      </c>
      <c r="W156" s="220">
        <v>0.4412072852699514</v>
      </c>
      <c r="X156" s="220">
        <v>3.167361210647035E-2</v>
      </c>
      <c r="Y156" s="220">
        <v>9.305437660129473E-2</v>
      </c>
      <c r="Z156" s="220">
        <v>3.320030794365731E-2</v>
      </c>
      <c r="AA156" s="220">
        <v>8.2689206044536875E-3</v>
      </c>
      <c r="AB156" s="220">
        <v>0.18531226887980887</v>
      </c>
      <c r="AC156" s="220">
        <v>4.0761601680245722E-2</v>
      </c>
      <c r="AD156" s="220">
        <v>0.27110267980671027</v>
      </c>
      <c r="AE156" s="220">
        <v>1.7151513305758682E-2</v>
      </c>
      <c r="AF156" s="220">
        <v>2.3469436224714275E-2</v>
      </c>
      <c r="AG156" s="220"/>
      <c r="AH156" s="220"/>
      <c r="AI156" s="220"/>
      <c r="AJ156" s="220"/>
      <c r="AK156" s="220"/>
      <c r="AL156" s="164">
        <v>2.4729987710804182</v>
      </c>
      <c r="AM156" s="164">
        <v>2.2018960912737082</v>
      </c>
    </row>
    <row r="157" spans="1:39" ht="15">
      <c r="A157" s="118"/>
      <c r="B157" s="118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10"/>
      <c r="N157" s="110"/>
      <c r="O157" s="110"/>
      <c r="P157" s="109"/>
      <c r="Q157" s="109"/>
      <c r="R157" s="109"/>
      <c r="S157" s="109"/>
      <c r="T157" s="109"/>
      <c r="U157" s="109"/>
      <c r="V157" s="118"/>
      <c r="W157" s="118"/>
      <c r="X157" s="118"/>
      <c r="Y157" s="118"/>
      <c r="Z157" s="118"/>
      <c r="AA157" s="118"/>
      <c r="AB157" s="118"/>
      <c r="AC157" s="118"/>
      <c r="AD157" s="118"/>
      <c r="AE157" s="118"/>
      <c r="AF157" s="118"/>
      <c r="AG157" s="118"/>
      <c r="AH157" s="118"/>
      <c r="AI157" s="118"/>
      <c r="AJ157" s="118"/>
      <c r="AK157" s="118"/>
      <c r="AL157" s="118"/>
      <c r="AM157" s="118"/>
    </row>
    <row r="158" spans="1:39" ht="15">
      <c r="A158" s="112" t="s">
        <v>187</v>
      </c>
      <c r="B158" s="118"/>
      <c r="C158" s="118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  <c r="U158" s="118"/>
      <c r="V158" s="118"/>
      <c r="W158" s="118"/>
      <c r="X158" s="118"/>
      <c r="Y158" s="118"/>
      <c r="Z158" s="118"/>
      <c r="AA158" s="118"/>
      <c r="AB158" s="118"/>
      <c r="AC158" s="118"/>
      <c r="AD158" s="118"/>
      <c r="AE158" s="118"/>
      <c r="AF158" s="118"/>
      <c r="AG158" s="118"/>
      <c r="AH158" s="118"/>
      <c r="AI158" s="118"/>
      <c r="AJ158" s="118"/>
      <c r="AK158" s="118"/>
      <c r="AL158" s="118"/>
      <c r="AM158" s="118"/>
    </row>
    <row r="159" spans="1:39">
      <c r="A159" s="141" t="s">
        <v>41</v>
      </c>
      <c r="B159" s="141" t="s">
        <v>42</v>
      </c>
      <c r="C159" s="141" t="s">
        <v>0</v>
      </c>
      <c r="D159" s="141" t="s">
        <v>1</v>
      </c>
      <c r="E159" s="141" t="s">
        <v>2</v>
      </c>
      <c r="F159" s="141" t="s">
        <v>3</v>
      </c>
      <c r="G159" s="141" t="s">
        <v>4</v>
      </c>
      <c r="H159" s="141" t="s">
        <v>5</v>
      </c>
      <c r="I159" s="141" t="s">
        <v>6</v>
      </c>
      <c r="J159" s="141" t="s">
        <v>7</v>
      </c>
      <c r="K159" s="141" t="s">
        <v>8</v>
      </c>
      <c r="L159" s="141" t="s">
        <v>9</v>
      </c>
      <c r="M159" s="141" t="s">
        <v>10</v>
      </c>
      <c r="N159" s="141" t="s">
        <v>11</v>
      </c>
      <c r="O159" s="141" t="s">
        <v>12</v>
      </c>
      <c r="P159" s="141" t="s">
        <v>13</v>
      </c>
      <c r="Q159" s="141" t="s">
        <v>14</v>
      </c>
      <c r="R159" s="141" t="s">
        <v>15</v>
      </c>
      <c r="S159" s="141" t="s">
        <v>16</v>
      </c>
      <c r="T159" s="141" t="s">
        <v>17</v>
      </c>
      <c r="U159" s="141" t="s">
        <v>18</v>
      </c>
      <c r="V159" s="141" t="s">
        <v>19</v>
      </c>
      <c r="W159" s="141" t="s">
        <v>20</v>
      </c>
      <c r="X159" s="141" t="s">
        <v>21</v>
      </c>
      <c r="Y159" s="141" t="s">
        <v>22</v>
      </c>
      <c r="Z159" s="141" t="s">
        <v>23</v>
      </c>
      <c r="AA159" s="141" t="s">
        <v>24</v>
      </c>
      <c r="AB159" s="141" t="s">
        <v>25</v>
      </c>
      <c r="AC159" s="141" t="s">
        <v>26</v>
      </c>
      <c r="AD159" s="141" t="s">
        <v>27</v>
      </c>
      <c r="AE159" s="141" t="s">
        <v>28</v>
      </c>
      <c r="AF159" s="141" t="s">
        <v>29</v>
      </c>
      <c r="AG159" s="141" t="s">
        <v>30</v>
      </c>
      <c r="AH159" s="141" t="s">
        <v>31</v>
      </c>
      <c r="AI159" s="141" t="s">
        <v>32</v>
      </c>
      <c r="AJ159" s="141" t="s">
        <v>33</v>
      </c>
      <c r="AK159" s="141" t="s">
        <v>34</v>
      </c>
      <c r="AL159" s="141" t="s">
        <v>35</v>
      </c>
      <c r="AM159" s="141" t="s">
        <v>375</v>
      </c>
    </row>
    <row r="160" spans="1:39">
      <c r="A160" s="160" t="s">
        <v>179</v>
      </c>
      <c r="B160" s="102" t="s">
        <v>36</v>
      </c>
      <c r="C160" s="220">
        <v>0.35841872523555696</v>
      </c>
      <c r="D160" s="220">
        <v>0.54918464509155984</v>
      </c>
      <c r="E160" s="220">
        <v>0.17003913198714854</v>
      </c>
      <c r="F160" s="220">
        <v>0.10795292212247497</v>
      </c>
      <c r="G160" s="220">
        <v>1.9740774552367231E-2</v>
      </c>
      <c r="H160" s="220">
        <v>0.2743793075192405</v>
      </c>
      <c r="I160" s="220">
        <v>0.20411579112401423</v>
      </c>
      <c r="J160" s="220">
        <v>3.9511106486622205E-2</v>
      </c>
      <c r="K160" s="220">
        <v>0.22494053116785659</v>
      </c>
      <c r="L160" s="220">
        <v>2.9167699972833327</v>
      </c>
      <c r="M160" s="220">
        <v>4.2419634505469315</v>
      </c>
      <c r="N160" s="220">
        <v>0.28691825558155692</v>
      </c>
      <c r="O160" s="220">
        <v>0.16641855598289504</v>
      </c>
      <c r="P160" s="220">
        <v>0.20812040765542281</v>
      </c>
      <c r="Q160" s="220">
        <v>2.6721369537363584</v>
      </c>
      <c r="R160" s="220">
        <v>3.9830223087421443E-2</v>
      </c>
      <c r="S160" s="220">
        <v>7.8170951510594305E-2</v>
      </c>
      <c r="T160" s="220">
        <v>4.5414486511357016E-2</v>
      </c>
      <c r="U160" s="220">
        <v>7.0237320496594783E-3</v>
      </c>
      <c r="V160" s="220">
        <v>0.7617660158547539</v>
      </c>
      <c r="W160" s="220">
        <v>0.61821752990938728</v>
      </c>
      <c r="X160" s="220">
        <v>0.23075775593733217</v>
      </c>
      <c r="Y160" s="220">
        <v>0.20712096873853214</v>
      </c>
      <c r="Z160" s="220">
        <v>0.10440882333885496</v>
      </c>
      <c r="AA160" s="220">
        <v>9.6476686789706778E-2</v>
      </c>
      <c r="AB160" s="220">
        <v>0.96806417398439581</v>
      </c>
      <c r="AC160" s="220">
        <v>0.33449837829262008</v>
      </c>
      <c r="AD160" s="220">
        <v>2.1978732398469205</v>
      </c>
      <c r="AE160" s="220">
        <v>0.22625188763414905</v>
      </c>
      <c r="AF160" s="220">
        <v>0.38294335508697452</v>
      </c>
      <c r="AG160" s="220">
        <v>0.26396601917963447</v>
      </c>
      <c r="AH160" s="220">
        <v>0.21079277532874643</v>
      </c>
      <c r="AI160" s="220">
        <v>1.9619353226964122</v>
      </c>
      <c r="AJ160" s="220">
        <v>0.26292418939808937</v>
      </c>
      <c r="AK160" s="220">
        <v>3.131524290020594</v>
      </c>
      <c r="AL160" s="221">
        <v>18.130233521924879</v>
      </c>
      <c r="AM160" s="221">
        <v>15.932360282077957</v>
      </c>
    </row>
    <row r="161" spans="1:39">
      <c r="A161" s="160" t="s">
        <v>179</v>
      </c>
      <c r="B161" s="102" t="s">
        <v>37</v>
      </c>
      <c r="C161" s="221">
        <v>3.9270470273392501E-3</v>
      </c>
      <c r="D161" s="221">
        <v>1.3227266208448371E-2</v>
      </c>
      <c r="E161" s="221">
        <v>7.6085808311328633E-3</v>
      </c>
      <c r="F161" s="221">
        <v>1.1354505811566888E-3</v>
      </c>
      <c r="G161" s="221">
        <v>1.0176551500711123E-3</v>
      </c>
      <c r="H161" s="221">
        <v>6.9256657646756016E-3</v>
      </c>
      <c r="I161" s="221">
        <v>6.7460026559427013E-3</v>
      </c>
      <c r="J161" s="221">
        <v>2.0062236936002282E-3</v>
      </c>
      <c r="K161" s="221">
        <v>5.3261774386356934E-3</v>
      </c>
      <c r="L161" s="221">
        <v>3.4296774656127405E-2</v>
      </c>
      <c r="M161" s="221">
        <v>5.6170291642290579E-2</v>
      </c>
      <c r="N161" s="221">
        <v>8.4535516199053633E-3</v>
      </c>
      <c r="O161" s="221">
        <v>7.4767371237436332E-3</v>
      </c>
      <c r="P161" s="221">
        <v>8.6911983696966906E-3</v>
      </c>
      <c r="Q161" s="221">
        <v>3.4125931996360326E-2</v>
      </c>
      <c r="R161" s="221">
        <v>1.5219737265899269E-3</v>
      </c>
      <c r="S161" s="221">
        <v>3.2888395898720774E-3</v>
      </c>
      <c r="T161" s="221">
        <v>1.5537285867418598E-3</v>
      </c>
      <c r="U161" s="221">
        <v>4.5468630181367073E-4</v>
      </c>
      <c r="V161" s="221">
        <v>4.1885461973693444E-3</v>
      </c>
      <c r="W161" s="221">
        <v>3.3954222326819342E-2</v>
      </c>
      <c r="X161" s="221">
        <v>2.1950405844489889E-3</v>
      </c>
      <c r="Y161" s="221">
        <v>1.3212467100018995E-2</v>
      </c>
      <c r="Z161" s="221">
        <v>5.3717715914019769E-3</v>
      </c>
      <c r="AA161" s="221">
        <v>8.3768568765334888E-4</v>
      </c>
      <c r="AB161" s="221">
        <v>1.0787568818472596E-2</v>
      </c>
      <c r="AC161" s="221">
        <v>7.1005815440091024E-3</v>
      </c>
      <c r="AD161" s="221">
        <v>1.572828612349474E-2</v>
      </c>
      <c r="AE161" s="221">
        <v>4.05063367927091E-3</v>
      </c>
      <c r="AF161" s="221">
        <v>7.5887566166489839E-3</v>
      </c>
      <c r="AG161" s="221">
        <v>7.1855698070144016E-3</v>
      </c>
      <c r="AH161" s="221">
        <v>3.5605235022130033E-3</v>
      </c>
      <c r="AI161" s="221">
        <v>3.7008935417463779E-2</v>
      </c>
      <c r="AJ161" s="221">
        <v>6.594677321728918E-3</v>
      </c>
      <c r="AK161" s="221">
        <v>0.18845066168998373</v>
      </c>
      <c r="AL161" s="220">
        <v>0.29732995293783249</v>
      </c>
      <c r="AM161" s="220">
        <v>0.28160166681433774</v>
      </c>
    </row>
    <row r="162" spans="1:39">
      <c r="A162" s="160" t="s">
        <v>179</v>
      </c>
      <c r="B162" s="102" t="s">
        <v>38</v>
      </c>
      <c r="C162" s="221">
        <v>1.4852677006340739E-2</v>
      </c>
      <c r="D162" s="221">
        <v>1.4407271429088868E-2</v>
      </c>
      <c r="E162" s="221">
        <v>7.5694765548158412E-3</v>
      </c>
      <c r="F162" s="221">
        <v>3.6755243405389589E-3</v>
      </c>
      <c r="G162" s="221">
        <v>8.176615126272305E-4</v>
      </c>
      <c r="H162" s="221">
        <v>1.84974444331178E-2</v>
      </c>
      <c r="I162" s="221">
        <v>3.6524065515387769E-3</v>
      </c>
      <c r="J162" s="221">
        <v>1.7074238482473203E-3</v>
      </c>
      <c r="K162" s="221">
        <v>3.6782315323377686E-3</v>
      </c>
      <c r="L162" s="221">
        <v>8.4230231258401261E-2</v>
      </c>
      <c r="M162" s="221">
        <v>6.5906202478290973E-2</v>
      </c>
      <c r="N162" s="221">
        <v>1.6279586540779781E-2</v>
      </c>
      <c r="O162" s="221">
        <v>1.9993263000975221E-2</v>
      </c>
      <c r="P162" s="221">
        <v>7.6386222332431759E-3</v>
      </c>
      <c r="Q162" s="221">
        <v>0.12659784180897807</v>
      </c>
      <c r="R162" s="221">
        <v>1.2869463890524614E-3</v>
      </c>
      <c r="S162" s="221">
        <v>4.8815914519365045E-4</v>
      </c>
      <c r="T162" s="221">
        <v>1.3440655120922642E-3</v>
      </c>
      <c r="U162" s="221">
        <v>1.6278393173522836E-4</v>
      </c>
      <c r="V162" s="221">
        <v>4.7414355834682551E-3</v>
      </c>
      <c r="W162" s="221">
        <v>1.868899791334399E-2</v>
      </c>
      <c r="X162" s="221">
        <v>4.4295939434869187E-3</v>
      </c>
      <c r="Y162" s="221">
        <v>1.1060224930885236E-2</v>
      </c>
      <c r="Z162" s="221">
        <v>3.1723164324162709E-3</v>
      </c>
      <c r="AA162" s="221">
        <v>4.3720904876533009E-3</v>
      </c>
      <c r="AB162" s="221">
        <v>4.5833046328845856E-2</v>
      </c>
      <c r="AC162" s="221">
        <v>5.5824270062196386E-3</v>
      </c>
      <c r="AD162" s="221">
        <v>4.0024002067051381E-2</v>
      </c>
      <c r="AE162" s="221">
        <v>3.0363790165729315E-3</v>
      </c>
      <c r="AF162" s="221">
        <v>3.204655686753541E-3</v>
      </c>
      <c r="AG162" s="221">
        <v>0</v>
      </c>
      <c r="AH162" s="221">
        <v>0</v>
      </c>
      <c r="AI162" s="221">
        <v>1.1907125878352767E-2</v>
      </c>
      <c r="AJ162" s="221">
        <v>3.7374656560560759E-4</v>
      </c>
      <c r="AK162" s="221">
        <v>0</v>
      </c>
      <c r="AL162" s="220">
        <v>0.53068995420076615</v>
      </c>
      <c r="AM162" s="220">
        <v>0.49066595213371472</v>
      </c>
    </row>
    <row r="163" spans="1:39">
      <c r="A163" s="160" t="s">
        <v>179</v>
      </c>
      <c r="B163" s="102" t="s">
        <v>39</v>
      </c>
      <c r="C163" s="220">
        <v>1.1036438305388585E-2</v>
      </c>
      <c r="D163" s="220">
        <v>1.4432010870358442E-2</v>
      </c>
      <c r="E163" s="220">
        <v>9.3267398412434817E-4</v>
      </c>
      <c r="F163" s="220">
        <v>5.4970219569727783E-3</v>
      </c>
      <c r="G163" s="220">
        <v>1.0530543850205162E-3</v>
      </c>
      <c r="H163" s="220">
        <v>1.8414075194591008E-2</v>
      </c>
      <c r="I163" s="220">
        <v>4.2492782089153906E-3</v>
      </c>
      <c r="J163" s="220">
        <v>1.0260978904117573E-4</v>
      </c>
      <c r="K163" s="220">
        <v>3.3785049358166777E-3</v>
      </c>
      <c r="L163" s="220">
        <v>0.11506748167258066</v>
      </c>
      <c r="M163" s="220">
        <v>0.11212310779529307</v>
      </c>
      <c r="N163" s="220">
        <v>3.5024216169009609E-2</v>
      </c>
      <c r="O163" s="220">
        <v>8.963928420845535E-3</v>
      </c>
      <c r="P163" s="220">
        <v>2.8651975188210268E-3</v>
      </c>
      <c r="Q163" s="220">
        <v>0.3162333991286409</v>
      </c>
      <c r="R163" s="220">
        <v>1.5405676079033082E-4</v>
      </c>
      <c r="S163" s="220">
        <v>1.6833681655177234E-3</v>
      </c>
      <c r="T163" s="220">
        <v>4.2540369548001895E-3</v>
      </c>
      <c r="U163" s="220">
        <v>2.4843852060057667E-4</v>
      </c>
      <c r="V163" s="220">
        <v>2.3902236239180009E-2</v>
      </c>
      <c r="W163" s="220">
        <v>1.2982379228231842E-2</v>
      </c>
      <c r="X163" s="220">
        <v>4.722211773146464E-3</v>
      </c>
      <c r="Y163" s="220">
        <v>1.3750780645760848E-3</v>
      </c>
      <c r="Z163" s="220">
        <v>1.3684229280608575E-3</v>
      </c>
      <c r="AA163" s="220">
        <v>1.3402194206995283E-3</v>
      </c>
      <c r="AB163" s="220">
        <v>9.3258166219125083E-2</v>
      </c>
      <c r="AC163" s="220">
        <v>3.9185194292884543E-3</v>
      </c>
      <c r="AD163" s="220">
        <v>3.6065309692319872E-2</v>
      </c>
      <c r="AE163" s="220">
        <v>6.2893526154954799E-3</v>
      </c>
      <c r="AF163" s="220">
        <v>1.3601189956927358E-2</v>
      </c>
      <c r="AG163" s="220">
        <v>1.0050472116471216E-2</v>
      </c>
      <c r="AH163" s="220">
        <v>3.957450129875968E-3</v>
      </c>
      <c r="AI163" s="220">
        <v>9.8831550183788898E-3</v>
      </c>
      <c r="AJ163" s="220">
        <v>1.2174353159594502E-3</v>
      </c>
      <c r="AK163" s="220">
        <v>0.15245649235641356</v>
      </c>
      <c r="AL163" s="220">
        <v>0.83464544173175659</v>
      </c>
      <c r="AM163" s="220">
        <v>0.79858013203943667</v>
      </c>
    </row>
    <row r="164" spans="1:39">
      <c r="A164" s="160" t="s">
        <v>179</v>
      </c>
      <c r="B164" s="92" t="s">
        <v>45</v>
      </c>
      <c r="C164" s="220">
        <v>0.11068763462830641</v>
      </c>
      <c r="D164" s="220">
        <v>9.4202024829606282E-2</v>
      </c>
      <c r="E164" s="220">
        <v>1.289891347356617E-2</v>
      </c>
      <c r="F164" s="220">
        <v>3.1836137395623548E-2</v>
      </c>
      <c r="G164" s="220">
        <v>1.0003415998480052E-2</v>
      </c>
      <c r="H164" s="220">
        <v>6.7103844240031615E-2</v>
      </c>
      <c r="I164" s="220">
        <v>6.6996705471972007E-2</v>
      </c>
      <c r="J164" s="220">
        <v>3.8288779436892028E-3</v>
      </c>
      <c r="K164" s="220">
        <v>3.4369076420668235E-2</v>
      </c>
      <c r="L164" s="220">
        <v>0.96579675600559511</v>
      </c>
      <c r="M164" s="220">
        <v>0.34270404963019507</v>
      </c>
      <c r="N164" s="220">
        <v>6.6927723594735894E-2</v>
      </c>
      <c r="O164" s="220">
        <v>5.2709449923011013E-2</v>
      </c>
      <c r="P164" s="220">
        <v>0.11660666222013549</v>
      </c>
      <c r="Q164" s="220">
        <v>0.57601995222880453</v>
      </c>
      <c r="R164" s="220">
        <v>5.794862904875373E-3</v>
      </c>
      <c r="S164" s="220">
        <v>1.4274707244266199E-2</v>
      </c>
      <c r="T164" s="220">
        <v>4.7345509041324653E-2</v>
      </c>
      <c r="U164" s="220">
        <v>1.0551076434827155E-3</v>
      </c>
      <c r="V164" s="220">
        <v>0.17389518960216152</v>
      </c>
      <c r="W164" s="220">
        <v>0.10756539203509305</v>
      </c>
      <c r="X164" s="220">
        <v>0.10137521818470351</v>
      </c>
      <c r="Y164" s="220">
        <v>4.5274626269183479E-2</v>
      </c>
      <c r="Z164" s="220">
        <v>2.4933908618344075E-2</v>
      </c>
      <c r="AA164" s="220">
        <v>2.1194543385617576E-2</v>
      </c>
      <c r="AB164" s="220">
        <v>0.13562995512162285</v>
      </c>
      <c r="AC164" s="220">
        <v>7.2801326767160987E-2</v>
      </c>
      <c r="AD164" s="220">
        <v>0.48996221155806047</v>
      </c>
      <c r="AE164" s="220">
        <v>8.6244795971896618E-2</v>
      </c>
      <c r="AF164" s="220">
        <v>4.0461699442481583E-2</v>
      </c>
      <c r="AG164" s="220">
        <v>0</v>
      </c>
      <c r="AH164" s="220">
        <v>0</v>
      </c>
      <c r="AI164" s="220">
        <v>9.6487573749207356E-2</v>
      </c>
      <c r="AJ164" s="220">
        <v>8.8400963516194735E-3</v>
      </c>
      <c r="AK164" s="220">
        <v>0.44379563663662697</v>
      </c>
      <c r="AL164" s="221">
        <v>3.7937937823803165</v>
      </c>
      <c r="AM164" s="221">
        <v>3.3038315708222559</v>
      </c>
    </row>
    <row r="165" spans="1:39">
      <c r="A165" s="160" t="s">
        <v>179</v>
      </c>
      <c r="B165" s="160" t="s">
        <v>46</v>
      </c>
      <c r="C165" s="220">
        <v>5.3751019449402943E-2</v>
      </c>
      <c r="D165" s="220">
        <v>7.913887943078568E-2</v>
      </c>
      <c r="E165" s="220">
        <v>4.3279618203242588E-2</v>
      </c>
      <c r="F165" s="220">
        <v>2.2170432246257539E-2</v>
      </c>
      <c r="G165" s="220">
        <v>1.5964867868961377E-3</v>
      </c>
      <c r="H165" s="220">
        <v>0.13829793884282615</v>
      </c>
      <c r="I165" s="220">
        <v>3.6654664893497294E-2</v>
      </c>
      <c r="J165" s="220">
        <v>9.7869665286448217E-3</v>
      </c>
      <c r="K165" s="220">
        <v>4.3389193078269946E-2</v>
      </c>
      <c r="L165" s="220">
        <v>0.30743547959845008</v>
      </c>
      <c r="M165" s="220">
        <v>0.88119978859171766</v>
      </c>
      <c r="N165" s="220">
        <v>3.1361179013092363E-2</v>
      </c>
      <c r="O165" s="220">
        <v>8.3289707306659605E-2</v>
      </c>
      <c r="P165" s="220">
        <v>2.6655872810322608E-2</v>
      </c>
      <c r="Q165" s="220">
        <v>0.22432365762526588</v>
      </c>
      <c r="R165" s="220">
        <v>2.3239626209968563E-2</v>
      </c>
      <c r="S165" s="220">
        <v>6.1169308141129801E-2</v>
      </c>
      <c r="T165" s="220">
        <v>2.9777974005830789E-2</v>
      </c>
      <c r="U165" s="220">
        <v>4.6054320693244685E-3</v>
      </c>
      <c r="V165" s="220">
        <v>0.21431776524234999</v>
      </c>
      <c r="W165" s="220">
        <v>0.43124224890409235</v>
      </c>
      <c r="X165" s="220">
        <v>4.7824527424627714E-2</v>
      </c>
      <c r="Y165" s="220">
        <v>6.7674170003015205E-2</v>
      </c>
      <c r="Z165" s="220">
        <v>7.0698277633748613E-2</v>
      </c>
      <c r="AA165" s="220">
        <v>3.3016445495939448E-2</v>
      </c>
      <c r="AB165" s="220">
        <v>0.31596109025620006</v>
      </c>
      <c r="AC165" s="220">
        <v>7.4597924934012627E-2</v>
      </c>
      <c r="AD165" s="220">
        <v>0.35152538588811177</v>
      </c>
      <c r="AE165" s="220">
        <v>4.7996612600432781E-2</v>
      </c>
      <c r="AF165" s="220">
        <v>2.479088939850229E-2</v>
      </c>
      <c r="AG165" s="220">
        <v>0.20756727813974479</v>
      </c>
      <c r="AH165" s="220">
        <v>6.3938365348843992E-2</v>
      </c>
      <c r="AI165" s="220">
        <v>0.21493047174664523</v>
      </c>
      <c r="AJ165" s="220">
        <v>1.9673592065093809E-2</v>
      </c>
      <c r="AK165" s="220">
        <v>0.24870875016309968</v>
      </c>
      <c r="AL165" s="164">
        <v>3.7079810606136832</v>
      </c>
      <c r="AM165" s="164">
        <v>3.3564556747255714</v>
      </c>
    </row>
    <row r="166" spans="1:39" ht="15">
      <c r="A166" s="118"/>
      <c r="B166" s="118"/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10"/>
      <c r="N166" s="110"/>
      <c r="O166" s="110"/>
      <c r="P166" s="109"/>
      <c r="Q166" s="109"/>
      <c r="R166" s="109"/>
      <c r="S166" s="109"/>
      <c r="T166" s="109"/>
      <c r="U166" s="109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</row>
    <row r="167" spans="1:39" ht="15">
      <c r="A167" s="112" t="s">
        <v>189</v>
      </c>
      <c r="B167" s="118"/>
      <c r="C167" s="118"/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118"/>
      <c r="AB167" s="118"/>
      <c r="AC167" s="118"/>
      <c r="AD167" s="118"/>
      <c r="AE167" s="118"/>
      <c r="AF167" s="118"/>
      <c r="AG167" s="118"/>
      <c r="AH167" s="118"/>
      <c r="AI167" s="118"/>
      <c r="AJ167" s="118"/>
      <c r="AK167" s="118"/>
      <c r="AL167" s="118"/>
      <c r="AM167" s="118"/>
    </row>
    <row r="168" spans="1:39">
      <c r="A168" s="141" t="s">
        <v>41</v>
      </c>
      <c r="B168" s="141" t="s">
        <v>42</v>
      </c>
      <c r="C168" s="141" t="s">
        <v>0</v>
      </c>
      <c r="D168" s="141" t="s">
        <v>1</v>
      </c>
      <c r="E168" s="141" t="s">
        <v>2</v>
      </c>
      <c r="F168" s="141" t="s">
        <v>3</v>
      </c>
      <c r="G168" s="141" t="s">
        <v>4</v>
      </c>
      <c r="H168" s="141" t="s">
        <v>5</v>
      </c>
      <c r="I168" s="141" t="s">
        <v>6</v>
      </c>
      <c r="J168" s="141" t="s">
        <v>7</v>
      </c>
      <c r="K168" s="141" t="s">
        <v>8</v>
      </c>
      <c r="L168" s="141" t="s">
        <v>9</v>
      </c>
      <c r="M168" s="141" t="s">
        <v>10</v>
      </c>
      <c r="N168" s="141" t="s">
        <v>11</v>
      </c>
      <c r="O168" s="141" t="s">
        <v>12</v>
      </c>
      <c r="P168" s="141" t="s">
        <v>13</v>
      </c>
      <c r="Q168" s="141" t="s">
        <v>14</v>
      </c>
      <c r="R168" s="141" t="s">
        <v>15</v>
      </c>
      <c r="S168" s="141" t="s">
        <v>16</v>
      </c>
      <c r="T168" s="141" t="s">
        <v>17</v>
      </c>
      <c r="U168" s="141" t="s">
        <v>18</v>
      </c>
      <c r="V168" s="141" t="s">
        <v>19</v>
      </c>
      <c r="W168" s="141" t="s">
        <v>20</v>
      </c>
      <c r="X168" s="141" t="s">
        <v>21</v>
      </c>
      <c r="Y168" s="141" t="s">
        <v>22</v>
      </c>
      <c r="Z168" s="141" t="s">
        <v>23</v>
      </c>
      <c r="AA168" s="141" t="s">
        <v>24</v>
      </c>
      <c r="AB168" s="141" t="s">
        <v>25</v>
      </c>
      <c r="AC168" s="141" t="s">
        <v>26</v>
      </c>
      <c r="AD168" s="141" t="s">
        <v>27</v>
      </c>
      <c r="AE168" s="141" t="s">
        <v>28</v>
      </c>
      <c r="AF168" s="141" t="s">
        <v>29</v>
      </c>
      <c r="AG168" s="141" t="s">
        <v>30</v>
      </c>
      <c r="AH168" s="141" t="s">
        <v>31</v>
      </c>
      <c r="AI168" s="141" t="s">
        <v>32</v>
      </c>
      <c r="AJ168" s="141" t="s">
        <v>33</v>
      </c>
      <c r="AK168" s="141" t="s">
        <v>34</v>
      </c>
      <c r="AL168" s="141" t="s">
        <v>35</v>
      </c>
      <c r="AM168" s="141" t="s">
        <v>375</v>
      </c>
    </row>
    <row r="169" spans="1:39">
      <c r="A169" s="160" t="s">
        <v>179</v>
      </c>
      <c r="B169" s="102" t="s">
        <v>36</v>
      </c>
      <c r="C169" s="220">
        <v>0.55511383416162263</v>
      </c>
      <c r="D169" s="220">
        <v>0.63321981409253092</v>
      </c>
      <c r="E169" s="220">
        <v>0.19428761618877768</v>
      </c>
      <c r="F169" s="220">
        <v>9.4819495808709006E-2</v>
      </c>
      <c r="G169" s="220">
        <v>2.8965334927314318E-2</v>
      </c>
      <c r="H169" s="220">
        <v>0.26365817294262706</v>
      </c>
      <c r="I169" s="220">
        <v>0.39283385578822422</v>
      </c>
      <c r="J169" s="220">
        <v>0.15851224495217256</v>
      </c>
      <c r="K169" s="220">
        <v>0.84633854917740903</v>
      </c>
      <c r="L169" s="220">
        <v>4.7702640694473244</v>
      </c>
      <c r="M169" s="220">
        <v>6.2501154748453782</v>
      </c>
      <c r="N169" s="220">
        <v>0.32335531228489384</v>
      </c>
      <c r="O169" s="220">
        <v>0.35034821216543754</v>
      </c>
      <c r="P169" s="220">
        <v>0.29193352930625677</v>
      </c>
      <c r="Q169" s="220">
        <v>2.793087180030815</v>
      </c>
      <c r="R169" s="220">
        <v>0.13635836885225819</v>
      </c>
      <c r="S169" s="220">
        <v>0.16168068547298758</v>
      </c>
      <c r="T169" s="220">
        <v>7.0529202948280134E-2</v>
      </c>
      <c r="U169" s="220">
        <v>5.7922746619199321E-3</v>
      </c>
      <c r="V169" s="220">
        <v>0.65111964304885483</v>
      </c>
      <c r="W169" s="220">
        <v>0.523777940609779</v>
      </c>
      <c r="X169" s="220">
        <v>0.73542684180673723</v>
      </c>
      <c r="Y169" s="220">
        <v>0.3541871139824197</v>
      </c>
      <c r="Z169" s="220">
        <v>0.11742425736353115</v>
      </c>
      <c r="AA169" s="220">
        <v>0.11370949821556087</v>
      </c>
      <c r="AB169" s="220">
        <v>2.2474328865914956</v>
      </c>
      <c r="AC169" s="220">
        <v>1.1987113928039654</v>
      </c>
      <c r="AD169" s="220">
        <v>1.6718141581279142</v>
      </c>
      <c r="AE169" s="220">
        <v>0.41319505570461418</v>
      </c>
      <c r="AF169" s="220">
        <v>0.60085172616174165</v>
      </c>
      <c r="AG169" s="220">
        <v>1.0100878729396503</v>
      </c>
      <c r="AH169" s="220">
        <v>0.94098353527986589</v>
      </c>
      <c r="AI169" s="220">
        <v>1.6203144361895037</v>
      </c>
      <c r="AJ169" s="220">
        <v>1.1554760430072755</v>
      </c>
      <c r="AK169" s="220">
        <v>10.732751514052485</v>
      </c>
      <c r="AL169" s="221">
        <v>25.934816960605204</v>
      </c>
      <c r="AM169" s="221">
        <v>24.263002802477281</v>
      </c>
    </row>
    <row r="170" spans="1:39">
      <c r="A170" s="160" t="s">
        <v>179</v>
      </c>
      <c r="B170" s="102" t="s">
        <v>37</v>
      </c>
      <c r="C170" s="221">
        <v>2.6471786240873409E-3</v>
      </c>
      <c r="D170" s="221">
        <v>7.2308179554375742E-3</v>
      </c>
      <c r="E170" s="221">
        <v>2.8933689141180984E-3</v>
      </c>
      <c r="F170" s="221">
        <v>4.7252602360670564E-4</v>
      </c>
      <c r="G170" s="221">
        <v>5.7917483849328382E-4</v>
      </c>
      <c r="H170" s="221">
        <v>3.2385265627987193E-3</v>
      </c>
      <c r="I170" s="221">
        <v>5.6421176641911121E-3</v>
      </c>
      <c r="J170" s="221">
        <v>3.8988217659464901E-3</v>
      </c>
      <c r="K170" s="221">
        <v>8.0195433145402416E-3</v>
      </c>
      <c r="L170" s="221">
        <v>2.5201046158418131E-2</v>
      </c>
      <c r="M170" s="221">
        <v>2.5128334376253378E-2</v>
      </c>
      <c r="N170" s="221">
        <v>4.2894612310624674E-3</v>
      </c>
      <c r="O170" s="221">
        <v>7.1726580388441364E-3</v>
      </c>
      <c r="P170" s="221">
        <v>5.922533897090165E-3</v>
      </c>
      <c r="Q170" s="221">
        <v>1.3039715508408808E-2</v>
      </c>
      <c r="R170" s="221">
        <v>2.4662976069016592E-3</v>
      </c>
      <c r="S170" s="221">
        <v>3.114220277911361E-3</v>
      </c>
      <c r="T170" s="221">
        <v>9.0282346007384846E-4</v>
      </c>
      <c r="U170" s="221">
        <v>1.8475635244372636E-4</v>
      </c>
      <c r="V170" s="221">
        <v>1.6799088252345356E-3</v>
      </c>
      <c r="W170" s="221">
        <v>1.2925662358919617E-2</v>
      </c>
      <c r="X170" s="221">
        <v>7.5181063259842644E-4</v>
      </c>
      <c r="Y170" s="221">
        <v>1.0799066321190017E-2</v>
      </c>
      <c r="Z170" s="221">
        <v>2.7966732952014691E-3</v>
      </c>
      <c r="AA170" s="221">
        <v>4.5212756512920236E-4</v>
      </c>
      <c r="AB170" s="221">
        <v>1.2012188996965191E-2</v>
      </c>
      <c r="AC170" s="221">
        <v>1.1989679756578324E-2</v>
      </c>
      <c r="AD170" s="221">
        <v>5.6610229603840092E-3</v>
      </c>
      <c r="AE170" s="221">
        <v>3.4106324501888522E-3</v>
      </c>
      <c r="AF170" s="221">
        <v>5.4297649066103095E-3</v>
      </c>
      <c r="AG170" s="221">
        <v>1.3011733974631678E-2</v>
      </c>
      <c r="AH170" s="221">
        <v>7.5219944412918327E-3</v>
      </c>
      <c r="AI170" s="221">
        <v>1.4411217773856183E-2</v>
      </c>
      <c r="AJ170" s="221">
        <v>1.3678109123197014E-2</v>
      </c>
      <c r="AK170" s="221">
        <v>0.30643562590228179</v>
      </c>
      <c r="AL170" s="221">
        <v>0.181112063282828</v>
      </c>
      <c r="AM170" s="221">
        <v>0.17545104032244402</v>
      </c>
    </row>
    <row r="171" spans="1:39">
      <c r="A171" s="160" t="s">
        <v>179</v>
      </c>
      <c r="B171" s="102" t="s">
        <v>38</v>
      </c>
      <c r="C171" s="221">
        <v>1.1526843339816637E-2</v>
      </c>
      <c r="D171" s="221">
        <v>9.0002730769701E-3</v>
      </c>
      <c r="E171" s="221">
        <v>7.8319750520944951E-3</v>
      </c>
      <c r="F171" s="221">
        <v>1.6857097190276578E-3</v>
      </c>
      <c r="G171" s="221">
        <v>9.2687987804215713E-4</v>
      </c>
      <c r="H171" s="221">
        <v>9.0369185582047321E-3</v>
      </c>
      <c r="I171" s="221">
        <v>3.6589586419028598E-3</v>
      </c>
      <c r="J171" s="221">
        <v>3.4834350403227989E-3</v>
      </c>
      <c r="K171" s="221">
        <v>5.8234069128613166E-3</v>
      </c>
      <c r="L171" s="221">
        <v>6.8602549694709594E-2</v>
      </c>
      <c r="M171" s="221">
        <v>4.8375790241036901E-2</v>
      </c>
      <c r="N171" s="221">
        <v>1.0701884234686208E-2</v>
      </c>
      <c r="O171" s="221">
        <v>2.1993228051274592E-2</v>
      </c>
      <c r="P171" s="221">
        <v>5.187639844922526E-3</v>
      </c>
      <c r="Q171" s="221">
        <v>8.3874079962472564E-2</v>
      </c>
      <c r="R171" s="221">
        <v>2.2035343033076247E-3</v>
      </c>
      <c r="S171" s="221">
        <v>4.9760329139698618E-4</v>
      </c>
      <c r="T171" s="221">
        <v>9.3497763022199745E-4</v>
      </c>
      <c r="U171" s="221">
        <v>6.8645305880486797E-5</v>
      </c>
      <c r="V171" s="221">
        <v>2.1748907169053134E-3</v>
      </c>
      <c r="W171" s="221">
        <v>8.0993924111036272E-3</v>
      </c>
      <c r="X171" s="221">
        <v>1.4403511642802805E-2</v>
      </c>
      <c r="Y171" s="221">
        <v>9.1628047517206389E-3</v>
      </c>
      <c r="Z171" s="221">
        <v>1.8243051445239414E-3</v>
      </c>
      <c r="AA171" s="221">
        <v>2.6174328369084304E-3</v>
      </c>
      <c r="AB171" s="221">
        <v>5.1629922473227563E-2</v>
      </c>
      <c r="AC171" s="221">
        <v>1.0091008893343004E-2</v>
      </c>
      <c r="AD171" s="221">
        <v>1.5722642422795769E-2</v>
      </c>
      <c r="AE171" s="221">
        <v>2.8913469247142469E-3</v>
      </c>
      <c r="AF171" s="221">
        <v>2.5983884101514506E-3</v>
      </c>
      <c r="AG171" s="221">
        <v>0</v>
      </c>
      <c r="AH171" s="221">
        <v>0</v>
      </c>
      <c r="AI171" s="221">
        <v>5.1895715068620415E-3</v>
      </c>
      <c r="AJ171" s="221">
        <v>8.6764125035204958E-4</v>
      </c>
      <c r="AK171" s="221">
        <v>0</v>
      </c>
      <c r="AL171" s="221">
        <v>0.4111402440724834</v>
      </c>
      <c r="AM171" s="221">
        <v>0.39541760164968748</v>
      </c>
    </row>
    <row r="172" spans="1:39">
      <c r="A172" s="160" t="s">
        <v>179</v>
      </c>
      <c r="B172" s="102" t="s">
        <v>39</v>
      </c>
      <c r="C172" s="220">
        <v>8.2728457513744687E-3</v>
      </c>
      <c r="D172" s="220">
        <v>8.0499374103602389E-3</v>
      </c>
      <c r="E172" s="220">
        <v>7.1330383128607577E-4</v>
      </c>
      <c r="F172" s="220">
        <v>2.4530117349101082E-3</v>
      </c>
      <c r="G172" s="220">
        <v>9.0599101841846313E-4</v>
      </c>
      <c r="H172" s="220">
        <v>8.9328007057516683E-3</v>
      </c>
      <c r="I172" s="220">
        <v>4.291030015878417E-3</v>
      </c>
      <c r="J172" s="220">
        <v>2.5769257486243311E-4</v>
      </c>
      <c r="K172" s="220">
        <v>6.9170642774383558E-3</v>
      </c>
      <c r="L172" s="220">
        <v>8.8711036577723043E-2</v>
      </c>
      <c r="M172" s="220">
        <v>5.4636644464824427E-2</v>
      </c>
      <c r="N172" s="220">
        <v>2.4399360417138454E-2</v>
      </c>
      <c r="O172" s="220">
        <v>9.9279123654778464E-3</v>
      </c>
      <c r="P172" s="220">
        <v>2.080853307801566E-3</v>
      </c>
      <c r="Q172" s="220">
        <v>0.13751824911759464</v>
      </c>
      <c r="R172" s="220">
        <v>3.2092892041514878E-4</v>
      </c>
      <c r="S172" s="220">
        <v>2.0074520872562169E-3</v>
      </c>
      <c r="T172" s="220">
        <v>2.1963251205636249E-3</v>
      </c>
      <c r="U172" s="220">
        <v>1.3825789874248197E-4</v>
      </c>
      <c r="V172" s="220">
        <v>9.7606254169397902E-3</v>
      </c>
      <c r="W172" s="220">
        <v>6.1262209387030944E-3</v>
      </c>
      <c r="X172" s="220">
        <v>1.4548361545461458E-2</v>
      </c>
      <c r="Y172" s="220">
        <v>1.3494047700877525E-3</v>
      </c>
      <c r="Z172" s="220">
        <v>8.0922006433743071E-4</v>
      </c>
      <c r="AA172" s="220">
        <v>8.6114751744546922E-4</v>
      </c>
      <c r="AB172" s="220">
        <v>0.12467729081316542</v>
      </c>
      <c r="AC172" s="220">
        <v>8.6861523995470681E-3</v>
      </c>
      <c r="AD172" s="220">
        <v>1.4643184949565378E-2</v>
      </c>
      <c r="AE172" s="220">
        <v>5.5027897076178941E-3</v>
      </c>
      <c r="AF172" s="220">
        <v>1.018884474208381E-2</v>
      </c>
      <c r="AG172" s="220">
        <v>1.975751675422989E-2</v>
      </c>
      <c r="AH172" s="220">
        <v>9.0760822763441343E-3</v>
      </c>
      <c r="AI172" s="220">
        <v>4.1358730514020493E-3</v>
      </c>
      <c r="AJ172" s="220">
        <v>2.7136630028712339E-3</v>
      </c>
      <c r="AK172" s="220">
        <v>0.27029115160860639</v>
      </c>
      <c r="AL172" s="221">
        <v>0.54419230601307045</v>
      </c>
      <c r="AM172" s="221">
        <v>0.52954912106350516</v>
      </c>
    </row>
    <row r="173" spans="1:39">
      <c r="A173" s="160" t="s">
        <v>179</v>
      </c>
      <c r="B173" s="92" t="s">
        <v>45</v>
      </c>
      <c r="C173" s="220">
        <v>0.14232943112933105</v>
      </c>
      <c r="D173" s="220">
        <v>8.989729100770151E-2</v>
      </c>
      <c r="E173" s="220">
        <v>1.6124554467691482E-2</v>
      </c>
      <c r="F173" s="220">
        <v>2.2930312250861135E-2</v>
      </c>
      <c r="G173" s="220">
        <v>1.4854092907242667E-2</v>
      </c>
      <c r="H173" s="220">
        <v>5.3247059099223434E-2</v>
      </c>
      <c r="I173" s="220">
        <v>0.10437680168084851</v>
      </c>
      <c r="J173" s="220">
        <v>1.2044815708650316E-2</v>
      </c>
      <c r="K173" s="220">
        <v>0.10634089720359774</v>
      </c>
      <c r="L173" s="220">
        <v>1.2851682093211425</v>
      </c>
      <c r="M173" s="220">
        <v>0.40519214872402798</v>
      </c>
      <c r="N173" s="220">
        <v>6.1260352206565893E-2</v>
      </c>
      <c r="O173" s="220">
        <v>9.234244682541963E-2</v>
      </c>
      <c r="P173" s="220">
        <v>0.1354819742958594</v>
      </c>
      <c r="Q173" s="220">
        <v>0.48189703166736625</v>
      </c>
      <c r="R173" s="220">
        <v>1.487889744851624E-2</v>
      </c>
      <c r="S173" s="220">
        <v>2.429514630446902E-2</v>
      </c>
      <c r="T173" s="220">
        <v>6.2140087231280158E-2</v>
      </c>
      <c r="U173" s="220">
        <v>7.0605662484611218E-4</v>
      </c>
      <c r="V173" s="220">
        <v>0.13330475881139489</v>
      </c>
      <c r="W173" s="220">
        <v>7.3631402990342196E-2</v>
      </c>
      <c r="X173" s="220">
        <v>0.22858579332717852</v>
      </c>
      <c r="Y173" s="220">
        <v>6.0924718037121177E-2</v>
      </c>
      <c r="Z173" s="220">
        <v>2.2966446495976761E-2</v>
      </c>
      <c r="AA173" s="220">
        <v>2.0540836132380363E-2</v>
      </c>
      <c r="AB173" s="220">
        <v>0.254156873067652</v>
      </c>
      <c r="AC173" s="220">
        <v>0.21390762003035185</v>
      </c>
      <c r="AD173" s="220">
        <v>0.3079103400366916</v>
      </c>
      <c r="AE173" s="220">
        <v>0.13034891724655434</v>
      </c>
      <c r="AF173" s="220">
        <v>5.2747650052985179E-2</v>
      </c>
      <c r="AG173" s="220">
        <v>0</v>
      </c>
      <c r="AH173" s="220">
        <v>0</v>
      </c>
      <c r="AI173" s="220">
        <v>6.333581306617686E-2</v>
      </c>
      <c r="AJ173" s="220">
        <v>3.0879726529989885E-2</v>
      </c>
      <c r="AK173" s="220">
        <v>1.3038195121166132</v>
      </c>
      <c r="AL173" s="221">
        <v>4.4414363950337306</v>
      </c>
      <c r="AM173" s="221">
        <v>4.1335260549970378</v>
      </c>
    </row>
    <row r="174" spans="1:39">
      <c r="A174" s="160" t="s">
        <v>179</v>
      </c>
      <c r="B174" s="160" t="s">
        <v>46</v>
      </c>
      <c r="C174" s="220">
        <v>4.9346504560827044E-2</v>
      </c>
      <c r="D174" s="220">
        <v>5.0406558085748898E-2</v>
      </c>
      <c r="E174" s="220">
        <v>4.7720621070466068E-2</v>
      </c>
      <c r="F174" s="220">
        <v>1.3749408169657808E-2</v>
      </c>
      <c r="G174" s="220">
        <v>1.9477830004698471E-3</v>
      </c>
      <c r="H174" s="220">
        <v>8.5625680161490622E-2</v>
      </c>
      <c r="I174" s="220">
        <v>4.7352433129170479E-2</v>
      </c>
      <c r="J174" s="220">
        <v>2.590628524030001E-2</v>
      </c>
      <c r="K174" s="220">
        <v>9.6784506269097959E-2</v>
      </c>
      <c r="L174" s="220">
        <v>0.30546801203999979</v>
      </c>
      <c r="M174" s="220">
        <v>0.80243866399919261</v>
      </c>
      <c r="N174" s="220">
        <v>2.6083651491344038E-2</v>
      </c>
      <c r="O174" s="220">
        <v>0.11601757903673253</v>
      </c>
      <c r="P174" s="220">
        <v>2.1497580304640149E-2</v>
      </c>
      <c r="Q174" s="220">
        <v>0.16027671422553677</v>
      </c>
      <c r="R174" s="220">
        <v>4.8926545464016022E-2</v>
      </c>
      <c r="S174" s="220">
        <v>7.2351144846625401E-2</v>
      </c>
      <c r="T174" s="220">
        <v>2.9979186666344589E-2</v>
      </c>
      <c r="U174" s="220">
        <v>2.7432578108809828E-3</v>
      </c>
      <c r="V174" s="220">
        <v>0.10249185734968395</v>
      </c>
      <c r="W174" s="220">
        <v>0.24727345765289299</v>
      </c>
      <c r="X174" s="220">
        <v>0.21446204280500947</v>
      </c>
      <c r="Y174" s="220">
        <v>7.6766191070295184E-2</v>
      </c>
      <c r="Z174" s="220">
        <v>5.1992313155632949E-2</v>
      </c>
      <c r="AA174" s="220">
        <v>2.5473631243746665E-2</v>
      </c>
      <c r="AB174" s="220">
        <v>0.47902659280218141</v>
      </c>
      <c r="AC174" s="220">
        <v>0.1864519251265549</v>
      </c>
      <c r="AD174" s="220">
        <v>0.17253768950179699</v>
      </c>
      <c r="AE174" s="220">
        <v>5.5366337734877404E-2</v>
      </c>
      <c r="AF174" s="220">
        <v>2.3374828987203975E-2</v>
      </c>
      <c r="AG174" s="220">
        <v>0.51920615972431061</v>
      </c>
      <c r="AH174" s="220">
        <v>0.18657659526349935</v>
      </c>
      <c r="AI174" s="220">
        <v>0.11522144546234986</v>
      </c>
      <c r="AJ174" s="220">
        <v>5.6176854042276229E-2</v>
      </c>
      <c r="AK174" s="220">
        <v>0.59295314031940682</v>
      </c>
      <c r="AL174" s="164">
        <v>3.5610978162803359</v>
      </c>
      <c r="AM174" s="164">
        <v>3.3885601267785388</v>
      </c>
    </row>
    <row r="175" spans="1:39" ht="15">
      <c r="A175" s="118"/>
      <c r="B175" s="118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10"/>
      <c r="N175" s="110"/>
      <c r="O175" s="110"/>
      <c r="P175" s="109"/>
      <c r="Q175" s="109"/>
      <c r="R175" s="109"/>
      <c r="S175" s="109"/>
      <c r="T175" s="109"/>
      <c r="U175" s="109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</row>
    <row r="176" spans="1:39" ht="15">
      <c r="A176" s="112"/>
      <c r="B176" s="118"/>
      <c r="C176" s="118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/>
    </row>
    <row r="177" spans="1:38" ht="18.75">
      <c r="A177" s="111" t="s">
        <v>194</v>
      </c>
      <c r="B177" s="108"/>
      <c r="C177" s="109"/>
      <c r="D177" s="109"/>
      <c r="E177" s="109"/>
      <c r="F177" s="109"/>
      <c r="G177" s="109"/>
      <c r="H177" s="109"/>
      <c r="I177" s="109"/>
      <c r="J177" s="109"/>
      <c r="K177" s="109"/>
      <c r="L177" s="109"/>
      <c r="M177" s="110"/>
      <c r="N177" s="110"/>
      <c r="O177" s="110"/>
      <c r="P177" s="109"/>
      <c r="Q177" s="109"/>
      <c r="R177" s="109"/>
      <c r="S177" s="109"/>
      <c r="T177" s="109"/>
      <c r="U177" s="109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</row>
    <row r="178" spans="1:38" ht="15">
      <c r="A178" s="118"/>
      <c r="B178" s="118"/>
      <c r="C178" s="109"/>
      <c r="D178" s="109"/>
      <c r="E178" s="109"/>
      <c r="F178" s="109"/>
      <c r="G178" s="109"/>
      <c r="H178" s="109"/>
      <c r="I178" s="109"/>
      <c r="J178" s="109"/>
      <c r="K178" s="109"/>
      <c r="L178" s="109"/>
      <c r="M178" s="110"/>
      <c r="N178" s="110"/>
      <c r="O178" s="110"/>
      <c r="P178" s="109"/>
      <c r="Q178" s="109"/>
      <c r="R178" s="109"/>
      <c r="S178" s="109"/>
      <c r="T178" s="109"/>
      <c r="U178" s="109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</row>
    <row r="179" spans="1:38" ht="15">
      <c r="A179" s="112" t="s">
        <v>195</v>
      </c>
      <c r="B179" s="118"/>
      <c r="C179" s="118"/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118"/>
      <c r="AC179" s="118"/>
      <c r="AD179" s="118"/>
      <c r="AE179" s="118"/>
      <c r="AF179" s="118"/>
      <c r="AG179" s="118"/>
      <c r="AH179" s="118"/>
      <c r="AI179" s="118"/>
      <c r="AJ179" s="118"/>
      <c r="AK179" s="118"/>
      <c r="AL179" s="118"/>
    </row>
    <row r="180" spans="1:38">
      <c r="A180" s="141" t="s">
        <v>41</v>
      </c>
      <c r="B180" s="141" t="s">
        <v>42</v>
      </c>
      <c r="C180" s="141" t="s">
        <v>0</v>
      </c>
      <c r="D180" s="141" t="s">
        <v>1</v>
      </c>
      <c r="E180" s="141" t="s">
        <v>2</v>
      </c>
      <c r="F180" s="141" t="s">
        <v>3</v>
      </c>
      <c r="G180" s="141" t="s">
        <v>4</v>
      </c>
      <c r="H180" s="141" t="s">
        <v>5</v>
      </c>
      <c r="I180" s="141" t="s">
        <v>6</v>
      </c>
      <c r="J180" s="141" t="s">
        <v>7</v>
      </c>
      <c r="K180" s="141" t="s">
        <v>8</v>
      </c>
      <c r="L180" s="141" t="s">
        <v>9</v>
      </c>
      <c r="M180" s="141" t="s">
        <v>10</v>
      </c>
      <c r="N180" s="141" t="s">
        <v>11</v>
      </c>
      <c r="O180" s="141" t="s">
        <v>12</v>
      </c>
      <c r="P180" s="141" t="s">
        <v>13</v>
      </c>
      <c r="Q180" s="141" t="s">
        <v>14</v>
      </c>
      <c r="R180" s="141" t="s">
        <v>15</v>
      </c>
      <c r="S180" s="141" t="s">
        <v>16</v>
      </c>
      <c r="T180" s="141" t="s">
        <v>17</v>
      </c>
      <c r="U180" s="141" t="s">
        <v>18</v>
      </c>
      <c r="V180" s="141" t="s">
        <v>19</v>
      </c>
      <c r="W180" s="141" t="s">
        <v>20</v>
      </c>
      <c r="X180" s="141" t="s">
        <v>21</v>
      </c>
      <c r="Y180" s="141" t="s">
        <v>22</v>
      </c>
      <c r="Z180" s="141" t="s">
        <v>23</v>
      </c>
      <c r="AA180" s="141" t="s">
        <v>24</v>
      </c>
      <c r="AB180" s="141" t="s">
        <v>25</v>
      </c>
      <c r="AC180" s="141" t="s">
        <v>26</v>
      </c>
      <c r="AD180" s="141" t="s">
        <v>27</v>
      </c>
      <c r="AE180" s="141" t="s">
        <v>28</v>
      </c>
      <c r="AF180" s="141" t="s">
        <v>29</v>
      </c>
      <c r="AG180" s="141" t="s">
        <v>30</v>
      </c>
      <c r="AH180" s="141" t="s">
        <v>31</v>
      </c>
      <c r="AI180" s="141" t="s">
        <v>32</v>
      </c>
      <c r="AJ180" s="141" t="s">
        <v>33</v>
      </c>
      <c r="AK180" s="141" t="s">
        <v>34</v>
      </c>
      <c r="AL180" s="141" t="s">
        <v>35</v>
      </c>
    </row>
    <row r="181" spans="1:38">
      <c r="A181" s="160" t="s">
        <v>40</v>
      </c>
      <c r="B181" s="102" t="s">
        <v>36</v>
      </c>
      <c r="C181" s="142">
        <v>86.533955117378284</v>
      </c>
      <c r="D181" s="142">
        <v>55.889801079747521</v>
      </c>
      <c r="E181" s="142">
        <v>26.223636659311943</v>
      </c>
      <c r="F181" s="142">
        <v>71.054877972032244</v>
      </c>
      <c r="G181" s="142">
        <v>29.773883229287044</v>
      </c>
      <c r="H181" s="142">
        <v>45.441714434558676</v>
      </c>
      <c r="I181" s="142">
        <v>25.566661277711134</v>
      </c>
      <c r="J181" s="142">
        <v>24.953947880764748</v>
      </c>
      <c r="K181" s="142">
        <v>15.385943527331616</v>
      </c>
      <c r="L181" s="142">
        <v>29.728336291664796</v>
      </c>
      <c r="M181" s="142">
        <v>64.011594321548387</v>
      </c>
      <c r="N181" s="142">
        <v>18.511720079168459</v>
      </c>
      <c r="O181" s="142">
        <v>63.473196875236376</v>
      </c>
      <c r="P181" s="142">
        <v>23.606210678872852</v>
      </c>
      <c r="Q181" s="142">
        <v>43.54636567343465</v>
      </c>
      <c r="R181" s="142">
        <v>39.714198894759505</v>
      </c>
      <c r="S181" s="142">
        <v>31.739021613441352</v>
      </c>
      <c r="T181" s="142">
        <v>65.850013415963943</v>
      </c>
      <c r="U181" s="142">
        <v>67.479275020139895</v>
      </c>
      <c r="V181" s="142">
        <v>46.927984331137289</v>
      </c>
      <c r="W181" s="142">
        <v>49.419822166640834</v>
      </c>
      <c r="X181" s="142">
        <v>34.59323678939878</v>
      </c>
      <c r="Y181" s="142">
        <v>75.024002155781929</v>
      </c>
      <c r="Z181" s="142">
        <v>53.225326391746925</v>
      </c>
      <c r="AA181" s="142">
        <v>25.079325425808861</v>
      </c>
      <c r="AB181" s="142">
        <v>41.894000006610028</v>
      </c>
      <c r="AC181" s="142">
        <v>22.977303809180334</v>
      </c>
      <c r="AD181" s="142">
        <v>37.793306021181927</v>
      </c>
      <c r="AE181" s="142">
        <v>12.547393809199452</v>
      </c>
      <c r="AF181" s="142">
        <v>45.194328729169051</v>
      </c>
      <c r="AG181" s="142">
        <v>30.57256014158753</v>
      </c>
      <c r="AH181" s="142">
        <v>33.730930497625231</v>
      </c>
      <c r="AI181" s="142">
        <v>54.16144329783765</v>
      </c>
      <c r="AJ181" s="142">
        <v>107.39228307988211</v>
      </c>
      <c r="AK181" s="142">
        <v>76.525912623747757</v>
      </c>
      <c r="AL181" s="142">
        <v>44.547695287814797</v>
      </c>
    </row>
    <row r="182" spans="1:38">
      <c r="A182" s="160" t="s">
        <v>40</v>
      </c>
      <c r="B182" s="102" t="s">
        <v>37</v>
      </c>
      <c r="C182" s="142">
        <v>14.741187997981722</v>
      </c>
      <c r="D182" s="142">
        <v>17.710384820501179</v>
      </c>
      <c r="E182" s="142">
        <v>4.836643123448118</v>
      </c>
      <c r="F182" s="142">
        <v>13.526529084610164</v>
      </c>
      <c r="G182" s="142">
        <v>4.2490110394681428</v>
      </c>
      <c r="H182" s="142">
        <v>9.4142398494164201</v>
      </c>
      <c r="I182" s="142">
        <v>6.276523122409281</v>
      </c>
      <c r="J182" s="142">
        <v>17.636536575127341</v>
      </c>
      <c r="K182" s="142">
        <v>5.4926923056290402</v>
      </c>
      <c r="L182" s="142">
        <v>6.1520543758398194</v>
      </c>
      <c r="M182" s="142">
        <v>15.807281700400441</v>
      </c>
      <c r="N182" s="142">
        <v>2.217385408642818</v>
      </c>
      <c r="O182" s="142">
        <v>6.3782902242536217</v>
      </c>
      <c r="P182" s="142">
        <v>4.373868982194459</v>
      </c>
      <c r="Q182" s="142">
        <v>4.720158292053382</v>
      </c>
      <c r="R182" s="142">
        <v>15.498224386770357</v>
      </c>
      <c r="S182" s="142">
        <v>8.7093687910991733</v>
      </c>
      <c r="T182" s="142">
        <v>14.917635641454918</v>
      </c>
      <c r="U182" s="142">
        <v>16.492018972619082</v>
      </c>
      <c r="V182" s="142">
        <v>24.650088110719594</v>
      </c>
      <c r="W182" s="142">
        <v>9.1129571221427277</v>
      </c>
      <c r="X182" s="142">
        <v>11.963264492694645</v>
      </c>
      <c r="Y182" s="142">
        <v>13.994647418975186</v>
      </c>
      <c r="Z182" s="142">
        <v>14.790933145480089</v>
      </c>
      <c r="AA182" s="142">
        <v>3.8892592278563121</v>
      </c>
      <c r="AB182" s="142">
        <v>8.4059616196339544</v>
      </c>
      <c r="AC182" s="142">
        <v>5.3673199747080229</v>
      </c>
      <c r="AD182" s="142">
        <v>23.010024703932281</v>
      </c>
      <c r="AE182" s="142">
        <v>7.3249733364141765</v>
      </c>
      <c r="AF182" s="142">
        <v>13.897987588232489</v>
      </c>
      <c r="AG182" s="142">
        <v>16.758313825613062</v>
      </c>
      <c r="AH182" s="142">
        <v>29.958438138707976</v>
      </c>
      <c r="AI182" s="142">
        <v>34.219177458947087</v>
      </c>
      <c r="AJ182" s="142">
        <v>65.201323832305874</v>
      </c>
      <c r="AK182" s="142">
        <v>14.023566467851406</v>
      </c>
      <c r="AL182" s="142">
        <v>9.7909454511702378</v>
      </c>
    </row>
    <row r="183" spans="1:38">
      <c r="A183" s="160" t="s">
        <v>40</v>
      </c>
      <c r="B183" s="102" t="s">
        <v>38</v>
      </c>
      <c r="C183" s="142">
        <v>14.741187997981722</v>
      </c>
      <c r="D183" s="142">
        <v>17.710384820501179</v>
      </c>
      <c r="E183" s="142">
        <v>4.836643123448118</v>
      </c>
      <c r="F183" s="142">
        <v>13.526529084610164</v>
      </c>
      <c r="G183" s="142">
        <v>4.2490110394681428</v>
      </c>
      <c r="H183" s="142">
        <v>9.4142398494164201</v>
      </c>
      <c r="I183" s="142">
        <v>6.276523122409281</v>
      </c>
      <c r="J183" s="142">
        <v>17.636536575127341</v>
      </c>
      <c r="K183" s="142">
        <v>5.4926923056290402</v>
      </c>
      <c r="L183" s="142">
        <v>6.1520543758398194</v>
      </c>
      <c r="M183" s="142">
        <v>15.807281700400441</v>
      </c>
      <c r="N183" s="142">
        <v>2.217385408642818</v>
      </c>
      <c r="O183" s="142">
        <v>6.3782902242536217</v>
      </c>
      <c r="P183" s="142">
        <v>4.373868982194459</v>
      </c>
      <c r="Q183" s="142">
        <v>4.720158292053382</v>
      </c>
      <c r="R183" s="142">
        <v>15.498224386770357</v>
      </c>
      <c r="S183" s="142">
        <v>8.7093687910991733</v>
      </c>
      <c r="T183" s="142">
        <v>14.917635641454918</v>
      </c>
      <c r="U183" s="142">
        <v>16.492018972619082</v>
      </c>
      <c r="V183" s="142">
        <v>24.650088110719594</v>
      </c>
      <c r="W183" s="142">
        <v>9.1129571221427277</v>
      </c>
      <c r="X183" s="142">
        <v>11.963264492694645</v>
      </c>
      <c r="Y183" s="142">
        <v>13.994647418975186</v>
      </c>
      <c r="Z183" s="142">
        <v>14.790933145480089</v>
      </c>
      <c r="AA183" s="142">
        <v>3.8892592278563121</v>
      </c>
      <c r="AB183" s="142">
        <v>8.4059616196339544</v>
      </c>
      <c r="AC183" s="142">
        <v>5.3673199747080229</v>
      </c>
      <c r="AD183" s="142">
        <v>23.010024703932281</v>
      </c>
      <c r="AE183" s="142">
        <v>7.3249733364141765</v>
      </c>
      <c r="AF183" s="142">
        <v>13.897987588232489</v>
      </c>
      <c r="AG183" s="142">
        <v>16.758313825613062</v>
      </c>
      <c r="AH183" s="142">
        <v>29.958438138707976</v>
      </c>
      <c r="AI183" s="142">
        <v>34.219177458947087</v>
      </c>
      <c r="AJ183" s="142">
        <v>65.201323832305874</v>
      </c>
      <c r="AK183" s="142">
        <v>14.023566467851406</v>
      </c>
      <c r="AL183" s="142">
        <v>9.7909454511702378</v>
      </c>
    </row>
    <row r="184" spans="1:38">
      <c r="A184" s="160" t="s">
        <v>40</v>
      </c>
      <c r="B184" s="102" t="s">
        <v>39</v>
      </c>
      <c r="C184" s="142">
        <v>604.5784228943744</v>
      </c>
      <c r="D184" s="142">
        <v>163.5949076653321</v>
      </c>
      <c r="E184" s="142">
        <v>320.54142582091487</v>
      </c>
      <c r="F184" s="142">
        <v>137.05346508061902</v>
      </c>
      <c r="G184" s="142">
        <v>80.920922539288227</v>
      </c>
      <c r="H184" s="142">
        <v>75.841953155353536</v>
      </c>
      <c r="I184" s="142">
        <v>112.74540408759361</v>
      </c>
      <c r="J184" s="142">
        <v>51.056937549299342</v>
      </c>
      <c r="K184" s="142">
        <v>71.401487908182972</v>
      </c>
      <c r="L184" s="142">
        <v>138.412210721918</v>
      </c>
      <c r="M184" s="142">
        <v>332.49984577394252</v>
      </c>
      <c r="N184" s="142">
        <v>56.29831850358962</v>
      </c>
      <c r="O184" s="142">
        <v>125.42378573879445</v>
      </c>
      <c r="P184" s="142">
        <v>53.774230721410142</v>
      </c>
      <c r="Q184" s="142">
        <v>58.671452503331558</v>
      </c>
      <c r="R184" s="142">
        <v>716.84751071177743</v>
      </c>
      <c r="S184" s="142">
        <v>74.0785681435013</v>
      </c>
      <c r="T184" s="142">
        <v>206.08269046627925</v>
      </c>
      <c r="U184" s="142">
        <v>317.94178553729779</v>
      </c>
      <c r="V184" s="142">
        <v>135.9450875897416</v>
      </c>
      <c r="W184" s="142">
        <v>144.72699995430762</v>
      </c>
      <c r="X184" s="142">
        <v>199.15168969632248</v>
      </c>
      <c r="Y184" s="142">
        <v>537.81735514485422</v>
      </c>
      <c r="Z184" s="142">
        <v>309.67351167757516</v>
      </c>
      <c r="AA184" s="142">
        <v>234.10988104000268</v>
      </c>
      <c r="AB184" s="142">
        <v>92.126833488468606</v>
      </c>
      <c r="AC184" s="142">
        <v>224.49361102060396</v>
      </c>
      <c r="AD184" s="142">
        <v>229.40036347021595</v>
      </c>
      <c r="AE184" s="142">
        <v>129.57533486458357</v>
      </c>
      <c r="AF184" s="142">
        <v>366.88522815592654</v>
      </c>
      <c r="AG184" s="142">
        <v>47.825826315217924</v>
      </c>
      <c r="AH184" s="142">
        <v>123.52454711208365</v>
      </c>
      <c r="AI184" s="142">
        <v>1087.4222510018565</v>
      </c>
      <c r="AJ184" s="142">
        <v>1331.6467454959993</v>
      </c>
      <c r="AK184" s="142">
        <v>160.62319007241044</v>
      </c>
      <c r="AL184" s="142">
        <v>127.01575746826983</v>
      </c>
    </row>
    <row r="185" spans="1:38">
      <c r="A185" s="160" t="s">
        <v>44</v>
      </c>
      <c r="B185" s="92" t="s">
        <v>45</v>
      </c>
      <c r="C185" s="142">
        <v>44.971856287820522</v>
      </c>
      <c r="D185" s="142">
        <v>108.51271447253139</v>
      </c>
      <c r="E185" s="142">
        <v>0.30310509332759689</v>
      </c>
      <c r="F185" s="142">
        <v>32.372640443675799</v>
      </c>
      <c r="G185" s="142">
        <v>24.363769151897298</v>
      </c>
      <c r="H185" s="142">
        <v>27.716379499283136</v>
      </c>
      <c r="I185" s="142">
        <v>15.129989339112161</v>
      </c>
      <c r="J185" s="142">
        <v>0.78883851158031482</v>
      </c>
      <c r="K185" s="142">
        <v>23.570581427232774</v>
      </c>
      <c r="L185" s="142">
        <v>23.250147205279568</v>
      </c>
      <c r="M185" s="142">
        <v>87.831863119722129</v>
      </c>
      <c r="N185" s="142">
        <v>28.292842088222116</v>
      </c>
      <c r="O185" s="142">
        <v>81.950092958617716</v>
      </c>
      <c r="P185" s="142">
        <v>10.47502178960114</v>
      </c>
      <c r="Q185" s="142">
        <v>30.243641167322259</v>
      </c>
      <c r="R185" s="142">
        <v>44.444152371839856</v>
      </c>
      <c r="S185" s="142">
        <v>9.7582229184596052</v>
      </c>
      <c r="T185" s="142">
        <v>6.7829997363100247</v>
      </c>
      <c r="U185" s="142">
        <v>137.31817099356448</v>
      </c>
      <c r="V185" s="142">
        <v>60.779215562501662</v>
      </c>
      <c r="W185" s="142">
        <v>0.79325956484348614</v>
      </c>
      <c r="X185" s="142">
        <v>45.689625055031314</v>
      </c>
      <c r="Y185" s="142">
        <v>248.98196706893185</v>
      </c>
      <c r="Z185" s="142">
        <v>5.6006354189742034</v>
      </c>
      <c r="AA185" s="142">
        <v>1.1738078295989716</v>
      </c>
      <c r="AB185" s="142">
        <v>96.676341298984084</v>
      </c>
      <c r="AC185" s="142">
        <v>22.552522416414803</v>
      </c>
      <c r="AD185" s="142">
        <v>36.229755743060146</v>
      </c>
      <c r="AE185" s="142">
        <v>6.2614016081015444</v>
      </c>
      <c r="AF185" s="142">
        <v>82.402071509134359</v>
      </c>
      <c r="AG185" s="142">
        <v>0</v>
      </c>
      <c r="AH185" s="142">
        <v>0</v>
      </c>
      <c r="AI185" s="142">
        <v>335.48219774320188</v>
      </c>
      <c r="AJ185" s="142">
        <v>1072.0224049187318</v>
      </c>
      <c r="AK185" s="142">
        <v>96.068885046921579</v>
      </c>
      <c r="AL185" s="142">
        <v>41.410914161119017</v>
      </c>
    </row>
    <row r="186" spans="1:38">
      <c r="A186" s="160" t="s">
        <v>43</v>
      </c>
      <c r="B186" s="160" t="s">
        <v>46</v>
      </c>
      <c r="C186" s="149">
        <v>21.647224573020981</v>
      </c>
      <c r="D186" s="149">
        <v>24.830387487100339</v>
      </c>
      <c r="E186" s="149">
        <v>8.3062600466053844</v>
      </c>
      <c r="F186" s="149">
        <v>13.741649677753253</v>
      </c>
      <c r="G186" s="149">
        <v>14.369382922567635</v>
      </c>
      <c r="H186" s="149">
        <v>12.47745168834399</v>
      </c>
      <c r="I186" s="149">
        <v>16.147815996388559</v>
      </c>
      <c r="J186" s="149">
        <v>3.0077078811972657</v>
      </c>
      <c r="K186" s="149">
        <v>10.724250576923989</v>
      </c>
      <c r="L186" s="149">
        <v>15.709563237971143</v>
      </c>
      <c r="M186" s="149">
        <v>19.260874877136352</v>
      </c>
      <c r="N186" s="149">
        <v>8.7417573975567358</v>
      </c>
      <c r="O186" s="149">
        <v>10.904474845488259</v>
      </c>
      <c r="P186" s="149">
        <v>10.011960082385382</v>
      </c>
      <c r="Q186" s="149">
        <v>19.907746566505629</v>
      </c>
      <c r="R186" s="149">
        <v>6.9323477208256614</v>
      </c>
      <c r="S186" s="149">
        <v>4.4681386979232132</v>
      </c>
      <c r="T186" s="149">
        <v>5.1208987538635036</v>
      </c>
      <c r="U186" s="149">
        <v>4.4931541693118904</v>
      </c>
      <c r="V186" s="149">
        <v>9.350102120301635</v>
      </c>
      <c r="W186" s="149">
        <v>8.9371661550491233</v>
      </c>
      <c r="X186" s="149">
        <v>7.4881404251896004</v>
      </c>
      <c r="Y186" s="149">
        <v>7.0228960177160342</v>
      </c>
      <c r="Z186" s="149">
        <v>11.811532200616789</v>
      </c>
      <c r="AA186" s="149">
        <v>7.5911461669435001</v>
      </c>
      <c r="AB186" s="149">
        <v>6.8585379225061409</v>
      </c>
      <c r="AC186" s="149">
        <v>7.1173830143213195</v>
      </c>
      <c r="AD186" s="149">
        <v>12.748708412802841</v>
      </c>
      <c r="AE186" s="149">
        <v>8.2156051700324628</v>
      </c>
      <c r="AF186" s="149">
        <v>24.160368455145793</v>
      </c>
      <c r="AG186" s="149">
        <v>3.0313157198418503</v>
      </c>
      <c r="AH186" s="149">
        <v>9.6446098737962576</v>
      </c>
      <c r="AI186" s="149">
        <v>26.444343585553849</v>
      </c>
      <c r="AJ186" s="149">
        <v>97.979375672077708</v>
      </c>
      <c r="AK186" s="149">
        <v>40.76903903973885</v>
      </c>
      <c r="AL186" s="149">
        <v>12.546976709644657</v>
      </c>
    </row>
    <row r="187" spans="1:38" ht="15">
      <c r="A187" s="118"/>
      <c r="B187" s="118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10"/>
      <c r="N187" s="110"/>
      <c r="O187" s="110"/>
      <c r="P187" s="109"/>
      <c r="Q187" s="109"/>
      <c r="R187" s="109"/>
      <c r="S187" s="109"/>
      <c r="T187" s="109"/>
      <c r="U187" s="109"/>
      <c r="V187" s="118"/>
      <c r="W187" s="118"/>
      <c r="X187" s="118"/>
      <c r="Y187" s="118"/>
      <c r="Z187" s="118"/>
      <c r="AA187" s="118"/>
      <c r="AB187" s="118"/>
      <c r="AC187" s="118"/>
      <c r="AD187" s="118"/>
      <c r="AE187" s="118"/>
      <c r="AF187" s="118"/>
      <c r="AG187" s="118"/>
      <c r="AH187" s="118"/>
      <c r="AI187" s="118"/>
      <c r="AJ187" s="118"/>
      <c r="AK187" s="118"/>
      <c r="AL187" s="118"/>
    </row>
    <row r="188" spans="1:38" ht="15">
      <c r="A188" s="112" t="s">
        <v>196</v>
      </c>
      <c r="B188" s="118"/>
      <c r="C188" s="223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118"/>
      <c r="AC188" s="118"/>
      <c r="AD188" s="118"/>
      <c r="AE188" s="118"/>
      <c r="AF188" s="118"/>
      <c r="AG188" s="118"/>
      <c r="AH188" s="118"/>
      <c r="AI188" s="118"/>
      <c r="AJ188" s="118"/>
      <c r="AK188" s="118"/>
      <c r="AL188" s="118"/>
    </row>
    <row r="189" spans="1:38">
      <c r="A189" s="141" t="s">
        <v>41</v>
      </c>
      <c r="B189" s="141" t="s">
        <v>42</v>
      </c>
      <c r="C189" s="141" t="s">
        <v>0</v>
      </c>
      <c r="D189" s="141" t="s">
        <v>1</v>
      </c>
      <c r="E189" s="141" t="s">
        <v>2</v>
      </c>
      <c r="F189" s="141" t="s">
        <v>3</v>
      </c>
      <c r="G189" s="141" t="s">
        <v>4</v>
      </c>
      <c r="H189" s="141" t="s">
        <v>5</v>
      </c>
      <c r="I189" s="141" t="s">
        <v>6</v>
      </c>
      <c r="J189" s="141" t="s">
        <v>7</v>
      </c>
      <c r="K189" s="141" t="s">
        <v>8</v>
      </c>
      <c r="L189" s="141" t="s">
        <v>9</v>
      </c>
      <c r="M189" s="141" t="s">
        <v>10</v>
      </c>
      <c r="N189" s="141" t="s">
        <v>11</v>
      </c>
      <c r="O189" s="141" t="s">
        <v>12</v>
      </c>
      <c r="P189" s="141" t="s">
        <v>13</v>
      </c>
      <c r="Q189" s="141" t="s">
        <v>14</v>
      </c>
      <c r="R189" s="141" t="s">
        <v>15</v>
      </c>
      <c r="S189" s="141" t="s">
        <v>16</v>
      </c>
      <c r="T189" s="141" t="s">
        <v>17</v>
      </c>
      <c r="U189" s="141" t="s">
        <v>18</v>
      </c>
      <c r="V189" s="141" t="s">
        <v>19</v>
      </c>
      <c r="W189" s="141" t="s">
        <v>20</v>
      </c>
      <c r="X189" s="141" t="s">
        <v>21</v>
      </c>
      <c r="Y189" s="141" t="s">
        <v>22</v>
      </c>
      <c r="Z189" s="141" t="s">
        <v>23</v>
      </c>
      <c r="AA189" s="141" t="s">
        <v>24</v>
      </c>
      <c r="AB189" s="141" t="s">
        <v>25</v>
      </c>
      <c r="AC189" s="141" t="s">
        <v>26</v>
      </c>
      <c r="AD189" s="141" t="s">
        <v>27</v>
      </c>
      <c r="AE189" s="141" t="s">
        <v>28</v>
      </c>
      <c r="AF189" s="141" t="s">
        <v>29</v>
      </c>
      <c r="AG189" s="141" t="s">
        <v>30</v>
      </c>
      <c r="AH189" s="141" t="s">
        <v>31</v>
      </c>
      <c r="AI189" s="141" t="s">
        <v>32</v>
      </c>
      <c r="AJ189" s="141" t="s">
        <v>33</v>
      </c>
      <c r="AK189" s="141" t="s">
        <v>34</v>
      </c>
      <c r="AL189" s="141" t="s">
        <v>35</v>
      </c>
    </row>
    <row r="190" spans="1:38">
      <c r="A190" s="160" t="s">
        <v>40</v>
      </c>
      <c r="B190" s="102" t="s">
        <v>36</v>
      </c>
      <c r="C190" s="149">
        <v>12.094640500905056</v>
      </c>
      <c r="D190" s="149">
        <v>13.224811451185046</v>
      </c>
      <c r="E190" s="149">
        <v>6.0305874919080829</v>
      </c>
      <c r="F190" s="149">
        <v>7.2676028149030518</v>
      </c>
      <c r="G190" s="149">
        <v>1.3080356920633494</v>
      </c>
      <c r="H190" s="149">
        <v>9.6520653978027475</v>
      </c>
      <c r="I190" s="149">
        <v>4.8340511204062047</v>
      </c>
      <c r="J190" s="149">
        <v>5.0296223703043133</v>
      </c>
      <c r="K190" s="149">
        <v>3.144040884060856</v>
      </c>
      <c r="L190" s="149">
        <v>10.006584332390727</v>
      </c>
      <c r="M190" s="149">
        <v>7.5302966350196403</v>
      </c>
      <c r="N190" s="149">
        <v>2.8824696396891447</v>
      </c>
      <c r="O190" s="149">
        <v>5.0088767918800468</v>
      </c>
      <c r="P190" s="149">
        <v>6.3880937308026651</v>
      </c>
      <c r="Q190" s="149">
        <v>7.3765049732254484</v>
      </c>
      <c r="R190" s="149">
        <v>6.4198631587431256</v>
      </c>
      <c r="S190" s="149">
        <v>12.642974962287337</v>
      </c>
      <c r="T190" s="149">
        <v>18.80080925093748</v>
      </c>
      <c r="U190" s="149">
        <v>1.6294620165615386</v>
      </c>
      <c r="V190" s="149">
        <v>7.7979526483971409</v>
      </c>
      <c r="W190" s="149">
        <v>6.9482961746218734</v>
      </c>
      <c r="X190" s="149">
        <v>3.7105345834214107</v>
      </c>
      <c r="Y190" s="149">
        <v>6.1033150982471955</v>
      </c>
      <c r="Z190" s="149">
        <v>7.6508093113604918</v>
      </c>
      <c r="AA190" s="149">
        <v>5.8857936713752812</v>
      </c>
      <c r="AB190" s="149">
        <v>6.5410710600826043</v>
      </c>
      <c r="AC190" s="149">
        <v>3.239967231349576</v>
      </c>
      <c r="AD190" s="149">
        <v>3.6724734231738525</v>
      </c>
      <c r="AE190" s="149">
        <v>6.9255429208104324</v>
      </c>
      <c r="AF190" s="149">
        <v>6.2635266300453161</v>
      </c>
      <c r="AG190" s="149">
        <v>0.19126290270803115</v>
      </c>
      <c r="AH190" s="149">
        <v>0.26471021765609609</v>
      </c>
      <c r="AI190" s="149">
        <v>7.7416838934089878</v>
      </c>
      <c r="AJ190" s="149">
        <v>24.880164175478868</v>
      </c>
      <c r="AK190" s="149">
        <v>0.11273402619578798</v>
      </c>
      <c r="AL190" s="149">
        <v>7.0692487653795926</v>
      </c>
    </row>
    <row r="191" spans="1:38">
      <c r="A191" s="160" t="s">
        <v>40</v>
      </c>
      <c r="B191" s="102" t="s">
        <v>37</v>
      </c>
      <c r="C191" s="149">
        <v>12.428950159092269</v>
      </c>
      <c r="D191" s="149">
        <v>9.3801252750284956</v>
      </c>
      <c r="E191" s="149">
        <v>5.4387725567868737</v>
      </c>
      <c r="F191" s="149">
        <v>6.8168585941193811</v>
      </c>
      <c r="G191" s="149">
        <v>2.9840352614135752</v>
      </c>
      <c r="H191" s="149">
        <v>10.323773710401451</v>
      </c>
      <c r="I191" s="149">
        <v>5.1338680248959996</v>
      </c>
      <c r="J191" s="149">
        <v>2.5916848164727924</v>
      </c>
      <c r="K191" s="149">
        <v>2.5095214427630186</v>
      </c>
      <c r="L191" s="149">
        <v>10.100954881034692</v>
      </c>
      <c r="M191" s="149">
        <v>10.963967558038716</v>
      </c>
      <c r="N191" s="149">
        <v>2.9134765455060703</v>
      </c>
      <c r="O191" s="149">
        <v>7.8899017037953705</v>
      </c>
      <c r="P191" s="149">
        <v>6.592980368187888</v>
      </c>
      <c r="Q191" s="149">
        <v>7.8020947464655492</v>
      </c>
      <c r="R191" s="149">
        <v>2.752870995441822</v>
      </c>
      <c r="S191" s="149">
        <v>6.0391848130108405</v>
      </c>
      <c r="T191" s="149">
        <v>18.45666522515204</v>
      </c>
      <c r="U191" s="149">
        <v>1.6932996238544651</v>
      </c>
      <c r="V191" s="149">
        <v>8.6835405774897367</v>
      </c>
      <c r="W191" s="149">
        <v>7.0325056873360614</v>
      </c>
      <c r="X191" s="149">
        <v>2.2873988831317686</v>
      </c>
      <c r="Y191" s="149">
        <v>8.5848347063060828</v>
      </c>
      <c r="Z191" s="149">
        <v>9.4082569175316308</v>
      </c>
      <c r="AA191" s="149">
        <v>5.8646944237573724</v>
      </c>
      <c r="AB191" s="149">
        <v>3.5931488077766129</v>
      </c>
      <c r="AC191" s="149">
        <v>2.6044242997908547</v>
      </c>
      <c r="AD191" s="149">
        <v>6.7252606006134732</v>
      </c>
      <c r="AE191" s="149">
        <v>7.599602173457539</v>
      </c>
      <c r="AF191" s="149">
        <v>7.5533975994429241</v>
      </c>
      <c r="AG191" s="149">
        <v>0</v>
      </c>
      <c r="AH191" s="149">
        <v>0</v>
      </c>
      <c r="AI191" s="149">
        <v>41.963638766083413</v>
      </c>
      <c r="AJ191" s="149">
        <v>0</v>
      </c>
      <c r="AK191" s="149">
        <v>9.4979355331919653E-3</v>
      </c>
      <c r="AL191" s="149">
        <v>7.5825804284492291</v>
      </c>
    </row>
    <row r="192" spans="1:38">
      <c r="A192" s="160" t="s">
        <v>40</v>
      </c>
      <c r="B192" s="102" t="s">
        <v>38</v>
      </c>
      <c r="C192" s="149">
        <v>11.873933114064821</v>
      </c>
      <c r="D192" s="149">
        <v>8.9607535608540996</v>
      </c>
      <c r="E192" s="149">
        <v>5.1961998411966484</v>
      </c>
      <c r="F192" s="149">
        <v>6.512541422696291</v>
      </c>
      <c r="G192" s="149">
        <v>2.8503810383407178</v>
      </c>
      <c r="H192" s="149">
        <v>9.8629543095995782</v>
      </c>
      <c r="I192" s="149">
        <v>4.9043155339824249</v>
      </c>
      <c r="J192" s="149">
        <v>2.4757655557424521</v>
      </c>
      <c r="K192" s="149">
        <v>2.3973218197552115</v>
      </c>
      <c r="L192" s="149">
        <v>9.6498194823326475</v>
      </c>
      <c r="M192" s="149">
        <v>10.474142686268362</v>
      </c>
      <c r="N192" s="149">
        <v>2.7831588037504762</v>
      </c>
      <c r="O192" s="149">
        <v>7.5376161079106208</v>
      </c>
      <c r="P192" s="149">
        <v>6.2982403279429562</v>
      </c>
      <c r="Q192" s="149">
        <v>7.4534308983913835</v>
      </c>
      <c r="R192" s="149">
        <v>2.6298165873472863</v>
      </c>
      <c r="S192" s="149">
        <v>5.7696550220022083</v>
      </c>
      <c r="T192" s="149">
        <v>17.631941007095858</v>
      </c>
      <c r="U192" s="149">
        <v>1.6174700929030104</v>
      </c>
      <c r="V192" s="149">
        <v>8.2948634012717015</v>
      </c>
      <c r="W192" s="149">
        <v>6.7185670812936982</v>
      </c>
      <c r="X192" s="149">
        <v>2.1851397984844092</v>
      </c>
      <c r="Y192" s="149">
        <v>8.2018767625751305</v>
      </c>
      <c r="Z192" s="149">
        <v>8.9883515828842331</v>
      </c>
      <c r="AA192" s="149">
        <v>5.6026456426378459</v>
      </c>
      <c r="AB192" s="149">
        <v>3.4324787277994524</v>
      </c>
      <c r="AC192" s="149">
        <v>2.4879070529267238</v>
      </c>
      <c r="AD192" s="149">
        <v>6.4248161118821123</v>
      </c>
      <c r="AE192" s="149">
        <v>7.2597253279125216</v>
      </c>
      <c r="AF192" s="149">
        <v>7.2155328561721674</v>
      </c>
      <c r="AG192" s="149">
        <v>0</v>
      </c>
      <c r="AH192" s="149">
        <v>0</v>
      </c>
      <c r="AI192" s="149">
        <v>41.951052795590591</v>
      </c>
      <c r="AJ192" s="149">
        <v>0</v>
      </c>
      <c r="AK192" s="149">
        <v>9.4979355331919653E-3</v>
      </c>
      <c r="AL192" s="149">
        <v>7.3197054608469507</v>
      </c>
    </row>
    <row r="193" spans="1:38">
      <c r="A193" s="160" t="s">
        <v>40</v>
      </c>
      <c r="B193" s="102" t="s">
        <v>39</v>
      </c>
      <c r="C193" s="149">
        <v>19.856072555350597</v>
      </c>
      <c r="D193" s="149">
        <v>23.184951537908759</v>
      </c>
      <c r="E193" s="149">
        <v>3.2012290789577662</v>
      </c>
      <c r="F193" s="149">
        <v>9.1619857551525214</v>
      </c>
      <c r="G193" s="149">
        <v>1.5407377666033777</v>
      </c>
      <c r="H193" s="149">
        <v>13.253874615359623</v>
      </c>
      <c r="I193" s="149">
        <v>8.6461775533903413</v>
      </c>
      <c r="J193" s="149">
        <v>0</v>
      </c>
      <c r="K193" s="149">
        <v>4.0776455676766217</v>
      </c>
      <c r="L193" s="149">
        <v>9.5701982604678975</v>
      </c>
      <c r="M193" s="149">
        <v>17.538104258545168</v>
      </c>
      <c r="N193" s="149">
        <v>2.6792922108680473</v>
      </c>
      <c r="O193" s="149">
        <v>11.647580835135958</v>
      </c>
      <c r="P193" s="149">
        <v>8.2762602545364512</v>
      </c>
      <c r="Q193" s="149">
        <v>13.522919845131316</v>
      </c>
      <c r="R193" s="149">
        <v>6.0993176666751978</v>
      </c>
      <c r="S193" s="149">
        <v>12.322268270040782</v>
      </c>
      <c r="T193" s="149">
        <v>21.337193564832798</v>
      </c>
      <c r="U193" s="149">
        <v>1.215598516701361</v>
      </c>
      <c r="V193" s="149">
        <v>15.938304454553865</v>
      </c>
      <c r="W193" s="149">
        <v>5.8383306123067227</v>
      </c>
      <c r="X193" s="149">
        <v>5.0155902747513901</v>
      </c>
      <c r="Y193" s="149">
        <v>7.6485487065854487</v>
      </c>
      <c r="Z193" s="149">
        <v>8.0296416141712825</v>
      </c>
      <c r="AA193" s="149">
        <v>7.20073819459326</v>
      </c>
      <c r="AB193" s="149">
        <v>8.2300150107613366</v>
      </c>
      <c r="AC193" s="149">
        <v>6.0293684318082716</v>
      </c>
      <c r="AD193" s="149">
        <v>4.4400351541963046</v>
      </c>
      <c r="AE193" s="149">
        <v>12.606034284195534</v>
      </c>
      <c r="AF193" s="149">
        <v>12.799959819500007</v>
      </c>
      <c r="AG193" s="149">
        <v>0.22852272163194645</v>
      </c>
      <c r="AH193" s="149">
        <v>0.31512149781604937</v>
      </c>
      <c r="AI193" s="149">
        <v>14.759440434323338</v>
      </c>
      <c r="AJ193" s="149">
        <v>37.957912423267366</v>
      </c>
      <c r="AK193" s="149">
        <v>0.15549795011628337</v>
      </c>
      <c r="AL193" s="149">
        <v>11.166008371603258</v>
      </c>
    </row>
    <row r="194" spans="1:38">
      <c r="A194" s="160" t="s">
        <v>44</v>
      </c>
      <c r="B194" s="92" t="s">
        <v>45</v>
      </c>
      <c r="C194" s="149">
        <v>57.27200860076276</v>
      </c>
      <c r="D194" s="149">
        <v>43.633252929607345</v>
      </c>
      <c r="E194" s="149">
        <v>21.698053158529742</v>
      </c>
      <c r="F194" s="149">
        <v>30.122757183881454</v>
      </c>
      <c r="G194" s="149">
        <v>14.152583838939607</v>
      </c>
      <c r="H194" s="149">
        <v>59.277334389679766</v>
      </c>
      <c r="I194" s="149">
        <v>21.919095260279722</v>
      </c>
      <c r="J194" s="149">
        <v>18.621218633816476</v>
      </c>
      <c r="K194" s="149">
        <v>22.83524236000385</v>
      </c>
      <c r="L194" s="149">
        <v>34.172029431079913</v>
      </c>
      <c r="M194" s="149">
        <v>50.968969266953003</v>
      </c>
      <c r="N194" s="149">
        <v>19.814292447518099</v>
      </c>
      <c r="O194" s="149">
        <v>37.780358925287061</v>
      </c>
      <c r="P194" s="149">
        <v>28.77871570032795</v>
      </c>
      <c r="Q194" s="149">
        <v>37.871263844904021</v>
      </c>
      <c r="R194" s="149">
        <v>12.97413602925822</v>
      </c>
      <c r="S194" s="149">
        <v>42.214074695558296</v>
      </c>
      <c r="T194" s="149">
        <v>85.921270295756159</v>
      </c>
      <c r="U194" s="149">
        <v>10.092438360764987</v>
      </c>
      <c r="V194" s="149">
        <v>44.307700901847376</v>
      </c>
      <c r="W194" s="149">
        <v>29.752619988899053</v>
      </c>
      <c r="X194" s="149">
        <v>16.594009126857976</v>
      </c>
      <c r="Y194" s="149">
        <v>29.935538908866221</v>
      </c>
      <c r="Z194" s="149">
        <v>38.205794256031545</v>
      </c>
      <c r="AA194" s="149">
        <v>22.658494422550927</v>
      </c>
      <c r="AB194" s="149">
        <v>27.293340091057537</v>
      </c>
      <c r="AC194" s="149">
        <v>13.970059781633914</v>
      </c>
      <c r="AD194" s="149">
        <v>20.761249047390248</v>
      </c>
      <c r="AE194" s="149">
        <v>38.359881655600987</v>
      </c>
      <c r="AF194" s="149">
        <v>48.191384236625964</v>
      </c>
      <c r="AG194" s="149">
        <v>0</v>
      </c>
      <c r="AH194" s="149">
        <v>0</v>
      </c>
      <c r="AI194" s="149">
        <v>63.954486817540108</v>
      </c>
      <c r="AJ194" s="149">
        <v>199.66936723248295</v>
      </c>
      <c r="AK194" s="149">
        <v>0.44144140283011551</v>
      </c>
      <c r="AL194" s="149">
        <v>33.674986166217693</v>
      </c>
    </row>
    <row r="195" spans="1:38">
      <c r="A195" s="160" t="s">
        <v>43</v>
      </c>
      <c r="B195" s="160" t="s">
        <v>46</v>
      </c>
      <c r="C195" s="149">
        <v>9.2056771846697192</v>
      </c>
      <c r="D195" s="149">
        <v>11.685614182037627</v>
      </c>
      <c r="E195" s="149">
        <v>4.9526948271487399</v>
      </c>
      <c r="F195" s="149">
        <v>7.6241821525506008</v>
      </c>
      <c r="G195" s="149">
        <v>4.768522091920735</v>
      </c>
      <c r="H195" s="149">
        <v>14.043882929035849</v>
      </c>
      <c r="I195" s="149">
        <v>7.8976162075449183</v>
      </c>
      <c r="J195" s="149">
        <v>2.2175313891082937</v>
      </c>
      <c r="K195" s="149">
        <v>3.2142684030302053</v>
      </c>
      <c r="L195" s="149">
        <v>9.6787052922870913</v>
      </c>
      <c r="M195" s="149">
        <v>10.682088180636724</v>
      </c>
      <c r="N195" s="149">
        <v>4.0476690361670515</v>
      </c>
      <c r="O195" s="149">
        <v>8.8621523445301751</v>
      </c>
      <c r="P195" s="149">
        <v>4.7007984780872993</v>
      </c>
      <c r="Q195" s="149">
        <v>11.114541596558812</v>
      </c>
      <c r="R195" s="149">
        <v>4.3995808449358318</v>
      </c>
      <c r="S195" s="149">
        <v>6.7513487427502987</v>
      </c>
      <c r="T195" s="149">
        <v>13.613135353442944</v>
      </c>
      <c r="U195" s="149">
        <v>3.2635604294459206</v>
      </c>
      <c r="V195" s="149">
        <v>9.7717757604805033</v>
      </c>
      <c r="W195" s="149">
        <v>5.1379741859586101</v>
      </c>
      <c r="X195" s="149">
        <v>3.3332888732781552</v>
      </c>
      <c r="Y195" s="149">
        <v>8.1712705641851748</v>
      </c>
      <c r="Z195" s="149">
        <v>8.4519864903329296</v>
      </c>
      <c r="AA195" s="149">
        <v>7.5578531818181336</v>
      </c>
      <c r="AB195" s="149">
        <v>4.9980278660057467</v>
      </c>
      <c r="AC195" s="149">
        <v>4.2179326782424775</v>
      </c>
      <c r="AD195" s="149">
        <v>4.5716328746735355</v>
      </c>
      <c r="AE195" s="149">
        <v>7.7165023672504489</v>
      </c>
      <c r="AF195" s="149">
        <v>9.1661227305393584</v>
      </c>
      <c r="AG195" s="149">
        <v>0.58404038366070266</v>
      </c>
      <c r="AH195" s="149">
        <v>1.169445027227751</v>
      </c>
      <c r="AI195" s="149">
        <v>1.7140636519643788</v>
      </c>
      <c r="AJ195" s="149">
        <v>11.276473067114129</v>
      </c>
      <c r="AK195" s="149">
        <v>1.2454069231281277E-2</v>
      </c>
      <c r="AL195" s="149">
        <v>7.60465484502161</v>
      </c>
    </row>
    <row r="196" spans="1:38" ht="15">
      <c r="A196" s="118"/>
      <c r="B196" s="118"/>
      <c r="C196" s="223"/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8"/>
      <c r="Q196" s="118"/>
      <c r="R196" s="118"/>
      <c r="S196" s="118"/>
      <c r="T196" s="118"/>
      <c r="U196" s="118"/>
      <c r="V196" s="118"/>
      <c r="W196" s="118"/>
      <c r="X196" s="118"/>
      <c r="Y196" s="118"/>
      <c r="Z196" s="118"/>
      <c r="AA196" s="118"/>
      <c r="AB196" s="118"/>
      <c r="AC196" s="118"/>
      <c r="AD196" s="118"/>
      <c r="AE196" s="118"/>
      <c r="AF196" s="118"/>
      <c r="AG196" s="118"/>
      <c r="AH196" s="118"/>
      <c r="AI196" s="118"/>
      <c r="AJ196" s="118"/>
      <c r="AK196" s="118"/>
      <c r="AL196" s="118"/>
    </row>
    <row r="197" spans="1:38" ht="15">
      <c r="A197" s="112" t="s">
        <v>197</v>
      </c>
      <c r="B197" s="118"/>
      <c r="C197" s="223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8"/>
      <c r="AB197" s="118"/>
      <c r="AC197" s="118"/>
      <c r="AD197" s="118"/>
      <c r="AE197" s="118"/>
      <c r="AF197" s="118"/>
      <c r="AG197" s="118"/>
      <c r="AH197" s="118"/>
      <c r="AI197" s="118"/>
      <c r="AJ197" s="118"/>
      <c r="AK197" s="118"/>
      <c r="AL197" s="118"/>
    </row>
    <row r="198" spans="1:38">
      <c r="A198" s="141" t="s">
        <v>41</v>
      </c>
      <c r="B198" s="141" t="s">
        <v>42</v>
      </c>
      <c r="C198" s="141" t="s">
        <v>0</v>
      </c>
      <c r="D198" s="141" t="s">
        <v>1</v>
      </c>
      <c r="E198" s="141" t="s">
        <v>2</v>
      </c>
      <c r="F198" s="141" t="s">
        <v>3</v>
      </c>
      <c r="G198" s="141" t="s">
        <v>4</v>
      </c>
      <c r="H198" s="141" t="s">
        <v>5</v>
      </c>
      <c r="I198" s="141" t="s">
        <v>6</v>
      </c>
      <c r="J198" s="141" t="s">
        <v>7</v>
      </c>
      <c r="K198" s="141" t="s">
        <v>8</v>
      </c>
      <c r="L198" s="141" t="s">
        <v>9</v>
      </c>
      <c r="M198" s="141" t="s">
        <v>10</v>
      </c>
      <c r="N198" s="141" t="s">
        <v>11</v>
      </c>
      <c r="O198" s="141" t="s">
        <v>12</v>
      </c>
      <c r="P198" s="141" t="s">
        <v>13</v>
      </c>
      <c r="Q198" s="141" t="s">
        <v>14</v>
      </c>
      <c r="R198" s="141" t="s">
        <v>15</v>
      </c>
      <c r="S198" s="141" t="s">
        <v>16</v>
      </c>
      <c r="T198" s="141" t="s">
        <v>17</v>
      </c>
      <c r="U198" s="141" t="s">
        <v>18</v>
      </c>
      <c r="V198" s="141" t="s">
        <v>19</v>
      </c>
      <c r="W198" s="141" t="s">
        <v>20</v>
      </c>
      <c r="X198" s="141" t="s">
        <v>21</v>
      </c>
      <c r="Y198" s="141" t="s">
        <v>22</v>
      </c>
      <c r="Z198" s="141" t="s">
        <v>23</v>
      </c>
      <c r="AA198" s="141" t="s">
        <v>24</v>
      </c>
      <c r="AB198" s="141" t="s">
        <v>25</v>
      </c>
      <c r="AC198" s="141" t="s">
        <v>26</v>
      </c>
      <c r="AD198" s="141" t="s">
        <v>27</v>
      </c>
      <c r="AE198" s="141" t="s">
        <v>28</v>
      </c>
      <c r="AF198" s="141" t="s">
        <v>29</v>
      </c>
      <c r="AG198" s="141" t="s">
        <v>30</v>
      </c>
      <c r="AH198" s="141" t="s">
        <v>31</v>
      </c>
      <c r="AI198" s="141" t="s">
        <v>32</v>
      </c>
      <c r="AJ198" s="141" t="s">
        <v>33</v>
      </c>
      <c r="AK198" s="141" t="s">
        <v>34</v>
      </c>
      <c r="AL198" s="141" t="s">
        <v>35</v>
      </c>
    </row>
    <row r="199" spans="1:38">
      <c r="A199" s="160" t="s">
        <v>40</v>
      </c>
      <c r="B199" s="102" t="s">
        <v>36</v>
      </c>
      <c r="C199" s="149">
        <v>12.05525322161494</v>
      </c>
      <c r="D199" s="149">
        <v>14.013214295865929</v>
      </c>
      <c r="E199" s="149">
        <v>13.709167216175889</v>
      </c>
      <c r="F199" s="149">
        <v>13.250782057312341</v>
      </c>
      <c r="G199" s="149">
        <v>13.768595907324032</v>
      </c>
      <c r="H199" s="149">
        <v>11.936618157184476</v>
      </c>
      <c r="I199" s="149">
        <v>11.260765231553604</v>
      </c>
      <c r="J199" s="149">
        <v>14.188632290616388</v>
      </c>
      <c r="K199" s="149">
        <v>14.776512207184746</v>
      </c>
      <c r="L199" s="149">
        <v>11.035306970006074</v>
      </c>
      <c r="M199" s="149">
        <v>12.332160439204706</v>
      </c>
      <c r="N199" s="149">
        <v>12.848622659820418</v>
      </c>
      <c r="O199" s="149">
        <v>8.839160051149042</v>
      </c>
      <c r="P199" s="149">
        <v>12.45039974857133</v>
      </c>
      <c r="Q199" s="149">
        <v>11.281567954605947</v>
      </c>
      <c r="R199" s="149">
        <v>12.241509046121056</v>
      </c>
      <c r="S199" s="149">
        <v>12.520179659155888</v>
      </c>
      <c r="T199" s="149">
        <v>12.667104664614968</v>
      </c>
      <c r="U199" s="149">
        <v>11.163391697467</v>
      </c>
      <c r="V199" s="149">
        <v>15.651792435523005</v>
      </c>
      <c r="W199" s="149">
        <v>10.74564833882901</v>
      </c>
      <c r="X199" s="149">
        <v>11.574252780126969</v>
      </c>
      <c r="Y199" s="149">
        <v>9.1047674698159557</v>
      </c>
      <c r="Z199" s="149">
        <v>11.498564114658427</v>
      </c>
      <c r="AA199" s="149">
        <v>11.885493046711439</v>
      </c>
      <c r="AB199" s="149">
        <v>11.945597998409978</v>
      </c>
      <c r="AC199" s="149">
        <v>12.162252376576237</v>
      </c>
      <c r="AD199" s="149">
        <v>11.055738408306135</v>
      </c>
      <c r="AE199" s="149">
        <v>9.863772470662548</v>
      </c>
      <c r="AF199" s="149">
        <v>13.075424685039646</v>
      </c>
      <c r="AG199" s="149">
        <v>4.510677172547676</v>
      </c>
      <c r="AH199" s="149">
        <v>7.5410814541249325</v>
      </c>
      <c r="AI199" s="149">
        <v>11.949324886651606</v>
      </c>
      <c r="AJ199" s="149">
        <v>11.941209698037319</v>
      </c>
      <c r="AK199" s="149">
        <v>14.394363373759978</v>
      </c>
      <c r="AL199" s="149">
        <v>11.772203867313547</v>
      </c>
    </row>
    <row r="200" spans="1:38">
      <c r="A200" s="160" t="s">
        <v>40</v>
      </c>
      <c r="B200" s="102" t="s">
        <v>37</v>
      </c>
      <c r="C200" s="149">
        <v>4.4988806498842377</v>
      </c>
      <c r="D200" s="149">
        <v>4.6957954946385243</v>
      </c>
      <c r="E200" s="149">
        <v>5.2471647059985616</v>
      </c>
      <c r="F200" s="149">
        <v>4.264481280611129</v>
      </c>
      <c r="G200" s="149">
        <v>4.3353699804622341</v>
      </c>
      <c r="H200" s="149">
        <v>4.7797401774203268</v>
      </c>
      <c r="I200" s="149">
        <v>4.1787908493318024</v>
      </c>
      <c r="J200" s="149">
        <v>5.0814796849648092</v>
      </c>
      <c r="K200" s="149">
        <v>4.1770252523280806</v>
      </c>
      <c r="L200" s="149">
        <v>5.187316788719647</v>
      </c>
      <c r="M200" s="149">
        <v>4.4988806498842377</v>
      </c>
      <c r="N200" s="149">
        <v>4.0825225070354909</v>
      </c>
      <c r="O200" s="149">
        <v>4.4053267852708942</v>
      </c>
      <c r="P200" s="149">
        <v>4.9353426825861995</v>
      </c>
      <c r="Q200" s="149">
        <v>4.0892936441573537</v>
      </c>
      <c r="R200" s="149">
        <v>3.974424048219495</v>
      </c>
      <c r="S200" s="149">
        <v>5.0814796849648101</v>
      </c>
      <c r="T200" s="149">
        <v>4.7714760288335851</v>
      </c>
      <c r="U200" s="149">
        <v>4.9226205710079354</v>
      </c>
      <c r="V200" s="149">
        <v>4.4380424027531546</v>
      </c>
      <c r="W200" s="149">
        <v>5.0112560640457513</v>
      </c>
      <c r="X200" s="149">
        <v>4.1911179548067343</v>
      </c>
      <c r="Y200" s="149">
        <v>5.3476122960822003</v>
      </c>
      <c r="Z200" s="149">
        <v>4.6554068035477689</v>
      </c>
      <c r="AA200" s="149">
        <v>4.2476704082647663</v>
      </c>
      <c r="AB200" s="149">
        <v>4.2034291055445676</v>
      </c>
      <c r="AC200" s="149">
        <v>4.2873776124836516</v>
      </c>
      <c r="AD200" s="149">
        <v>5.8621600475336191</v>
      </c>
      <c r="AE200" s="149">
        <v>4.309724032261836</v>
      </c>
      <c r="AF200" s="149">
        <v>4.3815108446162521</v>
      </c>
      <c r="AG200" s="149">
        <v>0.4453602726960027</v>
      </c>
      <c r="AH200" s="149">
        <v>1.3829259580114472</v>
      </c>
      <c r="AI200" s="149">
        <v>8.508341131242906</v>
      </c>
      <c r="AJ200" s="149">
        <v>8.508341131242906</v>
      </c>
      <c r="AK200" s="149">
        <v>30.400669056863705</v>
      </c>
      <c r="AL200" s="149">
        <v>4.7187507229353285</v>
      </c>
    </row>
    <row r="201" spans="1:38">
      <c r="A201" s="160" t="s">
        <v>40</v>
      </c>
      <c r="B201" s="102" t="s">
        <v>38</v>
      </c>
      <c r="C201" s="149">
        <v>4.2985844790638144</v>
      </c>
      <c r="D201" s="149">
        <v>4.4867324121235219</v>
      </c>
      <c r="E201" s="149">
        <v>5.0135539303264771</v>
      </c>
      <c r="F201" s="149">
        <v>4.0746208825443873</v>
      </c>
      <c r="G201" s="149">
        <v>4.1423535228687793</v>
      </c>
      <c r="H201" s="149">
        <v>4.5669397655937862</v>
      </c>
      <c r="I201" s="149">
        <v>3.9927455036296178</v>
      </c>
      <c r="J201" s="149">
        <v>4.8552454275553787</v>
      </c>
      <c r="K201" s="149">
        <v>3.9910585133608993</v>
      </c>
      <c r="L201" s="149">
        <v>4.9563705221989354</v>
      </c>
      <c r="M201" s="149">
        <v>4.2985844790638152</v>
      </c>
      <c r="N201" s="149">
        <v>3.9007631564138108</v>
      </c>
      <c r="O201" s="149">
        <v>4.2091957573617398</v>
      </c>
      <c r="P201" s="149">
        <v>4.7156146395597522</v>
      </c>
      <c r="Q201" s="149">
        <v>3.9072328334741249</v>
      </c>
      <c r="R201" s="149">
        <v>3.7974773852544637</v>
      </c>
      <c r="S201" s="149">
        <v>4.8552454275553787</v>
      </c>
      <c r="T201" s="149">
        <v>4.5590435479316094</v>
      </c>
      <c r="U201" s="149">
        <v>4.7034589333681156</v>
      </c>
      <c r="V201" s="149">
        <v>4.2404548318908342</v>
      </c>
      <c r="W201" s="149">
        <v>4.7881482559613522</v>
      </c>
      <c r="X201" s="149">
        <v>4.0045237899168278</v>
      </c>
      <c r="Y201" s="149">
        <v>5.1095294596404228</v>
      </c>
      <c r="Z201" s="149">
        <v>4.4481418794636065</v>
      </c>
      <c r="AA201" s="149">
        <v>4.0585584526709804</v>
      </c>
      <c r="AB201" s="149">
        <v>4.0162868317931286</v>
      </c>
      <c r="AC201" s="149">
        <v>4.0964978391640869</v>
      </c>
      <c r="AD201" s="149">
        <v>5.6011688584724784</v>
      </c>
      <c r="AE201" s="149">
        <v>4.1178493665098106</v>
      </c>
      <c r="AF201" s="149">
        <v>4.1864401341702271</v>
      </c>
      <c r="AG201" s="149">
        <v>0</v>
      </c>
      <c r="AH201" s="149">
        <v>0</v>
      </c>
      <c r="AI201" s="149">
        <v>8.508341131242867</v>
      </c>
      <c r="AJ201" s="149">
        <v>8.5083411312428687</v>
      </c>
      <c r="AK201" s="149">
        <v>0</v>
      </c>
      <c r="AL201" s="149">
        <v>4.4213245671606565</v>
      </c>
    </row>
    <row r="202" spans="1:38">
      <c r="A202" s="160" t="s">
        <v>40</v>
      </c>
      <c r="B202" s="102" t="s">
        <v>39</v>
      </c>
      <c r="C202" s="149">
        <v>9.5201496967161212</v>
      </c>
      <c r="D202" s="149">
        <v>11.193774285641709</v>
      </c>
      <c r="E202" s="149">
        <v>10.077661033771996</v>
      </c>
      <c r="F202" s="149">
        <v>7.8759621349760902</v>
      </c>
      <c r="G202" s="149">
        <v>7.5428136902293517</v>
      </c>
      <c r="H202" s="149">
        <v>9.1814540073564626</v>
      </c>
      <c r="I202" s="149">
        <v>9.2106063975389922</v>
      </c>
      <c r="J202" s="149">
        <v>0</v>
      </c>
      <c r="K202" s="149">
        <v>9.8565551693304521</v>
      </c>
      <c r="L202" s="149">
        <v>8.7910527243659864</v>
      </c>
      <c r="M202" s="149">
        <v>9.5201496967161212</v>
      </c>
      <c r="N202" s="149">
        <v>8.4103041022202056</v>
      </c>
      <c r="O202" s="149">
        <v>7.4030220221691216</v>
      </c>
      <c r="P202" s="149">
        <v>10.699909814262835</v>
      </c>
      <c r="Q202" s="149">
        <v>8.2770323400619539</v>
      </c>
      <c r="R202" s="149">
        <v>8.6664159628808299</v>
      </c>
      <c r="S202" s="149">
        <v>9.2696382043517538</v>
      </c>
      <c r="T202" s="149">
        <v>10.109371205169069</v>
      </c>
      <c r="U202" s="149">
        <v>8.3188410132909887</v>
      </c>
      <c r="V202" s="149">
        <v>11.650944692313274</v>
      </c>
      <c r="W202" s="149">
        <v>9.2913133495158959</v>
      </c>
      <c r="X202" s="149">
        <v>8.7804140652276459</v>
      </c>
      <c r="Y202" s="149">
        <v>8.5038551608684152</v>
      </c>
      <c r="Z202" s="149">
        <v>9.5829592674090165</v>
      </c>
      <c r="AA202" s="149">
        <v>8.6705243592218419</v>
      </c>
      <c r="AB202" s="149">
        <v>9.2933133053007371</v>
      </c>
      <c r="AC202" s="149">
        <v>10.069399331609524</v>
      </c>
      <c r="AD202" s="149">
        <v>10.057295738037606</v>
      </c>
      <c r="AE202" s="149">
        <v>9.3479951937441346</v>
      </c>
      <c r="AF202" s="149">
        <v>9.9700925447255244</v>
      </c>
      <c r="AG202" s="149">
        <v>1.9070139974827416</v>
      </c>
      <c r="AH202" s="149">
        <v>3.2287441624305542</v>
      </c>
      <c r="AI202" s="149">
        <v>7.7955107675058679</v>
      </c>
      <c r="AJ202" s="149">
        <v>7.7955107675058679</v>
      </c>
      <c r="AK202" s="149">
        <v>0</v>
      </c>
      <c r="AL202" s="149">
        <v>8.9239641283870608</v>
      </c>
    </row>
    <row r="203" spans="1:38">
      <c r="A203" s="160" t="s">
        <v>44</v>
      </c>
      <c r="B203" s="92" t="s">
        <v>45</v>
      </c>
      <c r="C203" s="149">
        <v>27.633831854876277</v>
      </c>
      <c r="D203" s="149">
        <v>29.851018108193106</v>
      </c>
      <c r="E203" s="149">
        <v>36.643441185661779</v>
      </c>
      <c r="F203" s="149">
        <v>30.263232091003879</v>
      </c>
      <c r="G203" s="149">
        <v>34.367671627080085</v>
      </c>
      <c r="H203" s="149">
        <v>29.126556518664316</v>
      </c>
      <c r="I203" s="149">
        <v>28.582398287026397</v>
      </c>
      <c r="J203" s="149">
        <v>32.696861140572445</v>
      </c>
      <c r="K203" s="149">
        <v>30.249557679625831</v>
      </c>
      <c r="L203" s="149">
        <v>27.068897586837547</v>
      </c>
      <c r="M203" s="149">
        <v>27.633831854876277</v>
      </c>
      <c r="N203" s="149">
        <v>35.152808557240455</v>
      </c>
      <c r="O203" s="149">
        <v>28.178346972314145</v>
      </c>
      <c r="P203" s="149">
        <v>31.455846195236042</v>
      </c>
      <c r="Q203" s="149">
        <v>28.557971922125912</v>
      </c>
      <c r="R203" s="149">
        <v>28.543977847726019</v>
      </c>
      <c r="S203" s="149">
        <v>32.696861140572445</v>
      </c>
      <c r="T203" s="149">
        <v>27.190821531070888</v>
      </c>
      <c r="U203" s="149">
        <v>31.772233151073941</v>
      </c>
      <c r="V203" s="149">
        <v>31.379184208172436</v>
      </c>
      <c r="W203" s="149">
        <v>30.881555087856718</v>
      </c>
      <c r="X203" s="149">
        <v>25.641840309127197</v>
      </c>
      <c r="Y203" s="149">
        <v>33.345232686278969</v>
      </c>
      <c r="Z203" s="149">
        <v>29.273275679204222</v>
      </c>
      <c r="AA203" s="149">
        <v>27.939484283125182</v>
      </c>
      <c r="AB203" s="149">
        <v>28.322090866482782</v>
      </c>
      <c r="AC203" s="149">
        <v>27.772349075422895</v>
      </c>
      <c r="AD203" s="149">
        <v>22.916304270341257</v>
      </c>
      <c r="AE203" s="149">
        <v>29.577943309495733</v>
      </c>
      <c r="AF203" s="149">
        <v>28.066344883597271</v>
      </c>
      <c r="AG203" s="149">
        <v>0</v>
      </c>
      <c r="AH203" s="149">
        <v>0</v>
      </c>
      <c r="AI203" s="149">
        <v>46.984575370030221</v>
      </c>
      <c r="AJ203" s="149">
        <v>148.38574469985917</v>
      </c>
      <c r="AK203" s="149">
        <v>0</v>
      </c>
      <c r="AL203" s="149">
        <v>27.664066319661998</v>
      </c>
    </row>
    <row r="204" spans="1:38">
      <c r="A204" s="160" t="s">
        <v>43</v>
      </c>
      <c r="B204" s="160" t="s">
        <v>46</v>
      </c>
      <c r="C204" s="149">
        <v>4.2054206961196465</v>
      </c>
      <c r="D204" s="149">
        <v>5.8900194052095038</v>
      </c>
      <c r="E204" s="149">
        <v>5.4367061134889969</v>
      </c>
      <c r="F204" s="149">
        <v>4.295731075452184</v>
      </c>
      <c r="G204" s="149">
        <v>7.2961611043913681</v>
      </c>
      <c r="H204" s="149">
        <v>7.2065810912399444</v>
      </c>
      <c r="I204" s="149">
        <v>7.7697495369124461</v>
      </c>
      <c r="J204" s="149">
        <v>4.405227602885363</v>
      </c>
      <c r="K204" s="149">
        <v>6.5240334834331239</v>
      </c>
      <c r="L204" s="149">
        <v>5.3018070967465611</v>
      </c>
      <c r="M204" s="149">
        <v>5.688959919562155</v>
      </c>
      <c r="N204" s="149">
        <v>4.5475449900240958</v>
      </c>
      <c r="O204" s="149">
        <v>5.7109756767594533</v>
      </c>
      <c r="P204" s="149">
        <v>4.1623194430009347</v>
      </c>
      <c r="Q204" s="149">
        <v>4.8535640147644594</v>
      </c>
      <c r="R204" s="149">
        <v>5.7332338994890266</v>
      </c>
      <c r="S204" s="149">
        <v>5.2807228383227658</v>
      </c>
      <c r="T204" s="149">
        <v>4.1848675138048117</v>
      </c>
      <c r="U204" s="149">
        <v>8.9341603182191029</v>
      </c>
      <c r="V204" s="149">
        <v>6.0496740830041169</v>
      </c>
      <c r="W204" s="149">
        <v>4.0664724516556632</v>
      </c>
      <c r="X204" s="149">
        <v>4.4346249999874772</v>
      </c>
      <c r="Y204" s="149">
        <v>4.3441635664877865</v>
      </c>
      <c r="Z204" s="149">
        <v>4.4708201063029005</v>
      </c>
      <c r="AA204" s="149">
        <v>4.8833153911389253</v>
      </c>
      <c r="AB204" s="149">
        <v>4.726107049318891</v>
      </c>
      <c r="AC204" s="149">
        <v>6.7424157575070911</v>
      </c>
      <c r="AD204" s="149">
        <v>6.5436832841722792</v>
      </c>
      <c r="AE204" s="149">
        <v>4.3861379240106215</v>
      </c>
      <c r="AF204" s="149">
        <v>4.7233187011506175</v>
      </c>
      <c r="AG204" s="149">
        <v>10.282431046712192</v>
      </c>
      <c r="AH204" s="149">
        <v>22.095560905054494</v>
      </c>
      <c r="AI204" s="149">
        <v>22.946666918978028</v>
      </c>
      <c r="AJ204" s="149">
        <v>93.378776550279653</v>
      </c>
      <c r="AK204" s="149">
        <v>39.862561268007603</v>
      </c>
      <c r="AL204" s="149">
        <v>5.2531711112764032</v>
      </c>
    </row>
    <row r="205" spans="1:38" ht="15">
      <c r="A205" s="118"/>
      <c r="B205" s="118"/>
      <c r="C205" s="223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8"/>
      <c r="W205" s="118"/>
      <c r="X205" s="118"/>
      <c r="Y205" s="118"/>
      <c r="Z205" s="118"/>
      <c r="AA205" s="118"/>
      <c r="AB205" s="118"/>
      <c r="AC205" s="118"/>
      <c r="AD205" s="118"/>
      <c r="AE205" s="118"/>
      <c r="AF205" s="118"/>
      <c r="AG205" s="118"/>
      <c r="AH205" s="118"/>
      <c r="AI205" s="118"/>
      <c r="AJ205" s="118"/>
      <c r="AK205" s="118"/>
      <c r="AL205" s="118"/>
    </row>
    <row r="206" spans="1:38" ht="15">
      <c r="A206" s="112" t="s">
        <v>198</v>
      </c>
      <c r="B206" s="118"/>
      <c r="C206" s="223"/>
      <c r="D206" s="118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  <c r="U206" s="118"/>
      <c r="V206" s="118"/>
      <c r="W206" s="118"/>
      <c r="X206" s="118"/>
      <c r="Y206" s="118"/>
      <c r="Z206" s="118"/>
      <c r="AA206" s="118"/>
      <c r="AB206" s="118"/>
      <c r="AC206" s="118"/>
      <c r="AD206" s="118"/>
      <c r="AE206" s="118"/>
      <c r="AF206" s="118"/>
      <c r="AG206" s="118"/>
      <c r="AH206" s="118"/>
      <c r="AI206" s="118"/>
      <c r="AJ206" s="118"/>
      <c r="AK206" s="118"/>
      <c r="AL206" s="118"/>
    </row>
    <row r="207" spans="1:38">
      <c r="A207" s="141" t="s">
        <v>41</v>
      </c>
      <c r="B207" s="141" t="s">
        <v>42</v>
      </c>
      <c r="C207" s="141" t="s">
        <v>0</v>
      </c>
      <c r="D207" s="141" t="s">
        <v>1</v>
      </c>
      <c r="E207" s="141" t="s">
        <v>2</v>
      </c>
      <c r="F207" s="141" t="s">
        <v>3</v>
      </c>
      <c r="G207" s="141" t="s">
        <v>4</v>
      </c>
      <c r="H207" s="141" t="s">
        <v>5</v>
      </c>
      <c r="I207" s="141" t="s">
        <v>6</v>
      </c>
      <c r="J207" s="141" t="s">
        <v>7</v>
      </c>
      <c r="K207" s="141" t="s">
        <v>8</v>
      </c>
      <c r="L207" s="141" t="s">
        <v>9</v>
      </c>
      <c r="M207" s="141" t="s">
        <v>10</v>
      </c>
      <c r="N207" s="141" t="s">
        <v>11</v>
      </c>
      <c r="O207" s="141" t="s">
        <v>12</v>
      </c>
      <c r="P207" s="141" t="s">
        <v>13</v>
      </c>
      <c r="Q207" s="141" t="s">
        <v>14</v>
      </c>
      <c r="R207" s="141" t="s">
        <v>15</v>
      </c>
      <c r="S207" s="141" t="s">
        <v>16</v>
      </c>
      <c r="T207" s="141" t="s">
        <v>17</v>
      </c>
      <c r="U207" s="141" t="s">
        <v>18</v>
      </c>
      <c r="V207" s="141" t="s">
        <v>19</v>
      </c>
      <c r="W207" s="141" t="s">
        <v>20</v>
      </c>
      <c r="X207" s="141" t="s">
        <v>21</v>
      </c>
      <c r="Y207" s="141" t="s">
        <v>22</v>
      </c>
      <c r="Z207" s="141" t="s">
        <v>23</v>
      </c>
      <c r="AA207" s="141" t="s">
        <v>24</v>
      </c>
      <c r="AB207" s="141" t="s">
        <v>25</v>
      </c>
      <c r="AC207" s="141" t="s">
        <v>26</v>
      </c>
      <c r="AD207" s="141" t="s">
        <v>27</v>
      </c>
      <c r="AE207" s="141" t="s">
        <v>28</v>
      </c>
      <c r="AF207" s="141" t="s">
        <v>29</v>
      </c>
      <c r="AG207" s="141" t="s">
        <v>30</v>
      </c>
      <c r="AH207" s="141" t="s">
        <v>31</v>
      </c>
      <c r="AI207" s="141" t="s">
        <v>32</v>
      </c>
      <c r="AJ207" s="141" t="s">
        <v>33</v>
      </c>
      <c r="AK207" s="141" t="s">
        <v>34</v>
      </c>
      <c r="AL207" s="141" t="s">
        <v>35</v>
      </c>
    </row>
    <row r="208" spans="1:38">
      <c r="A208" s="160" t="s">
        <v>40</v>
      </c>
      <c r="B208" s="102" t="s">
        <v>36</v>
      </c>
      <c r="C208" s="149">
        <v>5.7406543448877114</v>
      </c>
      <c r="D208" s="149">
        <v>14.891811374176193</v>
      </c>
      <c r="E208" s="149">
        <v>6.3249793940933516</v>
      </c>
      <c r="F208" s="149">
        <v>2.5159307188638378</v>
      </c>
      <c r="G208" s="149">
        <v>7.54523245279265</v>
      </c>
      <c r="H208" s="149">
        <v>5.6606747821422037</v>
      </c>
      <c r="I208" s="149">
        <v>6.157227344964177</v>
      </c>
      <c r="J208" s="149">
        <v>6.301094138746751</v>
      </c>
      <c r="K208" s="149">
        <v>2.5535797810585423</v>
      </c>
      <c r="L208" s="149">
        <v>3.7633018135254792</v>
      </c>
      <c r="M208" s="149">
        <v>3.2800394255399272</v>
      </c>
      <c r="N208" s="149">
        <v>5.5883379240763489</v>
      </c>
      <c r="O208" s="149">
        <v>4.4913868691072052</v>
      </c>
      <c r="P208" s="149">
        <v>7.2121367074424096</v>
      </c>
      <c r="Q208" s="149">
        <v>9.0105146336453252</v>
      </c>
      <c r="R208" s="149">
        <v>7.0634896025461833</v>
      </c>
      <c r="S208" s="149">
        <v>4.0036189924562402</v>
      </c>
      <c r="T208" s="149">
        <v>5.3291830423274149</v>
      </c>
      <c r="U208" s="149">
        <v>2.523363685713385</v>
      </c>
      <c r="V208" s="149">
        <v>5.4011790062859042</v>
      </c>
      <c r="W208" s="149">
        <v>5.6918181438634612</v>
      </c>
      <c r="X208" s="149">
        <v>5.1287221066454052</v>
      </c>
      <c r="Y208" s="149">
        <v>9.7024277244952035</v>
      </c>
      <c r="Z208" s="149">
        <v>4.775952288570207</v>
      </c>
      <c r="AA208" s="149">
        <v>2.7016146785099671</v>
      </c>
      <c r="AB208" s="149">
        <v>9.9371856214735192</v>
      </c>
      <c r="AC208" s="149">
        <v>2.3532276993366645</v>
      </c>
      <c r="AD208" s="149">
        <v>3.8262148009023371</v>
      </c>
      <c r="AE208" s="149">
        <v>4.3372834239753173</v>
      </c>
      <c r="AF208" s="149">
        <v>19.210558975931161</v>
      </c>
      <c r="AG208" s="149"/>
      <c r="AH208" s="149"/>
      <c r="AI208" s="149"/>
      <c r="AJ208" s="149"/>
      <c r="AK208" s="149"/>
      <c r="AL208" s="224">
        <v>5.5450029557145433</v>
      </c>
    </row>
    <row r="209" spans="1:38">
      <c r="A209" s="160" t="s">
        <v>40</v>
      </c>
      <c r="B209" s="102" t="s">
        <v>37</v>
      </c>
      <c r="C209" s="149">
        <v>2.4431332356478421</v>
      </c>
      <c r="D209" s="149">
        <v>6.608933159400495</v>
      </c>
      <c r="E209" s="149">
        <v>5.1233408604350998</v>
      </c>
      <c r="F209" s="149">
        <v>0.94486120144655716</v>
      </c>
      <c r="G209" s="149">
        <v>6.2426392224973357</v>
      </c>
      <c r="H209" s="149">
        <v>3.4579695074618835</v>
      </c>
      <c r="I209" s="149">
        <v>3.3884593548037314</v>
      </c>
      <c r="J209" s="149">
        <v>2.6638848917595888</v>
      </c>
      <c r="K209" s="149">
        <v>1.7183184104217482</v>
      </c>
      <c r="L209" s="149">
        <v>2.7610512763691526</v>
      </c>
      <c r="M209" s="149">
        <v>1.9269190136463794</v>
      </c>
      <c r="N209" s="149">
        <v>4.262879247093398</v>
      </c>
      <c r="O209" s="149">
        <v>4.11793390618831</v>
      </c>
      <c r="P209" s="149">
        <v>5.3765071129267428</v>
      </c>
      <c r="Q209" s="149">
        <v>6.9437609113440226</v>
      </c>
      <c r="R209" s="149">
        <v>3.2384616847601526</v>
      </c>
      <c r="S209" s="149">
        <v>2.2476675193386808</v>
      </c>
      <c r="T209" s="149">
        <v>2.7731437999833943</v>
      </c>
      <c r="U209" s="149">
        <v>1.3724720497213019</v>
      </c>
      <c r="V209" s="149">
        <v>2.1964551188428016</v>
      </c>
      <c r="W209" s="149">
        <v>3.7761345249124445</v>
      </c>
      <c r="X209" s="149">
        <v>4.1421142694415503</v>
      </c>
      <c r="Y209" s="149">
        <v>11.526980823377816</v>
      </c>
      <c r="Z209" s="149">
        <v>2.917513904008219</v>
      </c>
      <c r="AA209" s="149">
        <v>1.1580906210772821</v>
      </c>
      <c r="AB209" s="149">
        <v>8.0198752262174438</v>
      </c>
      <c r="AC209" s="149">
        <v>1.912923385791411</v>
      </c>
      <c r="AD209" s="149">
        <v>2.3932697748677998</v>
      </c>
      <c r="AE209" s="149">
        <v>3.8525329709901697</v>
      </c>
      <c r="AF209" s="149">
        <v>8.3692873361028077</v>
      </c>
      <c r="AG209" s="149"/>
      <c r="AH209" s="149"/>
      <c r="AI209" s="149"/>
      <c r="AJ209" s="149"/>
      <c r="AK209" s="149"/>
      <c r="AL209" s="149">
        <v>4.2618322130647872</v>
      </c>
    </row>
    <row r="210" spans="1:38">
      <c r="A210" s="160" t="s">
        <v>40</v>
      </c>
      <c r="B210" s="102" t="s">
        <v>38</v>
      </c>
      <c r="C210" s="149">
        <v>2.3343616833469456</v>
      </c>
      <c r="D210" s="149">
        <v>6.3146946347421213</v>
      </c>
      <c r="E210" s="149">
        <v>1.8107403538408982</v>
      </c>
      <c r="F210" s="149">
        <v>0.90279471972928826</v>
      </c>
      <c r="G210" s="149">
        <v>2.2063335355918361</v>
      </c>
      <c r="H210" s="149">
        <v>2.2492551553486497</v>
      </c>
      <c r="I210" s="149">
        <v>2.6331506192765208</v>
      </c>
      <c r="J210" s="149">
        <v>2.5452851811094401</v>
      </c>
      <c r="K210" s="149">
        <v>0.70876234938678517</v>
      </c>
      <c r="L210" s="149">
        <v>1.4797546666513208</v>
      </c>
      <c r="M210" s="149">
        <v>1.0723498116242645</v>
      </c>
      <c r="N210" s="149">
        <v>2.3796002792902571</v>
      </c>
      <c r="O210" s="149">
        <v>2.0474609753624478</v>
      </c>
      <c r="P210" s="149">
        <v>2.4113095986844173</v>
      </c>
      <c r="Q210" s="149">
        <v>3.0997793301082845</v>
      </c>
      <c r="R210" s="149">
        <v>3.0942810484450267</v>
      </c>
      <c r="S210" s="149">
        <v>2.147598361599953</v>
      </c>
      <c r="T210" s="149">
        <v>2.6496797369202048</v>
      </c>
      <c r="U210" s="149">
        <v>1.3113677623416609</v>
      </c>
      <c r="V210" s="149">
        <v>2.0986660055231479</v>
      </c>
      <c r="W210" s="149">
        <v>2.6718686788399411</v>
      </c>
      <c r="X210" s="149">
        <v>1.6476962654309444</v>
      </c>
      <c r="Y210" s="149">
        <v>4.073976318075351</v>
      </c>
      <c r="Z210" s="149">
        <v>1.8977128558338467</v>
      </c>
      <c r="AA210" s="149">
        <v>1.1065308810182088</v>
      </c>
      <c r="AB210" s="149">
        <v>3.1912516276017575</v>
      </c>
      <c r="AC210" s="149">
        <v>0.78903191916431337</v>
      </c>
      <c r="AD210" s="149">
        <v>2.2867182103895094</v>
      </c>
      <c r="AE210" s="149">
        <v>1.5890712123248778</v>
      </c>
      <c r="AF210" s="149">
        <v>7.9966754940970901</v>
      </c>
      <c r="AG210" s="149"/>
      <c r="AH210" s="149"/>
      <c r="AI210" s="149"/>
      <c r="AJ210" s="149"/>
      <c r="AK210" s="149"/>
      <c r="AL210" s="149">
        <v>2.379216380799611</v>
      </c>
    </row>
    <row r="211" spans="1:38">
      <c r="A211" s="160" t="s">
        <v>40</v>
      </c>
      <c r="B211" s="102" t="s">
        <v>39</v>
      </c>
      <c r="C211" s="149">
        <v>46.913449262086111</v>
      </c>
      <c r="D211" s="149">
        <v>125.87086534585731</v>
      </c>
      <c r="E211" s="149">
        <v>93.663087051196669</v>
      </c>
      <c r="F211" s="149">
        <v>18.143381370694151</v>
      </c>
      <c r="G211" s="149">
        <v>114.12569978338834</v>
      </c>
      <c r="H211" s="149">
        <v>61.812990404132236</v>
      </c>
      <c r="I211" s="149">
        <v>76.979526850199562</v>
      </c>
      <c r="J211" s="149">
        <v>71.808092177312204</v>
      </c>
      <c r="K211" s="149">
        <v>23.099728242437905</v>
      </c>
      <c r="L211" s="149">
        <v>39.646113236509699</v>
      </c>
      <c r="M211" s="149">
        <v>34.277388670231595</v>
      </c>
      <c r="N211" s="149">
        <v>89.702925918855556</v>
      </c>
      <c r="O211" s="149">
        <v>58.830766944712792</v>
      </c>
      <c r="P211" s="149">
        <v>67.483635419092892</v>
      </c>
      <c r="Q211" s="149">
        <v>129.87337554299404</v>
      </c>
      <c r="R211" s="149">
        <v>87.296472866117341</v>
      </c>
      <c r="S211" s="149">
        <v>36.018288554748018</v>
      </c>
      <c r="T211" s="149">
        <v>52.816090193908458</v>
      </c>
      <c r="U211" s="149">
        <v>32.498004329866696</v>
      </c>
      <c r="V211" s="149">
        <v>57.207020061048667</v>
      </c>
      <c r="W211" s="149">
        <v>65.602490563912653</v>
      </c>
      <c r="X211" s="149">
        <v>57.415110115371832</v>
      </c>
      <c r="Y211" s="149">
        <v>210.73214484617006</v>
      </c>
      <c r="Z211" s="149">
        <v>52.152067438197392</v>
      </c>
      <c r="AA211" s="149">
        <v>22.237848022398268</v>
      </c>
      <c r="AB211" s="149">
        <v>111.5467035015152</v>
      </c>
      <c r="AC211" s="149">
        <v>25.715845266151931</v>
      </c>
      <c r="AD211" s="149">
        <v>50.305111295392649</v>
      </c>
      <c r="AE211" s="149">
        <v>51.790438917000465</v>
      </c>
      <c r="AF211" s="149">
        <v>160.70844236948267</v>
      </c>
      <c r="AG211" s="149"/>
      <c r="AH211" s="149"/>
      <c r="AI211" s="149"/>
      <c r="AJ211" s="149"/>
      <c r="AK211" s="149"/>
      <c r="AL211" s="149">
        <v>89.669569017113545</v>
      </c>
    </row>
    <row r="212" spans="1:38">
      <c r="A212" s="160" t="s">
        <v>44</v>
      </c>
      <c r="B212" s="92" t="s">
        <v>45</v>
      </c>
      <c r="C212" s="149">
        <v>11.489357310497116</v>
      </c>
      <c r="D212" s="149">
        <v>25.016834487489142</v>
      </c>
      <c r="E212" s="149">
        <v>12.770332838995248</v>
      </c>
      <c r="F212" s="149">
        <v>4.4434121700147307</v>
      </c>
      <c r="G212" s="149">
        <v>15.560272649570933</v>
      </c>
      <c r="H212" s="149">
        <v>11.629672623177449</v>
      </c>
      <c r="I212" s="149">
        <v>12.512597469334043</v>
      </c>
      <c r="J212" s="149">
        <v>11.672009288963473</v>
      </c>
      <c r="K212" s="149">
        <v>4.5873047281450052</v>
      </c>
      <c r="L212" s="149">
        <v>7.5729993612067315</v>
      </c>
      <c r="M212" s="149">
        <v>6.8275262153881915</v>
      </c>
      <c r="N212" s="149">
        <v>11.37021083012211</v>
      </c>
      <c r="O212" s="149">
        <v>11.884689156256862</v>
      </c>
      <c r="P212" s="149">
        <v>13.863485971965817</v>
      </c>
      <c r="Q212" s="149">
        <v>18.111248073769094</v>
      </c>
      <c r="R212" s="149">
        <v>14.18956013580039</v>
      </c>
      <c r="S212" s="149">
        <v>8.2798352160684114</v>
      </c>
      <c r="T212" s="149">
        <v>10.497197926039306</v>
      </c>
      <c r="U212" s="149">
        <v>5.2949334640903505</v>
      </c>
      <c r="V212" s="149">
        <v>9.4055669993610316</v>
      </c>
      <c r="W212" s="149">
        <v>12.87170900661854</v>
      </c>
      <c r="X212" s="149">
        <v>11.036585635366258</v>
      </c>
      <c r="Y212" s="149">
        <v>28.731912584623338</v>
      </c>
      <c r="Z212" s="149">
        <v>9.8120389737294236</v>
      </c>
      <c r="AA212" s="149">
        <v>5.446169185269242</v>
      </c>
      <c r="AB212" s="149">
        <v>21.376159544396373</v>
      </c>
      <c r="AC212" s="149">
        <v>5.1068314457890835</v>
      </c>
      <c r="AD212" s="149">
        <v>8.0252506767581657</v>
      </c>
      <c r="AE212" s="149">
        <v>10.284905641452157</v>
      </c>
      <c r="AF212" s="149">
        <v>39.358366230569388</v>
      </c>
      <c r="AG212" s="149"/>
      <c r="AH212" s="149"/>
      <c r="AI212" s="149"/>
      <c r="AJ212" s="149"/>
      <c r="AK212" s="149"/>
      <c r="AL212" s="149">
        <v>11.368741379215567</v>
      </c>
    </row>
    <row r="213" spans="1:38">
      <c r="A213" s="160" t="s">
        <v>43</v>
      </c>
      <c r="B213" s="160" t="s">
        <v>46</v>
      </c>
      <c r="C213" s="149">
        <v>3.9170363498919518</v>
      </c>
      <c r="D213" s="149">
        <v>10.819825166072917</v>
      </c>
      <c r="E213" s="149">
        <v>4.6102506016237648</v>
      </c>
      <c r="F213" s="149">
        <v>1.5449945808298848</v>
      </c>
      <c r="G213" s="149">
        <v>6.5840327932682916</v>
      </c>
      <c r="H213" s="149">
        <v>5.974226999708586</v>
      </c>
      <c r="I213" s="149">
        <v>6.8170905602742549</v>
      </c>
      <c r="J213" s="149">
        <v>4.7424684353411033</v>
      </c>
      <c r="K213" s="149">
        <v>1.70695575294322</v>
      </c>
      <c r="L213" s="149">
        <v>2.7667133510474362</v>
      </c>
      <c r="M213" s="149">
        <v>2.6677750636643687</v>
      </c>
      <c r="N213" s="149">
        <v>3.3817361838934286</v>
      </c>
      <c r="O213" s="149">
        <v>4.3002545870244218</v>
      </c>
      <c r="P213" s="149">
        <v>4.4069160615704952</v>
      </c>
      <c r="Q213" s="149">
        <v>5.9730461337727059</v>
      </c>
      <c r="R213" s="149">
        <v>5.2156645702461581</v>
      </c>
      <c r="S213" s="149">
        <v>3.3076001959027619</v>
      </c>
      <c r="T213" s="149">
        <v>3.1528421723571181</v>
      </c>
      <c r="U213" s="149">
        <v>2.6590487253039319</v>
      </c>
      <c r="V213" s="149">
        <v>3.3713059544087005</v>
      </c>
      <c r="W213" s="149">
        <v>4.4484867592117281</v>
      </c>
      <c r="X213" s="149">
        <v>3.0116538401811859</v>
      </c>
      <c r="Y213" s="149">
        <v>10.694429105392175</v>
      </c>
      <c r="Z213" s="149">
        <v>3.6886197816550776</v>
      </c>
      <c r="AA213" s="149">
        <v>1.9706204961175591</v>
      </c>
      <c r="AB213" s="149">
        <v>5.3828011927560206</v>
      </c>
      <c r="AC213" s="149">
        <v>2.7741462870744438</v>
      </c>
      <c r="AD213" s="149">
        <v>3.2044241008646419</v>
      </c>
      <c r="AE213" s="149">
        <v>3.1015339314031385</v>
      </c>
      <c r="AF213" s="149">
        <v>25.061828592518445</v>
      </c>
      <c r="AG213" s="149"/>
      <c r="AH213" s="149"/>
      <c r="AI213" s="149"/>
      <c r="AJ213" s="149"/>
      <c r="AK213" s="149"/>
      <c r="AL213" s="149">
        <v>4.2010523381924907</v>
      </c>
    </row>
    <row r="214" spans="1:38" ht="15">
      <c r="A214" s="118"/>
      <c r="B214" s="118"/>
      <c r="C214" s="223"/>
      <c r="D214" s="118"/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8"/>
      <c r="P214" s="118"/>
      <c r="Q214" s="118"/>
      <c r="R214" s="118"/>
      <c r="S214" s="118"/>
      <c r="T214" s="118"/>
      <c r="U214" s="118"/>
      <c r="V214" s="118"/>
      <c r="W214" s="118"/>
      <c r="X214" s="118"/>
      <c r="Y214" s="118"/>
      <c r="Z214" s="118"/>
      <c r="AA214" s="118"/>
      <c r="AB214" s="118"/>
      <c r="AC214" s="118"/>
      <c r="AD214" s="118"/>
      <c r="AE214" s="118"/>
      <c r="AF214" s="118"/>
      <c r="AG214" s="118"/>
      <c r="AH214" s="118"/>
      <c r="AI214" s="118"/>
      <c r="AJ214" s="118"/>
      <c r="AK214" s="118"/>
      <c r="AL214" s="118"/>
    </row>
    <row r="215" spans="1:38" ht="15">
      <c r="A215" s="112" t="s">
        <v>199</v>
      </c>
      <c r="B215" s="118"/>
      <c r="C215" s="223"/>
      <c r="D215" s="118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8"/>
      <c r="P215" s="118"/>
      <c r="Q215" s="118"/>
      <c r="R215" s="118"/>
      <c r="S215" s="118"/>
      <c r="T215" s="118"/>
      <c r="U215" s="118"/>
      <c r="V215" s="118"/>
      <c r="W215" s="118"/>
      <c r="X215" s="118"/>
      <c r="Y215" s="118"/>
      <c r="Z215" s="118"/>
      <c r="AA215" s="118"/>
      <c r="AB215" s="118"/>
      <c r="AC215" s="118"/>
      <c r="AD215" s="118"/>
      <c r="AE215" s="118"/>
      <c r="AF215" s="118"/>
      <c r="AG215" s="118"/>
      <c r="AH215" s="118"/>
      <c r="AI215" s="118"/>
      <c r="AJ215" s="118"/>
      <c r="AK215" s="118"/>
      <c r="AL215" s="118"/>
    </row>
    <row r="216" spans="1:38">
      <c r="A216" s="141" t="s">
        <v>41</v>
      </c>
      <c r="B216" s="141" t="s">
        <v>42</v>
      </c>
      <c r="C216" s="141" t="s">
        <v>0</v>
      </c>
      <c r="D216" s="141" t="s">
        <v>1</v>
      </c>
      <c r="E216" s="141" t="s">
        <v>2</v>
      </c>
      <c r="F216" s="141" t="s">
        <v>3</v>
      </c>
      <c r="G216" s="141" t="s">
        <v>4</v>
      </c>
      <c r="H216" s="141" t="s">
        <v>5</v>
      </c>
      <c r="I216" s="141" t="s">
        <v>6</v>
      </c>
      <c r="J216" s="141" t="s">
        <v>7</v>
      </c>
      <c r="K216" s="141" t="s">
        <v>8</v>
      </c>
      <c r="L216" s="141" t="s">
        <v>9</v>
      </c>
      <c r="M216" s="141" t="s">
        <v>10</v>
      </c>
      <c r="N216" s="141" t="s">
        <v>11</v>
      </c>
      <c r="O216" s="141" t="s">
        <v>12</v>
      </c>
      <c r="P216" s="141" t="s">
        <v>13</v>
      </c>
      <c r="Q216" s="141" t="s">
        <v>14</v>
      </c>
      <c r="R216" s="141" t="s">
        <v>15</v>
      </c>
      <c r="S216" s="141" t="s">
        <v>16</v>
      </c>
      <c r="T216" s="141" t="s">
        <v>17</v>
      </c>
      <c r="U216" s="141" t="s">
        <v>18</v>
      </c>
      <c r="V216" s="141" t="s">
        <v>19</v>
      </c>
      <c r="W216" s="141" t="s">
        <v>20</v>
      </c>
      <c r="X216" s="141" t="s">
        <v>21</v>
      </c>
      <c r="Y216" s="141" t="s">
        <v>22</v>
      </c>
      <c r="Z216" s="141" t="s">
        <v>23</v>
      </c>
      <c r="AA216" s="141" t="s">
        <v>24</v>
      </c>
      <c r="AB216" s="141" t="s">
        <v>25</v>
      </c>
      <c r="AC216" s="141" t="s">
        <v>26</v>
      </c>
      <c r="AD216" s="141" t="s">
        <v>27</v>
      </c>
      <c r="AE216" s="141" t="s">
        <v>28</v>
      </c>
      <c r="AF216" s="141" t="s">
        <v>29</v>
      </c>
      <c r="AG216" s="141" t="s">
        <v>30</v>
      </c>
      <c r="AH216" s="141" t="s">
        <v>31</v>
      </c>
      <c r="AI216" s="141" t="s">
        <v>32</v>
      </c>
      <c r="AJ216" s="141" t="s">
        <v>33</v>
      </c>
      <c r="AK216" s="141" t="s">
        <v>34</v>
      </c>
      <c r="AL216" s="141" t="s">
        <v>35</v>
      </c>
    </row>
    <row r="217" spans="1:38">
      <c r="A217" s="160" t="s">
        <v>40</v>
      </c>
      <c r="B217" s="102" t="s">
        <v>36</v>
      </c>
      <c r="C217" s="149">
        <v>5.6081045301775436</v>
      </c>
      <c r="D217" s="149">
        <v>11.056402369372748</v>
      </c>
      <c r="E217" s="149">
        <v>4.0434177461331045</v>
      </c>
      <c r="F217" s="149">
        <v>5.2926660214205254</v>
      </c>
      <c r="G217" s="149">
        <v>7.4942251450049193</v>
      </c>
      <c r="H217" s="149">
        <v>5.896338086668913</v>
      </c>
      <c r="I217" s="149">
        <v>6.4022809814171291</v>
      </c>
      <c r="J217" s="149">
        <v>3.687937449876018</v>
      </c>
      <c r="K217" s="149">
        <v>5.1061755882968516</v>
      </c>
      <c r="L217" s="149">
        <v>6.3461401058739755</v>
      </c>
      <c r="M217" s="149">
        <v>6.6792224099706496</v>
      </c>
      <c r="N217" s="149">
        <v>6.7751692783565884</v>
      </c>
      <c r="O217" s="149">
        <v>4.8727560962721803</v>
      </c>
      <c r="P217" s="149">
        <v>10.878105088198954</v>
      </c>
      <c r="Q217" s="149">
        <v>6.0113940675710333</v>
      </c>
      <c r="R217" s="149">
        <v>5.5941178650875347</v>
      </c>
      <c r="S217" s="149">
        <v>4.4437057446774491</v>
      </c>
      <c r="T217" s="149">
        <v>11.89670808421244</v>
      </c>
      <c r="U217" s="149">
        <v>3.9786686242061426</v>
      </c>
      <c r="V217" s="149">
        <v>9.272991727600381</v>
      </c>
      <c r="W217" s="149">
        <v>7.3394327907047563</v>
      </c>
      <c r="X217" s="149">
        <v>8.4720669150495027</v>
      </c>
      <c r="Y217" s="149">
        <v>7.5510027109133269</v>
      </c>
      <c r="Z217" s="149">
        <v>4.7208487638500465</v>
      </c>
      <c r="AA217" s="149">
        <v>2.2142010108694157</v>
      </c>
      <c r="AB217" s="149">
        <v>9.0126863751986832</v>
      </c>
      <c r="AC217" s="149">
        <v>7.8644837393868254</v>
      </c>
      <c r="AD217" s="149">
        <v>8.5162875889644134</v>
      </c>
      <c r="AE217" s="149">
        <v>4.6801284732625614</v>
      </c>
      <c r="AF217" s="149">
        <v>5.5903071411836844</v>
      </c>
      <c r="AG217" s="149"/>
      <c r="AH217" s="149"/>
      <c r="AI217" s="149"/>
      <c r="AJ217" s="149"/>
      <c r="AK217" s="149"/>
      <c r="AL217" s="149">
        <v>7.1077206375935926</v>
      </c>
    </row>
    <row r="218" spans="1:38">
      <c r="A218" s="160" t="s">
        <v>40</v>
      </c>
      <c r="B218" s="102" t="s">
        <v>37</v>
      </c>
      <c r="C218" s="327">
        <v>0.89002410740837945</v>
      </c>
      <c r="D218" s="327">
        <v>2.2540935472078707</v>
      </c>
      <c r="E218" s="327">
        <v>0.75672415673934212</v>
      </c>
      <c r="F218" s="327">
        <v>0.73815387082074024</v>
      </c>
      <c r="G218" s="327">
        <v>1.5579288750805829</v>
      </c>
      <c r="H218" s="327">
        <v>0.86509384162854275</v>
      </c>
      <c r="I218" s="327">
        <v>1.1926515539573888</v>
      </c>
      <c r="J218" s="327">
        <v>0.54778578794606192</v>
      </c>
      <c r="K218" s="327">
        <v>1.1274889264871164</v>
      </c>
      <c r="L218" s="327">
        <v>1.2248726101354732</v>
      </c>
      <c r="M218" s="327">
        <v>1.2526125478029215</v>
      </c>
      <c r="N218" s="327">
        <v>0.92582852475837629</v>
      </c>
      <c r="O218" s="327">
        <v>0.96385281260301237</v>
      </c>
      <c r="P218" s="327">
        <v>2.7814587745848982</v>
      </c>
      <c r="Q218" s="327">
        <v>1.2772926650092795</v>
      </c>
      <c r="R218" s="327">
        <v>0.91237814734376543</v>
      </c>
      <c r="S218" s="327">
        <v>1.038899754735829</v>
      </c>
      <c r="T218" s="327">
        <v>2.8231534255268986</v>
      </c>
      <c r="U218" s="327">
        <v>0.65094069902888807</v>
      </c>
      <c r="V218" s="327">
        <v>2.0000123174831126</v>
      </c>
      <c r="W218" s="327">
        <v>1.5879069663434882</v>
      </c>
      <c r="X218" s="327">
        <v>1.4271218994521264</v>
      </c>
      <c r="Y218" s="327">
        <v>2.1574173130531218</v>
      </c>
      <c r="Z218" s="327">
        <v>0.89796035895149795</v>
      </c>
      <c r="AA218" s="327">
        <v>0.35364011498755876</v>
      </c>
      <c r="AB218" s="327">
        <v>1.1332163693815709</v>
      </c>
      <c r="AC218" s="327">
        <v>2.0289789433084104</v>
      </c>
      <c r="AD218" s="327">
        <v>2.1382067244338452</v>
      </c>
      <c r="AE218" s="327">
        <v>1.2765207055015213</v>
      </c>
      <c r="AF218" s="327">
        <v>0.89559864618881446</v>
      </c>
      <c r="AG218" s="149"/>
      <c r="AH218" s="149"/>
      <c r="AI218" s="149"/>
      <c r="AJ218" s="149"/>
      <c r="AK218" s="149"/>
      <c r="AL218" s="327">
        <v>1.3737023826892281</v>
      </c>
    </row>
    <row r="219" spans="1:38">
      <c r="A219" s="160" t="s">
        <v>40</v>
      </c>
      <c r="B219" s="102" t="s">
        <v>38</v>
      </c>
      <c r="C219" s="149">
        <v>0.89002410740837945</v>
      </c>
      <c r="D219" s="149">
        <v>2.2540935472078707</v>
      </c>
      <c r="E219" s="149">
        <v>0.75672415673934212</v>
      </c>
      <c r="F219" s="149">
        <v>0.73815387082074024</v>
      </c>
      <c r="G219" s="149">
        <v>1.5579288750805829</v>
      </c>
      <c r="H219" s="149">
        <v>0.86509384162854275</v>
      </c>
      <c r="I219" s="149">
        <v>1.1926515539573888</v>
      </c>
      <c r="J219" s="149">
        <v>0.54778578794606192</v>
      </c>
      <c r="K219" s="149">
        <v>1.1274889264871164</v>
      </c>
      <c r="L219" s="149">
        <v>1.2248726101354732</v>
      </c>
      <c r="M219" s="149">
        <v>1.2526125478029215</v>
      </c>
      <c r="N219" s="149">
        <v>0.92582852475837629</v>
      </c>
      <c r="O219" s="149">
        <v>0.96385281260301237</v>
      </c>
      <c r="P219" s="149">
        <v>2.7814587745848982</v>
      </c>
      <c r="Q219" s="149">
        <v>1.2772926650092795</v>
      </c>
      <c r="R219" s="149">
        <v>0.91237814734376543</v>
      </c>
      <c r="S219" s="149">
        <v>1.038899754735829</v>
      </c>
      <c r="T219" s="149">
        <v>2.8231534255268986</v>
      </c>
      <c r="U219" s="149">
        <v>0.65094069902888807</v>
      </c>
      <c r="V219" s="149">
        <v>2.0000123174831126</v>
      </c>
      <c r="W219" s="149">
        <v>1.5879069663434882</v>
      </c>
      <c r="X219" s="149">
        <v>1.4271218994521264</v>
      </c>
      <c r="Y219" s="149">
        <v>2.1574173130531218</v>
      </c>
      <c r="Z219" s="149">
        <v>0.89796035895149795</v>
      </c>
      <c r="AA219" s="149">
        <v>0.35364011498755876</v>
      </c>
      <c r="AB219" s="149">
        <v>1.1332163693815709</v>
      </c>
      <c r="AC219" s="149">
        <v>2.0289789433084104</v>
      </c>
      <c r="AD219" s="149">
        <v>2.1382067244338452</v>
      </c>
      <c r="AE219" s="149">
        <v>1.2765207055015213</v>
      </c>
      <c r="AF219" s="149">
        <v>0.89559864618881446</v>
      </c>
      <c r="AG219" s="149"/>
      <c r="AH219" s="149"/>
      <c r="AI219" s="149"/>
      <c r="AJ219" s="149"/>
      <c r="AK219" s="149"/>
      <c r="AL219" s="149">
        <v>1.3737023826892281</v>
      </c>
    </row>
    <row r="220" spans="1:38">
      <c r="A220" s="160" t="s">
        <v>40</v>
      </c>
      <c r="B220" s="102" t="s">
        <v>39</v>
      </c>
      <c r="C220" s="149"/>
      <c r="D220" s="90"/>
      <c r="E220" s="149"/>
      <c r="F220" s="149"/>
      <c r="G220" s="149"/>
      <c r="H220" s="149"/>
      <c r="I220" s="149"/>
      <c r="J220" s="149"/>
      <c r="K220" s="149"/>
      <c r="L220" s="149"/>
      <c r="M220" s="149"/>
      <c r="N220" s="149"/>
      <c r="O220" s="149"/>
      <c r="P220" s="149"/>
      <c r="Q220" s="149"/>
      <c r="R220" s="149"/>
      <c r="S220" s="149"/>
      <c r="T220" s="149"/>
      <c r="U220" s="149"/>
      <c r="V220" s="149"/>
      <c r="W220" s="149"/>
      <c r="X220" s="149"/>
      <c r="Y220" s="149"/>
      <c r="Z220" s="149"/>
      <c r="AA220" s="149"/>
      <c r="AB220" s="149"/>
      <c r="AC220" s="149"/>
      <c r="AD220" s="149"/>
      <c r="AE220" s="149"/>
      <c r="AF220" s="149"/>
      <c r="AG220" s="149"/>
      <c r="AH220" s="149"/>
      <c r="AI220" s="149"/>
      <c r="AJ220" s="149"/>
      <c r="AK220" s="149"/>
      <c r="AL220" s="149"/>
    </row>
    <row r="221" spans="1:38">
      <c r="A221" s="160" t="s">
        <v>44</v>
      </c>
      <c r="B221" s="92" t="s">
        <v>45</v>
      </c>
      <c r="C221" s="149">
        <v>14.126887191897223</v>
      </c>
      <c r="D221" s="149">
        <v>22.528452131304128</v>
      </c>
      <c r="E221" s="149">
        <v>7.7378645596949847</v>
      </c>
      <c r="F221" s="149">
        <v>11.918915815780938</v>
      </c>
      <c r="G221" s="149">
        <v>14.28532631755518</v>
      </c>
      <c r="H221" s="149">
        <v>13.87638656492198</v>
      </c>
      <c r="I221" s="149">
        <v>15.613272459998806</v>
      </c>
      <c r="J221" s="149">
        <v>7.9522572335242527</v>
      </c>
      <c r="K221" s="149">
        <v>10.723115687220393</v>
      </c>
      <c r="L221" s="149">
        <v>14.654620966233971</v>
      </c>
      <c r="M221" s="149">
        <v>23.42411834231191</v>
      </c>
      <c r="N221" s="149">
        <v>13.308079580200536</v>
      </c>
      <c r="O221" s="149">
        <v>16.249531675091081</v>
      </c>
      <c r="P221" s="149">
        <v>34.9757034349308</v>
      </c>
      <c r="Q221" s="149">
        <v>16.945619708512808</v>
      </c>
      <c r="R221" s="149">
        <v>13.36046823406596</v>
      </c>
      <c r="S221" s="149">
        <v>14.15587246829187</v>
      </c>
      <c r="T221" s="149">
        <v>28.483773109620437</v>
      </c>
      <c r="U221" s="149">
        <v>9.5641466111434905</v>
      </c>
      <c r="V221" s="149">
        <v>30.984588062811053</v>
      </c>
      <c r="W221" s="149">
        <v>19.941139039186002</v>
      </c>
      <c r="X221" s="149">
        <v>31.684637186881108</v>
      </c>
      <c r="Y221" s="149">
        <v>21.271192456864082</v>
      </c>
      <c r="Z221" s="149">
        <v>11.139373036340102</v>
      </c>
      <c r="AA221" s="149">
        <v>5.5623099665916174</v>
      </c>
      <c r="AB221" s="149">
        <v>35.388496073337777</v>
      </c>
      <c r="AC221" s="149">
        <v>20.04872125936955</v>
      </c>
      <c r="AD221" s="149">
        <v>19.82558182451843</v>
      </c>
      <c r="AE221" s="149">
        <v>13.200503430318953</v>
      </c>
      <c r="AF221" s="149">
        <v>13.869331121005528</v>
      </c>
      <c r="AG221" s="149"/>
      <c r="AH221" s="149"/>
      <c r="AI221" s="149"/>
      <c r="AJ221" s="149"/>
      <c r="AK221" s="149"/>
      <c r="AL221" s="149">
        <v>19.720916917104269</v>
      </c>
    </row>
    <row r="222" spans="1:38">
      <c r="A222" s="160" t="s">
        <v>43</v>
      </c>
      <c r="B222" s="160" t="s">
        <v>46</v>
      </c>
      <c r="C222" s="149">
        <v>1.1781814883117212</v>
      </c>
      <c r="D222" s="149">
        <v>1.6383893564868293</v>
      </c>
      <c r="E222" s="149">
        <v>0.6445124650435502</v>
      </c>
      <c r="F222" s="149">
        <v>1.0111624391682219</v>
      </c>
      <c r="G222" s="149">
        <v>1.9592308218676646</v>
      </c>
      <c r="H222" s="149">
        <v>1.3046382481696261</v>
      </c>
      <c r="I222" s="149">
        <v>1.6778602148803254</v>
      </c>
      <c r="J222" s="149">
        <v>0.65306970483051607</v>
      </c>
      <c r="K222" s="149">
        <v>0.44413893655210857</v>
      </c>
      <c r="L222" s="149">
        <v>1.1342743815363061</v>
      </c>
      <c r="M222" s="149">
        <v>1.6951115844686313</v>
      </c>
      <c r="N222" s="149">
        <v>1.1489411334432729</v>
      </c>
      <c r="O222" s="149">
        <v>1.2103507211161781</v>
      </c>
      <c r="P222" s="149">
        <v>1.0038335628891322</v>
      </c>
      <c r="Q222" s="149">
        <v>1.7785646862261164</v>
      </c>
      <c r="R222" s="149">
        <v>1.0508580182130238</v>
      </c>
      <c r="S222" s="149">
        <v>0.75079260615373333</v>
      </c>
      <c r="T222" s="149">
        <v>1.8035713301671907</v>
      </c>
      <c r="U222" s="149">
        <v>1.8473924031361986</v>
      </c>
      <c r="V222" s="149">
        <v>1.231394023623047</v>
      </c>
      <c r="W222" s="149">
        <v>1.5174851341533466</v>
      </c>
      <c r="X222" s="149">
        <v>0.90815185097543805</v>
      </c>
      <c r="Y222" s="149">
        <v>1.9315504940487951</v>
      </c>
      <c r="Z222" s="149">
        <v>0.91868363661577002</v>
      </c>
      <c r="AA222" s="149">
        <v>0.44202280453593235</v>
      </c>
      <c r="AB222" s="149">
        <v>0.85398539555758313</v>
      </c>
      <c r="AC222" s="149">
        <v>0.9552082506560523</v>
      </c>
      <c r="AD222" s="149">
        <v>1.7485757395203256</v>
      </c>
      <c r="AE222" s="149">
        <v>0.81954860979351507</v>
      </c>
      <c r="AF222" s="149">
        <v>1.9410665970320304</v>
      </c>
      <c r="AG222" s="149"/>
      <c r="AH222" s="149"/>
      <c r="AI222" s="149"/>
      <c r="AJ222" s="149"/>
      <c r="AK222" s="149"/>
      <c r="AL222" s="149">
        <v>1.3496721946956636</v>
      </c>
    </row>
    <row r="223" spans="1:38" ht="15">
      <c r="A223" s="118"/>
      <c r="B223" s="118"/>
      <c r="C223" s="223"/>
      <c r="D223" s="118"/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8"/>
      <c r="P223" s="118"/>
      <c r="Q223" s="118"/>
      <c r="R223" s="118"/>
      <c r="S223" s="118"/>
      <c r="T223" s="118"/>
      <c r="U223" s="118"/>
      <c r="V223" s="118"/>
      <c r="W223" s="118"/>
      <c r="X223" s="118"/>
      <c r="Y223" s="118"/>
      <c r="Z223" s="118"/>
      <c r="AA223" s="118"/>
      <c r="AB223" s="118"/>
      <c r="AC223" s="118"/>
      <c r="AD223" s="118"/>
      <c r="AE223" s="118"/>
      <c r="AF223" s="118"/>
      <c r="AG223" s="118"/>
      <c r="AH223" s="118"/>
      <c r="AI223" s="118"/>
      <c r="AJ223" s="118"/>
      <c r="AK223" s="118"/>
      <c r="AL223" s="118"/>
    </row>
    <row r="224" spans="1:38" ht="15">
      <c r="A224" s="112" t="s">
        <v>200</v>
      </c>
      <c r="B224" s="118"/>
      <c r="C224" s="223"/>
      <c r="D224" s="118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8"/>
      <c r="Q224" s="118"/>
      <c r="R224" s="118"/>
      <c r="S224" s="118"/>
      <c r="T224" s="118"/>
      <c r="U224" s="118"/>
      <c r="V224" s="118"/>
      <c r="W224" s="118"/>
      <c r="X224" s="118"/>
      <c r="Y224" s="118"/>
      <c r="Z224" s="118"/>
      <c r="AA224" s="118"/>
      <c r="AB224" s="118"/>
      <c r="AC224" s="118"/>
      <c r="AD224" s="118"/>
      <c r="AE224" s="118"/>
      <c r="AF224" s="118"/>
      <c r="AG224" s="118"/>
      <c r="AH224" s="118"/>
      <c r="AI224" s="118"/>
      <c r="AJ224" s="118"/>
      <c r="AK224" s="118"/>
      <c r="AL224" s="118"/>
    </row>
    <row r="225" spans="1:39">
      <c r="A225" s="141" t="s">
        <v>41</v>
      </c>
      <c r="B225" s="141" t="s">
        <v>42</v>
      </c>
      <c r="C225" s="141" t="s">
        <v>0</v>
      </c>
      <c r="D225" s="141" t="s">
        <v>1</v>
      </c>
      <c r="E225" s="141" t="s">
        <v>2</v>
      </c>
      <c r="F225" s="141" t="s">
        <v>3</v>
      </c>
      <c r="G225" s="141" t="s">
        <v>4</v>
      </c>
      <c r="H225" s="141" t="s">
        <v>5</v>
      </c>
      <c r="I225" s="141" t="s">
        <v>6</v>
      </c>
      <c r="J225" s="141" t="s">
        <v>7</v>
      </c>
      <c r="K225" s="141" t="s">
        <v>8</v>
      </c>
      <c r="L225" s="141" t="s">
        <v>9</v>
      </c>
      <c r="M225" s="141" t="s">
        <v>10</v>
      </c>
      <c r="N225" s="141" t="s">
        <v>11</v>
      </c>
      <c r="O225" s="141" t="s">
        <v>12</v>
      </c>
      <c r="P225" s="141" t="s">
        <v>13</v>
      </c>
      <c r="Q225" s="141" t="s">
        <v>14</v>
      </c>
      <c r="R225" s="141" t="s">
        <v>15</v>
      </c>
      <c r="S225" s="141" t="s">
        <v>16</v>
      </c>
      <c r="T225" s="141" t="s">
        <v>17</v>
      </c>
      <c r="U225" s="141" t="s">
        <v>18</v>
      </c>
      <c r="V225" s="141" t="s">
        <v>19</v>
      </c>
      <c r="W225" s="141" t="s">
        <v>20</v>
      </c>
      <c r="X225" s="141" t="s">
        <v>21</v>
      </c>
      <c r="Y225" s="141" t="s">
        <v>22</v>
      </c>
      <c r="Z225" s="141" t="s">
        <v>23</v>
      </c>
      <c r="AA225" s="141" t="s">
        <v>24</v>
      </c>
      <c r="AB225" s="141" t="s">
        <v>25</v>
      </c>
      <c r="AC225" s="141" t="s">
        <v>26</v>
      </c>
      <c r="AD225" s="141" t="s">
        <v>27</v>
      </c>
      <c r="AE225" s="141" t="s">
        <v>28</v>
      </c>
      <c r="AF225" s="141" t="s">
        <v>29</v>
      </c>
      <c r="AG225" s="141" t="s">
        <v>30</v>
      </c>
      <c r="AH225" s="141" t="s">
        <v>31</v>
      </c>
      <c r="AI225" s="141" t="s">
        <v>32</v>
      </c>
      <c r="AJ225" s="141" t="s">
        <v>33</v>
      </c>
      <c r="AK225" s="141" t="s">
        <v>34</v>
      </c>
      <c r="AL225" s="141" t="s">
        <v>35</v>
      </c>
    </row>
    <row r="226" spans="1:39">
      <c r="A226" s="160" t="s">
        <v>40</v>
      </c>
      <c r="B226" s="102" t="s">
        <v>36</v>
      </c>
      <c r="C226" s="149">
        <v>4.5747600448716224</v>
      </c>
      <c r="D226" s="149">
        <v>5.1291796175815607</v>
      </c>
      <c r="E226" s="149">
        <v>2.9912195186551145</v>
      </c>
      <c r="F226" s="149">
        <v>4.0902103634476923</v>
      </c>
      <c r="G226" s="149">
        <v>3.1849546835105773</v>
      </c>
      <c r="H226" s="149">
        <v>3.9362930567282191</v>
      </c>
      <c r="I226" s="149">
        <v>3.6111988239126411</v>
      </c>
      <c r="J226" s="149">
        <v>3.2039629851141389</v>
      </c>
      <c r="K226" s="149">
        <v>3.3930240767457058</v>
      </c>
      <c r="L226" s="149">
        <v>4.0281151028030049</v>
      </c>
      <c r="M226" s="149">
        <v>4.5696040617762925</v>
      </c>
      <c r="N226" s="149">
        <v>2.9195213957928301</v>
      </c>
      <c r="O226" s="149">
        <v>3.047791439717507</v>
      </c>
      <c r="P226" s="149">
        <v>4.0089843230647677</v>
      </c>
      <c r="Q226" s="149">
        <v>3.9329272368280304</v>
      </c>
      <c r="R226" s="149">
        <v>2.9411060717603297</v>
      </c>
      <c r="S226" s="149">
        <v>3.1438146595855345</v>
      </c>
      <c r="T226" s="149">
        <v>6.2030138253637803</v>
      </c>
      <c r="U226" s="149">
        <v>2.8047452392498324</v>
      </c>
      <c r="V226" s="149">
        <v>5.467743438521059</v>
      </c>
      <c r="W226" s="149">
        <v>3.0823030857525415</v>
      </c>
      <c r="X226" s="149">
        <v>2.7319001893396866</v>
      </c>
      <c r="Y226" s="149">
        <v>2.3047663657834643</v>
      </c>
      <c r="Z226" s="149">
        <v>3.7924094053559605</v>
      </c>
      <c r="AA226" s="149">
        <v>3.7111366974108195</v>
      </c>
      <c r="AB226" s="149">
        <v>3.0485121349330528</v>
      </c>
      <c r="AC226" s="149">
        <v>2.9885477384687205</v>
      </c>
      <c r="AD226" s="149">
        <v>3.3422796096324827</v>
      </c>
      <c r="AE226" s="149">
        <v>3.4960734228652735</v>
      </c>
      <c r="AF226" s="149">
        <v>4.2060426057923976</v>
      </c>
      <c r="AG226" s="149">
        <v>3.7679287881071497</v>
      </c>
      <c r="AH226" s="149">
        <v>3.9317474367923158</v>
      </c>
      <c r="AI226" s="149">
        <v>4.1741902059330993</v>
      </c>
      <c r="AJ226" s="149">
        <v>4.1782543438204369</v>
      </c>
      <c r="AK226" s="149">
        <v>4.3479606802955351</v>
      </c>
      <c r="AL226" s="149">
        <v>3.8416445694236172</v>
      </c>
    </row>
    <row r="227" spans="1:39">
      <c r="A227" s="160" t="s">
        <v>40</v>
      </c>
      <c r="B227" s="102" t="s">
        <v>37</v>
      </c>
      <c r="C227" s="149">
        <v>2.1197511899290058</v>
      </c>
      <c r="D227" s="149">
        <v>2.0083346779773779</v>
      </c>
      <c r="E227" s="149">
        <v>1.2781085434107122</v>
      </c>
      <c r="F227" s="149">
        <v>1.5916048763218433</v>
      </c>
      <c r="G227" s="149">
        <v>1.3550851276801827</v>
      </c>
      <c r="H227" s="149">
        <v>1.7596093803779227</v>
      </c>
      <c r="I227" s="149">
        <v>1.5845409567342019</v>
      </c>
      <c r="J227" s="149">
        <v>1.233856217426383</v>
      </c>
      <c r="K227" s="149">
        <v>1.2432369023862382</v>
      </c>
      <c r="L227" s="149">
        <v>1.9097289186617739</v>
      </c>
      <c r="M227" s="149">
        <v>2.0795303951654631</v>
      </c>
      <c r="N227" s="149">
        <v>1.2474627954312469</v>
      </c>
      <c r="O227" s="149">
        <v>1.7326517474691654</v>
      </c>
      <c r="P227" s="149">
        <v>1.6280115021444459</v>
      </c>
      <c r="Q227" s="149">
        <v>1.7734756702258596</v>
      </c>
      <c r="R227" s="149">
        <v>1.2727553589076546</v>
      </c>
      <c r="S227" s="149">
        <v>1.3982045186615653</v>
      </c>
      <c r="T227" s="149">
        <v>2.9627397860483691</v>
      </c>
      <c r="U227" s="149">
        <v>1.1696368198563452</v>
      </c>
      <c r="V227" s="149">
        <v>2.0198228141145638</v>
      </c>
      <c r="W227" s="149">
        <v>1.4690254386575115</v>
      </c>
      <c r="X227" s="149">
        <v>1.1566772845486051</v>
      </c>
      <c r="Y227" s="149">
        <v>1.4768200885226144</v>
      </c>
      <c r="Z227" s="149">
        <v>1.6892824538191562</v>
      </c>
      <c r="AA227" s="149">
        <v>1.6535236091705974</v>
      </c>
      <c r="AB227" s="149">
        <v>1.3358823693835991</v>
      </c>
      <c r="AC227" s="149">
        <v>1.3584769772073857</v>
      </c>
      <c r="AD227" s="149">
        <v>1.5060462411808386</v>
      </c>
      <c r="AE227" s="149">
        <v>1.8695388110689675</v>
      </c>
      <c r="AF227" s="149">
        <v>1.8951208540093196</v>
      </c>
      <c r="AG227" s="149">
        <v>1.9695761501280757</v>
      </c>
      <c r="AH227" s="149">
        <v>1.9695761501280762</v>
      </c>
      <c r="AI227" s="149">
        <v>3.0580243990485947</v>
      </c>
      <c r="AJ227" s="149">
        <v>3.0580243990485938</v>
      </c>
      <c r="AK227" s="149">
        <v>1.8530398182542669</v>
      </c>
      <c r="AL227" s="149">
        <v>1.6654623349356246</v>
      </c>
    </row>
    <row r="228" spans="1:39">
      <c r="A228" s="160" t="s">
        <v>40</v>
      </c>
      <c r="B228" s="102" t="s">
        <v>38</v>
      </c>
      <c r="C228" s="149">
        <v>1.7592087366826046</v>
      </c>
      <c r="D228" s="149">
        <v>1.6791924268053995</v>
      </c>
      <c r="E228" s="149">
        <v>1.1547638691308604</v>
      </c>
      <c r="F228" s="149">
        <v>1.3799084126117702</v>
      </c>
      <c r="G228" s="149">
        <v>1.2100463592421005</v>
      </c>
      <c r="H228" s="149">
        <v>1.5005646799983663</v>
      </c>
      <c r="I228" s="149">
        <v>1.3748352976060003</v>
      </c>
      <c r="J228" s="149">
        <v>1.1229830516674082</v>
      </c>
      <c r="K228" s="149">
        <v>1.1297200045791462</v>
      </c>
      <c r="L228" s="149">
        <v>1.6083764511939924</v>
      </c>
      <c r="M228" s="149">
        <v>1.7303232553393695</v>
      </c>
      <c r="N228" s="149">
        <v>1.1327549260775338</v>
      </c>
      <c r="O228" s="149">
        <v>1.4812044409224965</v>
      </c>
      <c r="P228" s="149">
        <v>1.4060546615148914</v>
      </c>
      <c r="Q228" s="149">
        <v>1.5105230723935736</v>
      </c>
      <c r="R228" s="149">
        <v>1.1509193575542236</v>
      </c>
      <c r="S228" s="149">
        <v>1.2410135335867851</v>
      </c>
      <c r="T228" s="149">
        <v>2.3646202286464031</v>
      </c>
      <c r="U228" s="149">
        <v>1.0768624262225677</v>
      </c>
      <c r="V228" s="149">
        <v>1.687442893858826</v>
      </c>
      <c r="W228" s="149">
        <v>1.2918751929667223</v>
      </c>
      <c r="X228" s="149">
        <v>1.0675552402867983</v>
      </c>
      <c r="Y228" s="149">
        <v>1.2974730985918885</v>
      </c>
      <c r="Z228" s="149">
        <v>1.4500577932751408</v>
      </c>
      <c r="AA228" s="149">
        <v>1.4243767632004229</v>
      </c>
      <c r="AB228" s="149">
        <v>1.196255460286086</v>
      </c>
      <c r="AC228" s="149">
        <v>1.212482293360585</v>
      </c>
      <c r="AD228" s="149">
        <v>1.3184625268790915</v>
      </c>
      <c r="AE228" s="149">
        <v>1.579513008542508</v>
      </c>
      <c r="AF228" s="149">
        <v>1.5978853363003174</v>
      </c>
      <c r="AG228" s="149">
        <v>0</v>
      </c>
      <c r="AH228" s="149">
        <v>0</v>
      </c>
      <c r="AI228" s="149">
        <v>2.7321873680449746</v>
      </c>
      <c r="AJ228" s="149">
        <v>2.732187368044976</v>
      </c>
      <c r="AK228" s="149">
        <v>0</v>
      </c>
      <c r="AL228" s="149">
        <v>1.4540987271751091</v>
      </c>
    </row>
    <row r="229" spans="1:39">
      <c r="A229" s="160" t="s">
        <v>40</v>
      </c>
      <c r="B229" s="102" t="s">
        <v>39</v>
      </c>
      <c r="C229" s="149">
        <v>6.6945268737985861</v>
      </c>
      <c r="D229" s="149">
        <v>6.5964174276002217</v>
      </c>
      <c r="E229" s="149">
        <v>3.0879283940627222</v>
      </c>
      <c r="F229" s="149">
        <v>4.3766624859967243</v>
      </c>
      <c r="G229" s="149">
        <v>3.7240588240858639</v>
      </c>
      <c r="H229" s="149">
        <v>5.2591963894237681</v>
      </c>
      <c r="I229" s="149">
        <v>4.5078199282840457</v>
      </c>
      <c r="J229" s="149">
        <v>3.0751936787616083</v>
      </c>
      <c r="K229" s="149">
        <v>3.0183675043792397</v>
      </c>
      <c r="L229" s="149">
        <v>5.9092464113752747</v>
      </c>
      <c r="M229" s="149">
        <v>6.7529994937530908</v>
      </c>
      <c r="N229" s="149">
        <v>3.2076775645615152</v>
      </c>
      <c r="O229" s="149">
        <v>4.9813659170645757</v>
      </c>
      <c r="P229" s="149">
        <v>4.8553866950485949</v>
      </c>
      <c r="Q229" s="149">
        <v>5.3996023673082991</v>
      </c>
      <c r="R229" s="149">
        <v>3.1231481076998477</v>
      </c>
      <c r="S229" s="149">
        <v>3.6316175793875782</v>
      </c>
      <c r="T229" s="149">
        <v>10.605635504522965</v>
      </c>
      <c r="U229" s="149">
        <v>2.81935000075294</v>
      </c>
      <c r="V229" s="149">
        <v>7.0079777491660655</v>
      </c>
      <c r="W229" s="149">
        <v>4.0992942802594099</v>
      </c>
      <c r="X229" s="149">
        <v>2.753367954949006</v>
      </c>
      <c r="Y229" s="149">
        <v>3.977810714345523</v>
      </c>
      <c r="Z229" s="149">
        <v>4.8759107345903816</v>
      </c>
      <c r="AA229" s="149">
        <v>4.6582241751043476</v>
      </c>
      <c r="AB229" s="149">
        <v>3.5453639633058276</v>
      </c>
      <c r="AC229" s="149">
        <v>3.4161896861002745</v>
      </c>
      <c r="AD229" s="149">
        <v>4.4076068012827623</v>
      </c>
      <c r="AE229" s="149">
        <v>5.9395143343914114</v>
      </c>
      <c r="AF229" s="149">
        <v>6.059489218209495</v>
      </c>
      <c r="AG229" s="149">
        <v>4.5634264303382386</v>
      </c>
      <c r="AH229" s="149">
        <v>4.5634264303382395</v>
      </c>
      <c r="AI229" s="149">
        <v>4.6986404594524576</v>
      </c>
      <c r="AJ229" s="149">
        <v>4.6986404594524576</v>
      </c>
      <c r="AK229" s="149">
        <v>5.1527862256335712</v>
      </c>
      <c r="AL229" s="149">
        <v>5.056403932031186</v>
      </c>
    </row>
    <row r="230" spans="1:39">
      <c r="A230" s="160" t="s">
        <v>44</v>
      </c>
      <c r="B230" s="92" t="s">
        <v>45</v>
      </c>
      <c r="C230" s="149">
        <v>9.3848438983370208</v>
      </c>
      <c r="D230" s="149">
        <v>8.9683001616401352</v>
      </c>
      <c r="E230" s="149">
        <v>6.2382638555477365</v>
      </c>
      <c r="F230" s="149">
        <v>7.4103067750771814</v>
      </c>
      <c r="G230" s="149">
        <v>6.5260498711760899</v>
      </c>
      <c r="H230" s="149">
        <v>8.0384113771294246</v>
      </c>
      <c r="I230" s="149">
        <v>7.3838974807165769</v>
      </c>
      <c r="J230" s="149">
        <v>6.0728213291200186</v>
      </c>
      <c r="K230" s="149">
        <v>6.1078921233632535</v>
      </c>
      <c r="L230" s="149">
        <v>8.5996509306986031</v>
      </c>
      <c r="M230" s="149">
        <v>9.2344737256376792</v>
      </c>
      <c r="N230" s="149">
        <v>6.1236911216357317</v>
      </c>
      <c r="O230" s="149">
        <v>7.9376270952700949</v>
      </c>
      <c r="P230" s="149">
        <v>7.5464172285013218</v>
      </c>
      <c r="Q230" s="149">
        <v>8.090252132922334</v>
      </c>
      <c r="R230" s="149">
        <v>6.2182503455475349</v>
      </c>
      <c r="S230" s="149">
        <v>6.6872567868195905</v>
      </c>
      <c r="T230" s="149">
        <v>12.53645593204412</v>
      </c>
      <c r="U230" s="149">
        <v>5.8327295566917057</v>
      </c>
      <c r="V230" s="149">
        <v>9.0112499100252172</v>
      </c>
      <c r="W230" s="149">
        <v>6.9520291274240957</v>
      </c>
      <c r="X230" s="149">
        <v>5.7842788094157127</v>
      </c>
      <c r="Y230" s="149">
        <v>6.9811703428883138</v>
      </c>
      <c r="Z230" s="149">
        <v>7.7754858891019936</v>
      </c>
      <c r="AA230" s="149">
        <v>7.6417972418004076</v>
      </c>
      <c r="AB230" s="149">
        <v>6.4542581003188326</v>
      </c>
      <c r="AC230" s="149">
        <v>6.5387306996424135</v>
      </c>
      <c r="AD230" s="149">
        <v>7.0904357526941393</v>
      </c>
      <c r="AE230" s="149">
        <v>8.449395485597023</v>
      </c>
      <c r="AF230" s="149">
        <v>8.5450369625384361</v>
      </c>
      <c r="AG230" s="149">
        <v>0</v>
      </c>
      <c r="AH230" s="149">
        <v>0</v>
      </c>
      <c r="AI230" s="149">
        <v>12.228775827217504</v>
      </c>
      <c r="AJ230" s="149">
        <v>14.616069867147065</v>
      </c>
      <c r="AK230" s="149">
        <v>7.8222322337699435</v>
      </c>
      <c r="AL230" s="149">
        <v>7.9282475929979697</v>
      </c>
    </row>
    <row r="231" spans="1:39" ht="15">
      <c r="A231" s="160" t="s">
        <v>43</v>
      </c>
      <c r="B231" s="160" t="s">
        <v>46</v>
      </c>
      <c r="C231" s="149">
        <v>2.056431993626251</v>
      </c>
      <c r="D231" s="149">
        <v>2.5640330286987103</v>
      </c>
      <c r="E231" s="149">
        <v>1.2222773363620147</v>
      </c>
      <c r="F231" s="149">
        <v>1.9555819216951162</v>
      </c>
      <c r="G231" s="149">
        <v>2.2709627125122864</v>
      </c>
      <c r="H231" s="149">
        <v>2.7486423301764118</v>
      </c>
      <c r="I231" s="149">
        <v>2.2775360316575926</v>
      </c>
      <c r="J231" s="149">
        <v>1.4572612460757626</v>
      </c>
      <c r="K231" s="149">
        <v>1.616225623119643</v>
      </c>
      <c r="L231" s="149">
        <v>1.9727256251384406</v>
      </c>
      <c r="M231" s="149">
        <v>2.7906027367412061</v>
      </c>
      <c r="N231" s="149">
        <v>1.2769209695884511</v>
      </c>
      <c r="O231" s="149">
        <v>2.0821385757377033</v>
      </c>
      <c r="P231" s="149">
        <v>2.2947548906958168</v>
      </c>
      <c r="Q231" s="149">
        <v>1.991562786875235</v>
      </c>
      <c r="R231" s="149">
        <v>1.6334874681920686</v>
      </c>
      <c r="S231" s="149">
        <v>1.974859822468193</v>
      </c>
      <c r="T231" s="149">
        <v>3.1936909058162581</v>
      </c>
      <c r="U231" s="149">
        <v>2.5918975138456646</v>
      </c>
      <c r="V231" s="149">
        <v>3.1620083689985101</v>
      </c>
      <c r="W231" s="149">
        <v>1.4832114604146267</v>
      </c>
      <c r="X231" s="149">
        <v>1.3712339772522786</v>
      </c>
      <c r="Y231" s="149">
        <v>1.4047278728623216</v>
      </c>
      <c r="Z231" s="149">
        <v>1.9562876015868902</v>
      </c>
      <c r="AA231" s="149">
        <v>1.7649246536558216</v>
      </c>
      <c r="AB231" s="149">
        <v>1.4560620204712511</v>
      </c>
      <c r="AC231" s="149">
        <v>1.7481293776864206</v>
      </c>
      <c r="AD231" s="149">
        <v>2.2672913525890519</v>
      </c>
      <c r="AE231" s="149">
        <v>2.2934161219625753</v>
      </c>
      <c r="AF231" s="149">
        <v>2.0503588949220317</v>
      </c>
      <c r="AG231" s="149">
        <v>1.5963322550678061</v>
      </c>
      <c r="AH231" s="149">
        <v>1.5963322550678061</v>
      </c>
      <c r="AI231" s="149">
        <v>1.6325006994180715</v>
      </c>
      <c r="AJ231" s="149">
        <v>1.6325006994180722</v>
      </c>
      <c r="AK231" s="149">
        <v>1.9516698037764681</v>
      </c>
      <c r="AL231" s="149">
        <v>2.0236803165826087</v>
      </c>
      <c r="AM231" s="118"/>
    </row>
    <row r="233" spans="1:39" ht="15">
      <c r="A233" s="112" t="s">
        <v>201</v>
      </c>
      <c r="B233" s="118"/>
      <c r="C233" s="223"/>
      <c r="D233" s="118"/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8"/>
      <c r="P233" s="118"/>
      <c r="Q233" s="118"/>
      <c r="R233" s="118"/>
      <c r="S233" s="118"/>
      <c r="T233" s="118"/>
      <c r="U233" s="118"/>
      <c r="V233" s="118"/>
      <c r="W233" s="118"/>
      <c r="X233" s="118"/>
      <c r="Y233" s="118"/>
      <c r="Z233" s="118"/>
      <c r="AA233" s="118"/>
      <c r="AB233" s="118"/>
      <c r="AC233" s="118"/>
      <c r="AD233" s="118"/>
      <c r="AE233" s="118"/>
      <c r="AF233" s="118"/>
      <c r="AG233" s="118"/>
      <c r="AH233" s="118"/>
      <c r="AI233" s="118"/>
      <c r="AJ233" s="118"/>
      <c r="AK233" s="118"/>
      <c r="AL233" s="118"/>
      <c r="AM233" s="118"/>
    </row>
    <row r="234" spans="1:39" ht="15">
      <c r="A234" s="141" t="s">
        <v>41</v>
      </c>
      <c r="B234" s="141" t="s">
        <v>42</v>
      </c>
      <c r="C234" s="141" t="s">
        <v>0</v>
      </c>
      <c r="D234" s="141" t="s">
        <v>1</v>
      </c>
      <c r="E234" s="141" t="s">
        <v>2</v>
      </c>
      <c r="F234" s="141" t="s">
        <v>3</v>
      </c>
      <c r="G234" s="141" t="s">
        <v>4</v>
      </c>
      <c r="H234" s="141" t="s">
        <v>5</v>
      </c>
      <c r="I234" s="141" t="s">
        <v>6</v>
      </c>
      <c r="J234" s="141" t="s">
        <v>7</v>
      </c>
      <c r="K234" s="141" t="s">
        <v>8</v>
      </c>
      <c r="L234" s="141" t="s">
        <v>9</v>
      </c>
      <c r="M234" s="141" t="s">
        <v>10</v>
      </c>
      <c r="N234" s="141" t="s">
        <v>11</v>
      </c>
      <c r="O234" s="141" t="s">
        <v>12</v>
      </c>
      <c r="P234" s="141" t="s">
        <v>13</v>
      </c>
      <c r="Q234" s="141" t="s">
        <v>14</v>
      </c>
      <c r="R234" s="141" t="s">
        <v>15</v>
      </c>
      <c r="S234" s="141" t="s">
        <v>16</v>
      </c>
      <c r="T234" s="141" t="s">
        <v>17</v>
      </c>
      <c r="U234" s="141" t="s">
        <v>18</v>
      </c>
      <c r="V234" s="141" t="s">
        <v>19</v>
      </c>
      <c r="W234" s="141" t="s">
        <v>20</v>
      </c>
      <c r="X234" s="141" t="s">
        <v>21</v>
      </c>
      <c r="Y234" s="141" t="s">
        <v>22</v>
      </c>
      <c r="Z234" s="141" t="s">
        <v>23</v>
      </c>
      <c r="AA234" s="141" t="s">
        <v>24</v>
      </c>
      <c r="AB234" s="141" t="s">
        <v>25</v>
      </c>
      <c r="AC234" s="141" t="s">
        <v>26</v>
      </c>
      <c r="AD234" s="141" t="s">
        <v>27</v>
      </c>
      <c r="AE234" s="141" t="s">
        <v>28</v>
      </c>
      <c r="AF234" s="141" t="s">
        <v>29</v>
      </c>
      <c r="AG234" s="141" t="s">
        <v>30</v>
      </c>
      <c r="AH234" s="141" t="s">
        <v>31</v>
      </c>
      <c r="AI234" s="141" t="s">
        <v>32</v>
      </c>
      <c r="AJ234" s="141" t="s">
        <v>33</v>
      </c>
      <c r="AK234" s="141" t="s">
        <v>34</v>
      </c>
      <c r="AL234" s="141" t="s">
        <v>35</v>
      </c>
      <c r="AM234" s="118"/>
    </row>
    <row r="235" spans="1:39" ht="15">
      <c r="A235" s="160" t="s">
        <v>40</v>
      </c>
      <c r="B235" s="102" t="s">
        <v>36</v>
      </c>
      <c r="C235" s="149">
        <v>7.0853234222321548</v>
      </c>
      <c r="D235" s="149">
        <v>5.9140367323101444</v>
      </c>
      <c r="E235" s="149">
        <v>3.4177833242571989</v>
      </c>
      <c r="F235" s="149">
        <v>3.5926001518853106</v>
      </c>
      <c r="G235" s="149">
        <v>4.6732350289234015</v>
      </c>
      <c r="H235" s="149">
        <v>3.7824858036385778</v>
      </c>
      <c r="I235" s="149">
        <v>6.9499824104917334</v>
      </c>
      <c r="J235" s="149">
        <v>12.853787470772598</v>
      </c>
      <c r="K235" s="149">
        <v>12.766250081867547</v>
      </c>
      <c r="L235" s="149">
        <v>6.5878258348776972</v>
      </c>
      <c r="M235" s="149">
        <v>6.7328616555481826</v>
      </c>
      <c r="N235" s="149">
        <v>3.2902847214985744</v>
      </c>
      <c r="O235" s="149">
        <v>6.4162813795109708</v>
      </c>
      <c r="P235" s="149">
        <v>5.6234607434724451</v>
      </c>
      <c r="Q235" s="149">
        <v>4.1109452230052899</v>
      </c>
      <c r="R235" s="149">
        <v>10.06884710855066</v>
      </c>
      <c r="S235" s="149">
        <v>6.5023400552176795</v>
      </c>
      <c r="T235" s="149">
        <v>9.6333495011699259</v>
      </c>
      <c r="U235" s="149">
        <v>2.3129946683024434</v>
      </c>
      <c r="V235" s="149">
        <v>4.6735547161129407</v>
      </c>
      <c r="W235" s="149">
        <v>2.6114470788741033</v>
      </c>
      <c r="X235" s="149">
        <v>8.7065880850519974</v>
      </c>
      <c r="Y235" s="149">
        <v>3.9412646265241702</v>
      </c>
      <c r="Z235" s="149">
        <v>4.2651649908659746</v>
      </c>
      <c r="AA235" s="149">
        <v>4.374025536260028</v>
      </c>
      <c r="AB235" s="149">
        <v>7.0773473612011095</v>
      </c>
      <c r="AC235" s="149">
        <v>10.709786517730386</v>
      </c>
      <c r="AD235" s="149">
        <v>2.5423078412816014</v>
      </c>
      <c r="AE235" s="149">
        <v>6.3847434282807045</v>
      </c>
      <c r="AF235" s="149">
        <v>6.5994302458289402</v>
      </c>
      <c r="AG235" s="149">
        <v>14.418292122582653</v>
      </c>
      <c r="AH235" s="149">
        <v>17.551406100756644</v>
      </c>
      <c r="AI235" s="149">
        <v>3.4473616799858267</v>
      </c>
      <c r="AJ235" s="149">
        <v>18.362223753272822</v>
      </c>
      <c r="AK235" s="149">
        <v>14.901874375745523</v>
      </c>
      <c r="AL235" s="149">
        <v>5.4953704051974395</v>
      </c>
      <c r="AM235" s="118"/>
    </row>
    <row r="236" spans="1:39" ht="15">
      <c r="A236" s="160" t="s">
        <v>40</v>
      </c>
      <c r="B236" s="102" t="s">
        <v>37</v>
      </c>
      <c r="C236" s="149">
        <v>1.4289006470507473</v>
      </c>
      <c r="D236" s="149">
        <v>1.09787632767015</v>
      </c>
      <c r="E236" s="149">
        <v>0.48603538694649118</v>
      </c>
      <c r="F236" s="149">
        <v>0.66235795361103345</v>
      </c>
      <c r="G236" s="149">
        <v>0.77121528831645747</v>
      </c>
      <c r="H236" s="149">
        <v>0.82281500611380121</v>
      </c>
      <c r="I236" s="149">
        <v>1.3252539285244334</v>
      </c>
      <c r="J236" s="149">
        <v>2.3978310553783002</v>
      </c>
      <c r="K236" s="149">
        <v>1.8719226506796873</v>
      </c>
      <c r="L236" s="149">
        <v>1.4032563444173018</v>
      </c>
      <c r="M236" s="149">
        <v>0.93029844758643232</v>
      </c>
      <c r="N236" s="149">
        <v>0.63298167903717684</v>
      </c>
      <c r="O236" s="149">
        <v>1.6621847577783289</v>
      </c>
      <c r="P236" s="149">
        <v>1.1093928473570955</v>
      </c>
      <c r="Q236" s="149">
        <v>0.67765528581889833</v>
      </c>
      <c r="R236" s="149">
        <v>2.0624492006693922</v>
      </c>
      <c r="S236" s="149">
        <v>1.3239675410415823</v>
      </c>
      <c r="T236" s="149">
        <v>1.721556137772887</v>
      </c>
      <c r="U236" s="149">
        <v>0.47526796311777719</v>
      </c>
      <c r="V236" s="149">
        <v>0.81009448408905937</v>
      </c>
      <c r="W236" s="149">
        <v>0.55922726293020297</v>
      </c>
      <c r="X236" s="149">
        <v>0.39616683498679334</v>
      </c>
      <c r="Y236" s="149">
        <v>1.2070628414581632</v>
      </c>
      <c r="Z236" s="149">
        <v>0.87948101408671986</v>
      </c>
      <c r="AA236" s="149">
        <v>0.89246314496819523</v>
      </c>
      <c r="AB236" s="149">
        <v>1.4875336388372193</v>
      </c>
      <c r="AC236" s="149">
        <v>2.2938549205372278</v>
      </c>
      <c r="AD236" s="149">
        <v>0.54206556796986738</v>
      </c>
      <c r="AE236" s="149">
        <v>1.574151167643232</v>
      </c>
      <c r="AF236" s="149">
        <v>1.3559613552910346</v>
      </c>
      <c r="AG236" s="149">
        <v>3.5665370452916094</v>
      </c>
      <c r="AH236" s="149">
        <v>4.1609445475521154</v>
      </c>
      <c r="AI236" s="149">
        <v>1.1907896046007118</v>
      </c>
      <c r="AJ236" s="149">
        <v>6.342689625429565</v>
      </c>
      <c r="AK236" s="149">
        <v>3.0131887648276563</v>
      </c>
      <c r="AL236" s="149">
        <v>1.0144800980178914</v>
      </c>
      <c r="AM236" s="118"/>
    </row>
    <row r="237" spans="1:39" ht="15">
      <c r="A237" s="160" t="s">
        <v>40</v>
      </c>
      <c r="B237" s="102" t="s">
        <v>38</v>
      </c>
      <c r="C237" s="149">
        <v>1.3652840832073716</v>
      </c>
      <c r="D237" s="149">
        <v>1.0489974083166487</v>
      </c>
      <c r="E237" s="149">
        <v>1.1948094096861952</v>
      </c>
      <c r="F237" s="149">
        <v>0.63286889352135201</v>
      </c>
      <c r="G237" s="149">
        <v>1.3716771604865712</v>
      </c>
      <c r="H237" s="149">
        <v>0.73310023195339979</v>
      </c>
      <c r="I237" s="149">
        <v>1.3773016290448843</v>
      </c>
      <c r="J237" s="149">
        <v>2.2910764166041142</v>
      </c>
      <c r="K237" s="149">
        <v>1.7885821559695638</v>
      </c>
      <c r="L237" s="149">
        <v>1.3099658373528582</v>
      </c>
      <c r="M237" s="149">
        <v>1.2700740097573904</v>
      </c>
      <c r="N237" s="149">
        <v>0.74465110368654597</v>
      </c>
      <c r="O237" s="149">
        <v>1.6293722069369141</v>
      </c>
      <c r="P237" s="149">
        <v>0.95489801216636472</v>
      </c>
      <c r="Q237" s="149">
        <v>1.0007574469576264</v>
      </c>
      <c r="R237" s="149">
        <v>1.970626209673543</v>
      </c>
      <c r="S237" s="149">
        <v>1.2650227391233577</v>
      </c>
      <c r="T237" s="149">
        <v>1.6449101608992445</v>
      </c>
      <c r="U237" s="149">
        <v>0.4541083990985445</v>
      </c>
      <c r="V237" s="149">
        <v>0.77402799649064757</v>
      </c>
      <c r="W237" s="149">
        <v>0.55986972562808246</v>
      </c>
      <c r="X237" s="149">
        <v>3.4713214188436039</v>
      </c>
      <c r="Y237" s="149">
        <v>1.0748870612756996</v>
      </c>
      <c r="Z237" s="149">
        <v>0.83388525340581543</v>
      </c>
      <c r="AA237" s="149">
        <v>0.85272949465673809</v>
      </c>
      <c r="AB237" s="149">
        <v>1.3475555656852416</v>
      </c>
      <c r="AC237" s="149">
        <v>2.1917294380545989</v>
      </c>
      <c r="AD237" s="149">
        <v>0.51793208543332692</v>
      </c>
      <c r="AE237" s="149">
        <v>1.5040678567691042</v>
      </c>
      <c r="AF237" s="149">
        <v>1.2955921460629003</v>
      </c>
      <c r="AG237" s="149">
        <v>0</v>
      </c>
      <c r="AH237" s="149">
        <v>0</v>
      </c>
      <c r="AI237" s="149">
        <v>1.1907896046007118</v>
      </c>
      <c r="AJ237" s="149">
        <v>6.3426896254295659</v>
      </c>
      <c r="AK237" s="149">
        <v>0</v>
      </c>
      <c r="AL237" s="149">
        <v>1.1265306623273528</v>
      </c>
      <c r="AM237" s="118"/>
    </row>
    <row r="238" spans="1:39" ht="15">
      <c r="A238" s="160" t="s">
        <v>40</v>
      </c>
      <c r="B238" s="102" t="s">
        <v>39</v>
      </c>
      <c r="C238" s="149">
        <v>5.0181758528316127</v>
      </c>
      <c r="D238" s="149">
        <v>3.6793727431188139</v>
      </c>
      <c r="E238" s="149">
        <v>2.3616303142517312</v>
      </c>
      <c r="F238" s="149">
        <v>1.9530583144701776</v>
      </c>
      <c r="G238" s="149">
        <v>3.203978725769308</v>
      </c>
      <c r="H238" s="149">
        <v>2.5512741054153554</v>
      </c>
      <c r="I238" s="149">
        <v>4.5521120687880297</v>
      </c>
      <c r="J238" s="149">
        <v>7.7229919746034863</v>
      </c>
      <c r="K238" s="149">
        <v>6.1797281452470489</v>
      </c>
      <c r="L238" s="149">
        <v>4.555721276997458</v>
      </c>
      <c r="M238" s="149">
        <v>3.2906796793837714</v>
      </c>
      <c r="N238" s="149">
        <v>2.2346047837883267</v>
      </c>
      <c r="O238" s="149">
        <v>5.5170637206327022</v>
      </c>
      <c r="P238" s="149">
        <v>3.5262307044035528</v>
      </c>
      <c r="Q238" s="149">
        <v>2.3480880436079312</v>
      </c>
      <c r="R238" s="149">
        <v>6.5060990855497423</v>
      </c>
      <c r="S238" s="149">
        <v>4.3307806570143947</v>
      </c>
      <c r="T238" s="149">
        <v>5.4756044495197269</v>
      </c>
      <c r="U238" s="149">
        <v>1.5689894062378809</v>
      </c>
      <c r="V238" s="149">
        <v>2.8617508862093572</v>
      </c>
      <c r="W238" s="149">
        <v>1.9344052436104473</v>
      </c>
      <c r="X238" s="149">
        <v>8.4826760002750881</v>
      </c>
      <c r="Y238" s="149">
        <v>3.903543290175886</v>
      </c>
      <c r="Z238" s="149">
        <v>2.8833810932560762</v>
      </c>
      <c r="AA238" s="149">
        <v>2.9931055483450719</v>
      </c>
      <c r="AB238" s="149">
        <v>4.7398141290167048</v>
      </c>
      <c r="AC238" s="149">
        <v>7.5726418548385563</v>
      </c>
      <c r="AD238" s="149">
        <v>1.7895701472345835</v>
      </c>
      <c r="AE238" s="149">
        <v>5.1967031180621976</v>
      </c>
      <c r="AF238" s="149">
        <v>4.5392495109754973</v>
      </c>
      <c r="AG238" s="149">
        <v>8.9709192870990897</v>
      </c>
      <c r="AH238" s="149">
        <v>10.465838452673408</v>
      </c>
      <c r="AI238" s="149">
        <v>1.9662729582141374</v>
      </c>
      <c r="AJ238" s="149">
        <v>10.473268362977832</v>
      </c>
      <c r="AK238" s="149">
        <v>9.1354097250478397</v>
      </c>
      <c r="AL238" s="149">
        <v>3.2967964339400919</v>
      </c>
      <c r="AM238" s="118"/>
    </row>
    <row r="239" spans="1:39" ht="15">
      <c r="A239" s="160" t="s">
        <v>44</v>
      </c>
      <c r="B239" s="92" t="s">
        <v>45</v>
      </c>
      <c r="C239" s="149">
        <v>12.104919396329599</v>
      </c>
      <c r="D239" s="149">
        <v>8.5792334256165592</v>
      </c>
      <c r="E239" s="149">
        <v>7.8591870357000335</v>
      </c>
      <c r="F239" s="149">
        <v>5.3414370264779194</v>
      </c>
      <c r="G239" s="149">
        <v>9.7321519551380007</v>
      </c>
      <c r="H239" s="149">
        <v>6.4292107456466949</v>
      </c>
      <c r="I239" s="149">
        <v>11.545698846065079</v>
      </c>
      <c r="J239" s="149">
        <v>19.340410563884181</v>
      </c>
      <c r="K239" s="149">
        <v>19.06369167189462</v>
      </c>
      <c r="L239" s="149">
        <v>11.480417618033592</v>
      </c>
      <c r="M239" s="149">
        <v>10.920051244909988</v>
      </c>
      <c r="N239" s="149">
        <v>5.9965015121772112</v>
      </c>
      <c r="O239" s="149">
        <v>13.956528377764128</v>
      </c>
      <c r="P239" s="149">
        <v>8.7717116786856515</v>
      </c>
      <c r="Q239" s="149">
        <v>6.7560605303292665</v>
      </c>
      <c r="R239" s="149">
        <v>16.204725861915755</v>
      </c>
      <c r="S239" s="149">
        <v>11.518336269302214</v>
      </c>
      <c r="T239" s="149">
        <v>16.415829877685407</v>
      </c>
      <c r="U239" s="149">
        <v>3.9538533037194594</v>
      </c>
      <c r="V239" s="149">
        <v>6.9338079553037826</v>
      </c>
      <c r="W239" s="149">
        <v>4.8005768855388542</v>
      </c>
      <c r="X239" s="149">
        <v>12.91310781918803</v>
      </c>
      <c r="Y239" s="149">
        <v>9.6320506678619928</v>
      </c>
      <c r="Z239" s="149">
        <v>7.2661203550053095</v>
      </c>
      <c r="AA239" s="149">
        <v>7.458450662883739</v>
      </c>
      <c r="AB239" s="149">
        <v>12.143972940236401</v>
      </c>
      <c r="AC239" s="149">
        <v>19.416064106319485</v>
      </c>
      <c r="AD239" s="149">
        <v>4.4742989334233139</v>
      </c>
      <c r="AE239" s="149">
        <v>12.799227319633758</v>
      </c>
      <c r="AF239" s="149">
        <v>11.325963183222566</v>
      </c>
      <c r="AG239" s="149">
        <v>0</v>
      </c>
      <c r="AH239" s="149">
        <v>0</v>
      </c>
      <c r="AI239" s="149">
        <v>5.6628661196567158</v>
      </c>
      <c r="AJ239" s="149">
        <v>30.163012885376155</v>
      </c>
      <c r="AK239" s="149">
        <v>24.40047800256017</v>
      </c>
      <c r="AL239" s="149">
        <v>9.3352033488491717</v>
      </c>
      <c r="AM239" s="118"/>
    </row>
    <row r="240" spans="1:39" ht="15">
      <c r="A240" s="160" t="s">
        <v>43</v>
      </c>
      <c r="B240" s="160" t="s">
        <v>46</v>
      </c>
      <c r="C240" s="149">
        <v>1.8879219741689131</v>
      </c>
      <c r="D240" s="149">
        <v>1.6331300205977288</v>
      </c>
      <c r="E240" s="149">
        <v>1.3476975082737741</v>
      </c>
      <c r="F240" s="149">
        <v>1.212790700331464</v>
      </c>
      <c r="G240" s="149">
        <v>2.7706728313938078</v>
      </c>
      <c r="H240" s="149">
        <v>1.7017923116663145</v>
      </c>
      <c r="I240" s="149">
        <v>2.9422414023344401</v>
      </c>
      <c r="J240" s="149">
        <v>3.857398040544969</v>
      </c>
      <c r="K240" s="149">
        <v>3.6051741886723523</v>
      </c>
      <c r="L240" s="149">
        <v>1.9601009480053631</v>
      </c>
      <c r="M240" s="149">
        <v>2.5411802871648477</v>
      </c>
      <c r="N240" s="149">
        <v>1.0620379271719886</v>
      </c>
      <c r="O240" s="149">
        <v>2.9002944611952537</v>
      </c>
      <c r="P240" s="149">
        <v>1.8506870096969827</v>
      </c>
      <c r="Q240" s="149">
        <v>1.4229490684724979</v>
      </c>
      <c r="R240" s="149">
        <v>3.4389924414153388</v>
      </c>
      <c r="S240" s="149">
        <v>2.3358670125468266</v>
      </c>
      <c r="T240" s="149">
        <v>3.2152709852364425</v>
      </c>
      <c r="U240" s="149">
        <v>1.5438818753227337</v>
      </c>
      <c r="V240" s="149">
        <v>1.5121476762667487</v>
      </c>
      <c r="W240" s="149">
        <v>0.85047053524824845</v>
      </c>
      <c r="X240" s="149">
        <v>6.1490966196923322</v>
      </c>
      <c r="Y240" s="149">
        <v>1.5934529863478741</v>
      </c>
      <c r="Z240" s="149">
        <v>1.4386760329736004</v>
      </c>
      <c r="AA240" s="149">
        <v>1.3617165362563033</v>
      </c>
      <c r="AB240" s="149">
        <v>2.207526338162193</v>
      </c>
      <c r="AC240" s="149">
        <v>4.3693184244500012</v>
      </c>
      <c r="AD240" s="149">
        <v>1.1128448388294592</v>
      </c>
      <c r="AE240" s="149">
        <v>2.645562774028928</v>
      </c>
      <c r="AF240" s="149">
        <v>1.9332419971221551</v>
      </c>
      <c r="AG240" s="149">
        <v>3.9930452777811976</v>
      </c>
      <c r="AH240" s="149">
        <v>4.6582085018105666</v>
      </c>
      <c r="AI240" s="149">
        <v>0.87516250616605895</v>
      </c>
      <c r="AJ240" s="149">
        <v>4.6615154574562245</v>
      </c>
      <c r="AK240" s="149">
        <v>4.6530278418306947</v>
      </c>
      <c r="AL240" s="149">
        <v>1.9435168191067089</v>
      </c>
      <c r="AM240" s="118"/>
    </row>
    <row r="241" spans="1:40">
      <c r="C241" s="223"/>
      <c r="D241" s="223"/>
      <c r="E241" s="223"/>
      <c r="F241" s="223"/>
      <c r="G241" s="223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23"/>
    </row>
    <row r="242" spans="1:40" ht="15">
      <c r="A242" s="108"/>
      <c r="B242" s="159"/>
      <c r="C242" s="159"/>
      <c r="D242" s="159"/>
      <c r="E242" s="159"/>
      <c r="F242" s="159"/>
      <c r="G242" s="159"/>
      <c r="H242" s="159"/>
      <c r="I242" s="159"/>
      <c r="J242" s="159"/>
      <c r="K242" s="159"/>
      <c r="L242" s="159"/>
      <c r="M242" s="159"/>
      <c r="N242" s="159"/>
      <c r="O242" s="159"/>
      <c r="P242" s="159"/>
      <c r="Q242" s="159"/>
      <c r="R242" s="159"/>
      <c r="S242" s="159"/>
      <c r="T242" s="159"/>
      <c r="U242" s="159"/>
      <c r="V242" s="159"/>
      <c r="W242" s="159"/>
      <c r="X242" s="159"/>
      <c r="Y242" s="159"/>
      <c r="Z242" s="159"/>
      <c r="AA242" s="159"/>
      <c r="AB242" s="159"/>
      <c r="AC242" s="159"/>
      <c r="AD242" s="159"/>
      <c r="AE242" s="159"/>
      <c r="AF242" s="159"/>
      <c r="AG242" s="159"/>
      <c r="AH242" s="159"/>
      <c r="AI242" s="159"/>
      <c r="AJ242" s="159"/>
      <c r="AK242" s="159"/>
      <c r="AL242" s="159"/>
      <c r="AM242" s="159"/>
    </row>
    <row r="243" spans="1:40" ht="18.75">
      <c r="A243" s="111" t="s">
        <v>202</v>
      </c>
      <c r="B243" s="118"/>
      <c r="C243" s="109"/>
      <c r="D243" s="109"/>
      <c r="E243" s="109"/>
      <c r="F243" s="109"/>
      <c r="G243" s="109"/>
      <c r="H243" s="109"/>
      <c r="I243" s="109"/>
      <c r="J243" s="109"/>
      <c r="K243" s="109"/>
      <c r="L243" s="109"/>
      <c r="M243" s="110"/>
      <c r="N243" s="110"/>
      <c r="O243" s="110"/>
      <c r="P243" s="109"/>
      <c r="Q243" s="109"/>
      <c r="R243" s="109"/>
      <c r="S243" s="109"/>
      <c r="T243" s="109"/>
      <c r="U243" s="109"/>
      <c r="V243" s="118"/>
      <c r="W243" s="118"/>
      <c r="X243" s="118"/>
      <c r="Y243" s="118"/>
      <c r="Z243" s="118"/>
      <c r="AA243" s="118"/>
      <c r="AB243" s="118"/>
      <c r="AC243" s="118"/>
      <c r="AD243" s="118"/>
      <c r="AE243" s="118"/>
      <c r="AF243" s="118"/>
      <c r="AG243" s="118"/>
      <c r="AH243" s="118"/>
      <c r="AI243" s="118"/>
      <c r="AJ243" s="118"/>
      <c r="AK243" s="118"/>
      <c r="AL243" s="118"/>
      <c r="AM243" s="118"/>
    </row>
    <row r="244" spans="1:40" ht="15">
      <c r="A244" s="118"/>
      <c r="B244" s="118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10"/>
      <c r="N244" s="110"/>
      <c r="O244" s="110"/>
      <c r="P244" s="109"/>
      <c r="Q244" s="109"/>
      <c r="R244" s="109"/>
      <c r="S244" s="109"/>
      <c r="T244" s="109"/>
      <c r="U244" s="109"/>
      <c r="V244" s="118"/>
      <c r="W244" s="118"/>
      <c r="X244" s="118"/>
      <c r="Y244" s="118"/>
      <c r="Z244" s="118"/>
      <c r="AA244" s="118"/>
      <c r="AB244" s="118"/>
      <c r="AC244" s="118"/>
      <c r="AD244" s="118"/>
      <c r="AE244" s="118"/>
      <c r="AF244" s="118"/>
      <c r="AG244" s="118"/>
      <c r="AH244" s="118"/>
      <c r="AI244" s="118"/>
      <c r="AJ244" s="118"/>
      <c r="AK244" s="118"/>
      <c r="AL244" s="118"/>
      <c r="AM244" s="118"/>
    </row>
    <row r="245" spans="1:40" ht="15">
      <c r="A245" s="112" t="s">
        <v>203</v>
      </c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18"/>
      <c r="R245" s="118"/>
      <c r="S245" s="118"/>
      <c r="T245" s="118"/>
      <c r="U245" s="118"/>
      <c r="V245" s="118"/>
      <c r="W245" s="118"/>
      <c r="X245" s="118"/>
      <c r="Y245" s="118"/>
      <c r="Z245" s="118"/>
      <c r="AA245" s="118"/>
      <c r="AB245" s="118"/>
      <c r="AC245" s="118"/>
      <c r="AD245" s="118"/>
      <c r="AE245" s="118"/>
      <c r="AF245" s="118"/>
      <c r="AG245" s="118"/>
      <c r="AH245" s="118"/>
      <c r="AI245" s="118"/>
      <c r="AJ245" s="118"/>
      <c r="AK245" s="118"/>
      <c r="AL245" s="118"/>
      <c r="AM245" s="118"/>
    </row>
    <row r="246" spans="1:40" ht="15">
      <c r="A246" s="141" t="s">
        <v>41</v>
      </c>
      <c r="B246" s="141" t="s">
        <v>42</v>
      </c>
      <c r="C246" s="141" t="s">
        <v>0</v>
      </c>
      <c r="D246" s="141" t="s">
        <v>1</v>
      </c>
      <c r="E246" s="141" t="s">
        <v>2</v>
      </c>
      <c r="F246" s="141" t="s">
        <v>3</v>
      </c>
      <c r="G246" s="141" t="s">
        <v>4</v>
      </c>
      <c r="H246" s="141" t="s">
        <v>5</v>
      </c>
      <c r="I246" s="141" t="s">
        <v>6</v>
      </c>
      <c r="J246" s="141" t="s">
        <v>7</v>
      </c>
      <c r="K246" s="141" t="s">
        <v>8</v>
      </c>
      <c r="L246" s="141" t="s">
        <v>9</v>
      </c>
      <c r="M246" s="141" t="s">
        <v>10</v>
      </c>
      <c r="N246" s="141" t="s">
        <v>11</v>
      </c>
      <c r="O246" s="141" t="s">
        <v>12</v>
      </c>
      <c r="P246" s="141" t="s">
        <v>13</v>
      </c>
      <c r="Q246" s="141" t="s">
        <v>14</v>
      </c>
      <c r="R246" s="141" t="s">
        <v>15</v>
      </c>
      <c r="S246" s="141" t="s">
        <v>16</v>
      </c>
      <c r="T246" s="141" t="s">
        <v>17</v>
      </c>
      <c r="U246" s="141" t="s">
        <v>18</v>
      </c>
      <c r="V246" s="141" t="s">
        <v>19</v>
      </c>
      <c r="W246" s="141" t="s">
        <v>20</v>
      </c>
      <c r="X246" s="141" t="s">
        <v>21</v>
      </c>
      <c r="Y246" s="141" t="s">
        <v>22</v>
      </c>
      <c r="Z246" s="141" t="s">
        <v>23</v>
      </c>
      <c r="AA246" s="141" t="s">
        <v>24</v>
      </c>
      <c r="AB246" s="141" t="s">
        <v>25</v>
      </c>
      <c r="AC246" s="141" t="s">
        <v>26</v>
      </c>
      <c r="AD246" s="141" t="s">
        <v>27</v>
      </c>
      <c r="AE246" s="141" t="s">
        <v>28</v>
      </c>
      <c r="AF246" s="141" t="s">
        <v>29</v>
      </c>
      <c r="AG246" s="141" t="s">
        <v>30</v>
      </c>
      <c r="AH246" s="141" t="s">
        <v>31</v>
      </c>
      <c r="AI246" s="141" t="s">
        <v>32</v>
      </c>
      <c r="AJ246" s="141" t="s">
        <v>33</v>
      </c>
      <c r="AK246" s="141" t="s">
        <v>34</v>
      </c>
      <c r="AL246" s="141" t="s">
        <v>35</v>
      </c>
      <c r="AM246" s="118"/>
    </row>
    <row r="247" spans="1:40">
      <c r="A247" s="160" t="s">
        <v>40</v>
      </c>
      <c r="B247" s="102" t="s">
        <v>36</v>
      </c>
      <c r="C247" s="142">
        <v>14.520112636349523</v>
      </c>
      <c r="D247" s="142">
        <v>17.6891048887043</v>
      </c>
      <c r="E247" s="142">
        <v>12.389592361750708</v>
      </c>
      <c r="F247" s="142">
        <v>13.219295275917386</v>
      </c>
      <c r="G247" s="142">
        <v>0</v>
      </c>
      <c r="H247" s="142">
        <v>8.4762222858642602</v>
      </c>
      <c r="I247" s="142">
        <v>13.386370629957568</v>
      </c>
      <c r="J247" s="142">
        <v>0</v>
      </c>
      <c r="K247" s="142">
        <v>4.0126404485427258</v>
      </c>
      <c r="L247" s="142">
        <v>10.440433268649544</v>
      </c>
      <c r="M247" s="142">
        <v>16.314106961470102</v>
      </c>
      <c r="N247" s="142">
        <v>5.2184243316363617</v>
      </c>
      <c r="O247" s="142">
        <v>12.754626042879826</v>
      </c>
      <c r="P247" s="142">
        <v>2.6570004654255883</v>
      </c>
      <c r="Q247" s="142">
        <v>9.0897831379565979</v>
      </c>
      <c r="R247" s="142"/>
      <c r="S247" s="142">
        <v>0</v>
      </c>
      <c r="T247" s="142">
        <v>15.515084071302459</v>
      </c>
      <c r="U247" s="142"/>
      <c r="V247" s="142">
        <v>10.870264518133354</v>
      </c>
      <c r="W247" s="142">
        <v>18.777878077059935</v>
      </c>
      <c r="X247" s="142">
        <v>8.436615677383319</v>
      </c>
      <c r="Y247" s="142">
        <v>4.037005678458474</v>
      </c>
      <c r="Z247" s="142">
        <v>6.7216749765927863</v>
      </c>
      <c r="AA247" s="142">
        <v>6.7748204992688885</v>
      </c>
      <c r="AB247" s="142">
        <v>18.823442405944345</v>
      </c>
      <c r="AC247" s="142">
        <v>11.421237320026805</v>
      </c>
      <c r="AD247" s="142">
        <v>6.8360126660648799</v>
      </c>
      <c r="AE247" s="142">
        <v>0</v>
      </c>
      <c r="AF247" s="142">
        <v>13.302577988161257</v>
      </c>
      <c r="AG247" s="142"/>
      <c r="AH247" s="142"/>
      <c r="AI247" s="142"/>
      <c r="AJ247" s="142"/>
      <c r="AK247" s="142"/>
      <c r="AL247" s="142">
        <v>12.173278700691291</v>
      </c>
    </row>
    <row r="248" spans="1:40">
      <c r="A248" s="160" t="s">
        <v>40</v>
      </c>
      <c r="B248" s="102" t="s">
        <v>37</v>
      </c>
      <c r="C248" s="142">
        <v>1.3661101884172742</v>
      </c>
      <c r="D248" s="142">
        <v>6.7661220827082929</v>
      </c>
      <c r="E248" s="149"/>
      <c r="F248" s="149">
        <v>3.006359410410683</v>
      </c>
      <c r="G248" s="149"/>
      <c r="H248" s="149"/>
      <c r="I248" s="149">
        <v>0</v>
      </c>
      <c r="J248" s="149">
        <v>0</v>
      </c>
      <c r="K248" s="149">
        <v>1.8337875672233461</v>
      </c>
      <c r="L248" s="149"/>
      <c r="M248" s="149">
        <v>3.8053104202607511</v>
      </c>
      <c r="N248" s="149"/>
      <c r="O248" s="149">
        <v>0.92115189967035405</v>
      </c>
      <c r="P248" s="149"/>
      <c r="Q248" s="149"/>
      <c r="R248" s="149"/>
      <c r="S248" s="149">
        <v>0</v>
      </c>
      <c r="T248" s="149">
        <v>0</v>
      </c>
      <c r="U248" s="149"/>
      <c r="V248" s="149">
        <v>3.9393313127194265</v>
      </c>
      <c r="W248" s="149"/>
      <c r="X248" s="149"/>
      <c r="Y248" s="149"/>
      <c r="Z248" s="149"/>
      <c r="AA248" s="149">
        <v>3.0315025922479353</v>
      </c>
      <c r="AB248" s="149"/>
      <c r="AC248" s="142">
        <v>3.3040747738168639</v>
      </c>
      <c r="AD248" s="142">
        <v>2.1335938153057175</v>
      </c>
      <c r="AE248" s="142">
        <v>0</v>
      </c>
      <c r="AF248" s="142">
        <v>1.2885583806392753</v>
      </c>
      <c r="AG248" s="142"/>
      <c r="AH248" s="142"/>
      <c r="AI248" s="142"/>
      <c r="AJ248" s="142"/>
      <c r="AK248" s="142"/>
      <c r="AL248" s="142">
        <v>1.4316537120254149</v>
      </c>
    </row>
    <row r="249" spans="1:40">
      <c r="A249" s="160" t="s">
        <v>40</v>
      </c>
      <c r="B249" s="102" t="s">
        <v>38</v>
      </c>
      <c r="C249" s="142">
        <v>1.3661101884172742</v>
      </c>
      <c r="D249" s="142">
        <v>6.7661220827082929</v>
      </c>
      <c r="E249" s="142">
        <v>0.53878962758453608</v>
      </c>
      <c r="F249" s="142">
        <v>3.006359410410683</v>
      </c>
      <c r="G249" s="142">
        <v>0</v>
      </c>
      <c r="H249" s="142">
        <v>2.1937387718917436</v>
      </c>
      <c r="I249" s="142">
        <v>0</v>
      </c>
      <c r="J249" s="142">
        <v>0</v>
      </c>
      <c r="K249" s="142">
        <v>1.8337875672233461</v>
      </c>
      <c r="L249" s="142">
        <v>1.6632843168667293</v>
      </c>
      <c r="M249" s="142">
        <v>3.8053104202607511</v>
      </c>
      <c r="N249" s="142">
        <v>7.6613607763940217E-2</v>
      </c>
      <c r="O249" s="142">
        <v>0.92115189967035405</v>
      </c>
      <c r="P249" s="142">
        <v>0</v>
      </c>
      <c r="Q249" s="142">
        <v>0.65653632062123424</v>
      </c>
      <c r="R249" s="142"/>
      <c r="S249" s="142">
        <v>0</v>
      </c>
      <c r="T249" s="142">
        <v>0</v>
      </c>
      <c r="U249" s="142"/>
      <c r="V249" s="142">
        <v>3.9393313127194265</v>
      </c>
      <c r="W249" s="142">
        <v>2.0765693854808398</v>
      </c>
      <c r="X249" s="142">
        <v>0.61591769251275508</v>
      </c>
      <c r="Y249" s="142">
        <v>2.4128021525330063</v>
      </c>
      <c r="Z249" s="142">
        <v>0</v>
      </c>
      <c r="AA249" s="142">
        <v>3.0315025922479353</v>
      </c>
      <c r="AB249" s="142">
        <v>1.134002489864562</v>
      </c>
      <c r="AC249" s="142">
        <v>3.3040747738168639</v>
      </c>
      <c r="AD249" s="142">
        <v>2.1335938153057175</v>
      </c>
      <c r="AE249" s="142">
        <v>0</v>
      </c>
      <c r="AF249" s="142">
        <v>1.2885583806392753</v>
      </c>
      <c r="AG249" s="142"/>
      <c r="AH249" s="142"/>
      <c r="AI249" s="142"/>
      <c r="AJ249" s="142"/>
      <c r="AK249" s="142"/>
      <c r="AL249" s="142">
        <v>1.4316537120254149</v>
      </c>
    </row>
    <row r="250" spans="1:40">
      <c r="A250" s="160" t="s">
        <v>40</v>
      </c>
      <c r="B250" s="325" t="s">
        <v>39</v>
      </c>
      <c r="C250" s="142">
        <v>48.438778948558195</v>
      </c>
      <c r="D250" s="142">
        <v>30.93468678718947</v>
      </c>
      <c r="E250" s="142">
        <v>96.833225800478999</v>
      </c>
      <c r="F250" s="142">
        <v>17.903790880155206</v>
      </c>
      <c r="G250" s="142">
        <v>0</v>
      </c>
      <c r="H250" s="142">
        <v>8.0871077358958914</v>
      </c>
      <c r="I250" s="142">
        <v>46.008781248633241</v>
      </c>
      <c r="J250" s="142">
        <v>0</v>
      </c>
      <c r="K250" s="142">
        <v>38.652780298913129</v>
      </c>
      <c r="L250" s="142">
        <v>43.942519911192193</v>
      </c>
      <c r="M250" s="142">
        <v>171.02723760809536</v>
      </c>
      <c r="N250" s="142">
        <v>3.263668002377154</v>
      </c>
      <c r="O250" s="142">
        <v>16.567884407383776</v>
      </c>
      <c r="P250" s="142">
        <v>0</v>
      </c>
      <c r="Q250" s="142">
        <v>36.912054726819349</v>
      </c>
      <c r="R250" s="142"/>
      <c r="S250" s="142">
        <v>0</v>
      </c>
      <c r="T250" s="142">
        <v>196.6116713726617</v>
      </c>
      <c r="U250" s="142"/>
      <c r="V250" s="142">
        <v>61.691588363895946</v>
      </c>
      <c r="W250" s="142">
        <v>33.179123981187068</v>
      </c>
      <c r="X250" s="142">
        <v>17.579340345719917</v>
      </c>
      <c r="Y250" s="142">
        <v>15.002344341515224</v>
      </c>
      <c r="Z250" s="142">
        <v>5.9331547446113966</v>
      </c>
      <c r="AA250" s="142">
        <v>15.823772142313249</v>
      </c>
      <c r="AB250" s="142">
        <v>21.198821130345728</v>
      </c>
      <c r="AC250" s="142">
        <v>150.95913445881598</v>
      </c>
      <c r="AD250" s="142">
        <v>29.894752683637101</v>
      </c>
      <c r="AE250" s="142">
        <v>0</v>
      </c>
      <c r="AF250" s="142">
        <v>59.508214467924759</v>
      </c>
      <c r="AG250" s="142"/>
      <c r="AH250" s="142"/>
      <c r="AI250" s="142"/>
      <c r="AJ250" s="142"/>
      <c r="AK250" s="142"/>
      <c r="AL250" s="142">
        <v>35.655477883712464</v>
      </c>
    </row>
    <row r="251" spans="1:40">
      <c r="A251" s="160" t="s">
        <v>44</v>
      </c>
      <c r="B251" s="92" t="s">
        <v>45</v>
      </c>
      <c r="C251" s="142">
        <v>16.760518590755499</v>
      </c>
      <c r="D251" s="142">
        <v>33.21388763808833</v>
      </c>
      <c r="E251" s="142">
        <v>0</v>
      </c>
      <c r="F251" s="142">
        <v>2.8321487711061955</v>
      </c>
      <c r="G251" s="142">
        <v>0</v>
      </c>
      <c r="H251" s="142">
        <v>11.702905247608646</v>
      </c>
      <c r="I251" s="142">
        <v>10.642039757362269</v>
      </c>
      <c r="J251" s="142">
        <v>0</v>
      </c>
      <c r="K251" s="142">
        <v>4.0573670367157915</v>
      </c>
      <c r="L251" s="142">
        <v>10.585265480809358</v>
      </c>
      <c r="M251" s="142">
        <v>46.718817220826487</v>
      </c>
      <c r="N251" s="142">
        <v>3.9757088728241232</v>
      </c>
      <c r="O251" s="142">
        <v>81.072068308999931</v>
      </c>
      <c r="P251" s="142">
        <v>1.8374184440580266</v>
      </c>
      <c r="Q251" s="142">
        <v>3.2060616531516524</v>
      </c>
      <c r="R251" s="142"/>
      <c r="S251" s="142">
        <v>0</v>
      </c>
      <c r="T251" s="142">
        <v>6.3250360333736149</v>
      </c>
      <c r="U251" s="142"/>
      <c r="V251" s="142">
        <v>28.378104498671689</v>
      </c>
      <c r="W251" s="142">
        <v>0</v>
      </c>
      <c r="X251" s="142">
        <v>13.023207036412229</v>
      </c>
      <c r="Y251" s="142">
        <v>28.841746220350196</v>
      </c>
      <c r="Z251" s="142">
        <v>0.44827445638213226</v>
      </c>
      <c r="AA251" s="142">
        <v>0.42721234666782454</v>
      </c>
      <c r="AB251" s="142">
        <v>62.169366602289173</v>
      </c>
      <c r="AC251" s="142">
        <v>21.742292367947726</v>
      </c>
      <c r="AD251" s="142">
        <v>10.502193182883186</v>
      </c>
      <c r="AE251" s="142">
        <v>0</v>
      </c>
      <c r="AF251" s="142">
        <v>26.09546859305307</v>
      </c>
      <c r="AG251" s="142"/>
      <c r="AH251" s="142"/>
      <c r="AI251" s="142"/>
      <c r="AJ251" s="142"/>
      <c r="AK251" s="142"/>
      <c r="AL251" s="142">
        <v>18.051779080536786</v>
      </c>
    </row>
    <row r="252" spans="1:40">
      <c r="A252" s="160" t="s">
        <v>43</v>
      </c>
      <c r="B252" s="160" t="s">
        <v>46</v>
      </c>
      <c r="C252" s="149">
        <v>14.069174159720594</v>
      </c>
      <c r="D252" s="149">
        <v>20.872402046255562</v>
      </c>
      <c r="E252" s="149">
        <v>1.8068025876350582</v>
      </c>
      <c r="F252" s="149">
        <v>6.2783702473394438</v>
      </c>
      <c r="G252" s="149">
        <v>0</v>
      </c>
      <c r="H252" s="149">
        <v>11.063570642735952</v>
      </c>
      <c r="I252" s="149">
        <v>9.8965555510760428</v>
      </c>
      <c r="J252" s="149">
        <v>0</v>
      </c>
      <c r="K252" s="149">
        <v>2.6980231129596413</v>
      </c>
      <c r="L252" s="149">
        <v>11.545375354046451</v>
      </c>
      <c r="M252" s="149">
        <v>20.354993326705699</v>
      </c>
      <c r="N252" s="149">
        <v>6.1499198960327268</v>
      </c>
      <c r="O252" s="149">
        <v>8.269134454716923</v>
      </c>
      <c r="P252" s="149">
        <v>0.36432636117496797</v>
      </c>
      <c r="Q252" s="149">
        <v>21.038439851886633</v>
      </c>
      <c r="R252" s="149"/>
      <c r="S252" s="149">
        <v>0</v>
      </c>
      <c r="T252" s="149">
        <v>3.5066512848197418</v>
      </c>
      <c r="U252" s="149"/>
      <c r="V252" s="149">
        <v>5.3063791262740443</v>
      </c>
      <c r="W252" s="149">
        <v>7.9750914615409148</v>
      </c>
      <c r="X252" s="149">
        <v>1.3967812150298189</v>
      </c>
      <c r="Y252" s="149">
        <v>0.50269248024994451</v>
      </c>
      <c r="Z252" s="149">
        <v>5.4290003716789652</v>
      </c>
      <c r="AA252" s="149">
        <v>6.1893082313703252</v>
      </c>
      <c r="AB252" s="149">
        <v>3.8049219059446013</v>
      </c>
      <c r="AC252" s="149">
        <v>12.877296030016224</v>
      </c>
      <c r="AD252" s="149">
        <v>6.9228357808504812</v>
      </c>
      <c r="AE252" s="149">
        <v>0</v>
      </c>
      <c r="AF252" s="149">
        <v>13.37422693632587</v>
      </c>
      <c r="AG252" s="149"/>
      <c r="AH252" s="149"/>
      <c r="AI252" s="149"/>
      <c r="AJ252" s="149"/>
      <c r="AK252" s="149"/>
      <c r="AL252" s="149">
        <v>9.565128530520898</v>
      </c>
    </row>
    <row r="254" spans="1:40" ht="15">
      <c r="A254" s="112" t="s">
        <v>204</v>
      </c>
      <c r="B254" s="118"/>
      <c r="C254" s="223"/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  <c r="R254" s="118"/>
      <c r="S254" s="118"/>
      <c r="T254" s="118"/>
      <c r="U254" s="118"/>
      <c r="V254" s="118"/>
      <c r="W254" s="118"/>
      <c r="X254" s="118"/>
      <c r="Y254" s="118"/>
      <c r="Z254" s="118"/>
      <c r="AA254" s="118"/>
      <c r="AB254" s="118"/>
      <c r="AC254" s="118"/>
      <c r="AD254" s="118"/>
      <c r="AE254" s="118"/>
      <c r="AF254" s="118"/>
      <c r="AG254" s="118"/>
      <c r="AH254" s="118"/>
      <c r="AI254" s="118"/>
      <c r="AJ254" s="118"/>
      <c r="AK254" s="118"/>
      <c r="AL254" s="118"/>
    </row>
    <row r="255" spans="1:40">
      <c r="A255" s="141" t="s">
        <v>41</v>
      </c>
      <c r="B255" s="141" t="s">
        <v>42</v>
      </c>
      <c r="C255" s="141" t="s">
        <v>0</v>
      </c>
      <c r="D255" s="141" t="s">
        <v>1</v>
      </c>
      <c r="E255" s="141" t="s">
        <v>2</v>
      </c>
      <c r="F255" s="141" t="s">
        <v>3</v>
      </c>
      <c r="G255" s="141" t="s">
        <v>4</v>
      </c>
      <c r="H255" s="141" t="s">
        <v>5</v>
      </c>
      <c r="I255" s="141" t="s">
        <v>6</v>
      </c>
      <c r="J255" s="141" t="s">
        <v>7</v>
      </c>
      <c r="K255" s="141" t="s">
        <v>8</v>
      </c>
      <c r="L255" s="141" t="s">
        <v>9</v>
      </c>
      <c r="M255" s="141" t="s">
        <v>10</v>
      </c>
      <c r="N255" s="141" t="s">
        <v>11</v>
      </c>
      <c r="O255" s="141" t="s">
        <v>12</v>
      </c>
      <c r="P255" s="141" t="s">
        <v>13</v>
      </c>
      <c r="Q255" s="141" t="s">
        <v>14</v>
      </c>
      <c r="R255" s="141" t="s">
        <v>15</v>
      </c>
      <c r="S255" s="141" t="s">
        <v>16</v>
      </c>
      <c r="T255" s="141" t="s">
        <v>17</v>
      </c>
      <c r="U255" s="141" t="s">
        <v>18</v>
      </c>
      <c r="V255" s="141" t="s">
        <v>19</v>
      </c>
      <c r="W255" s="141" t="s">
        <v>20</v>
      </c>
      <c r="X255" s="141" t="s">
        <v>21</v>
      </c>
      <c r="Y255" s="141" t="s">
        <v>22</v>
      </c>
      <c r="Z255" s="141" t="s">
        <v>23</v>
      </c>
      <c r="AA255" s="141" t="s">
        <v>24</v>
      </c>
      <c r="AB255" s="141" t="s">
        <v>25</v>
      </c>
      <c r="AC255" s="141" t="s">
        <v>26</v>
      </c>
      <c r="AD255" s="141" t="s">
        <v>27</v>
      </c>
      <c r="AE255" s="141" t="s">
        <v>28</v>
      </c>
      <c r="AF255" s="141" t="s">
        <v>29</v>
      </c>
      <c r="AG255" s="141" t="s">
        <v>30</v>
      </c>
      <c r="AH255" s="141" t="s">
        <v>31</v>
      </c>
      <c r="AI255" s="141" t="s">
        <v>32</v>
      </c>
      <c r="AJ255" s="141" t="s">
        <v>33</v>
      </c>
      <c r="AK255" s="141" t="s">
        <v>34</v>
      </c>
      <c r="AL255" s="141" t="s">
        <v>35</v>
      </c>
    </row>
    <row r="256" spans="1:40">
      <c r="A256" s="160" t="s">
        <v>40</v>
      </c>
      <c r="B256" s="102" t="s">
        <v>36</v>
      </c>
      <c r="C256" s="149">
        <v>9.3513302042902282</v>
      </c>
      <c r="D256" s="149">
        <v>10.225155411626799</v>
      </c>
      <c r="E256" s="149">
        <v>4.662727673342161</v>
      </c>
      <c r="F256" s="149">
        <v>5.6191627779843429</v>
      </c>
      <c r="G256" s="149">
        <v>1.011346610473155</v>
      </c>
      <c r="H256" s="149">
        <v>7.4627807814133185</v>
      </c>
      <c r="I256" s="149">
        <v>3.7375900712348442</v>
      </c>
      <c r="J256" s="149">
        <v>3.8888017865500801</v>
      </c>
      <c r="K256" s="149">
        <v>2.4309085069904746</v>
      </c>
      <c r="L256" s="149">
        <v>7.736887615821276</v>
      </c>
      <c r="M256" s="149">
        <v>5.8222723002849692</v>
      </c>
      <c r="N256" s="149">
        <v>2.2286669374387444</v>
      </c>
      <c r="O256" s="149">
        <v>3.8727617269790824</v>
      </c>
      <c r="P256" s="149">
        <v>4.9391442307211859</v>
      </c>
      <c r="Q256" s="149">
        <v>5.7033637132958486</v>
      </c>
      <c r="R256" s="149"/>
      <c r="S256" s="149">
        <v>9.77529126459571</v>
      </c>
      <c r="T256" s="149">
        <v>14.536403574809398</v>
      </c>
      <c r="U256" s="149"/>
      <c r="V256" s="149">
        <v>6.0292184895553023</v>
      </c>
      <c r="W256" s="149">
        <v>5.3722813738228563</v>
      </c>
      <c r="X256" s="149">
        <v>2.8689099210030733</v>
      </c>
      <c r="Y256" s="149">
        <v>4.7189591803302182</v>
      </c>
      <c r="Z256" s="149">
        <v>5.9154502521374219</v>
      </c>
      <c r="AA256" s="149">
        <v>4.5507760343296875</v>
      </c>
      <c r="AB256" s="149">
        <v>5.0574231923620969</v>
      </c>
      <c r="AC256" s="149">
        <v>2.5050768089520843</v>
      </c>
      <c r="AD256" s="149">
        <v>2.839481805516161</v>
      </c>
      <c r="AE256" s="149">
        <v>5.3546890204497339</v>
      </c>
      <c r="AF256" s="149">
        <v>4.8428314803185692</v>
      </c>
      <c r="AG256" s="149">
        <v>0.14788058883767521</v>
      </c>
      <c r="AH256" s="149">
        <v>0.20466855989365332</v>
      </c>
      <c r="AI256" s="149">
        <v>5.9857126318955274</v>
      </c>
      <c r="AJ256" s="149">
        <v>19.236837235835559</v>
      </c>
      <c r="AK256" s="149">
        <v>8.7163657666139815E-2</v>
      </c>
      <c r="AL256" s="149">
        <v>5.4657994585609</v>
      </c>
      <c r="AM256" s="223"/>
      <c r="AN256" s="223"/>
    </row>
    <row r="257" spans="1:38">
      <c r="A257" s="160" t="s">
        <v>40</v>
      </c>
      <c r="B257" s="102" t="s">
        <v>37</v>
      </c>
      <c r="C257" s="149">
        <v>4.5768736016561977</v>
      </c>
      <c r="D257" s="149">
        <v>3.4541652514472281</v>
      </c>
      <c r="E257" s="149"/>
      <c r="F257" s="149">
        <v>2.5102602992437149</v>
      </c>
      <c r="G257" s="149"/>
      <c r="H257" s="149"/>
      <c r="I257" s="149">
        <v>1.8905108425705861</v>
      </c>
      <c r="J257" s="149">
        <v>0.95436973103075218</v>
      </c>
      <c r="K257" s="149">
        <v>0.92411364573458732</v>
      </c>
      <c r="L257" s="149"/>
      <c r="M257" s="149">
        <v>4.0374040480879394</v>
      </c>
      <c r="N257" s="149"/>
      <c r="O257" s="149">
        <v>2.9054008878896829</v>
      </c>
      <c r="P257" s="149"/>
      <c r="Q257" s="149"/>
      <c r="R257" s="149"/>
      <c r="S257" s="149">
        <v>2.2238873913234061</v>
      </c>
      <c r="T257" s="149">
        <v>6.796537339222362</v>
      </c>
      <c r="U257" s="149"/>
      <c r="V257" s="149">
        <v>3.1976528290242818</v>
      </c>
      <c r="W257" s="149"/>
      <c r="X257" s="149"/>
      <c r="Y257" s="149"/>
      <c r="Z257" s="149"/>
      <c r="AA257" s="149">
        <v>2.159632531009827</v>
      </c>
      <c r="AB257" s="149"/>
      <c r="AC257" s="149">
        <v>0.95906095628717691</v>
      </c>
      <c r="AD257" s="149">
        <v>2.476529981471447</v>
      </c>
      <c r="AE257" s="149">
        <v>2.7985001247544763</v>
      </c>
      <c r="AF257" s="149">
        <v>2.7814856148902973</v>
      </c>
      <c r="AG257" s="149"/>
      <c r="AH257" s="149"/>
      <c r="AI257" s="149">
        <v>15.452815245012687</v>
      </c>
      <c r="AJ257" s="149"/>
      <c r="AK257" s="149">
        <v>3.4975480515784386E-3</v>
      </c>
      <c r="AL257" s="149">
        <v>2.7922319867069785</v>
      </c>
    </row>
    <row r="258" spans="1:38">
      <c r="A258" s="160" t="s">
        <v>40</v>
      </c>
      <c r="B258" s="102" t="s">
        <v>38</v>
      </c>
      <c r="C258" s="149">
        <v>3.6445222025645263</v>
      </c>
      <c r="D258" s="149">
        <v>2.7503662847450689</v>
      </c>
      <c r="E258" s="149">
        <v>1.5948940850754456</v>
      </c>
      <c r="F258" s="149">
        <v>1.998925005061994</v>
      </c>
      <c r="G258" s="149">
        <v>0.87488087394535097</v>
      </c>
      <c r="H258" s="149">
        <v>3.0272830088319216</v>
      </c>
      <c r="I258" s="149">
        <v>1.5053046602401026</v>
      </c>
      <c r="J258" s="149">
        <v>0.75989837988560294</v>
      </c>
      <c r="K258" s="149">
        <v>0.73582127462391267</v>
      </c>
      <c r="L258" s="149">
        <v>2.961864532691612</v>
      </c>
      <c r="M258" s="149">
        <v>3.2148779352409531</v>
      </c>
      <c r="N258" s="149">
        <v>0.85424803694714202</v>
      </c>
      <c r="O258" s="149">
        <v>2.313556005056868</v>
      </c>
      <c r="P258" s="149">
        <v>1.9331485609503729</v>
      </c>
      <c r="Q258" s="149">
        <v>2.2877166422886059</v>
      </c>
      <c r="R258" s="149"/>
      <c r="S258" s="149">
        <v>1.7709073840004599</v>
      </c>
      <c r="T258" s="149">
        <v>5.4118546784259731</v>
      </c>
      <c r="U258" s="149"/>
      <c r="V258" s="149">
        <v>2.5459814825271203</v>
      </c>
      <c r="W258" s="149">
        <v>2.0621614305869804</v>
      </c>
      <c r="X258" s="149">
        <v>0.67069524771455857</v>
      </c>
      <c r="Y258" s="149">
        <v>2.5174406556573716</v>
      </c>
      <c r="Z258" s="149">
        <v>2.7588370756000842</v>
      </c>
      <c r="AA258" s="149">
        <v>1.719646408779961</v>
      </c>
      <c r="AB258" s="149">
        <v>1.0535468587470478</v>
      </c>
      <c r="AC258" s="149">
        <v>0.76362502678813937</v>
      </c>
      <c r="AD258" s="149">
        <v>1.9719990623336792</v>
      </c>
      <c r="AE258" s="149">
        <v>2.2282616794225594</v>
      </c>
      <c r="AF258" s="149">
        <v>2.2146974759781974</v>
      </c>
      <c r="AG258" s="149"/>
      <c r="AH258" s="149"/>
      <c r="AI258" s="149">
        <v>12.876234173273607</v>
      </c>
      <c r="AJ258" s="149"/>
      <c r="AK258" s="149">
        <v>2.9152460769921507E-3</v>
      </c>
      <c r="AL258" s="149">
        <v>2.24667166405801</v>
      </c>
    </row>
    <row r="259" spans="1:38">
      <c r="A259" s="160" t="s">
        <v>40</v>
      </c>
      <c r="B259" s="102" t="s">
        <v>39</v>
      </c>
      <c r="C259" s="149">
        <v>19.933429886598887</v>
      </c>
      <c r="D259" s="149">
        <v>23.275277858539084</v>
      </c>
      <c r="E259" s="149">
        <v>3.2137007567063378</v>
      </c>
      <c r="F259" s="149">
        <v>9.1976799623013807</v>
      </c>
      <c r="G259" s="149">
        <v>1.5467403313827741</v>
      </c>
      <c r="H259" s="149">
        <v>13.30551042430853</v>
      </c>
      <c r="I259" s="149">
        <v>8.6798622218545951</v>
      </c>
      <c r="J259" s="149">
        <v>0</v>
      </c>
      <c r="K259" s="149">
        <v>4.0935316789915648</v>
      </c>
      <c r="L259" s="149">
        <v>9.60748282391231</v>
      </c>
      <c r="M259" s="149">
        <v>17.6064310103141</v>
      </c>
      <c r="N259" s="149">
        <v>2.6897304732429115</v>
      </c>
      <c r="O259" s="149">
        <v>11.692958679439919</v>
      </c>
      <c r="P259" s="149">
        <v>8.3085037611122132</v>
      </c>
      <c r="Q259" s="149">
        <v>13.575603828179213</v>
      </c>
      <c r="R259" s="149"/>
      <c r="S259" s="149">
        <v>12.370274631099278</v>
      </c>
      <c r="T259" s="149">
        <v>21.420321199761737</v>
      </c>
      <c r="U259" s="149"/>
      <c r="V259" s="149">
        <v>16.000398541578885</v>
      </c>
      <c r="W259" s="149">
        <v>5.8610761816459904</v>
      </c>
      <c r="X259" s="149">
        <v>5.0351305275988798</v>
      </c>
      <c r="Y259" s="149">
        <v>7.6783467099023017</v>
      </c>
      <c r="Z259" s="149">
        <v>8.0609243184634334</v>
      </c>
      <c r="AA259" s="149">
        <v>7.2287915716243223</v>
      </c>
      <c r="AB259" s="149">
        <v>8.2620783503563722</v>
      </c>
      <c r="AC259" s="149">
        <v>6.0528582659482906</v>
      </c>
      <c r="AD259" s="149">
        <v>4.4573331001632006</v>
      </c>
      <c r="AE259" s="149">
        <v>12.655146170100034</v>
      </c>
      <c r="AF259" s="149">
        <v>12.849827220465714</v>
      </c>
      <c r="AG259" s="149">
        <v>0.22941302397274244</v>
      </c>
      <c r="AH259" s="149">
        <v>0.31634918058272243</v>
      </c>
      <c r="AI259" s="149">
        <v>14.816941781557775</v>
      </c>
      <c r="AJ259" s="149">
        <v>38.105792765496929</v>
      </c>
      <c r="AK259" s="149">
        <v>0.15610375503576299</v>
      </c>
      <c r="AL259" s="149">
        <v>11.209510056335496</v>
      </c>
    </row>
    <row r="260" spans="1:38">
      <c r="A260" s="160" t="s">
        <v>44</v>
      </c>
      <c r="B260" s="92" t="s">
        <v>45</v>
      </c>
      <c r="C260" s="149">
        <v>49.156056944211073</v>
      </c>
      <c r="D260" s="149">
        <v>37.45003393578164</v>
      </c>
      <c r="E260" s="149">
        <v>18.623246550933814</v>
      </c>
      <c r="F260" s="149">
        <v>25.854095283604202</v>
      </c>
      <c r="G260" s="149">
        <v>12.147037166867785</v>
      </c>
      <c r="H260" s="149">
        <v>50.877210280369532</v>
      </c>
      <c r="I260" s="149">
        <v>18.812965026086882</v>
      </c>
      <c r="J260" s="149">
        <v>15.982426771780727</v>
      </c>
      <c r="K260" s="149">
        <v>19.599285954993736</v>
      </c>
      <c r="L260" s="149">
        <v>29.329549733847632</v>
      </c>
      <c r="M260" s="149">
        <v>43.746214195824756</v>
      </c>
      <c r="N260" s="149">
        <v>17.006431442784756</v>
      </c>
      <c r="O260" s="149">
        <v>32.426546930631133</v>
      </c>
      <c r="P260" s="149">
        <v>24.700516400742078</v>
      </c>
      <c r="Q260" s="149">
        <v>32.50456981675601</v>
      </c>
      <c r="R260" s="149"/>
      <c r="S260" s="149">
        <v>36.231965846478218</v>
      </c>
      <c r="T260" s="149">
        <v>73.745464120510889</v>
      </c>
      <c r="U260" s="149"/>
      <c r="V260" s="149">
        <v>38.028906647588308</v>
      </c>
      <c r="W260" s="149">
        <v>25.536409812494615</v>
      </c>
      <c r="X260" s="149">
        <v>14.24249083454924</v>
      </c>
      <c r="Y260" s="149">
        <v>25.693407498899489</v>
      </c>
      <c r="Z260" s="149">
        <v>32.79169430113695</v>
      </c>
      <c r="AA260" s="149">
        <v>19.447584768140445</v>
      </c>
      <c r="AB260" s="149">
        <v>23.425631691497461</v>
      </c>
      <c r="AC260" s="149">
        <v>11.990378387582581</v>
      </c>
      <c r="AD260" s="149">
        <v>17.819195892369503</v>
      </c>
      <c r="AE260" s="149">
        <v>32.923946149337716</v>
      </c>
      <c r="AF260" s="149">
        <v>41.362237603176922</v>
      </c>
      <c r="AG260" s="149"/>
      <c r="AH260" s="149"/>
      <c r="AI260" s="149">
        <v>54.891568719992975</v>
      </c>
      <c r="AJ260" s="149">
        <v>171.3744467059569</v>
      </c>
      <c r="AK260" s="149">
        <v>0.37888524019324471</v>
      </c>
      <c r="AL260" s="149">
        <v>28.902941908694832</v>
      </c>
    </row>
    <row r="261" spans="1:38">
      <c r="A261" s="160" t="s">
        <v>43</v>
      </c>
      <c r="B261" s="160" t="s">
        <v>46</v>
      </c>
      <c r="C261" s="149">
        <v>4.0305952948479273</v>
      </c>
      <c r="D261" s="149">
        <v>5.1164059519667937</v>
      </c>
      <c r="E261" s="149">
        <v>2.1684780018537642</v>
      </c>
      <c r="F261" s="149">
        <v>3.3381566716578841</v>
      </c>
      <c r="G261" s="149">
        <v>2.0878401796536257</v>
      </c>
      <c r="H261" s="149">
        <v>6.1489456255789721</v>
      </c>
      <c r="I261" s="149">
        <v>3.4578764916562026</v>
      </c>
      <c r="J261" s="149">
        <v>0.97091951019116174</v>
      </c>
      <c r="K261" s="149">
        <v>1.4073288517227882</v>
      </c>
      <c r="L261" s="149">
        <v>4.2377049758248404</v>
      </c>
      <c r="M261" s="149">
        <v>4.6770241337296863</v>
      </c>
      <c r="N261" s="149">
        <v>1.7722233188282164</v>
      </c>
      <c r="O261" s="149">
        <v>3.880187065604821</v>
      </c>
      <c r="P261" s="149">
        <v>2.0581882079636213</v>
      </c>
      <c r="Q261" s="149">
        <v>4.8663686728103297</v>
      </c>
      <c r="R261" s="149"/>
      <c r="S261" s="149">
        <v>2.9559970364508423</v>
      </c>
      <c r="T261" s="149">
        <v>5.960347968217798</v>
      </c>
      <c r="U261" s="149"/>
      <c r="V261" s="149">
        <v>4.2784547635552173</v>
      </c>
      <c r="W261" s="149">
        <v>2.249600345910661</v>
      </c>
      <c r="X261" s="149">
        <v>1.4594405364743306</v>
      </c>
      <c r="Y261" s="149">
        <v>3.577692768086759</v>
      </c>
      <c r="Z261" s="149">
        <v>3.700600867993221</v>
      </c>
      <c r="AA261" s="149">
        <v>3.3091153277150833</v>
      </c>
      <c r="AB261" s="149">
        <v>2.1883265289585916</v>
      </c>
      <c r="AC261" s="149">
        <v>1.8467712114890327</v>
      </c>
      <c r="AD261" s="149">
        <v>2.0016345983885766</v>
      </c>
      <c r="AE261" s="149">
        <v>3.378577969898521</v>
      </c>
      <c r="AF261" s="149">
        <v>4.0132768517274569</v>
      </c>
      <c r="AG261" s="149">
        <v>0.25571507398762472</v>
      </c>
      <c r="AH261" s="149">
        <v>0.51202747280526018</v>
      </c>
      <c r="AI261" s="149">
        <v>0.75048220267625532</v>
      </c>
      <c r="AJ261" s="149">
        <v>4.9372684241501856</v>
      </c>
      <c r="AK261" s="149">
        <v>5.4528647744575059E-3</v>
      </c>
      <c r="AL261" s="149">
        <v>3.3296068743677436</v>
      </c>
    </row>
    <row r="262" spans="1:38" ht="15">
      <c r="A262" s="118"/>
      <c r="B262" s="118"/>
      <c r="C262" s="223"/>
      <c r="D262" s="118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8"/>
      <c r="P262" s="118"/>
      <c r="Q262" s="118"/>
      <c r="R262" s="118"/>
      <c r="S262" s="118"/>
      <c r="T262" s="118"/>
      <c r="U262" s="118"/>
      <c r="V262" s="118"/>
      <c r="W262" s="118"/>
      <c r="X262" s="118"/>
      <c r="Y262" s="118"/>
      <c r="Z262" s="118"/>
      <c r="AA262" s="118"/>
      <c r="AB262" s="118"/>
      <c r="AC262" s="118"/>
      <c r="AD262" s="118"/>
      <c r="AE262" s="118"/>
      <c r="AF262" s="118"/>
      <c r="AG262" s="118"/>
      <c r="AH262" s="118"/>
      <c r="AI262" s="118"/>
      <c r="AJ262" s="118"/>
      <c r="AK262" s="118"/>
      <c r="AL262" s="118"/>
    </row>
    <row r="263" spans="1:38" ht="15">
      <c r="A263" s="112" t="s">
        <v>205</v>
      </c>
      <c r="B263" s="118"/>
      <c r="C263" s="223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118"/>
      <c r="V263" s="118"/>
      <c r="W263" s="118"/>
      <c r="X263" s="118"/>
      <c r="Y263" s="118"/>
      <c r="Z263" s="118"/>
      <c r="AA263" s="118"/>
      <c r="AB263" s="118"/>
      <c r="AC263" s="118"/>
      <c r="AD263" s="118"/>
      <c r="AE263" s="118"/>
      <c r="AF263" s="118"/>
      <c r="AG263" s="118"/>
      <c r="AH263" s="118"/>
      <c r="AI263" s="118"/>
      <c r="AJ263" s="118"/>
      <c r="AK263" s="118"/>
      <c r="AL263" s="118"/>
    </row>
    <row r="264" spans="1:38">
      <c r="A264" s="141" t="s">
        <v>41</v>
      </c>
      <c r="B264" s="141" t="s">
        <v>42</v>
      </c>
      <c r="C264" s="141" t="s">
        <v>0</v>
      </c>
      <c r="D264" s="141" t="s">
        <v>1</v>
      </c>
      <c r="E264" s="141" t="s">
        <v>2</v>
      </c>
      <c r="F264" s="141" t="s">
        <v>3</v>
      </c>
      <c r="G264" s="141" t="s">
        <v>4</v>
      </c>
      <c r="H264" s="141" t="s">
        <v>5</v>
      </c>
      <c r="I264" s="141" t="s">
        <v>6</v>
      </c>
      <c r="J264" s="141" t="s">
        <v>7</v>
      </c>
      <c r="K264" s="141" t="s">
        <v>8</v>
      </c>
      <c r="L264" s="141" t="s">
        <v>9</v>
      </c>
      <c r="M264" s="141" t="s">
        <v>10</v>
      </c>
      <c r="N264" s="141" t="s">
        <v>11</v>
      </c>
      <c r="O264" s="141" t="s">
        <v>12</v>
      </c>
      <c r="P264" s="141" t="s">
        <v>13</v>
      </c>
      <c r="Q264" s="141" t="s">
        <v>14</v>
      </c>
      <c r="R264" s="141" t="s">
        <v>15</v>
      </c>
      <c r="S264" s="141" t="s">
        <v>16</v>
      </c>
      <c r="T264" s="141" t="s">
        <v>17</v>
      </c>
      <c r="U264" s="141" t="s">
        <v>18</v>
      </c>
      <c r="V264" s="141" t="s">
        <v>19</v>
      </c>
      <c r="W264" s="141" t="s">
        <v>20</v>
      </c>
      <c r="X264" s="141" t="s">
        <v>21</v>
      </c>
      <c r="Y264" s="141" t="s">
        <v>22</v>
      </c>
      <c r="Z264" s="141" t="s">
        <v>23</v>
      </c>
      <c r="AA264" s="141" t="s">
        <v>24</v>
      </c>
      <c r="AB264" s="141" t="s">
        <v>25</v>
      </c>
      <c r="AC264" s="141" t="s">
        <v>26</v>
      </c>
      <c r="AD264" s="141" t="s">
        <v>27</v>
      </c>
      <c r="AE264" s="141" t="s">
        <v>28</v>
      </c>
      <c r="AF264" s="141" t="s">
        <v>29</v>
      </c>
      <c r="AG264" s="141" t="s">
        <v>30</v>
      </c>
      <c r="AH264" s="141" t="s">
        <v>31</v>
      </c>
      <c r="AI264" s="141" t="s">
        <v>32</v>
      </c>
      <c r="AJ264" s="141" t="s">
        <v>33</v>
      </c>
      <c r="AK264" s="141" t="s">
        <v>34</v>
      </c>
      <c r="AL264" s="141" t="s">
        <v>35</v>
      </c>
    </row>
    <row r="265" spans="1:38">
      <c r="A265" s="160" t="s">
        <v>40</v>
      </c>
      <c r="B265" s="102" t="s">
        <v>36</v>
      </c>
      <c r="C265" s="149">
        <v>11.964289749758777</v>
      </c>
      <c r="D265" s="149">
        <v>13.907476937986885</v>
      </c>
      <c r="E265" s="149">
        <v>13.605724059626995</v>
      </c>
      <c r="F265" s="149">
        <v>13.150797667222438</v>
      </c>
      <c r="G265" s="149">
        <v>13.664704328831998</v>
      </c>
      <c r="H265" s="149">
        <v>11.846549851704836</v>
      </c>
      <c r="I265" s="149">
        <v>11.175796605645132</v>
      </c>
      <c r="J265" s="149">
        <v>14.08157130812862</v>
      </c>
      <c r="K265" s="149">
        <v>14.665015349542593</v>
      </c>
      <c r="L265" s="149">
        <v>10.952039549858444</v>
      </c>
      <c r="M265" s="149">
        <v>12.239107551105603</v>
      </c>
      <c r="N265" s="149">
        <v>12.751672782101426</v>
      </c>
      <c r="O265" s="149">
        <v>8.7724637593529327</v>
      </c>
      <c r="P265" s="149">
        <v>12.356454680283877</v>
      </c>
      <c r="Q265" s="149">
        <v>11.19644236078663</v>
      </c>
      <c r="R265" s="149"/>
      <c r="S265" s="149">
        <v>12.425708063319332</v>
      </c>
      <c r="T265" s="149">
        <v>12.571524439340825</v>
      </c>
      <c r="U265" s="149"/>
      <c r="V265" s="149">
        <v>15.533691110355115</v>
      </c>
      <c r="W265" s="149">
        <v>10.664566551306478</v>
      </c>
      <c r="X265" s="149">
        <v>11.486918719392891</v>
      </c>
      <c r="Y265" s="149">
        <v>9.0360670249333417</v>
      </c>
      <c r="Z265" s="149">
        <v>11.411801166257256</v>
      </c>
      <c r="AA265" s="149">
        <v>11.795810508122146</v>
      </c>
      <c r="AB265" s="149">
        <v>11.855461935122221</v>
      </c>
      <c r="AC265" s="149">
        <v>12.070481537637688</v>
      </c>
      <c r="AD265" s="149">
        <v>10.972316821793967</v>
      </c>
      <c r="AE265" s="149">
        <v>9.7893449183717376</v>
      </c>
      <c r="AF265" s="149">
        <v>12.976763462128755</v>
      </c>
      <c r="AG265" s="149">
        <v>4.476641648905451</v>
      </c>
      <c r="AH265" s="149">
        <v>7.4841798745390795</v>
      </c>
      <c r="AI265" s="149">
        <v>11.85916070195591</v>
      </c>
      <c r="AJ265" s="149">
        <v>11.851106746873391</v>
      </c>
      <c r="AK265" s="149">
        <v>14.285750037850224</v>
      </c>
      <c r="AL265" s="149">
        <v>11.683376157477523</v>
      </c>
    </row>
    <row r="266" spans="1:38">
      <c r="A266" s="160" t="s">
        <v>40</v>
      </c>
      <c r="B266" s="102" t="s">
        <v>37</v>
      </c>
      <c r="C266" s="149">
        <v>3.5945388251115182</v>
      </c>
      <c r="D266" s="149">
        <v>3.7518708616322698</v>
      </c>
      <c r="E266" s="149"/>
      <c r="F266" s="149">
        <v>3.4072572101934782</v>
      </c>
      <c r="G266" s="149"/>
      <c r="H266" s="149"/>
      <c r="I266" s="149">
        <v>3.3387918282140707</v>
      </c>
      <c r="J266" s="149">
        <v>4.0600268017982319</v>
      </c>
      <c r="K266" s="149">
        <v>3.3373811424294764</v>
      </c>
      <c r="L266" s="149"/>
      <c r="M266" s="149">
        <v>3.5945388251115182</v>
      </c>
      <c r="N266" s="149"/>
      <c r="O266" s="149">
        <v>3.519790676680298</v>
      </c>
      <c r="P266" s="149"/>
      <c r="Q266" s="149"/>
      <c r="R266" s="149"/>
      <c r="S266" s="149">
        <v>4.0600268017982328</v>
      </c>
      <c r="T266" s="149">
        <v>3.8123384845011556</v>
      </c>
      <c r="U266" s="149"/>
      <c r="V266" s="149">
        <v>3.5459299691797574</v>
      </c>
      <c r="W266" s="149"/>
      <c r="X266" s="149"/>
      <c r="Y266" s="149"/>
      <c r="Z266" s="149"/>
      <c r="AA266" s="149">
        <v>3.393825572851743</v>
      </c>
      <c r="AB266" s="149"/>
      <c r="AC266" s="149">
        <v>3.4255510393197386</v>
      </c>
      <c r="AD266" s="149">
        <v>4.6837788173863606</v>
      </c>
      <c r="AE266" s="149">
        <v>3.4434054968495227</v>
      </c>
      <c r="AF266" s="149">
        <v>3.5007620937944939</v>
      </c>
      <c r="AG266" s="149">
        <v>0.35583624371302836</v>
      </c>
      <c r="AH266" s="149">
        <v>1.1049373022275215</v>
      </c>
      <c r="AI266" s="149">
        <v>6.7980382040881304</v>
      </c>
      <c r="AJ266" s="149">
        <v>6.7980382040881304</v>
      </c>
      <c r="AK266" s="149">
        <v>24.289683087519734</v>
      </c>
      <c r="AL266" s="149">
        <v>3.7702117481268438</v>
      </c>
    </row>
    <row r="267" spans="1:38">
      <c r="A267" s="160" t="s">
        <v>40</v>
      </c>
      <c r="B267" s="102" t="s">
        <v>38</v>
      </c>
      <c r="C267" s="149">
        <v>3.0517365475516005</v>
      </c>
      <c r="D267" s="149">
        <v>3.1853102684965129</v>
      </c>
      <c r="E267" s="149">
        <v>3.5593218737044494</v>
      </c>
      <c r="F267" s="149">
        <v>2.8927358588020122</v>
      </c>
      <c r="G267" s="149">
        <v>2.9408219613194464</v>
      </c>
      <c r="H267" s="149">
        <v>3.2422526673628727</v>
      </c>
      <c r="I267" s="149">
        <v>2.8346092621523975</v>
      </c>
      <c r="J267" s="149">
        <v>3.4469323543062051</v>
      </c>
      <c r="K267" s="149">
        <v>2.8334116004841232</v>
      </c>
      <c r="L267" s="149">
        <v>3.5187250918228044</v>
      </c>
      <c r="M267" s="149">
        <v>3.0517365475516014</v>
      </c>
      <c r="N267" s="149">
        <v>2.7693073256439411</v>
      </c>
      <c r="O267" s="149">
        <v>2.988275929228112</v>
      </c>
      <c r="P267" s="149">
        <v>3.3478028894870131</v>
      </c>
      <c r="Q267" s="149">
        <v>2.7739004073972438</v>
      </c>
      <c r="R267" s="149"/>
      <c r="S267" s="149">
        <v>3.4469323543062051</v>
      </c>
      <c r="T267" s="149">
        <v>3.2366468275464277</v>
      </c>
      <c r="U267" s="149"/>
      <c r="V267" s="149">
        <v>3.0104679928359563</v>
      </c>
      <c r="W267" s="149">
        <v>3.3992973963827011</v>
      </c>
      <c r="X267" s="149">
        <v>2.8429711373011282</v>
      </c>
      <c r="Y267" s="149">
        <v>3.6274587294309106</v>
      </c>
      <c r="Z267" s="149">
        <v>3.1579133103859216</v>
      </c>
      <c r="AA267" s="149">
        <v>2.8813324992714731</v>
      </c>
      <c r="AB267" s="149">
        <v>2.8513221898346135</v>
      </c>
      <c r="AC267" s="149">
        <v>2.9082671827507927</v>
      </c>
      <c r="AD267" s="149">
        <v>3.9764931450483152</v>
      </c>
      <c r="AE267" s="149">
        <v>2.9234254835040634</v>
      </c>
      <c r="AF267" s="149">
        <v>2.9721208048391237</v>
      </c>
      <c r="AG267" s="149"/>
      <c r="AH267" s="149"/>
      <c r="AI267" s="149">
        <v>6.0404106783787883</v>
      </c>
      <c r="AJ267" s="149">
        <v>6.0404106783787901</v>
      </c>
      <c r="AK267" s="149"/>
      <c r="AL267" s="149">
        <v>3.1388746309181541</v>
      </c>
    </row>
    <row r="268" spans="1:38">
      <c r="A268" s="160" t="s">
        <v>40</v>
      </c>
      <c r="B268" s="102" t="s">
        <v>39</v>
      </c>
      <c r="C268" s="149">
        <v>10.802444418489561</v>
      </c>
      <c r="D268" s="149">
        <v>12.701494031703348</v>
      </c>
      <c r="E268" s="149">
        <v>11.435048466018486</v>
      </c>
      <c r="F268" s="149">
        <v>8.9367967853021195</v>
      </c>
      <c r="G268" s="149">
        <v>8.55877567511682</v>
      </c>
      <c r="H268" s="149">
        <v>10.418128890304981</v>
      </c>
      <c r="I268" s="149">
        <v>10.451207894800207</v>
      </c>
      <c r="J268" s="149">
        <v>0</v>
      </c>
      <c r="K268" s="149">
        <v>11.184161254438635</v>
      </c>
      <c r="L268" s="149">
        <v>9.9751434021811605</v>
      </c>
      <c r="M268" s="149">
        <v>10.802444418489561</v>
      </c>
      <c r="N268" s="149">
        <v>9.5431107179088723</v>
      </c>
      <c r="O268" s="149">
        <v>8.4001550890445777</v>
      </c>
      <c r="P268" s="149">
        <v>12.141109618401815</v>
      </c>
      <c r="Q268" s="149">
        <v>9.3918882215057664</v>
      </c>
      <c r="R268" s="149"/>
      <c r="S268" s="149">
        <v>10.518190855397753</v>
      </c>
      <c r="T268" s="149">
        <v>11.471029766200751</v>
      </c>
      <c r="U268" s="149"/>
      <c r="V268" s="149">
        <v>13.220241957437263</v>
      </c>
      <c r="W268" s="149">
        <v>10.542785484511526</v>
      </c>
      <c r="X268" s="149">
        <v>9.9630717932579511</v>
      </c>
      <c r="Y268" s="149">
        <v>9.6492624217719669</v>
      </c>
      <c r="Z268" s="149">
        <v>10.873713980205931</v>
      </c>
      <c r="AA268" s="149">
        <v>9.8383807454164103</v>
      </c>
      <c r="AB268" s="149">
        <v>10.545054819752403</v>
      </c>
      <c r="AC268" s="149">
        <v>11.42567397283767</v>
      </c>
      <c r="AD268" s="149">
        <v>11.411940113498281</v>
      </c>
      <c r="AE268" s="149">
        <v>10.607101959705632</v>
      </c>
      <c r="AF268" s="149">
        <v>11.312991286129156</v>
      </c>
      <c r="AG268" s="149">
        <v>2.1638748727023494</v>
      </c>
      <c r="AH268" s="149">
        <v>3.6636324498352808</v>
      </c>
      <c r="AI268" s="149">
        <v>8.8455092054662359</v>
      </c>
      <c r="AJ268" s="149">
        <v>8.8455092054662359</v>
      </c>
      <c r="AK268" s="149"/>
      <c r="AL268" s="149">
        <v>10.125957002834554</v>
      </c>
    </row>
    <row r="269" spans="1:38">
      <c r="A269" s="160" t="s">
        <v>44</v>
      </c>
      <c r="B269" s="92" t="s">
        <v>45</v>
      </c>
      <c r="C269" s="149">
        <v>30.246862445756072</v>
      </c>
      <c r="D269" s="149">
        <v>32.673703861484725</v>
      </c>
      <c r="E269" s="149">
        <v>40.108412430912466</v>
      </c>
      <c r="F269" s="149">
        <v>33.124896432307814</v>
      </c>
      <c r="G269" s="149">
        <v>37.61744812461729</v>
      </c>
      <c r="H269" s="149">
        <v>31.880737827646588</v>
      </c>
      <c r="I269" s="149">
        <v>31.285124477043759</v>
      </c>
      <c r="J269" s="149">
        <v>35.788647282818523</v>
      </c>
      <c r="K269" s="149">
        <v>33.109928980737919</v>
      </c>
      <c r="L269" s="149">
        <v>29.62850849520737</v>
      </c>
      <c r="M269" s="149">
        <v>30.246862445756072</v>
      </c>
      <c r="N269" s="149">
        <v>38.476826905394425</v>
      </c>
      <c r="O269" s="149">
        <v>30.842866428963042</v>
      </c>
      <c r="P269" s="149">
        <v>34.430283066742788</v>
      </c>
      <c r="Q269" s="149">
        <v>31.258388376778157</v>
      </c>
      <c r="R269" s="149"/>
      <c r="S269" s="149">
        <v>35.788647282818523</v>
      </c>
      <c r="T269" s="149">
        <v>29.761961459292735</v>
      </c>
      <c r="U269" s="149"/>
      <c r="V269" s="149">
        <v>34.346371990287352</v>
      </c>
      <c r="W269" s="149">
        <v>33.801687502437858</v>
      </c>
      <c r="X269" s="149">
        <v>28.066509949084516</v>
      </c>
      <c r="Y269" s="149">
        <v>36.498328265887359</v>
      </c>
      <c r="Z269" s="149">
        <v>32.041330621664919</v>
      </c>
      <c r="AA269" s="149">
        <v>30.581417096084984</v>
      </c>
      <c r="AB269" s="149">
        <v>31.000202618065202</v>
      </c>
      <c r="AC269" s="149">
        <v>30.398477731621782</v>
      </c>
      <c r="AD269" s="149">
        <v>25.0832496437801</v>
      </c>
      <c r="AE269" s="149">
        <v>32.374807352416461</v>
      </c>
      <c r="AF269" s="149">
        <v>30.720273522237413</v>
      </c>
      <c r="AG269" s="149"/>
      <c r="AH269" s="149"/>
      <c r="AI269" s="149">
        <v>51.427395076907828</v>
      </c>
      <c r="AJ269" s="149">
        <v>162.41696889589088</v>
      </c>
      <c r="AK269" s="149"/>
      <c r="AL269" s="149">
        <v>30.279955854672266</v>
      </c>
    </row>
    <row r="270" spans="1:38">
      <c r="A270" s="160" t="s">
        <v>43</v>
      </c>
      <c r="B270" s="160" t="s">
        <v>46</v>
      </c>
      <c r="C270" s="149">
        <v>3.6335286086018899</v>
      </c>
      <c r="D270" s="149">
        <v>5.0890399701975824</v>
      </c>
      <c r="E270" s="149">
        <v>4.6973724217770965</v>
      </c>
      <c r="F270" s="149">
        <v>3.7115577454397921</v>
      </c>
      <c r="G270" s="149">
        <v>6.3039614871910423</v>
      </c>
      <c r="H270" s="149">
        <v>6.226563394570972</v>
      </c>
      <c r="I270" s="149">
        <v>6.7131469748299013</v>
      </c>
      <c r="J270" s="149">
        <v>3.80616392011766</v>
      </c>
      <c r="K270" s="149">
        <v>5.6368349372046929</v>
      </c>
      <c r="L270" s="149">
        <v>4.5808182237492563</v>
      </c>
      <c r="M270" s="149">
        <v>4.9153224170870198</v>
      </c>
      <c r="N270" s="149">
        <v>3.9291276697722903</v>
      </c>
      <c r="O270" s="149">
        <v>4.9343442675502152</v>
      </c>
      <c r="P270" s="149">
        <v>3.5962886634002285</v>
      </c>
      <c r="Q270" s="149">
        <v>4.1935313909497083</v>
      </c>
      <c r="R270" s="149"/>
      <c r="S270" s="149">
        <v>4.5626011982220112</v>
      </c>
      <c r="T270" s="149">
        <v>3.6157704385316114</v>
      </c>
      <c r="U270" s="149"/>
      <c r="V270" s="149">
        <v>5.2269833250203499</v>
      </c>
      <c r="W270" s="149">
        <v>3.5134758343715404</v>
      </c>
      <c r="X270" s="149">
        <v>3.831563586668862</v>
      </c>
      <c r="Y270" s="149">
        <v>3.7534039374096211</v>
      </c>
      <c r="Z270" s="149">
        <v>3.8628365469246169</v>
      </c>
      <c r="AA270" s="149">
        <v>4.2192368993906708</v>
      </c>
      <c r="AB270" s="149">
        <v>4.0834072051008636</v>
      </c>
      <c r="AC270" s="149">
        <v>5.8255195654016907</v>
      </c>
      <c r="AD270" s="149">
        <v>5.6538125758996571</v>
      </c>
      <c r="AE270" s="149">
        <v>3.7896702327240548</v>
      </c>
      <c r="AF270" s="149">
        <v>4.0809980423625172</v>
      </c>
      <c r="AG270" s="149">
        <v>8.8841307621562322</v>
      </c>
      <c r="AH270" s="149">
        <v>19.090801723047598</v>
      </c>
      <c r="AI270" s="149">
        <v>19.826166452050277</v>
      </c>
      <c r="AJ270" s="149">
        <v>80.680264960115025</v>
      </c>
      <c r="AK270" s="149">
        <v>34.441680689186974</v>
      </c>
      <c r="AL270" s="149">
        <v>4.5387962104043309</v>
      </c>
    </row>
    <row r="271" spans="1:38" ht="15">
      <c r="A271" s="118"/>
      <c r="B271" s="118"/>
      <c r="C271" s="223"/>
      <c r="D271" s="118"/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8"/>
      <c r="P271" s="118"/>
      <c r="Q271" s="118"/>
      <c r="R271" s="118"/>
      <c r="S271" s="118"/>
      <c r="T271" s="118"/>
      <c r="U271" s="118"/>
      <c r="V271" s="118"/>
      <c r="W271" s="118"/>
      <c r="X271" s="118"/>
      <c r="Y271" s="118"/>
      <c r="Z271" s="118"/>
      <c r="AA271" s="118"/>
      <c r="AB271" s="118"/>
      <c r="AC271" s="118"/>
      <c r="AD271" s="118"/>
      <c r="AE271" s="118"/>
      <c r="AF271" s="118"/>
      <c r="AG271" s="118"/>
      <c r="AH271" s="118"/>
      <c r="AI271" s="118"/>
      <c r="AJ271" s="118"/>
      <c r="AK271" s="118"/>
      <c r="AL271" s="118"/>
    </row>
    <row r="272" spans="1:38" ht="15">
      <c r="A272" s="112" t="s">
        <v>206</v>
      </c>
      <c r="B272" s="118"/>
      <c r="C272" s="223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  <c r="R272" s="118"/>
      <c r="S272" s="118"/>
      <c r="T272" s="118"/>
      <c r="U272" s="118"/>
      <c r="V272" s="118"/>
      <c r="W272" s="118"/>
      <c r="X272" s="118"/>
      <c r="Y272" s="118"/>
      <c r="Z272" s="118"/>
      <c r="AA272" s="118"/>
      <c r="AB272" s="118"/>
      <c r="AC272" s="118"/>
      <c r="AD272" s="118"/>
      <c r="AE272" s="118"/>
      <c r="AF272" s="118"/>
      <c r="AG272" s="118"/>
      <c r="AH272" s="118"/>
      <c r="AI272" s="118"/>
      <c r="AJ272" s="118"/>
      <c r="AK272" s="118"/>
      <c r="AL272" s="118"/>
    </row>
    <row r="273" spans="1:38">
      <c r="A273" s="141" t="s">
        <v>41</v>
      </c>
      <c r="B273" s="141" t="s">
        <v>42</v>
      </c>
      <c r="C273" s="141" t="s">
        <v>0</v>
      </c>
      <c r="D273" s="141" t="s">
        <v>1</v>
      </c>
      <c r="E273" s="141" t="s">
        <v>2</v>
      </c>
      <c r="F273" s="141" t="s">
        <v>3</v>
      </c>
      <c r="G273" s="141" t="s">
        <v>4</v>
      </c>
      <c r="H273" s="141" t="s">
        <v>5</v>
      </c>
      <c r="I273" s="141" t="s">
        <v>6</v>
      </c>
      <c r="J273" s="141" t="s">
        <v>7</v>
      </c>
      <c r="K273" s="141" t="s">
        <v>8</v>
      </c>
      <c r="L273" s="141" t="s">
        <v>9</v>
      </c>
      <c r="M273" s="141" t="s">
        <v>10</v>
      </c>
      <c r="N273" s="141" t="s">
        <v>11</v>
      </c>
      <c r="O273" s="141" t="s">
        <v>12</v>
      </c>
      <c r="P273" s="141" t="s">
        <v>13</v>
      </c>
      <c r="Q273" s="141" t="s">
        <v>14</v>
      </c>
      <c r="R273" s="141" t="s">
        <v>15</v>
      </c>
      <c r="S273" s="141" t="s">
        <v>16</v>
      </c>
      <c r="T273" s="141" t="s">
        <v>17</v>
      </c>
      <c r="U273" s="141" t="s">
        <v>18</v>
      </c>
      <c r="V273" s="141" t="s">
        <v>19</v>
      </c>
      <c r="W273" s="141" t="s">
        <v>20</v>
      </c>
      <c r="X273" s="141" t="s">
        <v>21</v>
      </c>
      <c r="Y273" s="141" t="s">
        <v>22</v>
      </c>
      <c r="Z273" s="141" t="s">
        <v>23</v>
      </c>
      <c r="AA273" s="141" t="s">
        <v>24</v>
      </c>
      <c r="AB273" s="141" t="s">
        <v>25</v>
      </c>
      <c r="AC273" s="141" t="s">
        <v>26</v>
      </c>
      <c r="AD273" s="141" t="s">
        <v>27</v>
      </c>
      <c r="AE273" s="141" t="s">
        <v>28</v>
      </c>
      <c r="AF273" s="141" t="s">
        <v>29</v>
      </c>
      <c r="AG273" s="141" t="s">
        <v>30</v>
      </c>
      <c r="AH273" s="141" t="s">
        <v>31</v>
      </c>
      <c r="AI273" s="141" t="s">
        <v>32</v>
      </c>
      <c r="AJ273" s="141" t="s">
        <v>33</v>
      </c>
      <c r="AK273" s="141" t="s">
        <v>34</v>
      </c>
      <c r="AL273" s="141" t="s">
        <v>35</v>
      </c>
    </row>
    <row r="274" spans="1:38">
      <c r="A274" s="160" t="s">
        <v>40</v>
      </c>
      <c r="B274" s="102" t="s">
        <v>36</v>
      </c>
      <c r="C274" s="149">
        <v>1.973474150116945</v>
      </c>
      <c r="D274" s="149">
        <v>3.9224986527798276</v>
      </c>
      <c r="E274" s="149">
        <v>3.1506393719628121</v>
      </c>
      <c r="F274" s="149">
        <v>0.24010905192915294</v>
      </c>
      <c r="G274" s="149">
        <v>0.29229734576214333</v>
      </c>
      <c r="H274" s="149">
        <v>4.1131206538017304</v>
      </c>
      <c r="I274" s="149">
        <v>8.1534885182928942</v>
      </c>
      <c r="J274" s="149">
        <v>13.182146590485788</v>
      </c>
      <c r="K274" s="149">
        <v>13.467132763031447</v>
      </c>
      <c r="L274" s="149">
        <v>5.5612522262656254</v>
      </c>
      <c r="M274" s="149">
        <v>6.2043946233731395</v>
      </c>
      <c r="N274" s="149">
        <v>1.34093204407898</v>
      </c>
      <c r="O274" s="149">
        <v>10.290416235320649</v>
      </c>
      <c r="P274" s="149">
        <v>2.2745365819005241</v>
      </c>
      <c r="Q274" s="149">
        <v>13.662698866068517</v>
      </c>
      <c r="R274" s="149"/>
      <c r="S274" s="149">
        <v>0.91376688238783466</v>
      </c>
      <c r="T274" s="149">
        <v>101.14449297483439</v>
      </c>
      <c r="U274" s="149"/>
      <c r="V274" s="149">
        <v>9.1956101037431086</v>
      </c>
      <c r="W274" s="149">
        <v>4.8923659923705092</v>
      </c>
      <c r="X274" s="149">
        <v>17.276343151703848</v>
      </c>
      <c r="Y274" s="149">
        <v>5.5729928706817669</v>
      </c>
      <c r="Z274" s="149">
        <v>1.0517532784151471</v>
      </c>
      <c r="AA274" s="149">
        <v>1.939058118772738</v>
      </c>
      <c r="AB274" s="149">
        <v>4.3154564058439409</v>
      </c>
      <c r="AC274" s="149">
        <v>2.6108555645670379</v>
      </c>
      <c r="AD274" s="149">
        <v>2.5844089714468819</v>
      </c>
      <c r="AE274" s="149">
        <v>1.4659229614810416</v>
      </c>
      <c r="AF274" s="149">
        <v>6.8081603823728205</v>
      </c>
      <c r="AG274" s="149"/>
      <c r="AH274" s="149"/>
      <c r="AI274" s="149"/>
      <c r="AJ274" s="149"/>
      <c r="AK274" s="149"/>
      <c r="AL274" s="142">
        <v>6.8953448118704488</v>
      </c>
    </row>
    <row r="275" spans="1:38">
      <c r="A275" s="160" t="s">
        <v>40</v>
      </c>
      <c r="B275" s="102" t="s">
        <v>37</v>
      </c>
      <c r="C275" s="149">
        <v>0.55582445953436266</v>
      </c>
      <c r="D275" s="149">
        <v>0.94047651765291496</v>
      </c>
      <c r="E275" s="149"/>
      <c r="F275" s="149">
        <v>5.9270057181188864E-2</v>
      </c>
      <c r="G275" s="149"/>
      <c r="H275" s="149"/>
      <c r="I275" s="149">
        <v>2.2964113052766488</v>
      </c>
      <c r="J275" s="149">
        <v>3.3812423573010615</v>
      </c>
      <c r="K275" s="149">
        <v>3.3238352217869673</v>
      </c>
      <c r="L275" s="149"/>
      <c r="M275" s="149">
        <v>1.7474534885951885</v>
      </c>
      <c r="N275" s="149"/>
      <c r="O275" s="149">
        <v>3.7091166984869708</v>
      </c>
      <c r="P275" s="149"/>
      <c r="Q275" s="149"/>
      <c r="R275" s="149"/>
      <c r="S275" s="149">
        <v>0.25816776839094807</v>
      </c>
      <c r="T275" s="149">
        <v>28.487114026440647</v>
      </c>
      <c r="U275" s="149"/>
      <c r="V275" s="149">
        <v>2.1492461884800247</v>
      </c>
      <c r="W275" s="149"/>
      <c r="X275" s="149"/>
      <c r="Y275" s="149"/>
      <c r="Z275" s="149"/>
      <c r="AA275" s="149">
        <v>0.54613126339086193</v>
      </c>
      <c r="AB275" s="149"/>
      <c r="AC275" s="149">
        <v>0.78231906953915342</v>
      </c>
      <c r="AD275" s="149">
        <v>0.75163135737179954</v>
      </c>
      <c r="AE275" s="149">
        <v>0.48570451047618129</v>
      </c>
      <c r="AF275" s="149">
        <v>1.9300572589646972</v>
      </c>
      <c r="AG275" s="149"/>
      <c r="AH275" s="149"/>
      <c r="AI275" s="149"/>
      <c r="AJ275" s="149"/>
      <c r="AK275" s="149"/>
      <c r="AL275" s="149">
        <v>1.6814929454158107</v>
      </c>
    </row>
    <row r="276" spans="1:38">
      <c r="A276" s="160" t="s">
        <v>40</v>
      </c>
      <c r="B276" s="102" t="s">
        <v>38</v>
      </c>
      <c r="C276" s="149">
        <v>0.53107841278250467</v>
      </c>
      <c r="D276" s="149">
        <v>0.89860524791001761</v>
      </c>
      <c r="E276" s="149">
        <v>0.84786342745504129</v>
      </c>
      <c r="F276" s="149">
        <v>5.6631275132590801E-2</v>
      </c>
      <c r="G276" s="149">
        <v>7.865966242258568E-2</v>
      </c>
      <c r="H276" s="149">
        <v>1.1068751968575408</v>
      </c>
      <c r="I276" s="149">
        <v>2.1941720091336232</v>
      </c>
      <c r="J276" s="149">
        <v>3.2307049348867447</v>
      </c>
      <c r="K276" s="149">
        <v>3.1758536416623406</v>
      </c>
      <c r="L276" s="149">
        <v>1.5299181240643971</v>
      </c>
      <c r="M276" s="149">
        <v>1.6696545270998637</v>
      </c>
      <c r="N276" s="149">
        <v>0.36085603734736732</v>
      </c>
      <c r="O276" s="149">
        <v>3.5439818728160244</v>
      </c>
      <c r="P276" s="149">
        <v>0.56029311692037309</v>
      </c>
      <c r="Q276" s="149">
        <v>3.6767466286229378</v>
      </c>
      <c r="R276" s="149"/>
      <c r="S276" s="149">
        <v>0.24667379478680471</v>
      </c>
      <c r="T276" s="149">
        <v>27.218829690565322</v>
      </c>
      <c r="U276" s="149"/>
      <c r="V276" s="149">
        <v>2.0535588797460149</v>
      </c>
      <c r="W276" s="149">
        <v>1.4422063110033039</v>
      </c>
      <c r="X276" s="149">
        <v>4.6492085539347316</v>
      </c>
      <c r="Y276" s="149">
        <v>2.1996658507055593</v>
      </c>
      <c r="Z276" s="149">
        <v>0.28303561093334445</v>
      </c>
      <c r="AA276" s="149">
        <v>0.52181677066802779</v>
      </c>
      <c r="AB276" s="149">
        <v>1.1649689087930137</v>
      </c>
      <c r="AC276" s="149">
        <v>0.74748918046607471</v>
      </c>
      <c r="AD276" s="149">
        <v>0.71816772620078795</v>
      </c>
      <c r="AE276" s="149">
        <v>0.46408029743974738</v>
      </c>
      <c r="AF276" s="149">
        <v>1.8441285339062232</v>
      </c>
      <c r="AG276" s="149"/>
      <c r="AH276" s="149"/>
      <c r="AI276" s="149"/>
      <c r="AJ276" s="149"/>
      <c r="AK276" s="149"/>
      <c r="AL276" s="149">
        <v>2.1873303663245469</v>
      </c>
    </row>
    <row r="277" spans="1:38">
      <c r="A277" s="160" t="s">
        <v>40</v>
      </c>
      <c r="B277" s="102" t="s">
        <v>39</v>
      </c>
      <c r="C277" s="149">
        <v>12.610962539195938</v>
      </c>
      <c r="D277" s="149">
        <v>21.338237153237625</v>
      </c>
      <c r="E277" s="149">
        <v>20.133324316401282</v>
      </c>
      <c r="F277" s="149">
        <v>1.3447635453721241</v>
      </c>
      <c r="G277" s="149">
        <v>1.867848574299469</v>
      </c>
      <c r="H277" s="149">
        <v>26.283805380077055</v>
      </c>
      <c r="I277" s="149">
        <v>52.102703378132794</v>
      </c>
      <c r="J277" s="149">
        <v>76.716164559559289</v>
      </c>
      <c r="K277" s="149">
        <v>75.413668379277368</v>
      </c>
      <c r="L277" s="149">
        <v>36.329362456151102</v>
      </c>
      <c r="M277" s="149">
        <v>39.647536386078713</v>
      </c>
      <c r="N277" s="149">
        <v>8.5688701696373197</v>
      </c>
      <c r="O277" s="149">
        <v>84.155223714535936</v>
      </c>
      <c r="P277" s="149">
        <v>13.304693503604833</v>
      </c>
      <c r="Q277" s="149">
        <v>87.307849243474863</v>
      </c>
      <c r="R277" s="149"/>
      <c r="S277" s="149">
        <v>5.8575041097211376</v>
      </c>
      <c r="T277" s="149">
        <v>646.33702543102356</v>
      </c>
      <c r="U277" s="149"/>
      <c r="V277" s="149">
        <v>48.763710746262326</v>
      </c>
      <c r="W277" s="149">
        <v>34.246561946593552</v>
      </c>
      <c r="X277" s="149">
        <v>110.39988351888006</v>
      </c>
      <c r="Y277" s="149">
        <v>52.233159876819997</v>
      </c>
      <c r="Z277" s="149">
        <v>6.7209500533786866</v>
      </c>
      <c r="AA277" s="149">
        <v>12.391036029388919</v>
      </c>
      <c r="AB277" s="149">
        <v>27.66329587968643</v>
      </c>
      <c r="AC277" s="149">
        <v>17.74984225761111</v>
      </c>
      <c r="AD277" s="149">
        <v>17.053576409792303</v>
      </c>
      <c r="AE277" s="149">
        <v>11.020028503000681</v>
      </c>
      <c r="AF277" s="149">
        <v>43.790587790428511</v>
      </c>
      <c r="AG277" s="149"/>
      <c r="AH277" s="149"/>
      <c r="AI277" s="149"/>
      <c r="AJ277" s="149"/>
      <c r="AK277" s="149"/>
      <c r="AL277" s="149">
        <v>38.79690987360577</v>
      </c>
    </row>
    <row r="278" spans="1:38">
      <c r="A278" s="160" t="s">
        <v>44</v>
      </c>
      <c r="B278" s="92" t="s">
        <v>45</v>
      </c>
      <c r="C278" s="149">
        <v>3.783288761758782</v>
      </c>
      <c r="D278" s="149">
        <v>6.4014711459712883</v>
      </c>
      <c r="E278" s="149">
        <v>6.0399972949203837</v>
      </c>
      <c r="F278" s="149">
        <v>0.40342906361163711</v>
      </c>
      <c r="G278" s="149">
        <v>0.56035457228984087</v>
      </c>
      <c r="H278" s="149">
        <v>7.885141614023115</v>
      </c>
      <c r="I278" s="149">
        <v>15.630811013439834</v>
      </c>
      <c r="J278" s="149">
        <v>23.014849367867786</v>
      </c>
      <c r="K278" s="149">
        <v>22.624100513783201</v>
      </c>
      <c r="L278" s="149">
        <v>10.898808736845327</v>
      </c>
      <c r="M278" s="149">
        <v>11.894260915823613</v>
      </c>
      <c r="N278" s="149">
        <v>2.570661050891196</v>
      </c>
      <c r="O278" s="149">
        <v>25.246567114360779</v>
      </c>
      <c r="P278" s="149">
        <v>3.9914080510814491</v>
      </c>
      <c r="Q278" s="149">
        <v>26.192354773042453</v>
      </c>
      <c r="R278" s="149"/>
      <c r="S278" s="149">
        <v>1.7572512329163414</v>
      </c>
      <c r="T278" s="149">
        <v>193.90110762930706</v>
      </c>
      <c r="U278" s="149"/>
      <c r="V278" s="149">
        <v>14.629113223878695</v>
      </c>
      <c r="W278" s="149">
        <v>10.273968583978068</v>
      </c>
      <c r="X278" s="149">
        <v>33.119965055664011</v>
      </c>
      <c r="Y278" s="149">
        <v>15.669947963046001</v>
      </c>
      <c r="Z278" s="149">
        <v>2.0162850160136059</v>
      </c>
      <c r="AA278" s="149">
        <v>3.7173108088166762</v>
      </c>
      <c r="AB278" s="149">
        <v>8.2989887639059265</v>
      </c>
      <c r="AC278" s="149">
        <v>5.3249526772833331</v>
      </c>
      <c r="AD278" s="149">
        <v>5.1160729229376907</v>
      </c>
      <c r="AE278" s="149">
        <v>3.3060085509002044</v>
      </c>
      <c r="AF278" s="149">
        <v>13.137176337128556</v>
      </c>
      <c r="AG278" s="149"/>
      <c r="AH278" s="149"/>
      <c r="AI278" s="149"/>
      <c r="AJ278" s="149"/>
      <c r="AK278" s="149"/>
      <c r="AL278" s="149">
        <v>14.621558218786472</v>
      </c>
    </row>
    <row r="279" spans="1:38">
      <c r="A279" s="160" t="s">
        <v>43</v>
      </c>
      <c r="B279" s="160" t="s">
        <v>46</v>
      </c>
      <c r="C279" s="149">
        <v>0.85296584318150759</v>
      </c>
      <c r="D279" s="149">
        <v>2.2307013391293062</v>
      </c>
      <c r="E279" s="149">
        <v>1.36560141941962</v>
      </c>
      <c r="F279" s="149">
        <v>9.2763649550074559E-2</v>
      </c>
      <c r="G279" s="149">
        <v>0.1484918444062257</v>
      </c>
      <c r="H279" s="149">
        <v>2.5294897477428493</v>
      </c>
      <c r="I279" s="149">
        <v>5.5345192869105873</v>
      </c>
      <c r="J279" s="149">
        <v>6.0773432273269847</v>
      </c>
      <c r="K279" s="149">
        <v>6.4435043037316415</v>
      </c>
      <c r="L279" s="149">
        <v>2.8779593732763824</v>
      </c>
      <c r="M279" s="149">
        <v>3.1893596949275764</v>
      </c>
      <c r="N279" s="149">
        <v>0.53879096272921623</v>
      </c>
      <c r="O279" s="149">
        <v>6.1469437211549334</v>
      </c>
      <c r="P279" s="149">
        <v>1.1792505506846991</v>
      </c>
      <c r="Q279" s="149">
        <v>6.9761989206285486</v>
      </c>
      <c r="R279" s="149"/>
      <c r="S279" s="149">
        <v>0.52590248467673073</v>
      </c>
      <c r="T279" s="149">
        <v>46.922687967234445</v>
      </c>
      <c r="U279" s="149"/>
      <c r="V279" s="149">
        <v>4.6051749964730373</v>
      </c>
      <c r="W279" s="149">
        <v>2.2820402255910812</v>
      </c>
      <c r="X279" s="149">
        <v>7.9413936053949872</v>
      </c>
      <c r="Y279" s="149">
        <v>3.6527968740120338</v>
      </c>
      <c r="Z279" s="149">
        <v>0.47333186707195973</v>
      </c>
      <c r="AA279" s="149">
        <v>0.8894899089287196</v>
      </c>
      <c r="AB279" s="149">
        <v>1.8369180434065544</v>
      </c>
      <c r="AC279" s="149">
        <v>2.2140107011875108</v>
      </c>
      <c r="AD279" s="149">
        <v>1.4522781195022296</v>
      </c>
      <c r="AE279" s="149">
        <v>0.50188392424085948</v>
      </c>
      <c r="AF279" s="149">
        <v>8.7999392260507534</v>
      </c>
      <c r="AG279" s="149"/>
      <c r="AH279" s="149"/>
      <c r="AI279" s="149"/>
      <c r="AJ279" s="149"/>
      <c r="AK279" s="149"/>
      <c r="AL279" s="149">
        <v>3.2243665599895515</v>
      </c>
    </row>
    <row r="280" spans="1:38" ht="15">
      <c r="A280" s="118"/>
      <c r="B280" s="118"/>
      <c r="C280" s="223"/>
      <c r="D280" s="118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8"/>
      <c r="P280" s="118"/>
      <c r="Q280" s="118"/>
      <c r="R280" s="118"/>
      <c r="S280" s="118"/>
      <c r="T280" s="118"/>
      <c r="U280" s="118"/>
      <c r="V280" s="118"/>
      <c r="W280" s="118"/>
      <c r="X280" s="118"/>
      <c r="Y280" s="118"/>
      <c r="Z280" s="118"/>
      <c r="AA280" s="118"/>
      <c r="AB280" s="118"/>
      <c r="AC280" s="118"/>
      <c r="AD280" s="118"/>
      <c r="AE280" s="118"/>
      <c r="AF280" s="118"/>
      <c r="AG280" s="118"/>
      <c r="AH280" s="118"/>
      <c r="AI280" s="118"/>
      <c r="AJ280" s="118"/>
      <c r="AK280" s="118"/>
      <c r="AL280" s="118"/>
    </row>
    <row r="281" spans="1:38" ht="15">
      <c r="A281" s="112" t="s">
        <v>207</v>
      </c>
      <c r="B281" s="118"/>
      <c r="C281" s="223"/>
      <c r="D281" s="118"/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8"/>
      <c r="P281" s="118"/>
      <c r="Q281" s="118"/>
      <c r="R281" s="118"/>
      <c r="S281" s="118"/>
      <c r="T281" s="118"/>
      <c r="U281" s="118"/>
      <c r="V281" s="118"/>
      <c r="W281" s="118"/>
      <c r="X281" s="118"/>
      <c r="Y281" s="118"/>
      <c r="Z281" s="118"/>
      <c r="AA281" s="118"/>
      <c r="AB281" s="118"/>
      <c r="AC281" s="118"/>
      <c r="AD281" s="118"/>
      <c r="AE281" s="118"/>
      <c r="AF281" s="118"/>
      <c r="AG281" s="118"/>
      <c r="AH281" s="118"/>
      <c r="AI281" s="118"/>
      <c r="AJ281" s="118"/>
      <c r="AK281" s="118"/>
      <c r="AL281" s="118"/>
    </row>
    <row r="282" spans="1:38">
      <c r="A282" s="141" t="s">
        <v>41</v>
      </c>
      <c r="B282" s="141" t="s">
        <v>42</v>
      </c>
      <c r="C282" s="141" t="s">
        <v>0</v>
      </c>
      <c r="D282" s="141" t="s">
        <v>1</v>
      </c>
      <c r="E282" s="141" t="s">
        <v>2</v>
      </c>
      <c r="F282" s="141" t="s">
        <v>3</v>
      </c>
      <c r="G282" s="141" t="s">
        <v>4</v>
      </c>
      <c r="H282" s="141" t="s">
        <v>5</v>
      </c>
      <c r="I282" s="141" t="s">
        <v>6</v>
      </c>
      <c r="J282" s="141" t="s">
        <v>7</v>
      </c>
      <c r="K282" s="141" t="s">
        <v>8</v>
      </c>
      <c r="L282" s="141" t="s">
        <v>9</v>
      </c>
      <c r="M282" s="141" t="s">
        <v>10</v>
      </c>
      <c r="N282" s="141" t="s">
        <v>11</v>
      </c>
      <c r="O282" s="141" t="s">
        <v>12</v>
      </c>
      <c r="P282" s="141" t="s">
        <v>13</v>
      </c>
      <c r="Q282" s="141" t="s">
        <v>14</v>
      </c>
      <c r="R282" s="141" t="s">
        <v>15</v>
      </c>
      <c r="S282" s="141" t="s">
        <v>16</v>
      </c>
      <c r="T282" s="141" t="s">
        <v>17</v>
      </c>
      <c r="U282" s="141" t="s">
        <v>18</v>
      </c>
      <c r="V282" s="141" t="s">
        <v>19</v>
      </c>
      <c r="W282" s="141" t="s">
        <v>20</v>
      </c>
      <c r="X282" s="141" t="s">
        <v>21</v>
      </c>
      <c r="Y282" s="141" t="s">
        <v>22</v>
      </c>
      <c r="Z282" s="141" t="s">
        <v>23</v>
      </c>
      <c r="AA282" s="141" t="s">
        <v>24</v>
      </c>
      <c r="AB282" s="141" t="s">
        <v>25</v>
      </c>
      <c r="AC282" s="141" t="s">
        <v>26</v>
      </c>
      <c r="AD282" s="141" t="s">
        <v>27</v>
      </c>
      <c r="AE282" s="141" t="s">
        <v>28</v>
      </c>
      <c r="AF282" s="141" t="s">
        <v>29</v>
      </c>
      <c r="AG282" s="141" t="s">
        <v>30</v>
      </c>
      <c r="AH282" s="141" t="s">
        <v>31</v>
      </c>
      <c r="AI282" s="141" t="s">
        <v>32</v>
      </c>
      <c r="AJ282" s="141" t="s">
        <v>33</v>
      </c>
      <c r="AK282" s="141" t="s">
        <v>34</v>
      </c>
      <c r="AL282" s="141" t="s">
        <v>35</v>
      </c>
    </row>
    <row r="283" spans="1:38">
      <c r="A283" s="160" t="s">
        <v>40</v>
      </c>
      <c r="B283" s="102" t="s">
        <v>36</v>
      </c>
      <c r="C283" s="149">
        <v>0.48430512322140268</v>
      </c>
      <c r="D283" s="149">
        <v>1.7560824048006891</v>
      </c>
      <c r="E283" s="149">
        <v>4.9867186989356292E-2</v>
      </c>
      <c r="F283" s="149">
        <v>0.11172154870300099</v>
      </c>
      <c r="G283" s="149">
        <v>0</v>
      </c>
      <c r="H283" s="149">
        <v>0.38713815862387096</v>
      </c>
      <c r="I283" s="149">
        <v>1.0500356854062762</v>
      </c>
      <c r="J283" s="149">
        <v>0</v>
      </c>
      <c r="K283" s="149">
        <v>0.34235563423992899</v>
      </c>
      <c r="L283" s="149">
        <v>1.0810848819934278</v>
      </c>
      <c r="M283" s="149">
        <v>0.35028445984417644</v>
      </c>
      <c r="N283" s="149">
        <v>0.85762852230999798</v>
      </c>
      <c r="O283" s="149">
        <v>1.1215582486826219</v>
      </c>
      <c r="P283" s="149">
        <v>1.4809062774491299</v>
      </c>
      <c r="Q283" s="149">
        <v>0.4340131590083981</v>
      </c>
      <c r="R283" s="149"/>
      <c r="S283" s="149">
        <v>0.66133280968999952</v>
      </c>
      <c r="T283" s="149">
        <v>6.5595877942054184</v>
      </c>
      <c r="U283" s="149"/>
      <c r="V283" s="149">
        <v>0.90269363298778926</v>
      </c>
      <c r="W283" s="149">
        <v>1.3452490440850307</v>
      </c>
      <c r="X283" s="149">
        <v>0.97999712317089704</v>
      </c>
      <c r="Y283" s="149">
        <v>0.19543029512189747</v>
      </c>
      <c r="Z283" s="149">
        <v>0.4036525063675408</v>
      </c>
      <c r="AA283" s="149">
        <v>0.6295001131765241</v>
      </c>
      <c r="AB283" s="149">
        <v>0.43647333856393994</v>
      </c>
      <c r="AC283" s="149">
        <v>0.55954686077369076</v>
      </c>
      <c r="AD283" s="149">
        <v>0.31150099136282167</v>
      </c>
      <c r="AE283" s="149">
        <v>2.3585422623845807E-2</v>
      </c>
      <c r="AF283" s="149">
        <v>1.5103388656702559</v>
      </c>
      <c r="AG283" s="149"/>
      <c r="AH283" s="149"/>
      <c r="AI283" s="149"/>
      <c r="AJ283" s="149"/>
      <c r="AK283" s="149"/>
      <c r="AL283" s="149">
        <v>0.594115288452844</v>
      </c>
    </row>
    <row r="284" spans="1:38">
      <c r="A284" s="160" t="s">
        <v>40</v>
      </c>
      <c r="B284" s="102" t="s">
        <v>37</v>
      </c>
      <c r="C284" s="149"/>
      <c r="D284" s="149"/>
      <c r="E284" s="149"/>
      <c r="F284" s="149"/>
      <c r="G284" s="149"/>
      <c r="H284" s="149"/>
      <c r="I284" s="149"/>
      <c r="J284" s="149"/>
      <c r="K284" s="149"/>
      <c r="L284" s="149"/>
      <c r="M284" s="149"/>
      <c r="N284" s="149"/>
      <c r="O284" s="149"/>
      <c r="P284" s="149"/>
      <c r="Q284" s="149"/>
      <c r="R284" s="149"/>
      <c r="S284" s="149"/>
      <c r="T284" s="149"/>
      <c r="U284" s="149"/>
      <c r="V284" s="149"/>
      <c r="W284" s="149"/>
      <c r="X284" s="149"/>
      <c r="Y284" s="149"/>
      <c r="Z284" s="149"/>
      <c r="AA284" s="149"/>
      <c r="AB284" s="149"/>
      <c r="AC284" s="149"/>
      <c r="AD284" s="149"/>
      <c r="AE284" s="149"/>
      <c r="AF284" s="149"/>
      <c r="AG284" s="149"/>
      <c r="AH284" s="149"/>
      <c r="AI284" s="149"/>
      <c r="AJ284" s="149"/>
      <c r="AK284" s="149"/>
      <c r="AL284" s="149"/>
    </row>
    <row r="285" spans="1:38">
      <c r="A285" s="160" t="s">
        <v>40</v>
      </c>
      <c r="B285" s="102" t="s">
        <v>38</v>
      </c>
      <c r="C285" s="149">
        <v>0.31143153636875248</v>
      </c>
      <c r="D285" s="149">
        <v>1.0379491239795504</v>
      </c>
      <c r="E285" s="149">
        <v>1.1043369240426351E-2</v>
      </c>
      <c r="F285" s="149">
        <v>4.3311412077356178E-2</v>
      </c>
      <c r="G285" s="149">
        <v>0</v>
      </c>
      <c r="H285" s="149">
        <v>0.19856248324395309</v>
      </c>
      <c r="I285" s="149">
        <v>0.72815401985249661</v>
      </c>
      <c r="J285" s="149">
        <v>0</v>
      </c>
      <c r="K285" s="149">
        <v>0.41437684887634546</v>
      </c>
      <c r="L285" s="149">
        <v>0.58865365201269748</v>
      </c>
      <c r="M285" s="149">
        <v>0.34558134037047156</v>
      </c>
      <c r="N285" s="149">
        <v>0.20700247669196559</v>
      </c>
      <c r="O285" s="149">
        <v>0.45781873554354502</v>
      </c>
      <c r="P285" s="149">
        <v>0.4163714687404288</v>
      </c>
      <c r="Q285" s="149">
        <v>0.12727721153831686</v>
      </c>
      <c r="R285" s="149"/>
      <c r="S285" s="149">
        <v>0.22923146491152294</v>
      </c>
      <c r="T285" s="149">
        <v>5.3541880901532757</v>
      </c>
      <c r="U285" s="149"/>
      <c r="V285" s="149">
        <v>0.44245922908159979</v>
      </c>
      <c r="W285" s="149">
        <v>0.75834466287454061</v>
      </c>
      <c r="X285" s="149">
        <v>0.3086440382695943</v>
      </c>
      <c r="Y285" s="149">
        <v>5.1074427355995843E-2</v>
      </c>
      <c r="Z285" s="149">
        <v>0.18735617494871712</v>
      </c>
      <c r="AA285" s="149">
        <v>0.35345830398123029</v>
      </c>
      <c r="AB285" s="149">
        <v>0.14382022124697386</v>
      </c>
      <c r="AC285" s="149">
        <v>0.84759304657329826</v>
      </c>
      <c r="AD285" s="149">
        <v>0.27210317395234052</v>
      </c>
      <c r="AE285" s="149">
        <v>4.2789920967104642E-2</v>
      </c>
      <c r="AF285" s="149">
        <v>1.0453944797969985</v>
      </c>
      <c r="AG285" s="149"/>
      <c r="AH285" s="149"/>
      <c r="AI285" s="149"/>
      <c r="AJ285" s="149"/>
      <c r="AK285" s="149"/>
      <c r="AL285" s="149">
        <v>0.24833433105410774</v>
      </c>
    </row>
    <row r="286" spans="1:38">
      <c r="A286" s="160" t="s">
        <v>40</v>
      </c>
      <c r="B286" s="102" t="s">
        <v>39</v>
      </c>
      <c r="C286" s="149"/>
      <c r="D286" s="90"/>
      <c r="E286" s="149"/>
      <c r="F286" s="149"/>
      <c r="G286" s="149"/>
      <c r="H286" s="149"/>
      <c r="I286" s="149"/>
      <c r="J286" s="149"/>
      <c r="K286" s="149"/>
      <c r="L286" s="149"/>
      <c r="M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9"/>
      <c r="X286" s="149"/>
      <c r="Y286" s="149"/>
      <c r="Z286" s="149"/>
      <c r="AA286" s="149"/>
      <c r="AB286" s="149"/>
      <c r="AC286" s="149"/>
      <c r="AD286" s="149"/>
      <c r="AE286" s="149"/>
      <c r="AF286" s="149"/>
      <c r="AG286" s="149"/>
      <c r="AH286" s="149"/>
      <c r="AI286" s="149"/>
      <c r="AJ286" s="149"/>
      <c r="AK286" s="149"/>
      <c r="AL286" s="149"/>
    </row>
    <row r="287" spans="1:38">
      <c r="A287" s="160" t="s">
        <v>44</v>
      </c>
      <c r="B287" s="92" t="s">
        <v>45</v>
      </c>
      <c r="C287" s="149">
        <v>0.57346996094935965</v>
      </c>
      <c r="D287" s="149">
        <v>2.8910225620695202</v>
      </c>
      <c r="E287" s="149">
        <v>4.173408120236595E-2</v>
      </c>
      <c r="F287" s="149">
        <v>9.0200855953374653E-2</v>
      </c>
      <c r="G287" s="149">
        <v>0</v>
      </c>
      <c r="H287" s="149">
        <v>0.23720861036752844</v>
      </c>
      <c r="I287" s="149">
        <v>1.6035336587611206</v>
      </c>
      <c r="J287" s="149">
        <v>0</v>
      </c>
      <c r="K287" s="149">
        <v>0.43659781630046129</v>
      </c>
      <c r="L287" s="149">
        <v>2.2755338564087149</v>
      </c>
      <c r="M287" s="149">
        <v>0.48956307825192807</v>
      </c>
      <c r="N287" s="149">
        <v>0.80172637852801465</v>
      </c>
      <c r="O287" s="149">
        <v>1.1390877043172081</v>
      </c>
      <c r="P287" s="149">
        <v>1.4389210186110915</v>
      </c>
      <c r="Q287" s="149">
        <v>0.8113666698628651</v>
      </c>
      <c r="R287" s="149"/>
      <c r="S287" s="149">
        <v>0.51692008993325245</v>
      </c>
      <c r="T287" s="149">
        <v>6.3928208038920022</v>
      </c>
      <c r="U287" s="149"/>
      <c r="V287" s="149">
        <v>0.94587700580250511</v>
      </c>
      <c r="W287" s="149">
        <v>1.2592912335477648</v>
      </c>
      <c r="X287" s="149">
        <v>1.0471067533979053</v>
      </c>
      <c r="Y287" s="149">
        <v>0.17589880638374134</v>
      </c>
      <c r="Z287" s="149">
        <v>0.28186163287492755</v>
      </c>
      <c r="AA287" s="149">
        <v>0.67966203069770204</v>
      </c>
      <c r="AB287" s="149">
        <v>0.62186893864151882</v>
      </c>
      <c r="AC287" s="149">
        <v>0.86242120873212991</v>
      </c>
      <c r="AD287" s="149">
        <v>0.43600682362842264</v>
      </c>
      <c r="AE287" s="149">
        <v>4.8314791671202895E-2</v>
      </c>
      <c r="AF287" s="149">
        <v>2.0771150935362623</v>
      </c>
      <c r="AG287" s="149"/>
      <c r="AH287" s="149"/>
      <c r="AI287" s="149"/>
      <c r="AJ287" s="149"/>
      <c r="AK287" s="149"/>
      <c r="AL287" s="149">
        <v>1.1767145628864122</v>
      </c>
    </row>
    <row r="288" spans="1:38">
      <c r="A288" s="160" t="s">
        <v>43</v>
      </c>
      <c r="B288" s="160" t="s">
        <v>46</v>
      </c>
      <c r="C288" s="149">
        <v>0.4459404655365598</v>
      </c>
      <c r="D288" s="149">
        <v>1.3761085771731372</v>
      </c>
      <c r="E288" s="149">
        <v>4.8979332373608481E-3</v>
      </c>
      <c r="F288" s="149">
        <v>4.167455226266794E-2</v>
      </c>
      <c r="G288" s="149">
        <v>0</v>
      </c>
      <c r="H288" s="149">
        <v>5.9512540468365238E-2</v>
      </c>
      <c r="I288" s="149">
        <v>0.6380608466944151</v>
      </c>
      <c r="J288" s="149">
        <v>0</v>
      </c>
      <c r="K288" s="149">
        <v>0.88730601571839374</v>
      </c>
      <c r="L288" s="149">
        <v>1.2932535855605418</v>
      </c>
      <c r="M288" s="149">
        <v>0.30554855439967865</v>
      </c>
      <c r="N288" s="149">
        <v>0.19495527736171092</v>
      </c>
      <c r="O288" s="149">
        <v>0.68624853746496406</v>
      </c>
      <c r="P288" s="149">
        <v>0.62332132754685843</v>
      </c>
      <c r="Q288" s="149">
        <v>0.22077042771372321</v>
      </c>
      <c r="R288" s="149"/>
      <c r="S288" s="149">
        <v>3.8459071633769756E-2</v>
      </c>
      <c r="T288" s="149">
        <v>0.97394256148020553</v>
      </c>
      <c r="U288" s="149"/>
      <c r="V288" s="149">
        <v>0.43177391955700162</v>
      </c>
      <c r="W288" s="149">
        <v>0.26683615717225889</v>
      </c>
      <c r="X288" s="149">
        <v>0.22078369146224142</v>
      </c>
      <c r="Y288" s="149">
        <v>2.6766120025055701E-2</v>
      </c>
      <c r="Z288" s="149">
        <v>2.6638306818169068E-2</v>
      </c>
      <c r="AA288" s="149">
        <v>4.7182339174825123E-2</v>
      </c>
      <c r="AB288" s="149">
        <v>0.1955989066877476</v>
      </c>
      <c r="AC288" s="149">
        <v>1.362050073887574</v>
      </c>
      <c r="AD288" s="149">
        <v>0.20068947768187978</v>
      </c>
      <c r="AE288" s="149">
        <v>2.4983978498510508E-2</v>
      </c>
      <c r="AF288" s="149">
        <v>0.45507325027929751</v>
      </c>
      <c r="AG288" s="149"/>
      <c r="AH288" s="149"/>
      <c r="AI288" s="149"/>
      <c r="AJ288" s="149"/>
      <c r="AK288" s="149"/>
      <c r="AL288" s="149">
        <v>0.36919085478487385</v>
      </c>
    </row>
    <row r="289" spans="1:38" ht="15">
      <c r="A289" s="118"/>
      <c r="B289" s="118"/>
      <c r="C289" s="223"/>
      <c r="D289" s="118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  <c r="R289" s="118"/>
      <c r="S289" s="118"/>
      <c r="T289" s="118"/>
      <c r="U289" s="118"/>
      <c r="V289" s="118"/>
      <c r="W289" s="118"/>
      <c r="X289" s="118"/>
      <c r="Y289" s="118"/>
      <c r="Z289" s="118"/>
      <c r="AA289" s="118"/>
      <c r="AB289" s="118"/>
      <c r="AC289" s="118"/>
      <c r="AD289" s="118"/>
      <c r="AE289" s="118"/>
      <c r="AF289" s="118"/>
      <c r="AG289" s="118"/>
      <c r="AH289" s="118"/>
      <c r="AI289" s="118"/>
      <c r="AJ289" s="118"/>
      <c r="AK289" s="118"/>
      <c r="AL289" s="118"/>
    </row>
    <row r="290" spans="1:38" ht="15">
      <c r="A290" s="112" t="s">
        <v>208</v>
      </c>
      <c r="B290" s="118"/>
      <c r="C290" s="223"/>
      <c r="D290" s="118"/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8"/>
      <c r="P290" s="118"/>
      <c r="Q290" s="118"/>
      <c r="R290" s="118"/>
      <c r="S290" s="118"/>
      <c r="T290" s="118"/>
      <c r="U290" s="118"/>
      <c r="V290" s="118"/>
      <c r="W290" s="118"/>
      <c r="X290" s="118"/>
      <c r="Y290" s="118"/>
      <c r="Z290" s="118"/>
      <c r="AA290" s="118"/>
      <c r="AB290" s="118"/>
      <c r="AC290" s="118"/>
      <c r="AD290" s="118"/>
      <c r="AE290" s="118"/>
      <c r="AF290" s="118"/>
      <c r="AG290" s="118"/>
      <c r="AH290" s="118"/>
      <c r="AI290" s="118"/>
      <c r="AJ290" s="118"/>
      <c r="AK290" s="118"/>
      <c r="AL290" s="118"/>
    </row>
    <row r="291" spans="1:38">
      <c r="A291" s="141" t="s">
        <v>41</v>
      </c>
      <c r="B291" s="141" t="s">
        <v>42</v>
      </c>
      <c r="C291" s="141" t="s">
        <v>0</v>
      </c>
      <c r="D291" s="141" t="s">
        <v>1</v>
      </c>
      <c r="E291" s="141" t="s">
        <v>2</v>
      </c>
      <c r="F291" s="141" t="s">
        <v>3</v>
      </c>
      <c r="G291" s="141" t="s">
        <v>4</v>
      </c>
      <c r="H291" s="141" t="s">
        <v>5</v>
      </c>
      <c r="I291" s="141" t="s">
        <v>6</v>
      </c>
      <c r="J291" s="141" t="s">
        <v>7</v>
      </c>
      <c r="K291" s="141" t="s">
        <v>8</v>
      </c>
      <c r="L291" s="141" t="s">
        <v>9</v>
      </c>
      <c r="M291" s="141" t="s">
        <v>10</v>
      </c>
      <c r="N291" s="141" t="s">
        <v>11</v>
      </c>
      <c r="O291" s="141" t="s">
        <v>12</v>
      </c>
      <c r="P291" s="141" t="s">
        <v>13</v>
      </c>
      <c r="Q291" s="141" t="s">
        <v>14</v>
      </c>
      <c r="R291" s="141" t="s">
        <v>15</v>
      </c>
      <c r="S291" s="141" t="s">
        <v>16</v>
      </c>
      <c r="T291" s="141" t="s">
        <v>17</v>
      </c>
      <c r="U291" s="141" t="s">
        <v>18</v>
      </c>
      <c r="V291" s="141" t="s">
        <v>19</v>
      </c>
      <c r="W291" s="141" t="s">
        <v>20</v>
      </c>
      <c r="X291" s="141" t="s">
        <v>21</v>
      </c>
      <c r="Y291" s="141" t="s">
        <v>22</v>
      </c>
      <c r="Z291" s="141" t="s">
        <v>23</v>
      </c>
      <c r="AA291" s="141" t="s">
        <v>24</v>
      </c>
      <c r="AB291" s="141" t="s">
        <v>25</v>
      </c>
      <c r="AC291" s="141" t="s">
        <v>26</v>
      </c>
      <c r="AD291" s="141" t="s">
        <v>27</v>
      </c>
      <c r="AE291" s="141" t="s">
        <v>28</v>
      </c>
      <c r="AF291" s="141" t="s">
        <v>29</v>
      </c>
      <c r="AG291" s="141" t="s">
        <v>30</v>
      </c>
      <c r="AH291" s="141" t="s">
        <v>31</v>
      </c>
      <c r="AI291" s="141" t="s">
        <v>32</v>
      </c>
      <c r="AJ291" s="141" t="s">
        <v>33</v>
      </c>
      <c r="AK291" s="141" t="s">
        <v>34</v>
      </c>
      <c r="AL291" s="141" t="s">
        <v>35</v>
      </c>
    </row>
    <row r="292" spans="1:38">
      <c r="A292" s="160" t="s">
        <v>40</v>
      </c>
      <c r="B292" s="102" t="s">
        <v>36</v>
      </c>
      <c r="C292" s="149">
        <f t="shared" ref="C292:AJ297" si="12">C226*$AL292/$AL226</f>
        <v>4.540240980946507</v>
      </c>
      <c r="D292" s="149">
        <f t="shared" si="12"/>
        <v>5.0904771550772869</v>
      </c>
      <c r="E292" s="149">
        <f t="shared" si="12"/>
        <v>2.9686491331560423</v>
      </c>
      <c r="F292" s="149">
        <f t="shared" si="12"/>
        <v>4.0593474915990821</v>
      </c>
      <c r="G292" s="149">
        <f t="shared" si="12"/>
        <v>3.1609224603468857</v>
      </c>
      <c r="H292" s="149">
        <f t="shared" si="12"/>
        <v>3.9065915750503972</v>
      </c>
      <c r="I292" s="149">
        <f t="shared" si="12"/>
        <v>3.5839503558342596</v>
      </c>
      <c r="J292" s="149">
        <f t="shared" si="12"/>
        <v>3.1797873339298022</v>
      </c>
      <c r="K292" s="149">
        <f t="shared" si="12"/>
        <v>3.3674218563328702</v>
      </c>
      <c r="L292" s="149">
        <f t="shared" si="12"/>
        <v>3.9977207736212481</v>
      </c>
      <c r="M292" s="149">
        <f t="shared" si="12"/>
        <v>4.5351239025605663</v>
      </c>
      <c r="N292" s="149">
        <f t="shared" si="12"/>
        <v>2.8974920118024965</v>
      </c>
      <c r="O292" s="149">
        <f t="shared" si="12"/>
        <v>3.0247941881663651</v>
      </c>
      <c r="P292" s="149">
        <f t="shared" si="12"/>
        <v>3.9787343460680971</v>
      </c>
      <c r="Q292" s="149">
        <f t="shared" si="12"/>
        <v>3.9032511521002466</v>
      </c>
      <c r="R292" s="149"/>
      <c r="S292" s="149">
        <f t="shared" si="12"/>
        <v>3.1200928603789073</v>
      </c>
      <c r="T292" s="149">
        <f t="shared" si="12"/>
        <v>6.1562086970803556</v>
      </c>
      <c r="U292" s="149"/>
      <c r="V292" s="149">
        <f t="shared" si="12"/>
        <v>5.4264863270159402</v>
      </c>
      <c r="W292" s="149">
        <f t="shared" si="12"/>
        <v>3.059045424976881</v>
      </c>
      <c r="X292" s="149">
        <f t="shared" si="12"/>
        <v>2.7112865098575103</v>
      </c>
      <c r="Y292" s="149">
        <f t="shared" si="12"/>
        <v>2.2873756443614477</v>
      </c>
      <c r="Z292" s="149">
        <f t="shared" si="12"/>
        <v>3.7637936044375189</v>
      </c>
      <c r="AA292" s="149">
        <f t="shared" si="12"/>
        <v>3.6831341434765714</v>
      </c>
      <c r="AB292" s="149">
        <f t="shared" si="12"/>
        <v>3.0255094453427631</v>
      </c>
      <c r="AC292" s="149">
        <f t="shared" si="12"/>
        <v>2.965997513010862</v>
      </c>
      <c r="AD292" s="149">
        <f t="shared" si="12"/>
        <v>3.3170602839478831</v>
      </c>
      <c r="AE292" s="149">
        <f t="shared" si="12"/>
        <v>3.4696936388357118</v>
      </c>
      <c r="AF292" s="149">
        <f t="shared" si="12"/>
        <v>4.174305716391201</v>
      </c>
      <c r="AG292" s="149">
        <f t="shared" si="12"/>
        <v>3.7394977068206554</v>
      </c>
      <c r="AH292" s="149">
        <f t="shared" si="12"/>
        <v>3.9020802543003761</v>
      </c>
      <c r="AI292" s="149">
        <f t="shared" si="12"/>
        <v>4.1426936602911661</v>
      </c>
      <c r="AJ292" s="149">
        <f t="shared" si="12"/>
        <v>4.1467271320377312</v>
      </c>
      <c r="AK292" s="149">
        <f>AK226*$AL292/$AL226</f>
        <v>4.315152941486315</v>
      </c>
      <c r="AL292" s="149">
        <v>3.8126572622930146</v>
      </c>
    </row>
    <row r="293" spans="1:38">
      <c r="A293" s="160" t="s">
        <v>40</v>
      </c>
      <c r="B293" s="102" t="s">
        <v>37</v>
      </c>
      <c r="C293" s="149">
        <f t="shared" si="12"/>
        <v>1.732896941429547</v>
      </c>
      <c r="D293" s="149">
        <f t="shared" si="12"/>
        <v>1.6418139248457981</v>
      </c>
      <c r="E293" s="149"/>
      <c r="F293" s="149">
        <f t="shared" si="12"/>
        <v>1.3011372444304878</v>
      </c>
      <c r="G293" s="149"/>
      <c r="H293" s="149"/>
      <c r="I293" s="149">
        <f t="shared" si="12"/>
        <v>1.2953624890223601</v>
      </c>
      <c r="J293" s="149">
        <f t="shared" si="12"/>
        <v>1.0086776577837984</v>
      </c>
      <c r="K293" s="149">
        <f t="shared" si="12"/>
        <v>1.0163463692593142</v>
      </c>
      <c r="L293" s="149"/>
      <c r="M293" s="149">
        <f t="shared" si="12"/>
        <v>1.7000164351895937</v>
      </c>
      <c r="N293" s="149"/>
      <c r="O293" s="149">
        <f t="shared" si="12"/>
        <v>1.4164430844605094</v>
      </c>
      <c r="P293" s="149"/>
      <c r="Q293" s="149"/>
      <c r="R293" s="149"/>
      <c r="S293" s="149">
        <f t="shared" si="12"/>
        <v>1.1430324206883671</v>
      </c>
      <c r="T293" s="149">
        <f t="shared" si="12"/>
        <v>2.4220402554258267</v>
      </c>
      <c r="U293" s="149"/>
      <c r="V293" s="149">
        <f t="shared" si="12"/>
        <v>1.6512054780004506</v>
      </c>
      <c r="W293" s="149"/>
      <c r="X293" s="149"/>
      <c r="Y293" s="149"/>
      <c r="Z293" s="149"/>
      <c r="AA293" s="149">
        <f t="shared" si="12"/>
        <v>1.3517558185728584</v>
      </c>
      <c r="AB293" s="149"/>
      <c r="AC293" s="149">
        <f t="shared" si="12"/>
        <v>1.1105551491087866</v>
      </c>
      <c r="AD293" s="149">
        <f t="shared" si="12"/>
        <v>1.2311930463316068</v>
      </c>
      <c r="AE293" s="149">
        <f t="shared" si="12"/>
        <v>1.5283482811460287</v>
      </c>
      <c r="AF293" s="149">
        <f t="shared" si="12"/>
        <v>1.5492616053972303</v>
      </c>
      <c r="AG293" s="149">
        <f t="shared" si="12"/>
        <v>1.6101288220453054</v>
      </c>
      <c r="AH293" s="149">
        <f t="shared" si="12"/>
        <v>1.6101288220453056</v>
      </c>
      <c r="AI293" s="149">
        <f t="shared" si="12"/>
        <v>2.4999354420014357</v>
      </c>
      <c r="AJ293" s="149">
        <f t="shared" si="12"/>
        <v>2.4999354420014348</v>
      </c>
      <c r="AK293" s="149">
        <f t="shared" ref="AK293:AK297" si="13">AK227*$AL293/$AL227</f>
        <v>1.514860351845128</v>
      </c>
      <c r="AL293" s="149">
        <v>1.3615157288213222</v>
      </c>
    </row>
    <row r="294" spans="1:38">
      <c r="A294" s="160" t="s">
        <v>40</v>
      </c>
      <c r="B294" s="102" t="s">
        <v>38</v>
      </c>
      <c r="C294" s="149">
        <f t="shared" si="12"/>
        <v>1.2623101544495003</v>
      </c>
      <c r="D294" s="149">
        <f t="shared" si="12"/>
        <v>1.2048949095308998</v>
      </c>
      <c r="E294" s="149">
        <f t="shared" si="12"/>
        <v>0.82859420124530181</v>
      </c>
      <c r="F294" s="149">
        <f t="shared" si="12"/>
        <v>0.99014537907243028</v>
      </c>
      <c r="G294" s="149">
        <f t="shared" si="12"/>
        <v>0.86826183543535562</v>
      </c>
      <c r="H294" s="149">
        <f t="shared" si="12"/>
        <v>1.0767215927668221</v>
      </c>
      <c r="I294" s="149">
        <f t="shared" si="12"/>
        <v>0.98650519445252582</v>
      </c>
      <c r="J294" s="149">
        <f t="shared" si="12"/>
        <v>0.80579005767535095</v>
      </c>
      <c r="K294" s="149">
        <f t="shared" si="12"/>
        <v>0.81062411965629111</v>
      </c>
      <c r="L294" s="149">
        <f t="shared" si="12"/>
        <v>1.1540813117766637</v>
      </c>
      <c r="M294" s="149">
        <f t="shared" si="12"/>
        <v>1.2415835427317314</v>
      </c>
      <c r="N294" s="149">
        <f t="shared" si="12"/>
        <v>0.81280181019720787</v>
      </c>
      <c r="O294" s="149">
        <f t="shared" si="12"/>
        <v>1.0628297640892741</v>
      </c>
      <c r="P294" s="149">
        <f t="shared" si="12"/>
        <v>1.0089064702397081</v>
      </c>
      <c r="Q294" s="149">
        <f t="shared" si="12"/>
        <v>1.0838671802007316</v>
      </c>
      <c r="R294" s="149"/>
      <c r="S294" s="149">
        <f t="shared" si="12"/>
        <v>0.89048215404496933</v>
      </c>
      <c r="T294" s="149">
        <f t="shared" si="12"/>
        <v>1.6967197034649475</v>
      </c>
      <c r="U294" s="149"/>
      <c r="V294" s="149">
        <f t="shared" si="12"/>
        <v>1.210814984916684</v>
      </c>
      <c r="W294" s="149">
        <f t="shared" si="12"/>
        <v>0.92697764646079051</v>
      </c>
      <c r="X294" s="149">
        <f t="shared" si="12"/>
        <v>0.76601814904068011</v>
      </c>
      <c r="Y294" s="149">
        <f t="shared" si="12"/>
        <v>0.93099439158429553</v>
      </c>
      <c r="Z294" s="149">
        <f t="shared" si="12"/>
        <v>1.0404806654391285</v>
      </c>
      <c r="AA294" s="149">
        <f t="shared" si="12"/>
        <v>1.0220533893779771</v>
      </c>
      <c r="AB294" s="149">
        <f t="shared" si="12"/>
        <v>0.85836625486656448</v>
      </c>
      <c r="AC294" s="149">
        <f t="shared" si="12"/>
        <v>0.87000972601207682</v>
      </c>
      <c r="AD294" s="149">
        <f t="shared" si="12"/>
        <v>0.94605523565046856</v>
      </c>
      <c r="AE294" s="149">
        <f t="shared" si="12"/>
        <v>1.1333705137959504</v>
      </c>
      <c r="AF294" s="149">
        <f t="shared" si="12"/>
        <v>1.1465534723647501</v>
      </c>
      <c r="AG294" s="149"/>
      <c r="AH294" s="149"/>
      <c r="AI294" s="149">
        <f t="shared" si="12"/>
        <v>1.9604653993735075</v>
      </c>
      <c r="AJ294" s="149">
        <f t="shared" si="12"/>
        <v>1.9604653993735086</v>
      </c>
      <c r="AK294" s="149"/>
      <c r="AL294" s="149">
        <v>1.043380214417613</v>
      </c>
    </row>
    <row r="295" spans="1:38">
      <c r="A295" s="160" t="s">
        <v>40</v>
      </c>
      <c r="B295" s="102" t="s">
        <v>39</v>
      </c>
      <c r="C295" s="149">
        <f t="shared" si="12"/>
        <v>7.5962308121309299</v>
      </c>
      <c r="D295" s="149">
        <f t="shared" si="12"/>
        <v>7.4849067391647042</v>
      </c>
      <c r="E295" s="149">
        <f t="shared" si="12"/>
        <v>3.5038498246140519</v>
      </c>
      <c r="F295" s="149">
        <f t="shared" si="12"/>
        <v>4.9661669983798964</v>
      </c>
      <c r="G295" s="149">
        <f t="shared" si="12"/>
        <v>4.2256623834654317</v>
      </c>
      <c r="H295" s="149">
        <f t="shared" si="12"/>
        <v>5.9675717811735716</v>
      </c>
      <c r="I295" s="149">
        <f t="shared" si="12"/>
        <v>5.1149903914478392</v>
      </c>
      <c r="J295" s="149">
        <f t="shared" si="12"/>
        <v>3.489399836052105</v>
      </c>
      <c r="K295" s="149">
        <f t="shared" si="12"/>
        <v>3.4249195904848868</v>
      </c>
      <c r="L295" s="149">
        <f t="shared" si="12"/>
        <v>6.7051787994530514</v>
      </c>
      <c r="M295" s="149">
        <f t="shared" si="12"/>
        <v>7.662579267479261</v>
      </c>
      <c r="N295" s="149">
        <f t="shared" si="12"/>
        <v>3.6397283348983644</v>
      </c>
      <c r="O295" s="149">
        <f t="shared" si="12"/>
        <v>5.6523195707531686</v>
      </c>
      <c r="P295" s="149">
        <f t="shared" si="12"/>
        <v>5.5093718664558704</v>
      </c>
      <c r="Q295" s="149">
        <f t="shared" si="12"/>
        <v>6.1268894201225157</v>
      </c>
      <c r="R295" s="149"/>
      <c r="S295" s="149">
        <f t="shared" si="12"/>
        <v>4.1207699773960522</v>
      </c>
      <c r="T295" s="149">
        <f t="shared" si="12"/>
        <v>12.034137246800595</v>
      </c>
      <c r="U295" s="149"/>
      <c r="V295" s="149">
        <f t="shared" si="12"/>
        <v>7.9519012340206281</v>
      </c>
      <c r="W295" s="149">
        <f t="shared" si="12"/>
        <v>4.6514393185234502</v>
      </c>
      <c r="X295" s="149">
        <f t="shared" si="12"/>
        <v>3.1242265347199845</v>
      </c>
      <c r="Y295" s="149">
        <f t="shared" si="12"/>
        <v>4.513592802412747</v>
      </c>
      <c r="Z295" s="149">
        <f t="shared" si="12"/>
        <v>5.5326603444164126</v>
      </c>
      <c r="AA295" s="149">
        <f t="shared" si="12"/>
        <v>5.2856529932283065</v>
      </c>
      <c r="AB295" s="149">
        <f t="shared" si="12"/>
        <v>4.0228986283837314</v>
      </c>
      <c r="AC295" s="149">
        <f t="shared" si="12"/>
        <v>3.8763255182683642</v>
      </c>
      <c r="AD295" s="149">
        <f t="shared" si="12"/>
        <v>5.0012792872193188</v>
      </c>
      <c r="AE295" s="149">
        <f t="shared" si="12"/>
        <v>6.7395235909175932</v>
      </c>
      <c r="AF295" s="149">
        <f t="shared" si="12"/>
        <v>6.875658216458894</v>
      </c>
      <c r="AG295" s="149">
        <f t="shared" si="12"/>
        <v>5.1780866837208732</v>
      </c>
      <c r="AH295" s="149">
        <f t="shared" si="12"/>
        <v>5.178086683720875</v>
      </c>
      <c r="AI295" s="149">
        <f t="shared" si="12"/>
        <v>5.3315130562715298</v>
      </c>
      <c r="AJ295" s="149">
        <f t="shared" si="12"/>
        <v>5.3315130562715298</v>
      </c>
      <c r="AK295" s="149">
        <f t="shared" si="13"/>
        <v>5.8468289445034216</v>
      </c>
      <c r="AL295" s="149">
        <v>5.7374646589895653</v>
      </c>
    </row>
    <row r="296" spans="1:38">
      <c r="A296" s="160" t="s">
        <v>44</v>
      </c>
      <c r="B296" s="92" t="s">
        <v>45</v>
      </c>
      <c r="C296" s="149">
        <f t="shared" si="12"/>
        <v>10.272266400065057</v>
      </c>
      <c r="D296" s="149">
        <f t="shared" si="12"/>
        <v>9.816334657674842</v>
      </c>
      <c r="E296" s="149">
        <f t="shared" si="12"/>
        <v>6.8281485437854093</v>
      </c>
      <c r="F296" s="149">
        <f t="shared" si="12"/>
        <v>8.1110188005671819</v>
      </c>
      <c r="G296" s="149">
        <f t="shared" si="12"/>
        <v>7.1431473493885127</v>
      </c>
      <c r="H296" s="149">
        <f t="shared" si="12"/>
        <v>8.7985164157945164</v>
      </c>
      <c r="I296" s="149">
        <f t="shared" si="12"/>
        <v>8.0821122667933025</v>
      </c>
      <c r="J296" s="149">
        <f t="shared" si="12"/>
        <v>6.6470619190343605</v>
      </c>
      <c r="K296" s="149">
        <f t="shared" si="12"/>
        <v>6.6854489764250777</v>
      </c>
      <c r="L296" s="149">
        <f t="shared" si="12"/>
        <v>9.4128262829557325</v>
      </c>
      <c r="M296" s="149">
        <f t="shared" si="12"/>
        <v>10.107677357420977</v>
      </c>
      <c r="N296" s="149">
        <f t="shared" si="12"/>
        <v>6.7027419139387021</v>
      </c>
      <c r="O296" s="149">
        <f t="shared" si="12"/>
        <v>8.6882020617772131</v>
      </c>
      <c r="P296" s="149">
        <f t="shared" si="12"/>
        <v>8.2599997375494354</v>
      </c>
      <c r="Q296" s="149">
        <f t="shared" si="12"/>
        <v>8.8552591874009607</v>
      </c>
      <c r="R296" s="149"/>
      <c r="S296" s="149">
        <f t="shared" si="12"/>
        <v>7.3195978477624157</v>
      </c>
      <c r="T296" s="149">
        <f t="shared" si="12"/>
        <v>13.721892067853394</v>
      </c>
      <c r="U296" s="149"/>
      <c r="V296" s="149">
        <f t="shared" si="12"/>
        <v>9.863345696111562</v>
      </c>
      <c r="W296" s="149">
        <f t="shared" si="12"/>
        <v>7.6094068256762828</v>
      </c>
      <c r="X296" s="149">
        <f t="shared" si="12"/>
        <v>6.3312350750019464</v>
      </c>
      <c r="Y296" s="149">
        <f t="shared" si="12"/>
        <v>7.6413036085863517</v>
      </c>
      <c r="Z296" s="149">
        <f t="shared" si="12"/>
        <v>8.5107289271967055</v>
      </c>
      <c r="AA296" s="149">
        <f t="shared" si="12"/>
        <v>8.3643988001724754</v>
      </c>
      <c r="AB296" s="149">
        <f t="shared" si="12"/>
        <v>7.0645670124572977</v>
      </c>
      <c r="AC296" s="149">
        <f t="shared" si="12"/>
        <v>7.15702726572923</v>
      </c>
      <c r="AD296" s="149">
        <f t="shared" si="12"/>
        <v>7.7609010584743157</v>
      </c>
      <c r="AE296" s="149">
        <f t="shared" si="12"/>
        <v>9.2483628164491378</v>
      </c>
      <c r="AF296" s="149">
        <f t="shared" si="12"/>
        <v>9.3530480664842468</v>
      </c>
      <c r="AG296" s="149"/>
      <c r="AH296" s="149"/>
      <c r="AI296" s="149">
        <f t="shared" si="12"/>
        <v>13.385118005650932</v>
      </c>
      <c r="AJ296" s="149">
        <f t="shared" si="12"/>
        <v>15.998152449174219</v>
      </c>
      <c r="AK296" s="149">
        <f t="shared" si="13"/>
        <v>8.5618955646879833</v>
      </c>
      <c r="AL296" s="149">
        <v>8.6779356421027884</v>
      </c>
    </row>
    <row r="297" spans="1:38">
      <c r="A297" s="160" t="s">
        <v>43</v>
      </c>
      <c r="B297" s="160" t="s">
        <v>46</v>
      </c>
      <c r="C297" s="149">
        <f t="shared" si="12"/>
        <v>1.8157814666583401</v>
      </c>
      <c r="D297" s="149">
        <f t="shared" si="12"/>
        <v>2.2639813365290071</v>
      </c>
      <c r="E297" s="149">
        <f t="shared" si="12"/>
        <v>1.0792423680245631</v>
      </c>
      <c r="F297" s="149">
        <f t="shared" si="12"/>
        <v>1.726733206326228</v>
      </c>
      <c r="G297" s="149">
        <f t="shared" si="12"/>
        <v>2.0052070856865916</v>
      </c>
      <c r="H297" s="149">
        <f t="shared" si="12"/>
        <v>2.4269870421564774</v>
      </c>
      <c r="I297" s="149">
        <f t="shared" si="12"/>
        <v>2.0110111731134896</v>
      </c>
      <c r="J297" s="149">
        <f t="shared" si="12"/>
        <v>1.286727677309577</v>
      </c>
      <c r="K297" s="149">
        <f t="shared" si="12"/>
        <v>1.4270895130473003</v>
      </c>
      <c r="L297" s="149">
        <f t="shared" si="12"/>
        <v>1.7418706964444315</v>
      </c>
      <c r="M297" s="149">
        <f t="shared" si="12"/>
        <v>2.4640371020709066</v>
      </c>
      <c r="N297" s="149">
        <f t="shared" si="12"/>
        <v>1.1274914211374141</v>
      </c>
      <c r="O297" s="149">
        <f t="shared" si="12"/>
        <v>1.8384797788387477</v>
      </c>
      <c r="P297" s="149">
        <f t="shared" si="12"/>
        <v>2.0262150238683483</v>
      </c>
      <c r="Q297" s="149">
        <f t="shared" si="12"/>
        <v>1.758503470721495</v>
      </c>
      <c r="R297" s="149"/>
      <c r="S297" s="149">
        <f t="shared" si="12"/>
        <v>1.7437551428883535</v>
      </c>
      <c r="T297" s="149">
        <f t="shared" si="12"/>
        <v>2.819954549914673</v>
      </c>
      <c r="U297" s="149"/>
      <c r="V297" s="149">
        <f t="shared" si="12"/>
        <v>2.7919796091684228</v>
      </c>
      <c r="W297" s="149">
        <f t="shared" si="12"/>
        <v>1.3096411110620012</v>
      </c>
      <c r="X297" s="149">
        <f t="shared" si="12"/>
        <v>1.2107676062539487</v>
      </c>
      <c r="Y297" s="149">
        <f t="shared" si="12"/>
        <v>1.2403419345484923</v>
      </c>
      <c r="Z297" s="149">
        <f t="shared" si="12"/>
        <v>1.7273563052046972</v>
      </c>
      <c r="AA297" s="149">
        <f t="shared" si="12"/>
        <v>1.5583872873449744</v>
      </c>
      <c r="AB297" s="149">
        <f t="shared" si="12"/>
        <v>1.2856687890828993</v>
      </c>
      <c r="AC297" s="149">
        <f t="shared" si="12"/>
        <v>1.54355745055622</v>
      </c>
      <c r="AD297" s="149">
        <f t="shared" si="12"/>
        <v>2.0019653605399768</v>
      </c>
      <c r="AE297" s="149">
        <f t="shared" si="12"/>
        <v>2.0250329223150287</v>
      </c>
      <c r="AF297" s="149">
        <f t="shared" si="12"/>
        <v>1.8104190622090384</v>
      </c>
      <c r="AG297" s="149">
        <f t="shared" si="12"/>
        <v>1.4095241332390227</v>
      </c>
      <c r="AH297" s="149">
        <f t="shared" si="12"/>
        <v>1.4095241332390227</v>
      </c>
      <c r="AI297" s="149">
        <f t="shared" si="12"/>
        <v>1.4414600256646544</v>
      </c>
      <c r="AJ297" s="149">
        <f t="shared" si="12"/>
        <v>1.4414600256646548</v>
      </c>
      <c r="AK297" s="149">
        <f t="shared" si="13"/>
        <v>1.7232788974873847</v>
      </c>
      <c r="AL297" s="149">
        <v>1.786862500039387</v>
      </c>
    </row>
    <row r="299" spans="1:38" ht="15">
      <c r="A299" s="112" t="s">
        <v>209</v>
      </c>
      <c r="B299" s="118"/>
      <c r="C299" s="223"/>
      <c r="D299" s="118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8"/>
      <c r="P299" s="118"/>
      <c r="Q299" s="118"/>
      <c r="R299" s="118"/>
      <c r="S299" s="118"/>
      <c r="T299" s="118"/>
      <c r="U299" s="118"/>
      <c r="V299" s="118"/>
      <c r="W299" s="118"/>
      <c r="X299" s="118"/>
      <c r="Y299" s="118"/>
      <c r="Z299" s="118"/>
      <c r="AA299" s="118"/>
      <c r="AB299" s="118"/>
      <c r="AC299" s="118"/>
      <c r="AD299" s="118"/>
      <c r="AE299" s="118"/>
      <c r="AF299" s="118"/>
      <c r="AG299" s="118"/>
      <c r="AH299" s="118"/>
      <c r="AI299" s="118"/>
      <c r="AJ299" s="118"/>
      <c r="AK299" s="118"/>
      <c r="AL299" s="118"/>
    </row>
    <row r="300" spans="1:38">
      <c r="A300" s="141" t="s">
        <v>41</v>
      </c>
      <c r="B300" s="141" t="s">
        <v>42</v>
      </c>
      <c r="C300" s="141" t="s">
        <v>0</v>
      </c>
      <c r="D300" s="141" t="s">
        <v>1</v>
      </c>
      <c r="E300" s="141" t="s">
        <v>2</v>
      </c>
      <c r="F300" s="141" t="s">
        <v>3</v>
      </c>
      <c r="G300" s="141" t="s">
        <v>4</v>
      </c>
      <c r="H300" s="141" t="s">
        <v>5</v>
      </c>
      <c r="I300" s="141" t="s">
        <v>6</v>
      </c>
      <c r="J300" s="141" t="s">
        <v>7</v>
      </c>
      <c r="K300" s="141" t="s">
        <v>8</v>
      </c>
      <c r="L300" s="141" t="s">
        <v>9</v>
      </c>
      <c r="M300" s="141" t="s">
        <v>10</v>
      </c>
      <c r="N300" s="141" t="s">
        <v>11</v>
      </c>
      <c r="O300" s="141" t="s">
        <v>12</v>
      </c>
      <c r="P300" s="141" t="s">
        <v>13</v>
      </c>
      <c r="Q300" s="141" t="s">
        <v>14</v>
      </c>
      <c r="R300" s="141" t="s">
        <v>15</v>
      </c>
      <c r="S300" s="141" t="s">
        <v>16</v>
      </c>
      <c r="T300" s="141" t="s">
        <v>17</v>
      </c>
      <c r="U300" s="141" t="s">
        <v>18</v>
      </c>
      <c r="V300" s="141" t="s">
        <v>19</v>
      </c>
      <c r="W300" s="141" t="s">
        <v>20</v>
      </c>
      <c r="X300" s="141" t="s">
        <v>21</v>
      </c>
      <c r="Y300" s="141" t="s">
        <v>22</v>
      </c>
      <c r="Z300" s="141" t="s">
        <v>23</v>
      </c>
      <c r="AA300" s="141" t="s">
        <v>24</v>
      </c>
      <c r="AB300" s="141" t="s">
        <v>25</v>
      </c>
      <c r="AC300" s="141" t="s">
        <v>26</v>
      </c>
      <c r="AD300" s="141" t="s">
        <v>27</v>
      </c>
      <c r="AE300" s="141" t="s">
        <v>28</v>
      </c>
      <c r="AF300" s="141" t="s">
        <v>29</v>
      </c>
      <c r="AG300" s="141" t="s">
        <v>30</v>
      </c>
      <c r="AH300" s="141" t="s">
        <v>31</v>
      </c>
      <c r="AI300" s="141" t="s">
        <v>32</v>
      </c>
      <c r="AJ300" s="141" t="s">
        <v>33</v>
      </c>
      <c r="AK300" s="141" t="s">
        <v>34</v>
      </c>
      <c r="AL300" s="141" t="s">
        <v>35</v>
      </c>
    </row>
    <row r="301" spans="1:38">
      <c r="A301" s="160" t="s">
        <v>40</v>
      </c>
      <c r="B301" s="102" t="s">
        <v>36</v>
      </c>
      <c r="C301" s="149">
        <v>4.6591557977274709</v>
      </c>
      <c r="D301" s="149">
        <v>3.7490650566144099</v>
      </c>
      <c r="E301" s="149">
        <v>9.8368577785210238</v>
      </c>
      <c r="F301" s="149">
        <v>5.7407588077333385</v>
      </c>
      <c r="G301" s="149">
        <v>10.252013060021099</v>
      </c>
      <c r="H301" s="149">
        <v>2.6608688606875441</v>
      </c>
      <c r="I301" s="149">
        <v>10.485352129003793</v>
      </c>
      <c r="J301" s="149">
        <v>5.805985150474573</v>
      </c>
      <c r="K301" s="149">
        <v>52.506202061840277</v>
      </c>
      <c r="L301" s="149">
        <v>6.1513200392123331</v>
      </c>
      <c r="M301" s="149">
        <v>12.251333948610565</v>
      </c>
      <c r="N301" s="149">
        <v>4.5193312241524746</v>
      </c>
      <c r="O301" s="149">
        <v>6.936021159514576</v>
      </c>
      <c r="P301" s="149">
        <v>4.4501144397360619</v>
      </c>
      <c r="Q301" s="149">
        <v>6.5901807511091173</v>
      </c>
      <c r="R301" s="149"/>
      <c r="S301" s="149">
        <v>1.9620553616266032</v>
      </c>
      <c r="T301" s="149">
        <v>16.596194685333497</v>
      </c>
      <c r="U301" s="149"/>
      <c r="V301" s="149">
        <v>3.5281258603915466</v>
      </c>
      <c r="W301" s="149">
        <v>6.4632648561252708</v>
      </c>
      <c r="X301" s="149">
        <v>24.509105206856287</v>
      </c>
      <c r="Y301" s="149">
        <v>3.4712873380663183</v>
      </c>
      <c r="Z301" s="149">
        <v>4.1290864138919083</v>
      </c>
      <c r="AA301" s="149">
        <v>3.9964519216907872</v>
      </c>
      <c r="AB301" s="149">
        <v>6.6992123452723202</v>
      </c>
      <c r="AC301" s="149">
        <v>13.83242294043912</v>
      </c>
      <c r="AD301" s="149">
        <v>2.3554186600497946</v>
      </c>
      <c r="AE301" s="149">
        <v>3.8367464116138148</v>
      </c>
      <c r="AF301" s="149">
        <v>6.2366688527274352</v>
      </c>
      <c r="AG301" s="149">
        <v>233.73131424329191</v>
      </c>
      <c r="AH301" s="149">
        <v>143.40122522103397</v>
      </c>
      <c r="AI301" s="149">
        <v>1.2566230182967653</v>
      </c>
      <c r="AJ301" s="149">
        <v>6.5166798839944819</v>
      </c>
      <c r="AK301" s="149">
        <v>21.334332871435507</v>
      </c>
      <c r="AL301" s="149">
        <v>8.1319656730001704</v>
      </c>
    </row>
    <row r="302" spans="1:38">
      <c r="A302" s="160" t="s">
        <v>40</v>
      </c>
      <c r="B302" s="102" t="s">
        <v>37</v>
      </c>
      <c r="C302" s="149">
        <v>0.95435674484090727</v>
      </c>
      <c r="D302" s="149">
        <v>0.65374056154467319</v>
      </c>
      <c r="E302" s="149"/>
      <c r="F302" s="149">
        <v>1.030607778390674</v>
      </c>
      <c r="G302" s="149"/>
      <c r="H302" s="149"/>
      <c r="I302" s="149">
        <v>2.147763878432138</v>
      </c>
      <c r="J302" s="149">
        <v>1.0830871081795155</v>
      </c>
      <c r="K302" s="149">
        <v>9.4248023537983219</v>
      </c>
      <c r="L302" s="149"/>
      <c r="M302" s="149">
        <v>2.5094982212996135</v>
      </c>
      <c r="N302" s="149"/>
      <c r="O302" s="149">
        <v>1.8182151282939263</v>
      </c>
      <c r="P302" s="149"/>
      <c r="Q302" s="149"/>
      <c r="R302" s="149"/>
      <c r="S302" s="149">
        <v>0.40315789224407206</v>
      </c>
      <c r="T302" s="149">
        <v>3.3994764339853685</v>
      </c>
      <c r="U302" s="149"/>
      <c r="V302" s="149">
        <v>0.59971786714245501</v>
      </c>
      <c r="W302" s="149"/>
      <c r="X302" s="149"/>
      <c r="Y302" s="149"/>
      <c r="Z302" s="149"/>
      <c r="AA302" s="149">
        <v>0.81861200021650382</v>
      </c>
      <c r="AB302" s="149"/>
      <c r="AC302" s="149">
        <v>3.0143705008489743</v>
      </c>
      <c r="AD302" s="149">
        <v>0.49820612595605074</v>
      </c>
      <c r="AE302" s="149">
        <v>0.92453080557590173</v>
      </c>
      <c r="AF302" s="149">
        <v>1.2858502753822252</v>
      </c>
      <c r="AG302" s="149">
        <v>57.81623675024251</v>
      </c>
      <c r="AH302" s="149">
        <v>33.997998914092442</v>
      </c>
      <c r="AI302" s="149">
        <v>0.43406342762849021</v>
      </c>
      <c r="AJ302" s="149">
        <v>2.2509952197423937</v>
      </c>
      <c r="AK302" s="149">
        <v>4.3138447213011588</v>
      </c>
      <c r="AL302" s="149">
        <v>1.7273935516093062</v>
      </c>
    </row>
    <row r="303" spans="1:38">
      <c r="A303" s="160" t="s">
        <v>40</v>
      </c>
      <c r="B303" s="102" t="s">
        <v>38</v>
      </c>
      <c r="C303" s="149">
        <v>0.91186750885879753</v>
      </c>
      <c r="D303" s="149">
        <v>0.62463515925071345</v>
      </c>
      <c r="E303" s="149">
        <v>1.925222376524385</v>
      </c>
      <c r="F303" s="149">
        <v>0.9847237446289191</v>
      </c>
      <c r="G303" s="149">
        <v>2.0064745665704216</v>
      </c>
      <c r="H303" s="149">
        <v>0.52077242417576342</v>
      </c>
      <c r="I303" s="149">
        <v>2.052142564119777</v>
      </c>
      <c r="J303" s="149">
        <v>1.0348666246156975</v>
      </c>
      <c r="K303" s="149">
        <v>9.0051975744953481</v>
      </c>
      <c r="L303" s="149">
        <v>1.2307255641537351</v>
      </c>
      <c r="M303" s="149">
        <v>2.39777201126559</v>
      </c>
      <c r="N303" s="149">
        <v>0.88450171747546036</v>
      </c>
      <c r="O303" s="149">
        <v>1.737265764159448</v>
      </c>
      <c r="P303" s="149">
        <v>0.79724323465044822</v>
      </c>
      <c r="Q303" s="149">
        <v>1.2897984024003175</v>
      </c>
      <c r="R303" s="149"/>
      <c r="S303" s="149">
        <v>0.38520876481954286</v>
      </c>
      <c r="T303" s="149">
        <v>3.248127206141536</v>
      </c>
      <c r="U303" s="149"/>
      <c r="V303" s="149">
        <v>0.57301762730294847</v>
      </c>
      <c r="W303" s="149">
        <v>1.3856632787751511</v>
      </c>
      <c r="X303" s="149">
        <v>4.7968039017358262</v>
      </c>
      <c r="Y303" s="149">
        <v>0.99645132976287731</v>
      </c>
      <c r="Z303" s="149">
        <v>0.80812488475590516</v>
      </c>
      <c r="AA303" s="149">
        <v>0.78216630143246713</v>
      </c>
      <c r="AB303" s="149">
        <v>1.3152510185272204</v>
      </c>
      <c r="AC303" s="149">
        <v>2.8801667031177258</v>
      </c>
      <c r="AD303" s="149">
        <v>0.47602532431357086</v>
      </c>
      <c r="AE303" s="149">
        <v>0.88336946021610907</v>
      </c>
      <c r="AF303" s="149">
        <v>1.2286025050031477</v>
      </c>
      <c r="AG303" s="149"/>
      <c r="AH303" s="149"/>
      <c r="AI303" s="149">
        <v>0.43406342762849026</v>
      </c>
      <c r="AJ303" s="149">
        <v>2.2509952197423932</v>
      </c>
      <c r="AK303" s="149"/>
      <c r="AL303" s="149">
        <v>1.409477195607052</v>
      </c>
    </row>
    <row r="304" spans="1:38">
      <c r="A304" s="160" t="s">
        <v>40</v>
      </c>
      <c r="B304" s="102" t="s">
        <v>39</v>
      </c>
      <c r="C304" s="149">
        <v>3.150592378674562</v>
      </c>
      <c r="D304" s="149">
        <v>2.1581762186596443</v>
      </c>
      <c r="E304" s="149">
        <v>6.6518336137697727</v>
      </c>
      <c r="F304" s="149">
        <v>3.4023178748966303</v>
      </c>
      <c r="G304" s="149">
        <v>6.9325679619318592</v>
      </c>
      <c r="H304" s="149">
        <v>1.7993202024331638</v>
      </c>
      <c r="I304" s="149">
        <v>7.0903554076194411</v>
      </c>
      <c r="J304" s="149">
        <v>3.5755664817351924</v>
      </c>
      <c r="K304" s="149">
        <v>31.113847758618892</v>
      </c>
      <c r="L304" s="149">
        <v>4.2522784779506173</v>
      </c>
      <c r="M304" s="149">
        <v>8.2845393120179018</v>
      </c>
      <c r="N304" s="149">
        <v>3.0560408644127564</v>
      </c>
      <c r="O304" s="149">
        <v>6.0024249390604743</v>
      </c>
      <c r="P304" s="149">
        <v>2.7545541809939706</v>
      </c>
      <c r="Q304" s="149">
        <v>4.4563809732783435</v>
      </c>
      <c r="R304" s="149"/>
      <c r="S304" s="149">
        <v>1.3309343592666871</v>
      </c>
      <c r="T304" s="149">
        <v>11.222600565560541</v>
      </c>
      <c r="U304" s="149"/>
      <c r="V304" s="149">
        <v>1.9798325435306272</v>
      </c>
      <c r="W304" s="149">
        <v>4.787603597129829</v>
      </c>
      <c r="X304" s="149">
        <v>16.573431631223414</v>
      </c>
      <c r="Y304" s="149">
        <v>3.4428378407736329</v>
      </c>
      <c r="Z304" s="149">
        <v>2.7921513577291766</v>
      </c>
      <c r="AA304" s="149">
        <v>2.7024618864129253</v>
      </c>
      <c r="AB304" s="149">
        <v>4.5443222779171162</v>
      </c>
      <c r="AC304" s="149">
        <v>9.9512606557408194</v>
      </c>
      <c r="AD304" s="149">
        <v>1.6447145492829054</v>
      </c>
      <c r="AE304" s="149">
        <v>3.052128803661216</v>
      </c>
      <c r="AF304" s="149">
        <v>4.2449430987268455</v>
      </c>
      <c r="AG304" s="149">
        <v>145.43281775138166</v>
      </c>
      <c r="AH304" s="149">
        <v>85.519657762300454</v>
      </c>
      <c r="AI304" s="149">
        <v>0.71674053636185886</v>
      </c>
      <c r="AJ304" s="149">
        <v>3.7169211190190747</v>
      </c>
      <c r="AK304" s="149">
        <v>13.078748825606663</v>
      </c>
      <c r="AL304" s="149">
        <v>4.8387047266681096</v>
      </c>
    </row>
    <row r="305" spans="1:38">
      <c r="A305" s="160" t="s">
        <v>44</v>
      </c>
      <c r="B305" s="92" t="s">
        <v>45</v>
      </c>
      <c r="C305" s="149">
        <v>7.9394927942598956</v>
      </c>
      <c r="D305" s="149">
        <v>5.4386040710223025</v>
      </c>
      <c r="E305" s="149">
        <v>16.762620706699828</v>
      </c>
      <c r="F305" s="149">
        <v>8.5738410447395079</v>
      </c>
      <c r="G305" s="149">
        <v>17.470071264068281</v>
      </c>
      <c r="H305" s="149">
        <v>4.5342869101315735</v>
      </c>
      <c r="I305" s="149">
        <v>17.867695627200991</v>
      </c>
      <c r="J305" s="149">
        <v>9.0104275339726847</v>
      </c>
      <c r="K305" s="149">
        <v>78.406896351719595</v>
      </c>
      <c r="L305" s="149">
        <v>10.715741764435553</v>
      </c>
      <c r="M305" s="149">
        <v>20.877039066285118</v>
      </c>
      <c r="N305" s="149">
        <v>7.7012229783201445</v>
      </c>
      <c r="O305" s="149">
        <v>15.126110846432399</v>
      </c>
      <c r="P305" s="149">
        <v>6.9414765361048065</v>
      </c>
      <c r="Q305" s="149">
        <v>11.230080052661426</v>
      </c>
      <c r="R305" s="149"/>
      <c r="S305" s="149">
        <v>3.3539545853520512</v>
      </c>
      <c r="T305" s="149">
        <v>28.280953425212566</v>
      </c>
      <c r="U305" s="149"/>
      <c r="V305" s="149">
        <v>4.9891780096971807</v>
      </c>
      <c r="W305" s="149">
        <v>12.064761064767172</v>
      </c>
      <c r="X305" s="149">
        <v>41.765047710683021</v>
      </c>
      <c r="Y305" s="149">
        <v>8.6759513587495558</v>
      </c>
      <c r="Z305" s="149">
        <v>7.0362214214775261</v>
      </c>
      <c r="AA305" s="149">
        <v>6.8102039537605732</v>
      </c>
      <c r="AB305" s="149">
        <v>11.451692140351131</v>
      </c>
      <c r="AC305" s="149">
        <v>25.077176852466863</v>
      </c>
      <c r="AD305" s="149">
        <v>4.1446806641929204</v>
      </c>
      <c r="AE305" s="149">
        <v>7.6913645852262622</v>
      </c>
      <c r="AF305" s="149">
        <v>10.697256608791649</v>
      </c>
      <c r="AG305" s="149"/>
      <c r="AH305" s="149"/>
      <c r="AI305" s="149">
        <v>2.0642127447221528</v>
      </c>
      <c r="AJ305" s="149">
        <v>10.704732822774934</v>
      </c>
      <c r="AK305" s="149">
        <v>32.958447040528796</v>
      </c>
      <c r="AL305" s="149">
        <v>12.504129679090575</v>
      </c>
    </row>
    <row r="306" spans="1:38">
      <c r="A306" s="160" t="s">
        <v>43</v>
      </c>
      <c r="B306" s="160" t="s">
        <v>46</v>
      </c>
      <c r="C306" s="149">
        <v>1.2844469064212225</v>
      </c>
      <c r="D306" s="149">
        <v>1.1196720285076214</v>
      </c>
      <c r="E306" s="149">
        <v>2.8744629763790202</v>
      </c>
      <c r="F306" s="149">
        <v>1.830955878173347</v>
      </c>
      <c r="G306" s="149">
        <v>4.9736021423620809</v>
      </c>
      <c r="H306" s="149">
        <v>1.1916454210731149</v>
      </c>
      <c r="I306" s="149">
        <v>4.3838609410729159</v>
      </c>
      <c r="J306" s="149">
        <v>1.8675173877620947</v>
      </c>
      <c r="K306" s="149">
        <v>18.151419967547721</v>
      </c>
      <c r="L306" s="149">
        <v>1.8450991244401003</v>
      </c>
      <c r="M306" s="149">
        <v>4.5689428782926775</v>
      </c>
      <c r="N306" s="149">
        <v>1.3639604479337124</v>
      </c>
      <c r="O306" s="149">
        <v>3.120604212556819</v>
      </c>
      <c r="P306" s="149">
        <v>1.6351233470739521</v>
      </c>
      <c r="Q306" s="149">
        <v>2.1040105191669531</v>
      </c>
      <c r="R306" s="149"/>
      <c r="S306" s="149">
        <v>0.83330014156940202</v>
      </c>
      <c r="T306" s="149">
        <v>4.8217094926533139</v>
      </c>
      <c r="U306" s="149"/>
      <c r="V306" s="149">
        <v>1.2200348527018141</v>
      </c>
      <c r="W306" s="149">
        <v>2.073365430399376</v>
      </c>
      <c r="X306" s="149">
        <v>8.7590441278378623</v>
      </c>
      <c r="Y306" s="149">
        <v>1.4352832100578037</v>
      </c>
      <c r="Z306" s="149">
        <v>1.3920822690946437</v>
      </c>
      <c r="AA306" s="149">
        <v>1.254757733956156</v>
      </c>
      <c r="AB306" s="149">
        <v>2.1506790610165956</v>
      </c>
      <c r="AC306" s="149">
        <v>5.7417513416207546</v>
      </c>
      <c r="AD306" s="149">
        <v>1.0381880530877901</v>
      </c>
      <c r="AE306" s="149">
        <v>1.5437980351974017</v>
      </c>
      <c r="AF306" s="149">
        <v>1.889533549577092</v>
      </c>
      <c r="AG306" s="149">
        <v>64.730254642780437</v>
      </c>
      <c r="AH306" s="149">
        <v>38.063686790284677</v>
      </c>
      <c r="AI306" s="149">
        <v>0.31901188563512617</v>
      </c>
      <c r="AJ306" s="149">
        <v>1.6543532209773828</v>
      </c>
      <c r="AK306" s="149">
        <v>8.5865250774360327</v>
      </c>
      <c r="AL306" s="149">
        <v>2.6976630306465483</v>
      </c>
    </row>
    <row r="310" spans="1:38" ht="15">
      <c r="B310" s="137"/>
      <c r="C310" s="217"/>
      <c r="D310" s="217"/>
      <c r="E310" s="217"/>
      <c r="F310" s="217"/>
      <c r="G310" s="217"/>
      <c r="H310" s="217"/>
      <c r="I310" s="217"/>
      <c r="J310" s="217"/>
      <c r="K310" s="217"/>
      <c r="L310" s="217"/>
      <c r="M310" s="217"/>
      <c r="N310" s="217"/>
      <c r="O310" s="217"/>
      <c r="P310" s="217"/>
      <c r="Q310" s="217"/>
      <c r="R310" s="217"/>
      <c r="S310" s="217"/>
      <c r="T310" s="217"/>
      <c r="U310" s="217"/>
      <c r="V310" s="217"/>
      <c r="W310" s="217"/>
      <c r="X310" s="217"/>
      <c r="Y310" s="217"/>
      <c r="Z310" s="217"/>
      <c r="AA310" s="217"/>
      <c r="AB310" s="217"/>
      <c r="AC310" s="217"/>
      <c r="AD310" s="217"/>
      <c r="AE310" s="217"/>
      <c r="AF310" s="217"/>
      <c r="AG310" s="217"/>
      <c r="AH310" s="217"/>
      <c r="AI310" s="217"/>
      <c r="AJ310" s="217"/>
      <c r="AK310" s="217"/>
      <c r="AL310" s="217"/>
    </row>
    <row r="311" spans="1:38" s="159" customFormat="1" ht="15.75">
      <c r="B311" s="216"/>
      <c r="C311" s="281"/>
      <c r="D311" s="281"/>
      <c r="E311" s="281"/>
      <c r="F311" s="281"/>
      <c r="G311" s="281"/>
      <c r="H311" s="281"/>
      <c r="I311" s="281"/>
      <c r="J311" s="281"/>
      <c r="K311" s="281"/>
      <c r="L311" s="281"/>
      <c r="M311" s="281"/>
      <c r="N311" s="281"/>
      <c r="O311" s="281"/>
      <c r="P311" s="281"/>
      <c r="Q311" s="281"/>
      <c r="R311" s="281"/>
      <c r="S311" s="281"/>
      <c r="T311" s="281"/>
      <c r="U311" s="281"/>
      <c r="V311" s="281"/>
      <c r="W311" s="281"/>
      <c r="X311" s="281"/>
      <c r="Y311" s="281"/>
      <c r="Z311" s="281"/>
      <c r="AA311" s="281"/>
      <c r="AB311" s="281"/>
      <c r="AC311" s="281"/>
      <c r="AD311" s="281"/>
      <c r="AE311" s="281"/>
      <c r="AF311" s="281"/>
      <c r="AG311" s="281"/>
      <c r="AH311" s="281"/>
      <c r="AI311" s="281"/>
      <c r="AJ311" s="281"/>
      <c r="AK311" s="281"/>
      <c r="AL311" s="282"/>
    </row>
    <row r="312" spans="1:38" ht="15.75">
      <c r="B312" s="216"/>
      <c r="C312" s="281"/>
      <c r="D312" s="281"/>
      <c r="E312" s="281"/>
      <c r="F312" s="281"/>
      <c r="G312" s="281"/>
      <c r="H312" s="281"/>
      <c r="I312" s="281"/>
      <c r="J312" s="281"/>
      <c r="K312" s="281"/>
      <c r="L312" s="281"/>
      <c r="M312" s="281"/>
      <c r="N312" s="281"/>
      <c r="O312" s="281"/>
      <c r="P312" s="281"/>
      <c r="Q312" s="281"/>
      <c r="R312" s="281"/>
      <c r="S312" s="281"/>
      <c r="T312" s="281"/>
      <c r="U312" s="281"/>
      <c r="V312" s="281"/>
      <c r="W312" s="281"/>
      <c r="X312" s="281"/>
      <c r="Y312" s="281"/>
      <c r="Z312" s="281"/>
      <c r="AA312" s="281"/>
      <c r="AB312" s="281"/>
      <c r="AC312" s="281"/>
      <c r="AD312" s="281"/>
      <c r="AE312" s="281"/>
      <c r="AF312" s="281"/>
      <c r="AG312" s="281"/>
      <c r="AH312" s="281"/>
      <c r="AI312" s="281"/>
      <c r="AJ312" s="281"/>
      <c r="AK312" s="281"/>
      <c r="AL312" s="282"/>
    </row>
    <row r="313" spans="1:38" ht="15.75">
      <c r="B313" s="216"/>
      <c r="C313" s="281"/>
      <c r="D313" s="281"/>
      <c r="E313" s="281"/>
      <c r="F313" s="281"/>
      <c r="G313" s="281"/>
      <c r="H313" s="281"/>
      <c r="I313" s="281"/>
      <c r="J313" s="281"/>
      <c r="K313" s="281"/>
      <c r="L313" s="281"/>
      <c r="M313" s="281"/>
      <c r="N313" s="281"/>
      <c r="O313" s="281"/>
      <c r="P313" s="281"/>
      <c r="Q313" s="281"/>
      <c r="R313" s="281"/>
      <c r="S313" s="281"/>
      <c r="T313" s="281"/>
      <c r="U313" s="281"/>
      <c r="V313" s="281"/>
      <c r="W313" s="281"/>
      <c r="X313" s="281"/>
      <c r="Y313" s="281"/>
      <c r="Z313" s="281"/>
      <c r="AA313" s="281"/>
      <c r="AB313" s="281"/>
      <c r="AC313" s="281"/>
      <c r="AD313" s="281"/>
      <c r="AE313" s="281"/>
      <c r="AF313" s="281"/>
      <c r="AG313" s="281"/>
      <c r="AH313" s="281"/>
      <c r="AI313" s="281"/>
      <c r="AJ313" s="281"/>
      <c r="AK313" s="281"/>
      <c r="AL313" s="282"/>
    </row>
    <row r="314" spans="1:38" ht="15.75">
      <c r="B314" s="216"/>
      <c r="C314" s="281"/>
      <c r="D314" s="281"/>
      <c r="E314" s="281"/>
      <c r="F314" s="281"/>
      <c r="G314" s="281"/>
      <c r="H314" s="281"/>
      <c r="I314" s="281"/>
      <c r="J314" s="281"/>
      <c r="K314" s="281"/>
      <c r="L314" s="281"/>
      <c r="M314" s="281"/>
      <c r="N314" s="281"/>
      <c r="O314" s="281"/>
      <c r="P314" s="281"/>
      <c r="Q314" s="281"/>
      <c r="R314" s="281"/>
      <c r="S314" s="281"/>
      <c r="T314" s="281"/>
      <c r="U314" s="281"/>
      <c r="V314" s="281"/>
      <c r="W314" s="281"/>
      <c r="X314" s="281"/>
      <c r="Y314" s="281"/>
      <c r="Z314" s="281"/>
      <c r="AA314" s="281"/>
      <c r="AB314" s="281"/>
      <c r="AC314" s="281"/>
      <c r="AD314" s="281"/>
      <c r="AE314" s="281"/>
      <c r="AF314" s="281"/>
      <c r="AG314" s="281"/>
      <c r="AH314" s="281"/>
      <c r="AI314" s="281"/>
      <c r="AJ314" s="281"/>
      <c r="AK314" s="281"/>
      <c r="AL314" s="282"/>
    </row>
    <row r="315" spans="1:38" ht="15">
      <c r="B315" s="216"/>
      <c r="C315" s="137"/>
      <c r="D315" s="137"/>
      <c r="E315" s="137"/>
      <c r="F315" s="137"/>
      <c r="G315" s="137"/>
      <c r="H315" s="137"/>
      <c r="I315" s="137"/>
      <c r="J315" s="137"/>
      <c r="K315" s="137"/>
      <c r="L315" s="137"/>
      <c r="M315" s="137"/>
      <c r="N315" s="137"/>
      <c r="O315" s="137"/>
      <c r="P315" s="137"/>
      <c r="Q315" s="137"/>
      <c r="R315" s="137"/>
      <c r="S315" s="137"/>
      <c r="T315" s="137"/>
      <c r="U315" s="137"/>
      <c r="V315" s="137"/>
      <c r="W315" s="137"/>
      <c r="X315" s="137"/>
      <c r="Y315" s="137"/>
      <c r="Z315" s="137"/>
      <c r="AA315" s="137"/>
      <c r="AB315" s="137"/>
      <c r="AC315" s="137"/>
      <c r="AD315" s="137"/>
      <c r="AE315" s="137"/>
      <c r="AF315" s="137"/>
      <c r="AG315" s="137"/>
      <c r="AH315" s="137"/>
      <c r="AI315" s="137"/>
      <c r="AJ315" s="137"/>
      <c r="AK315" s="137"/>
      <c r="AL315" s="282"/>
    </row>
    <row r="316" spans="1:38" ht="15.75">
      <c r="B316" s="216"/>
      <c r="C316" s="281"/>
      <c r="D316" s="281"/>
      <c r="E316" s="281"/>
      <c r="F316" s="281"/>
      <c r="G316" s="281"/>
      <c r="H316" s="281"/>
      <c r="I316" s="281"/>
      <c r="J316" s="281"/>
      <c r="K316" s="281"/>
      <c r="L316" s="281"/>
      <c r="M316" s="281"/>
      <c r="N316" s="281"/>
      <c r="O316" s="281"/>
      <c r="P316" s="281"/>
      <c r="Q316" s="281"/>
      <c r="R316" s="281"/>
      <c r="S316" s="281"/>
      <c r="T316" s="281"/>
      <c r="U316" s="281"/>
      <c r="V316" s="281"/>
      <c r="W316" s="281"/>
      <c r="X316" s="281"/>
      <c r="Y316" s="281"/>
      <c r="Z316" s="281"/>
      <c r="AA316" s="281"/>
      <c r="AB316" s="281"/>
      <c r="AC316" s="281"/>
      <c r="AD316" s="281"/>
      <c r="AE316" s="281"/>
      <c r="AF316" s="281"/>
      <c r="AG316" s="283"/>
      <c r="AH316" s="283"/>
      <c r="AI316" s="281"/>
      <c r="AJ316" s="281"/>
      <c r="AK316" s="281"/>
      <c r="AL316" s="28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AP100"/>
  <sheetViews>
    <sheetView zoomScale="80" zoomScaleNormal="80" workbookViewId="0">
      <selection activeCell="AM36" sqref="AM36:AM39"/>
    </sheetView>
    <sheetView workbookViewId="1"/>
  </sheetViews>
  <sheetFormatPr defaultColWidth="9.140625" defaultRowHeight="12.75"/>
  <cols>
    <col min="1" max="1" width="11" style="144" customWidth="1"/>
    <col min="2" max="2" width="17.42578125" style="144" customWidth="1"/>
    <col min="3" max="4" width="9.140625" style="144"/>
    <col min="5" max="37" width="9.140625" style="144" customWidth="1"/>
    <col min="38" max="16384" width="9.140625" style="144"/>
  </cols>
  <sheetData>
    <row r="1" spans="1:42" ht="18.75">
      <c r="A1" s="111" t="s">
        <v>66</v>
      </c>
      <c r="C1" s="146"/>
    </row>
    <row r="3" spans="1:42">
      <c r="A3" s="112" t="s">
        <v>231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42">
      <c r="A4" s="141" t="s">
        <v>41</v>
      </c>
      <c r="B4" s="141" t="s">
        <v>42</v>
      </c>
      <c r="C4" s="141" t="s">
        <v>0</v>
      </c>
      <c r="D4" s="141" t="s">
        <v>1</v>
      </c>
      <c r="E4" s="141" t="s">
        <v>2</v>
      </c>
      <c r="F4" s="141" t="s">
        <v>3</v>
      </c>
      <c r="G4" s="141" t="s">
        <v>4</v>
      </c>
      <c r="H4" s="141" t="s">
        <v>5</v>
      </c>
      <c r="I4" s="141" t="s">
        <v>6</v>
      </c>
      <c r="J4" s="141" t="s">
        <v>7</v>
      </c>
      <c r="K4" s="141" t="s">
        <v>8</v>
      </c>
      <c r="L4" s="141" t="s">
        <v>9</v>
      </c>
      <c r="M4" s="141" t="s">
        <v>10</v>
      </c>
      <c r="N4" s="141" t="s">
        <v>11</v>
      </c>
      <c r="O4" s="141" t="s">
        <v>12</v>
      </c>
      <c r="P4" s="141" t="s">
        <v>13</v>
      </c>
      <c r="Q4" s="141" t="s">
        <v>14</v>
      </c>
      <c r="R4" s="141" t="s">
        <v>15</v>
      </c>
      <c r="S4" s="141" t="s">
        <v>16</v>
      </c>
      <c r="T4" s="141" t="s">
        <v>17</v>
      </c>
      <c r="U4" s="141" t="s">
        <v>18</v>
      </c>
      <c r="V4" s="141" t="s">
        <v>19</v>
      </c>
      <c r="W4" s="141" t="s">
        <v>20</v>
      </c>
      <c r="X4" s="141" t="s">
        <v>21</v>
      </c>
      <c r="Y4" s="141" t="s">
        <v>22</v>
      </c>
      <c r="Z4" s="141" t="s">
        <v>23</v>
      </c>
      <c r="AA4" s="141" t="s">
        <v>24</v>
      </c>
      <c r="AB4" s="141" t="s">
        <v>25</v>
      </c>
      <c r="AC4" s="141" t="s">
        <v>26</v>
      </c>
      <c r="AD4" s="141" t="s">
        <v>27</v>
      </c>
      <c r="AE4" s="141" t="s">
        <v>28</v>
      </c>
      <c r="AF4" s="141" t="s">
        <v>29</v>
      </c>
      <c r="AG4" s="141" t="s">
        <v>30</v>
      </c>
      <c r="AH4" s="141" t="s">
        <v>31</v>
      </c>
      <c r="AI4" s="141" t="s">
        <v>32</v>
      </c>
      <c r="AJ4" s="141" t="s">
        <v>33</v>
      </c>
      <c r="AK4" s="141" t="s">
        <v>34</v>
      </c>
      <c r="AL4" s="141" t="s">
        <v>35</v>
      </c>
      <c r="AN4" s="217"/>
      <c r="AO4" s="159"/>
    </row>
    <row r="5" spans="1:42">
      <c r="A5" s="160" t="s">
        <v>70</v>
      </c>
      <c r="B5" s="10" t="s">
        <v>36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>
        <v>267002</v>
      </c>
      <c r="AN5" s="206"/>
      <c r="AO5" s="159"/>
      <c r="AP5" s="218"/>
    </row>
    <row r="6" spans="1:42">
      <c r="A6" s="160" t="s">
        <v>70</v>
      </c>
      <c r="B6" s="10" t="s">
        <v>37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>
        <v>6760</v>
      </c>
      <c r="AN6" s="206"/>
      <c r="AO6" s="159"/>
    </row>
    <row r="7" spans="1:42">
      <c r="A7" s="160" t="s">
        <v>70</v>
      </c>
      <c r="B7" s="10" t="s">
        <v>38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 t="s">
        <v>374</v>
      </c>
      <c r="AN7" s="206"/>
      <c r="AO7" s="159"/>
    </row>
    <row r="8" spans="1:42">
      <c r="A8" s="160" t="s">
        <v>70</v>
      </c>
      <c r="B8" s="10" t="s">
        <v>39</v>
      </c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>
        <v>8562</v>
      </c>
      <c r="AN8" s="206"/>
      <c r="AO8" s="159"/>
    </row>
    <row r="9" spans="1:42">
      <c r="A9" s="160" t="s">
        <v>70</v>
      </c>
      <c r="B9" s="92" t="s">
        <v>45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>
        <v>34559</v>
      </c>
      <c r="AN9" s="206"/>
      <c r="AO9" s="159"/>
    </row>
    <row r="10" spans="1:42" ht="13.5" thickBot="1">
      <c r="A10" s="214" t="s">
        <v>70</v>
      </c>
      <c r="B10" s="214" t="s">
        <v>46</v>
      </c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>
        <v>33088</v>
      </c>
      <c r="AN10" s="206"/>
      <c r="AO10" s="159"/>
    </row>
    <row r="11" spans="1:42" ht="13.5" thickTop="1">
      <c r="A11" s="93" t="s">
        <v>70</v>
      </c>
      <c r="B11" s="93" t="s">
        <v>190</v>
      </c>
      <c r="C11" s="91">
        <v>9738.5076628500447</v>
      </c>
      <c r="D11" s="91">
        <v>8948.8985618732058</v>
      </c>
      <c r="E11" s="91">
        <v>3423.7062364856083</v>
      </c>
      <c r="F11" s="91">
        <v>3063.7706785274713</v>
      </c>
      <c r="G11" s="91">
        <v>528.87058873400065</v>
      </c>
      <c r="H11" s="91">
        <v>6271.2967248756986</v>
      </c>
      <c r="I11" s="91">
        <v>6413.9616324107383</v>
      </c>
      <c r="J11" s="91">
        <v>805.0285351679488</v>
      </c>
      <c r="K11" s="91">
        <v>4597.2161890928755</v>
      </c>
      <c r="L11" s="91">
        <v>47846.751653485771</v>
      </c>
      <c r="M11" s="91">
        <v>58714.38764405129</v>
      </c>
      <c r="N11" s="91">
        <v>8191.0001609679312</v>
      </c>
      <c r="O11" s="91">
        <v>5862.2749441449287</v>
      </c>
      <c r="P11" s="91">
        <v>5012.5525516434664</v>
      </c>
      <c r="Q11" s="91">
        <v>55564.498587118629</v>
      </c>
      <c r="R11" s="91">
        <v>947.76710116808351</v>
      </c>
      <c r="S11" s="91">
        <v>1392.4020215640769</v>
      </c>
      <c r="T11" s="91">
        <v>817.40962943674413</v>
      </c>
      <c r="U11" s="91">
        <v>289.39146151305027</v>
      </c>
      <c r="V11" s="91">
        <v>16266.103593971369</v>
      </c>
      <c r="W11" s="91">
        <v>10844.462064560908</v>
      </c>
      <c r="X11" s="91">
        <v>8247.591057281943</v>
      </c>
      <c r="Y11" s="91">
        <v>6641.6559777943557</v>
      </c>
      <c r="Z11" s="91">
        <v>2819.2284072268717</v>
      </c>
      <c r="AA11" s="91">
        <v>2283.9284316988419</v>
      </c>
      <c r="AB11" s="91">
        <v>26127.202334219575</v>
      </c>
      <c r="AC11" s="91">
        <v>6165.6824869158827</v>
      </c>
      <c r="AD11" s="91">
        <v>42148.400435710915</v>
      </c>
      <c r="AE11" s="91">
        <v>4430.823405961105</v>
      </c>
      <c r="AF11" s="91">
        <v>5575.7239364446978</v>
      </c>
      <c r="AG11" s="91">
        <v>1477.3014179127488</v>
      </c>
      <c r="AH11" s="91">
        <v>589.81248716605307</v>
      </c>
      <c r="AI11" s="91">
        <v>9564.0599655529986</v>
      </c>
      <c r="AJ11" s="91">
        <v>682.71132632545255</v>
      </c>
      <c r="AK11" s="91">
        <v>63935.346345650731</v>
      </c>
      <c r="AL11" s="91">
        <v>349971</v>
      </c>
      <c r="AN11" s="89"/>
      <c r="AO11" s="159"/>
    </row>
    <row r="12" spans="1:42">
      <c r="AN12" s="159"/>
      <c r="AO12" s="159"/>
    </row>
    <row r="13" spans="1:42" ht="15">
      <c r="A13" s="112" t="s">
        <v>275</v>
      </c>
      <c r="B13" s="118"/>
      <c r="C13" s="118"/>
      <c r="D13" s="119"/>
      <c r="E13" s="119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N13" s="127"/>
      <c r="AO13" s="217"/>
    </row>
    <row r="14" spans="1:42">
      <c r="A14" s="141" t="s">
        <v>41</v>
      </c>
      <c r="B14" s="141" t="s">
        <v>42</v>
      </c>
      <c r="C14" s="141" t="s">
        <v>0</v>
      </c>
      <c r="D14" s="141" t="s">
        <v>1</v>
      </c>
      <c r="E14" s="141" t="s">
        <v>2</v>
      </c>
      <c r="F14" s="141" t="s">
        <v>3</v>
      </c>
      <c r="G14" s="141" t="s">
        <v>4</v>
      </c>
      <c r="H14" s="141" t="s">
        <v>5</v>
      </c>
      <c r="I14" s="141" t="s">
        <v>6</v>
      </c>
      <c r="J14" s="141" t="s">
        <v>7</v>
      </c>
      <c r="K14" s="141" t="s">
        <v>8</v>
      </c>
      <c r="L14" s="141" t="s">
        <v>9</v>
      </c>
      <c r="M14" s="141" t="s">
        <v>10</v>
      </c>
      <c r="N14" s="141" t="s">
        <v>11</v>
      </c>
      <c r="O14" s="141" t="s">
        <v>12</v>
      </c>
      <c r="P14" s="141" t="s">
        <v>13</v>
      </c>
      <c r="Q14" s="141" t="s">
        <v>14</v>
      </c>
      <c r="R14" s="141" t="s">
        <v>15</v>
      </c>
      <c r="S14" s="141" t="s">
        <v>16</v>
      </c>
      <c r="T14" s="141" t="s">
        <v>17</v>
      </c>
      <c r="U14" s="141" t="s">
        <v>18</v>
      </c>
      <c r="V14" s="141" t="s">
        <v>19</v>
      </c>
      <c r="W14" s="141" t="s">
        <v>20</v>
      </c>
      <c r="X14" s="141" t="s">
        <v>21</v>
      </c>
      <c r="Y14" s="141" t="s">
        <v>22</v>
      </c>
      <c r="Z14" s="141" t="s">
        <v>23</v>
      </c>
      <c r="AA14" s="141" t="s">
        <v>24</v>
      </c>
      <c r="AB14" s="141" t="s">
        <v>25</v>
      </c>
      <c r="AC14" s="141" t="s">
        <v>26</v>
      </c>
      <c r="AD14" s="141" t="s">
        <v>27</v>
      </c>
      <c r="AE14" s="141" t="s">
        <v>28</v>
      </c>
      <c r="AF14" s="141" t="s">
        <v>29</v>
      </c>
      <c r="AG14" s="141" t="s">
        <v>30</v>
      </c>
      <c r="AH14" s="141" t="s">
        <v>31</v>
      </c>
      <c r="AI14" s="141" t="s">
        <v>32</v>
      </c>
      <c r="AJ14" s="141" t="s">
        <v>33</v>
      </c>
      <c r="AK14" s="141" t="s">
        <v>34</v>
      </c>
      <c r="AL14" s="141" t="s">
        <v>35</v>
      </c>
      <c r="AN14" s="159"/>
      <c r="AO14" s="206"/>
    </row>
    <row r="15" spans="1:42">
      <c r="A15" s="160" t="s">
        <v>70</v>
      </c>
      <c r="B15" s="102" t="s">
        <v>36</v>
      </c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3">
        <v>195000</v>
      </c>
      <c r="AN15" s="159"/>
      <c r="AO15" s="206"/>
    </row>
    <row r="16" spans="1:42">
      <c r="A16" s="160" t="s">
        <v>70</v>
      </c>
      <c r="B16" s="102" t="s">
        <v>37</v>
      </c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3">
        <v>6000</v>
      </c>
      <c r="AN16" s="159"/>
      <c r="AO16" s="147"/>
    </row>
    <row r="17" spans="1:41">
      <c r="A17" s="160" t="s">
        <v>70</v>
      </c>
      <c r="B17" s="102" t="s">
        <v>38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 t="s">
        <v>182</v>
      </c>
      <c r="AN17" s="159"/>
      <c r="AO17" s="206"/>
    </row>
    <row r="18" spans="1:41">
      <c r="A18" s="160" t="s">
        <v>70</v>
      </c>
      <c r="B18" s="102" t="s">
        <v>39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3">
        <v>6000</v>
      </c>
      <c r="AN18" s="159"/>
      <c r="AO18" s="206"/>
    </row>
    <row r="19" spans="1:41">
      <c r="A19" s="160" t="s">
        <v>70</v>
      </c>
      <c r="B19" s="92" t="s">
        <v>45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3">
        <v>29000</v>
      </c>
      <c r="AN19" s="159"/>
      <c r="AO19" s="206"/>
    </row>
    <row r="20" spans="1:41">
      <c r="A20" s="160" t="s">
        <v>70</v>
      </c>
      <c r="B20" s="160" t="s">
        <v>46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3">
        <v>33000</v>
      </c>
      <c r="AN20" s="159"/>
    </row>
    <row r="21" spans="1:41" ht="15">
      <c r="AN21" s="127"/>
    </row>
    <row r="22" spans="1:41" ht="15">
      <c r="A22" s="112" t="s">
        <v>276</v>
      </c>
      <c r="B22" s="118"/>
      <c r="C22" s="118"/>
      <c r="D22" s="119"/>
      <c r="E22" s="119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N22" s="217"/>
    </row>
    <row r="23" spans="1:41">
      <c r="A23" s="141" t="s">
        <v>41</v>
      </c>
      <c r="B23" s="141" t="s">
        <v>42</v>
      </c>
      <c r="C23" s="141" t="s">
        <v>0</v>
      </c>
      <c r="D23" s="141" t="s">
        <v>1</v>
      </c>
      <c r="E23" s="141" t="s">
        <v>2</v>
      </c>
      <c r="F23" s="141" t="s">
        <v>3</v>
      </c>
      <c r="G23" s="141" t="s">
        <v>4</v>
      </c>
      <c r="H23" s="141" t="s">
        <v>5</v>
      </c>
      <c r="I23" s="141" t="s">
        <v>6</v>
      </c>
      <c r="J23" s="141" t="s">
        <v>7</v>
      </c>
      <c r="K23" s="141" t="s">
        <v>8</v>
      </c>
      <c r="L23" s="141" t="s">
        <v>9</v>
      </c>
      <c r="M23" s="141" t="s">
        <v>10</v>
      </c>
      <c r="N23" s="141" t="s">
        <v>11</v>
      </c>
      <c r="O23" s="141" t="s">
        <v>12</v>
      </c>
      <c r="P23" s="141" t="s">
        <v>13</v>
      </c>
      <c r="Q23" s="141" t="s">
        <v>14</v>
      </c>
      <c r="R23" s="141" t="s">
        <v>15</v>
      </c>
      <c r="S23" s="141" t="s">
        <v>16</v>
      </c>
      <c r="T23" s="141" t="s">
        <v>17</v>
      </c>
      <c r="U23" s="141" t="s">
        <v>18</v>
      </c>
      <c r="V23" s="141" t="s">
        <v>19</v>
      </c>
      <c r="W23" s="141" t="s">
        <v>20</v>
      </c>
      <c r="X23" s="141" t="s">
        <v>21</v>
      </c>
      <c r="Y23" s="141" t="s">
        <v>22</v>
      </c>
      <c r="Z23" s="141" t="s">
        <v>23</v>
      </c>
      <c r="AA23" s="141" t="s">
        <v>24</v>
      </c>
      <c r="AB23" s="141" t="s">
        <v>25</v>
      </c>
      <c r="AC23" s="141" t="s">
        <v>26</v>
      </c>
      <c r="AD23" s="141" t="s">
        <v>27</v>
      </c>
      <c r="AE23" s="141" t="s">
        <v>28</v>
      </c>
      <c r="AF23" s="141" t="s">
        <v>29</v>
      </c>
      <c r="AG23" s="141" t="s">
        <v>30</v>
      </c>
      <c r="AH23" s="141" t="s">
        <v>31</v>
      </c>
      <c r="AI23" s="141" t="s">
        <v>32</v>
      </c>
      <c r="AJ23" s="141" t="s">
        <v>33</v>
      </c>
      <c r="AK23" s="141" t="s">
        <v>34</v>
      </c>
      <c r="AL23" s="141" t="s">
        <v>35</v>
      </c>
      <c r="AN23" s="206"/>
    </row>
    <row r="24" spans="1:41">
      <c r="A24" s="160" t="s">
        <v>70</v>
      </c>
      <c r="B24" s="102" t="s">
        <v>36</v>
      </c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3">
        <v>20000</v>
      </c>
      <c r="AN24" s="206"/>
    </row>
    <row r="25" spans="1:41">
      <c r="A25" s="160" t="s">
        <v>70</v>
      </c>
      <c r="B25" s="102" t="s">
        <v>37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3">
        <v>1000</v>
      </c>
      <c r="AN25" s="206"/>
    </row>
    <row r="26" spans="1:41">
      <c r="A26" s="160" t="s">
        <v>70</v>
      </c>
      <c r="B26" s="102" t="s">
        <v>38</v>
      </c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3" t="s">
        <v>182</v>
      </c>
      <c r="AN26" s="206"/>
    </row>
    <row r="27" spans="1:41">
      <c r="A27" s="160" t="s">
        <v>70</v>
      </c>
      <c r="B27" s="102" t="s">
        <v>39</v>
      </c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3">
        <v>1000</v>
      </c>
      <c r="AN27" s="206"/>
    </row>
    <row r="28" spans="1:41">
      <c r="A28" s="160" t="s">
        <v>70</v>
      </c>
      <c r="B28" s="92" t="s">
        <v>45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3">
        <v>2000</v>
      </c>
      <c r="AN28" s="206"/>
    </row>
    <row r="29" spans="1:41">
      <c r="A29" s="160" t="s">
        <v>70</v>
      </c>
      <c r="B29" s="160" t="s">
        <v>46</v>
      </c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3">
        <v>9000</v>
      </c>
    </row>
    <row r="31" spans="1:41" ht="15">
      <c r="A31" s="112" t="s">
        <v>232</v>
      </c>
      <c r="B31" s="118"/>
      <c r="C31" s="118"/>
      <c r="D31" s="119"/>
      <c r="E31" s="119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</row>
    <row r="32" spans="1:41">
      <c r="A32" s="141" t="s">
        <v>41</v>
      </c>
      <c r="B32" s="141" t="s">
        <v>42</v>
      </c>
      <c r="C32" s="141" t="s">
        <v>0</v>
      </c>
      <c r="D32" s="141" t="s">
        <v>1</v>
      </c>
      <c r="E32" s="141" t="s">
        <v>2</v>
      </c>
      <c r="F32" s="141" t="s">
        <v>3</v>
      </c>
      <c r="G32" s="141" t="s">
        <v>4</v>
      </c>
      <c r="H32" s="141" t="s">
        <v>5</v>
      </c>
      <c r="I32" s="141" t="s">
        <v>6</v>
      </c>
      <c r="J32" s="141" t="s">
        <v>7</v>
      </c>
      <c r="K32" s="141" t="s">
        <v>8</v>
      </c>
      <c r="L32" s="141" t="s">
        <v>9</v>
      </c>
      <c r="M32" s="141" t="s">
        <v>10</v>
      </c>
      <c r="N32" s="141" t="s">
        <v>11</v>
      </c>
      <c r="O32" s="141" t="s">
        <v>12</v>
      </c>
      <c r="P32" s="141" t="s">
        <v>13</v>
      </c>
      <c r="Q32" s="141" t="s">
        <v>14</v>
      </c>
      <c r="R32" s="141" t="s">
        <v>15</v>
      </c>
      <c r="S32" s="141" t="s">
        <v>16</v>
      </c>
      <c r="T32" s="141" t="s">
        <v>17</v>
      </c>
      <c r="U32" s="141" t="s">
        <v>18</v>
      </c>
      <c r="V32" s="141" t="s">
        <v>19</v>
      </c>
      <c r="W32" s="141" t="s">
        <v>20</v>
      </c>
      <c r="X32" s="141" t="s">
        <v>21</v>
      </c>
      <c r="Y32" s="141" t="s">
        <v>22</v>
      </c>
      <c r="Z32" s="141" t="s">
        <v>23</v>
      </c>
      <c r="AA32" s="141" t="s">
        <v>24</v>
      </c>
      <c r="AB32" s="141" t="s">
        <v>25</v>
      </c>
      <c r="AC32" s="141" t="s">
        <v>26</v>
      </c>
      <c r="AD32" s="141" t="s">
        <v>27</v>
      </c>
      <c r="AE32" s="141" t="s">
        <v>28</v>
      </c>
      <c r="AF32" s="141" t="s">
        <v>29</v>
      </c>
      <c r="AG32" s="141" t="s">
        <v>30</v>
      </c>
      <c r="AH32" s="141" t="s">
        <v>31</v>
      </c>
      <c r="AI32" s="141" t="s">
        <v>32</v>
      </c>
      <c r="AJ32" s="141" t="s">
        <v>33</v>
      </c>
      <c r="AK32" s="141" t="s">
        <v>34</v>
      </c>
      <c r="AL32" s="141" t="s">
        <v>35</v>
      </c>
    </row>
    <row r="33" spans="1:41">
      <c r="A33" s="160" t="s">
        <v>40</v>
      </c>
      <c r="B33" s="102" t="s">
        <v>36</v>
      </c>
      <c r="C33" s="145">
        <v>68.64643066023018</v>
      </c>
      <c r="D33" s="145">
        <v>55.850230134804519</v>
      </c>
      <c r="E33" s="145">
        <v>57.714542119508693</v>
      </c>
      <c r="F33" s="145">
        <v>90.978144535488894</v>
      </c>
      <c r="G33" s="145">
        <v>56.2248091762307</v>
      </c>
      <c r="H33" s="145">
        <v>46.825700832415421</v>
      </c>
      <c r="I33" s="145">
        <v>87.047186261128076</v>
      </c>
      <c r="J33" s="145">
        <v>43.601265419200587</v>
      </c>
      <c r="K33" s="145">
        <v>65.79436355248373</v>
      </c>
      <c r="L33" s="145">
        <v>46.390862240359709</v>
      </c>
      <c r="M33" s="145">
        <v>47.233554498177163</v>
      </c>
      <c r="N33" s="145">
        <v>65.469055250942361</v>
      </c>
      <c r="O33" s="145">
        <v>42.86999918011373</v>
      </c>
      <c r="P33" s="145">
        <v>72.908864627008043</v>
      </c>
      <c r="Q33" s="145">
        <v>69.297522951915454</v>
      </c>
      <c r="R33" s="145">
        <v>41.671091004785971</v>
      </c>
      <c r="S33" s="145">
        <v>36.356396188311464</v>
      </c>
      <c r="T33" s="145">
        <v>27.228839000374013</v>
      </c>
      <c r="U33" s="145">
        <v>83.958731152340604</v>
      </c>
      <c r="V33" s="145">
        <v>102.83828852342045</v>
      </c>
      <c r="W33" s="145">
        <v>38.410267874802422</v>
      </c>
      <c r="X33" s="145">
        <v>81.201274146800372</v>
      </c>
      <c r="Y33" s="145">
        <v>47.695445155503684</v>
      </c>
      <c r="Z33" s="145">
        <v>52.592151595987637</v>
      </c>
      <c r="AA33" s="145">
        <v>53.681754543543931</v>
      </c>
      <c r="AB33" s="145">
        <v>56.938254090514967</v>
      </c>
      <c r="AC33" s="145">
        <v>42.897301157225449</v>
      </c>
      <c r="AD33" s="145">
        <v>44.084536727221163</v>
      </c>
      <c r="AE33" s="145">
        <v>54.007100606108104</v>
      </c>
      <c r="AF33" s="145">
        <v>41.086347495391387</v>
      </c>
      <c r="AG33" s="145">
        <v>14.07677876878642</v>
      </c>
      <c r="AH33" s="145">
        <v>18.678498531264399</v>
      </c>
      <c r="AI33" s="145">
        <v>8.0165311953757072</v>
      </c>
      <c r="AJ33" s="145">
        <v>5.2691426170834212</v>
      </c>
      <c r="AK33" s="145">
        <v>124.34159829898546</v>
      </c>
      <c r="AL33" s="145">
        <v>54.524685893754558</v>
      </c>
      <c r="AM33" s="223"/>
    </row>
    <row r="34" spans="1:41">
      <c r="A34" s="160" t="s">
        <v>40</v>
      </c>
      <c r="B34" s="102" t="s">
        <v>37</v>
      </c>
      <c r="C34" s="145">
        <v>10.187314727784127</v>
      </c>
      <c r="D34" s="145">
        <v>8.5085440898844364</v>
      </c>
      <c r="E34" s="145">
        <v>14.445884223861812</v>
      </c>
      <c r="F34" s="145">
        <v>17.721115385714171</v>
      </c>
      <c r="G34" s="145">
        <v>9.2248537165703155</v>
      </c>
      <c r="H34" s="145">
        <v>12.041991133104707</v>
      </c>
      <c r="I34" s="145">
        <v>15.072913651886818</v>
      </c>
      <c r="J34" s="145">
        <v>11.424656781291931</v>
      </c>
      <c r="K34" s="145">
        <v>8.6582981094446421</v>
      </c>
      <c r="L34" s="145">
        <v>11.590109420778361</v>
      </c>
      <c r="M34" s="145">
        <v>9.1196168930467802</v>
      </c>
      <c r="N34" s="145">
        <v>9.9081601160354893</v>
      </c>
      <c r="O34" s="145">
        <v>11.470539618757636</v>
      </c>
      <c r="P34" s="145">
        <v>8.7877530279663496</v>
      </c>
      <c r="Q34" s="145">
        <v>13.131764167282421</v>
      </c>
      <c r="R34" s="145">
        <v>7.9155414951016541</v>
      </c>
      <c r="S34" s="145">
        <v>11.465254345695129</v>
      </c>
      <c r="T34" s="145">
        <v>5.5635479486078099</v>
      </c>
      <c r="U34" s="145">
        <v>14.333931844920382</v>
      </c>
      <c r="V34" s="145">
        <v>11.419964979942232</v>
      </c>
      <c r="W34" s="145">
        <v>12.935503728394279</v>
      </c>
      <c r="X34" s="145">
        <v>13.569616956750401</v>
      </c>
      <c r="Y34" s="145">
        <v>20.53313589063039</v>
      </c>
      <c r="Z34" s="145">
        <v>12.16527814083714</v>
      </c>
      <c r="AA34" s="145">
        <v>14.8552392102913</v>
      </c>
      <c r="AB34" s="145">
        <v>7.3254794102311331</v>
      </c>
      <c r="AC34" s="145">
        <v>9.5531332324578617</v>
      </c>
      <c r="AD34" s="145">
        <v>15.199080577410982</v>
      </c>
      <c r="AE34" s="145">
        <v>6.4947920803573691</v>
      </c>
      <c r="AF34" s="145">
        <v>20.673679544890831</v>
      </c>
      <c r="AG34" s="145">
        <v>3.3519698307410706</v>
      </c>
      <c r="AH34" s="145">
        <v>5.4147010688357389</v>
      </c>
      <c r="AI34" s="145">
        <v>7.8626614479136645</v>
      </c>
      <c r="AJ34" s="145">
        <v>4.0854139429907219</v>
      </c>
      <c r="AK34" s="145">
        <v>11.404644854413331</v>
      </c>
      <c r="AL34" s="145">
        <v>11.735425501177009</v>
      </c>
      <c r="AM34" s="223"/>
    </row>
    <row r="35" spans="1:41">
      <c r="A35" s="160" t="s">
        <v>40</v>
      </c>
      <c r="B35" s="102" t="s">
        <v>38</v>
      </c>
      <c r="C35" s="145">
        <v>10.187314727784127</v>
      </c>
      <c r="D35" s="145">
        <v>8.5085440898844364</v>
      </c>
      <c r="E35" s="145">
        <v>14.445884223861812</v>
      </c>
      <c r="F35" s="145">
        <v>17.721115385714171</v>
      </c>
      <c r="G35" s="145">
        <v>9.2248537165703155</v>
      </c>
      <c r="H35" s="145">
        <v>12.041991133104707</v>
      </c>
      <c r="I35" s="145">
        <v>15.072913651886818</v>
      </c>
      <c r="J35" s="145">
        <v>11.424656781291931</v>
      </c>
      <c r="K35" s="145">
        <v>8.6582981094446421</v>
      </c>
      <c r="L35" s="145">
        <v>11.590109420778361</v>
      </c>
      <c r="M35" s="145">
        <v>9.1196168930467802</v>
      </c>
      <c r="N35" s="145">
        <v>9.9081601160354893</v>
      </c>
      <c r="O35" s="145">
        <v>11.470539618757636</v>
      </c>
      <c r="P35" s="145">
        <v>8.7877530279663496</v>
      </c>
      <c r="Q35" s="145">
        <v>13.131764167282421</v>
      </c>
      <c r="R35" s="145">
        <v>7.9155414951016541</v>
      </c>
      <c r="S35" s="145">
        <v>11.465254345695129</v>
      </c>
      <c r="T35" s="145">
        <v>5.5635479486078099</v>
      </c>
      <c r="U35" s="145">
        <v>14.333931844920382</v>
      </c>
      <c r="V35" s="145">
        <v>11.419964979942232</v>
      </c>
      <c r="W35" s="145">
        <v>12.935503728394279</v>
      </c>
      <c r="X35" s="145">
        <v>13.569616956750401</v>
      </c>
      <c r="Y35" s="145">
        <v>20.53313589063039</v>
      </c>
      <c r="Z35" s="145">
        <v>12.16527814083714</v>
      </c>
      <c r="AA35" s="145">
        <v>14.8552392102913</v>
      </c>
      <c r="AB35" s="145">
        <v>7.3254794102311331</v>
      </c>
      <c r="AC35" s="145">
        <v>9.5531332324578617</v>
      </c>
      <c r="AD35" s="145">
        <v>15.199080577410982</v>
      </c>
      <c r="AE35" s="145">
        <v>6.4947920803573691</v>
      </c>
      <c r="AF35" s="145">
        <v>20.673679544890831</v>
      </c>
      <c r="AG35" s="145">
        <v>3.3519698307410706</v>
      </c>
      <c r="AH35" s="145">
        <v>5.4147010688357389</v>
      </c>
      <c r="AI35" s="145">
        <v>7.8626614479136645</v>
      </c>
      <c r="AJ35" s="145">
        <v>4.0854139429907219</v>
      </c>
      <c r="AK35" s="145">
        <v>11.404644854413331</v>
      </c>
      <c r="AL35" s="145">
        <v>11.735425501177009</v>
      </c>
      <c r="AM35" s="223"/>
    </row>
    <row r="36" spans="1:41">
      <c r="A36" s="160" t="s">
        <v>40</v>
      </c>
      <c r="B36" s="102" t="s">
        <v>39</v>
      </c>
      <c r="C36" s="145">
        <v>109.56885867308117</v>
      </c>
      <c r="D36" s="145">
        <v>58.388262648818639</v>
      </c>
      <c r="E36" s="145">
        <v>83.291465624903495</v>
      </c>
      <c r="F36" s="145">
        <v>54.381991476550297</v>
      </c>
      <c r="G36" s="145">
        <v>30.639620100762457</v>
      </c>
      <c r="H36" s="145">
        <v>34.902877950472408</v>
      </c>
      <c r="I36" s="145">
        <v>46.92219061484964</v>
      </c>
      <c r="J36" s="145">
        <v>29.157119594393787</v>
      </c>
      <c r="K36" s="145">
        <v>47.916973448935643</v>
      </c>
      <c r="L36" s="145">
        <v>41.417290652322279</v>
      </c>
      <c r="M36" s="145">
        <v>54.34704484939909</v>
      </c>
      <c r="N36" s="145">
        <v>64.624805024899615</v>
      </c>
      <c r="O36" s="145">
        <v>44.05168120427652</v>
      </c>
      <c r="P36" s="145">
        <v>36.54968915275122</v>
      </c>
      <c r="Q36" s="145">
        <v>49.988755808453064</v>
      </c>
      <c r="R36" s="145">
        <v>73.24899967137722</v>
      </c>
      <c r="S36" s="145">
        <v>32.79958696198274</v>
      </c>
      <c r="T36" s="145">
        <v>21.483199224783917</v>
      </c>
      <c r="U36" s="145">
        <v>66.719584944910252</v>
      </c>
      <c r="V36" s="145">
        <v>84.754801251103657</v>
      </c>
      <c r="W36" s="145">
        <v>37.194157130745864</v>
      </c>
      <c r="X36" s="145">
        <v>117.41773150844628</v>
      </c>
      <c r="Y36" s="145">
        <v>48.70111258894196</v>
      </c>
      <c r="Z36" s="145">
        <v>66.508351315188577</v>
      </c>
      <c r="AA36" s="145">
        <v>69.348405487209519</v>
      </c>
      <c r="AB36" s="145">
        <v>40.308102428743148</v>
      </c>
      <c r="AC36" s="145">
        <v>37.716713468131715</v>
      </c>
      <c r="AD36" s="145">
        <v>47.216536408123829</v>
      </c>
      <c r="AE36" s="145">
        <v>66.712100444355613</v>
      </c>
      <c r="AF36" s="145">
        <v>44.241478637669026</v>
      </c>
      <c r="AG36" s="145">
        <v>8.8673314092956037</v>
      </c>
      <c r="AH36" s="145">
        <v>11.568841480887215</v>
      </c>
      <c r="AI36" s="145">
        <v>24.476603356986026</v>
      </c>
      <c r="AJ36" s="145">
        <v>8.327859915309503</v>
      </c>
      <c r="AK36" s="145">
        <v>49.646323544691192</v>
      </c>
      <c r="AL36" s="145">
        <v>50.04879301028005</v>
      </c>
      <c r="AM36" s="223"/>
    </row>
    <row r="37" spans="1:41">
      <c r="A37" s="160" t="s">
        <v>44</v>
      </c>
      <c r="B37" s="92" t="s">
        <v>45</v>
      </c>
      <c r="C37" s="145">
        <v>53.004350071009483</v>
      </c>
      <c r="D37" s="145">
        <v>61.797314266817928</v>
      </c>
      <c r="E37" s="145">
        <v>85.718076741817185</v>
      </c>
      <c r="F37" s="145">
        <v>70.663025288484903</v>
      </c>
      <c r="G37" s="145">
        <v>66.732003361669612</v>
      </c>
      <c r="H37" s="145">
        <v>78.88655597148022</v>
      </c>
      <c r="I37" s="145">
        <v>72.090517786846135</v>
      </c>
      <c r="J37" s="145">
        <v>66.758836185968207</v>
      </c>
      <c r="K37" s="145">
        <v>70.21280629180454</v>
      </c>
      <c r="L37" s="145">
        <v>54.198203040553267</v>
      </c>
      <c r="M37" s="145">
        <v>67.450272029517606</v>
      </c>
      <c r="N37" s="145">
        <v>111.06604793854629</v>
      </c>
      <c r="O37" s="145">
        <v>77.949634143461438</v>
      </c>
      <c r="P37" s="145">
        <v>59.511096058039328</v>
      </c>
      <c r="Q37" s="145">
        <v>69.612172590072433</v>
      </c>
      <c r="R37" s="145">
        <v>69.851419388853756</v>
      </c>
      <c r="S37" s="145">
        <v>65.898079115514548</v>
      </c>
      <c r="T37" s="145">
        <v>29.57092959517524</v>
      </c>
      <c r="U37" s="145">
        <v>95.352756234405561</v>
      </c>
      <c r="V37" s="145">
        <v>66.362292586416956</v>
      </c>
      <c r="W37" s="145">
        <v>64.989499071100923</v>
      </c>
      <c r="X37" s="145">
        <v>127.31934016756001</v>
      </c>
      <c r="Y37" s="145">
        <v>141.1707705423139</v>
      </c>
      <c r="Z37" s="145">
        <v>86.362124920772146</v>
      </c>
      <c r="AA37" s="145">
        <v>66.67420732924738</v>
      </c>
      <c r="AB37" s="145">
        <v>75.205351126850303</v>
      </c>
      <c r="AC37" s="145">
        <v>59.494450904806897</v>
      </c>
      <c r="AD37" s="145">
        <v>67.387669669813008</v>
      </c>
      <c r="AE37" s="145">
        <v>71.337557354318108</v>
      </c>
      <c r="AF37" s="145">
        <v>72.499296192275935</v>
      </c>
      <c r="AG37" s="145"/>
      <c r="AH37" s="145"/>
      <c r="AI37" s="145">
        <v>13.115593836524836</v>
      </c>
      <c r="AJ37" s="145">
        <v>9.8320659408553865</v>
      </c>
      <c r="AK37" s="145">
        <v>103.13678342942828</v>
      </c>
      <c r="AL37" s="145">
        <v>68.452691010919708</v>
      </c>
      <c r="AM37" s="223"/>
    </row>
    <row r="38" spans="1:41">
      <c r="A38" s="160" t="s">
        <v>43</v>
      </c>
      <c r="B38" s="160" t="s">
        <v>46</v>
      </c>
      <c r="C38" s="145">
        <v>15.980538277336965</v>
      </c>
      <c r="D38" s="145">
        <v>17.646649825380081</v>
      </c>
      <c r="E38" s="145">
        <v>18.277589580068611</v>
      </c>
      <c r="F38" s="145">
        <v>26.945702751660352</v>
      </c>
      <c r="G38" s="145">
        <v>18.356824259610363</v>
      </c>
      <c r="H38" s="145">
        <v>26.61355752100091</v>
      </c>
      <c r="I38" s="145">
        <v>16.031694017409553</v>
      </c>
      <c r="J38" s="145">
        <v>11.089381398857006</v>
      </c>
      <c r="K38" s="145">
        <v>11.735195731290563</v>
      </c>
      <c r="L38" s="145">
        <v>14.40612603592464</v>
      </c>
      <c r="M38" s="145">
        <v>15.868081126365459</v>
      </c>
      <c r="N38" s="145">
        <v>22.143960767165968</v>
      </c>
      <c r="O38" s="145">
        <v>18.684272704665553</v>
      </c>
      <c r="P38" s="145">
        <v>11.600659597159463</v>
      </c>
      <c r="Q38" s="145">
        <v>20.748973180370381</v>
      </c>
      <c r="R38" s="145">
        <v>13.299818103353058</v>
      </c>
      <c r="S38" s="145">
        <v>15.58058070813556</v>
      </c>
      <c r="T38" s="145">
        <v>5.7599471843646723</v>
      </c>
      <c r="U38" s="145">
        <v>21.70826378237231</v>
      </c>
      <c r="V38" s="145">
        <v>13.564602246068151</v>
      </c>
      <c r="W38" s="145">
        <v>11.379956230578022</v>
      </c>
      <c r="X38" s="145">
        <v>17.608076138328723</v>
      </c>
      <c r="Y38" s="145">
        <v>22.206244638885821</v>
      </c>
      <c r="Z38" s="145">
        <v>15.419975567786953</v>
      </c>
      <c r="AA38" s="145">
        <v>21.99123561332997</v>
      </c>
      <c r="AB38" s="145">
        <v>9.6016364680076336</v>
      </c>
      <c r="AC38" s="145">
        <v>14.488044481923966</v>
      </c>
      <c r="AD38" s="145">
        <v>18.318726083267098</v>
      </c>
      <c r="AE38" s="145">
        <v>8.7269471586094625</v>
      </c>
      <c r="AF38" s="145">
        <v>40.706913400906394</v>
      </c>
      <c r="AG38" s="145">
        <v>2.6311139560275367</v>
      </c>
      <c r="AH38" s="145">
        <v>3.8593988297937476</v>
      </c>
      <c r="AI38" s="145">
        <v>2.0149807130530935</v>
      </c>
      <c r="AJ38" s="145">
        <v>1.3790163269311266</v>
      </c>
      <c r="AK38" s="145">
        <v>25.056869036407551</v>
      </c>
      <c r="AL38" s="145">
        <v>15.346973289615431</v>
      </c>
      <c r="AM38" s="223"/>
    </row>
    <row r="39" spans="1:41">
      <c r="A39" s="159"/>
      <c r="B39" s="159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</row>
    <row r="40" spans="1:41">
      <c r="A40" s="160" t="s">
        <v>40</v>
      </c>
      <c r="B40" s="149" t="s">
        <v>252</v>
      </c>
      <c r="C40" s="278">
        <v>62.727821291513798</v>
      </c>
      <c r="D40" s="278">
        <v>50.124397394929709</v>
      </c>
      <c r="E40" s="278">
        <v>50.055788092901416</v>
      </c>
      <c r="F40" s="278">
        <v>81.52306345458905</v>
      </c>
      <c r="G40" s="278">
        <v>46.830026229210532</v>
      </c>
      <c r="H40" s="278">
        <v>40.036443502670174</v>
      </c>
      <c r="I40" s="278">
        <v>78.730057801804477</v>
      </c>
      <c r="J40" s="278">
        <v>37.0434601086803</v>
      </c>
      <c r="K40" s="278">
        <v>59.779814984716943</v>
      </c>
      <c r="L40" s="278">
        <v>43.264769946344785</v>
      </c>
      <c r="M40" s="278">
        <v>44.893850776339683</v>
      </c>
      <c r="N40" s="278">
        <v>56.383520601448573</v>
      </c>
      <c r="O40" s="278">
        <v>35.362182037991154</v>
      </c>
      <c r="P40" s="278">
        <v>61.654509945181253</v>
      </c>
      <c r="Q40" s="278">
        <v>61.07099576390862</v>
      </c>
      <c r="R40" s="278">
        <v>36.858250880148191</v>
      </c>
      <c r="S40" s="278">
        <v>33.863405971402727</v>
      </c>
      <c r="T40" s="278">
        <v>24.28156434559882</v>
      </c>
      <c r="U40" s="278">
        <v>71.47253566693982</v>
      </c>
      <c r="V40" s="278">
        <v>99.396046682897563</v>
      </c>
      <c r="W40" s="278">
        <v>34.427153890979362</v>
      </c>
      <c r="X40" s="278">
        <v>77.44051034093755</v>
      </c>
      <c r="Y40" s="278">
        <v>43.291733872946914</v>
      </c>
      <c r="Z40" s="278">
        <v>46.169741629997141</v>
      </c>
      <c r="AA40" s="278">
        <v>49.182829519889935</v>
      </c>
      <c r="AB40" s="278">
        <v>49.919786283359322</v>
      </c>
      <c r="AC40" s="278">
        <v>40.181793342076425</v>
      </c>
      <c r="AD40" s="278">
        <v>42.452874818435326</v>
      </c>
      <c r="AE40" s="278">
        <v>51.407815375652056</v>
      </c>
      <c r="AF40" s="278">
        <v>39.917584924595396</v>
      </c>
      <c r="AG40" s="278">
        <v>13.432240305331174</v>
      </c>
      <c r="AH40" s="278">
        <v>18.159902696477452</v>
      </c>
      <c r="AI40" s="278">
        <v>8.070438520929013</v>
      </c>
      <c r="AJ40" s="278">
        <v>5.2377498422611328</v>
      </c>
      <c r="AK40" s="278">
        <v>108.35502604281515</v>
      </c>
      <c r="AL40" s="278">
        <v>50.104178565967572</v>
      </c>
    </row>
    <row r="41" spans="1:41">
      <c r="A41" s="160" t="s">
        <v>43</v>
      </c>
      <c r="B41" s="149" t="s">
        <v>251</v>
      </c>
      <c r="C41" s="278">
        <v>15.980538277336965</v>
      </c>
      <c r="D41" s="278">
        <v>17.646649825380081</v>
      </c>
      <c r="E41" s="278">
        <v>18.277589580068611</v>
      </c>
      <c r="F41" s="278">
        <v>26.945702751660352</v>
      </c>
      <c r="G41" s="278">
        <v>18.356824259610363</v>
      </c>
      <c r="H41" s="278">
        <v>26.61355752100091</v>
      </c>
      <c r="I41" s="278">
        <v>16.031694017409553</v>
      </c>
      <c r="J41" s="278">
        <v>11.089381398857006</v>
      </c>
      <c r="K41" s="278">
        <v>11.735195731290563</v>
      </c>
      <c r="L41" s="278">
        <v>14.40612603592464</v>
      </c>
      <c r="M41" s="278">
        <v>15.868081126365459</v>
      </c>
      <c r="N41" s="278">
        <v>22.143960767165968</v>
      </c>
      <c r="O41" s="278">
        <v>18.684272704665553</v>
      </c>
      <c r="P41" s="278">
        <v>11.600659597159463</v>
      </c>
      <c r="Q41" s="278">
        <v>20.748973180370381</v>
      </c>
      <c r="R41" s="278">
        <v>13.299818103353058</v>
      </c>
      <c r="S41" s="278">
        <v>15.58058070813556</v>
      </c>
      <c r="T41" s="278">
        <v>5.7599471843646723</v>
      </c>
      <c r="U41" s="278">
        <v>21.70826378237231</v>
      </c>
      <c r="V41" s="278">
        <v>13.564602246068151</v>
      </c>
      <c r="W41" s="278">
        <v>11.379956230578022</v>
      </c>
      <c r="X41" s="278">
        <v>17.608076138328723</v>
      </c>
      <c r="Y41" s="278">
        <v>22.206244638885821</v>
      </c>
      <c r="Z41" s="278">
        <v>15.419975567786953</v>
      </c>
      <c r="AA41" s="278">
        <v>21.99123561332997</v>
      </c>
      <c r="AB41" s="278">
        <v>9.6016364680076336</v>
      </c>
      <c r="AC41" s="278">
        <v>14.488044481923966</v>
      </c>
      <c r="AD41" s="278">
        <v>18.318726083267098</v>
      </c>
      <c r="AE41" s="278">
        <v>8.7269471586094625</v>
      </c>
      <c r="AF41" s="278">
        <v>40.706913400906394</v>
      </c>
      <c r="AG41" s="278">
        <v>2.6311139560275367</v>
      </c>
      <c r="AH41" s="278">
        <v>3.8593988297937476</v>
      </c>
      <c r="AI41" s="278">
        <v>2.0149807130530935</v>
      </c>
      <c r="AJ41" s="278">
        <v>1.3790163269311266</v>
      </c>
      <c r="AK41" s="278">
        <v>25.056869036407551</v>
      </c>
      <c r="AL41" s="278">
        <v>15.346973289615431</v>
      </c>
    </row>
    <row r="42" spans="1:41">
      <c r="A42" s="159"/>
    </row>
    <row r="43" spans="1:41" ht="15">
      <c r="A43" s="112" t="s">
        <v>233</v>
      </c>
      <c r="B43" s="118"/>
      <c r="C43" s="118"/>
      <c r="D43" s="118"/>
      <c r="E43" s="119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</row>
    <row r="44" spans="1:41">
      <c r="A44" s="141" t="s">
        <v>41</v>
      </c>
      <c r="B44" s="141" t="s">
        <v>42</v>
      </c>
      <c r="C44" s="141" t="s">
        <v>0</v>
      </c>
      <c r="D44" s="141" t="s">
        <v>1</v>
      </c>
      <c r="E44" s="141" t="s">
        <v>2</v>
      </c>
      <c r="F44" s="141" t="s">
        <v>3</v>
      </c>
      <c r="G44" s="141" t="s">
        <v>4</v>
      </c>
      <c r="H44" s="141" t="s">
        <v>5</v>
      </c>
      <c r="I44" s="141" t="s">
        <v>6</v>
      </c>
      <c r="J44" s="141" t="s">
        <v>7</v>
      </c>
      <c r="K44" s="141" t="s">
        <v>8</v>
      </c>
      <c r="L44" s="141" t="s">
        <v>9</v>
      </c>
      <c r="M44" s="141" t="s">
        <v>10</v>
      </c>
      <c r="N44" s="141" t="s">
        <v>11</v>
      </c>
      <c r="O44" s="141" t="s">
        <v>12</v>
      </c>
      <c r="P44" s="141" t="s">
        <v>13</v>
      </c>
      <c r="Q44" s="141" t="s">
        <v>14</v>
      </c>
      <c r="R44" s="141" t="s">
        <v>15</v>
      </c>
      <c r="S44" s="141" t="s">
        <v>16</v>
      </c>
      <c r="T44" s="141" t="s">
        <v>17</v>
      </c>
      <c r="U44" s="141" t="s">
        <v>18</v>
      </c>
      <c r="V44" s="141" t="s">
        <v>19</v>
      </c>
      <c r="W44" s="141" t="s">
        <v>20</v>
      </c>
      <c r="X44" s="141" t="s">
        <v>21</v>
      </c>
      <c r="Y44" s="141" t="s">
        <v>22</v>
      </c>
      <c r="Z44" s="141" t="s">
        <v>23</v>
      </c>
      <c r="AA44" s="141" t="s">
        <v>24</v>
      </c>
      <c r="AB44" s="141" t="s">
        <v>25</v>
      </c>
      <c r="AC44" s="141" t="s">
        <v>26</v>
      </c>
      <c r="AD44" s="141" t="s">
        <v>27</v>
      </c>
      <c r="AE44" s="141" t="s">
        <v>28</v>
      </c>
      <c r="AF44" s="141" t="s">
        <v>29</v>
      </c>
      <c r="AG44" s="141" t="s">
        <v>30</v>
      </c>
      <c r="AH44" s="141" t="s">
        <v>31</v>
      </c>
      <c r="AI44" s="141" t="s">
        <v>32</v>
      </c>
      <c r="AJ44" s="141" t="s">
        <v>33</v>
      </c>
      <c r="AK44" s="141" t="s">
        <v>34</v>
      </c>
      <c r="AL44" s="141" t="s">
        <v>35</v>
      </c>
    </row>
    <row r="45" spans="1:41">
      <c r="A45" s="160" t="s">
        <v>40</v>
      </c>
      <c r="B45" s="149" t="s">
        <v>36</v>
      </c>
      <c r="C45" s="236">
        <v>31.172116112679458</v>
      </c>
      <c r="D45" s="236">
        <v>33.29495592469263</v>
      </c>
      <c r="E45" s="236">
        <v>52.706691981602845</v>
      </c>
      <c r="F45" s="236">
        <v>76.863881601601435</v>
      </c>
      <c r="G45" s="236">
        <v>37.107319637245027</v>
      </c>
      <c r="H45" s="236">
        <v>44.336329763630289</v>
      </c>
      <c r="I45" s="236">
        <v>29.134694957866259</v>
      </c>
      <c r="J45" s="236">
        <v>43.601265419200587</v>
      </c>
      <c r="K45" s="236">
        <v>39.781208289014785</v>
      </c>
      <c r="L45" s="236">
        <v>37.548131530102289</v>
      </c>
      <c r="M45" s="236">
        <v>34.370020715343088</v>
      </c>
      <c r="N45" s="236">
        <v>50.586198195411114</v>
      </c>
      <c r="O45" s="236">
        <v>34.683280334078681</v>
      </c>
      <c r="P45" s="236">
        <v>33.590186971873038</v>
      </c>
      <c r="Q45" s="236">
        <v>53.429927602594695</v>
      </c>
      <c r="R45" s="236">
        <v>34.203546266427836</v>
      </c>
      <c r="S45" s="236">
        <v>36.356396188311464</v>
      </c>
      <c r="T45" s="236">
        <v>18.66173720780742</v>
      </c>
      <c r="U45" s="236">
        <v>34.966427047244778</v>
      </c>
      <c r="V45" s="236">
        <v>52.721677932780118</v>
      </c>
      <c r="W45" s="236">
        <v>37.896002026292855</v>
      </c>
      <c r="X45" s="236">
        <v>62.729673185137671</v>
      </c>
      <c r="Y45" s="236">
        <v>41.156197024853185</v>
      </c>
      <c r="Z45" s="236">
        <v>46.024389705540045</v>
      </c>
      <c r="AA45" s="236">
        <v>45.397787225897808</v>
      </c>
      <c r="AB45" s="236">
        <v>27.734111838531405</v>
      </c>
      <c r="AC45" s="236">
        <v>33.344674870665948</v>
      </c>
      <c r="AD45" s="236">
        <v>33.268689418146408</v>
      </c>
      <c r="AE45" s="236">
        <v>29.332715893206007</v>
      </c>
      <c r="AF45" s="236">
        <v>27.54923390190832</v>
      </c>
      <c r="AG45" s="236">
        <v>6.9229099285438229</v>
      </c>
      <c r="AH45" s="236">
        <v>12.703547254880696</v>
      </c>
      <c r="AI45" s="236">
        <v>4.4433764744824087</v>
      </c>
      <c r="AJ45" s="236">
        <v>3.2125017103568916</v>
      </c>
      <c r="AK45" s="236">
        <v>101.88464444667845</v>
      </c>
      <c r="AL45" s="236">
        <v>39.322384709133161</v>
      </c>
      <c r="AM45" s="223"/>
      <c r="AN45" s="223"/>
      <c r="AO45" s="223"/>
    </row>
    <row r="46" spans="1:41">
      <c r="A46" s="160" t="s">
        <v>40</v>
      </c>
      <c r="B46" s="149" t="s">
        <v>37</v>
      </c>
      <c r="C46" s="236">
        <v>9.1460940599362051</v>
      </c>
      <c r="D46" s="236">
        <v>7.4229333306355141</v>
      </c>
      <c r="E46" s="236">
        <v>14.248780998044005</v>
      </c>
      <c r="F46" s="236">
        <v>15.986605417385466</v>
      </c>
      <c r="G46" s="236">
        <v>8.0812141687513748</v>
      </c>
      <c r="H46" s="236">
        <v>11.641345762324717</v>
      </c>
      <c r="I46" s="236">
        <v>5.8968926178411341</v>
      </c>
      <c r="J46" s="236">
        <v>11.424656781291931</v>
      </c>
      <c r="K46" s="236">
        <v>6.3186403571482632</v>
      </c>
      <c r="L46" s="236">
        <v>10.192189533734513</v>
      </c>
      <c r="M46" s="236">
        <v>7.3398524925213042</v>
      </c>
      <c r="N46" s="236">
        <v>8.101477432110153</v>
      </c>
      <c r="O46" s="236">
        <v>9.8550928670243128</v>
      </c>
      <c r="P46" s="236">
        <v>8.1856357359812897</v>
      </c>
      <c r="Q46" s="236">
        <v>11.420469795855862</v>
      </c>
      <c r="R46" s="236">
        <v>7.3576327480125112</v>
      </c>
      <c r="S46" s="236">
        <v>11.465254345695129</v>
      </c>
      <c r="T46" s="236">
        <v>4.8397546565788128</v>
      </c>
      <c r="U46" s="236">
        <v>10.584333864612709</v>
      </c>
      <c r="V46" s="236">
        <v>7.3103881500840897</v>
      </c>
      <c r="W46" s="236">
        <v>11.470322093519883</v>
      </c>
      <c r="X46" s="236">
        <v>11.281124198370371</v>
      </c>
      <c r="Y46" s="236">
        <v>17.695601243276062</v>
      </c>
      <c r="Z46" s="236">
        <v>10.712020212800972</v>
      </c>
      <c r="AA46" s="236">
        <v>14.26093125169522</v>
      </c>
      <c r="AB46" s="236">
        <v>6.5495837022408665</v>
      </c>
      <c r="AC46" s="236">
        <v>7.3986585245553229</v>
      </c>
      <c r="AD46" s="236">
        <v>12.993204595122034</v>
      </c>
      <c r="AE46" s="236">
        <v>5.925035272785828</v>
      </c>
      <c r="AF46" s="236">
        <v>16.782874865596735</v>
      </c>
      <c r="AG46" s="236">
        <v>3.0911784092864476</v>
      </c>
      <c r="AH46" s="236">
        <v>5.4147010688357389</v>
      </c>
      <c r="AI46" s="236">
        <v>2.2887327212577171</v>
      </c>
      <c r="AJ46" s="236">
        <v>2.1375448558781298</v>
      </c>
      <c r="AK46" s="236">
        <v>9.9622402477846475</v>
      </c>
      <c r="AL46" s="236">
        <v>10.100637081739626</v>
      </c>
    </row>
    <row r="47" spans="1:41">
      <c r="A47" s="160" t="s">
        <v>40</v>
      </c>
      <c r="B47" s="149" t="s">
        <v>38</v>
      </c>
      <c r="C47" s="236">
        <v>9.1460940599362051</v>
      </c>
      <c r="D47" s="236">
        <v>7.4229333306355141</v>
      </c>
      <c r="E47" s="236">
        <v>14.248780998044005</v>
      </c>
      <c r="F47" s="236">
        <v>15.986605417385466</v>
      </c>
      <c r="G47" s="236">
        <v>8.0812141687513748</v>
      </c>
      <c r="H47" s="236">
        <v>11.641345762324717</v>
      </c>
      <c r="I47" s="236">
        <v>5.8968926178411341</v>
      </c>
      <c r="J47" s="236">
        <v>11.424656781291931</v>
      </c>
      <c r="K47" s="236">
        <v>6.3186403571482632</v>
      </c>
      <c r="L47" s="236">
        <v>10.192189533734513</v>
      </c>
      <c r="M47" s="236">
        <v>7.3398524925213042</v>
      </c>
      <c r="N47" s="236">
        <v>8.101477432110153</v>
      </c>
      <c r="O47" s="236">
        <v>9.8550928670243128</v>
      </c>
      <c r="P47" s="236">
        <v>8.1856357359812897</v>
      </c>
      <c r="Q47" s="236">
        <v>11.420469795855862</v>
      </c>
      <c r="R47" s="236">
        <v>7.3576327480125112</v>
      </c>
      <c r="S47" s="236">
        <v>11.465254345695129</v>
      </c>
      <c r="T47" s="236">
        <v>4.8397546565788128</v>
      </c>
      <c r="U47" s="236">
        <v>10.584333864612709</v>
      </c>
      <c r="V47" s="236">
        <v>7.3103881500840897</v>
      </c>
      <c r="W47" s="236">
        <v>11.470322093519883</v>
      </c>
      <c r="X47" s="236">
        <v>11.281124198370371</v>
      </c>
      <c r="Y47" s="236">
        <v>17.695601243276062</v>
      </c>
      <c r="Z47" s="236">
        <v>10.712020212800972</v>
      </c>
      <c r="AA47" s="236">
        <v>14.26093125169522</v>
      </c>
      <c r="AB47" s="236">
        <v>6.5495837022408665</v>
      </c>
      <c r="AC47" s="236">
        <v>7.3986585245553229</v>
      </c>
      <c r="AD47" s="236">
        <v>12.993204595122034</v>
      </c>
      <c r="AE47" s="236">
        <v>5.925035272785828</v>
      </c>
      <c r="AF47" s="236">
        <v>16.782874865596735</v>
      </c>
      <c r="AG47" s="236">
        <v>3.0911784092864476</v>
      </c>
      <c r="AH47" s="236">
        <v>5.4147010688357389</v>
      </c>
      <c r="AI47" s="236">
        <v>2.2887327212577171</v>
      </c>
      <c r="AJ47" s="236">
        <v>2.1375448558781298</v>
      </c>
      <c r="AK47" s="236">
        <v>9.9622402477846475</v>
      </c>
      <c r="AL47" s="236">
        <v>10.100637081739626</v>
      </c>
    </row>
    <row r="48" spans="1:41" ht="12.75" customHeight="1">
      <c r="A48" s="160" t="s">
        <v>40</v>
      </c>
      <c r="B48" s="149" t="s">
        <v>39</v>
      </c>
      <c r="C48" s="236">
        <v>37.539616509410855</v>
      </c>
      <c r="D48" s="236">
        <v>33.083143289166109</v>
      </c>
      <c r="E48" s="236">
        <v>57.338188525434134</v>
      </c>
      <c r="F48" s="236">
        <v>48.855273136993262</v>
      </c>
      <c r="G48" s="236">
        <v>20.347417592690228</v>
      </c>
      <c r="H48" s="236">
        <v>33.568457956892459</v>
      </c>
      <c r="I48" s="236">
        <v>30.254581868016647</v>
      </c>
      <c r="J48" s="236">
        <v>29.157119594393787</v>
      </c>
      <c r="K48" s="236">
        <v>28.414642833936149</v>
      </c>
      <c r="L48" s="236">
        <v>36.999761851579279</v>
      </c>
      <c r="M48" s="236">
        <v>29.21138113725107</v>
      </c>
      <c r="N48" s="236">
        <v>45.007517413065749</v>
      </c>
      <c r="O48" s="236">
        <v>33.364143668172474</v>
      </c>
      <c r="P48" s="236">
        <v>30.976580548100554</v>
      </c>
      <c r="Q48" s="236">
        <v>35.957977786314189</v>
      </c>
      <c r="R48" s="236">
        <v>28.307015796693804</v>
      </c>
      <c r="S48" s="236">
        <v>32.79958696198274</v>
      </c>
      <c r="T48" s="236">
        <v>19.138471720348075</v>
      </c>
      <c r="U48" s="236">
        <v>27.690816572458807</v>
      </c>
      <c r="V48" s="236">
        <v>41.522461399625577</v>
      </c>
      <c r="W48" s="236">
        <v>35.772898923015681</v>
      </c>
      <c r="X48" s="236">
        <v>91.32383358444261</v>
      </c>
      <c r="Y48" s="236">
        <v>38.723625883161418</v>
      </c>
      <c r="Z48" s="236">
        <v>56.430220010354205</v>
      </c>
      <c r="AA48" s="236">
        <v>51.094766419230787</v>
      </c>
      <c r="AB48" s="236">
        <v>30.661296951348756</v>
      </c>
      <c r="AC48" s="236">
        <v>29.98113877180538</v>
      </c>
      <c r="AD48" s="236">
        <v>31.600748166259436</v>
      </c>
      <c r="AE48" s="236">
        <v>21.275087453046449</v>
      </c>
      <c r="AF48" s="236">
        <v>31.370906075065985</v>
      </c>
      <c r="AG48" s="236">
        <v>4.6299001784646832</v>
      </c>
      <c r="AH48" s="236">
        <v>8.1121218942980011</v>
      </c>
      <c r="AI48" s="236">
        <v>3.0321672441625376</v>
      </c>
      <c r="AJ48" s="236">
        <v>1.948031420477635</v>
      </c>
      <c r="AK48" s="236">
        <v>34.83379966014585</v>
      </c>
      <c r="AL48" s="236">
        <v>35.502859041756295</v>
      </c>
    </row>
    <row r="49" spans="1:39">
      <c r="A49" s="160" t="s">
        <v>44</v>
      </c>
      <c r="B49" s="149" t="s">
        <v>45</v>
      </c>
      <c r="C49" s="236">
        <v>41.962131124759047</v>
      </c>
      <c r="D49" s="236">
        <v>44.728112031953515</v>
      </c>
      <c r="E49" s="236">
        <v>84.687276764787867</v>
      </c>
      <c r="F49" s="236">
        <v>67.264855418333767</v>
      </c>
      <c r="G49" s="236">
        <v>51.768608193513529</v>
      </c>
      <c r="H49" s="236">
        <v>69.027069493988478</v>
      </c>
      <c r="I49" s="236">
        <v>42.803453486905234</v>
      </c>
      <c r="J49" s="236">
        <v>66.758836185968207</v>
      </c>
      <c r="K49" s="236">
        <v>39.825351569960745</v>
      </c>
      <c r="L49" s="236">
        <v>47.505591185964491</v>
      </c>
      <c r="M49" s="236">
        <v>44.544061605099635</v>
      </c>
      <c r="N49" s="236">
        <v>94.150717965112435</v>
      </c>
      <c r="O49" s="236">
        <v>62.354635068293931</v>
      </c>
      <c r="P49" s="236">
        <v>49.193850292667257</v>
      </c>
      <c r="Q49" s="236">
        <v>60.464985595633983</v>
      </c>
      <c r="R49" s="236">
        <v>45.270207837658035</v>
      </c>
      <c r="S49" s="236">
        <v>65.898079115514548</v>
      </c>
      <c r="T49" s="236">
        <v>28.661347040084291</v>
      </c>
      <c r="U49" s="236">
        <v>59.004004893641877</v>
      </c>
      <c r="V49" s="236">
        <v>48.530132749318255</v>
      </c>
      <c r="W49" s="236">
        <v>64.297463279124457</v>
      </c>
      <c r="X49" s="236">
        <v>103.33085716167298</v>
      </c>
      <c r="Y49" s="236">
        <v>121.62018939049676</v>
      </c>
      <c r="Z49" s="236">
        <v>67.612045217471774</v>
      </c>
      <c r="AA49" s="236">
        <v>62.63746671067851</v>
      </c>
      <c r="AB49" s="236">
        <v>47.248917569902808</v>
      </c>
      <c r="AC49" s="236">
        <v>44.650491046203889</v>
      </c>
      <c r="AD49" s="236">
        <v>56.522365704326447</v>
      </c>
      <c r="AE49" s="236">
        <v>44.3916391580089</v>
      </c>
      <c r="AF49" s="236">
        <v>48.363266677535933</v>
      </c>
      <c r="AG49" s="145"/>
      <c r="AH49" s="145"/>
      <c r="AI49" s="236">
        <v>9.5424391156315362</v>
      </c>
      <c r="AJ49" s="236">
        <v>6.8372065559227533</v>
      </c>
      <c r="AK49" s="236">
        <v>76.910079996864823</v>
      </c>
      <c r="AL49" s="236">
        <v>55.807481901044575</v>
      </c>
    </row>
    <row r="50" spans="1:39">
      <c r="A50" s="160" t="s">
        <v>43</v>
      </c>
      <c r="B50" s="149" t="s">
        <v>46</v>
      </c>
      <c r="C50" s="236">
        <v>14.04831534541364</v>
      </c>
      <c r="D50" s="236">
        <v>15.589602019217061</v>
      </c>
      <c r="E50" s="236">
        <v>17.828514559812344</v>
      </c>
      <c r="F50" s="236">
        <v>25.529771446677422</v>
      </c>
      <c r="G50" s="236">
        <v>13.872623559953382</v>
      </c>
      <c r="H50" s="236">
        <v>23.713467357244454</v>
      </c>
      <c r="I50" s="236">
        <v>15.473498411935811</v>
      </c>
      <c r="J50" s="236">
        <v>10.039343124048584</v>
      </c>
      <c r="K50" s="236">
        <v>10.011922699532215</v>
      </c>
      <c r="L50" s="236">
        <v>12.594717097850063</v>
      </c>
      <c r="M50" s="236">
        <v>13.996614452812373</v>
      </c>
      <c r="N50" s="236">
        <v>9.8913426577429089</v>
      </c>
      <c r="O50" s="236">
        <v>15.970874704707516</v>
      </c>
      <c r="P50" s="236">
        <v>10.027986328737718</v>
      </c>
      <c r="Q50" s="236">
        <v>16.007295704268927</v>
      </c>
      <c r="R50" s="236">
        <v>12.468277803389954</v>
      </c>
      <c r="S50" s="236">
        <v>12.203272047627198</v>
      </c>
      <c r="T50" s="236">
        <v>5.3737566547717543</v>
      </c>
      <c r="U50" s="236">
        <v>19.362016913463606</v>
      </c>
      <c r="V50" s="236">
        <v>12.130922903431399</v>
      </c>
      <c r="W50" s="236">
        <v>9.2923243374760798</v>
      </c>
      <c r="X50" s="236">
        <v>15.094458628422803</v>
      </c>
      <c r="Y50" s="236">
        <v>18.368112579301229</v>
      </c>
      <c r="Z50" s="236">
        <v>11.769347252330851</v>
      </c>
      <c r="AA50" s="236">
        <v>20.223578285705202</v>
      </c>
      <c r="AB50" s="236">
        <v>8.8683308934019678</v>
      </c>
      <c r="AC50" s="236">
        <v>13.264174553323899</v>
      </c>
      <c r="AD50" s="236">
        <v>16.37210701628382</v>
      </c>
      <c r="AE50" s="236">
        <v>7.4019757035892031</v>
      </c>
      <c r="AF50" s="236">
        <v>37.963698406387678</v>
      </c>
      <c r="AG50" s="236">
        <v>1.4722784624047476</v>
      </c>
      <c r="AH50" s="236">
        <v>2.8969244020397857</v>
      </c>
      <c r="AI50" s="236">
        <v>0.96358205586493051</v>
      </c>
      <c r="AJ50" s="236">
        <v>0.98743309685168601</v>
      </c>
      <c r="AK50" s="236">
        <v>12.451567679156067</v>
      </c>
      <c r="AL50" s="236">
        <v>13.179482106014651</v>
      </c>
    </row>
    <row r="51" spans="1:39">
      <c r="A51" s="159"/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</row>
    <row r="52" spans="1:39">
      <c r="A52" s="160" t="s">
        <v>40</v>
      </c>
      <c r="B52" s="149" t="s">
        <v>252</v>
      </c>
      <c r="C52" s="278">
        <v>28.776863587714086</v>
      </c>
      <c r="D52" s="278">
        <v>30.137699987245945</v>
      </c>
      <c r="E52" s="278">
        <v>45.820971047920473</v>
      </c>
      <c r="F52" s="278">
        <v>69.103903906240305</v>
      </c>
      <c r="G52" s="278">
        <v>31.271019347558298</v>
      </c>
      <c r="H52" s="278">
        <v>37.971940147202794</v>
      </c>
      <c r="I52" s="278">
        <v>26.655487342551822</v>
      </c>
      <c r="J52" s="278">
        <v>37.0434601086803</v>
      </c>
      <c r="K52" s="278">
        <v>36.245314034142929</v>
      </c>
      <c r="L52" s="278">
        <v>35.171210273238614</v>
      </c>
      <c r="M52" s="278">
        <v>32.542982228829075</v>
      </c>
      <c r="N52" s="278">
        <v>43.225681255092567</v>
      </c>
      <c r="O52" s="278">
        <v>28.692056984143868</v>
      </c>
      <c r="P52" s="278">
        <v>29.241223730084087</v>
      </c>
      <c r="Q52" s="278">
        <v>47.06587205929651</v>
      </c>
      <c r="R52" s="278">
        <v>30.279706881299049</v>
      </c>
      <c r="S52" s="278">
        <v>33.863405971402727</v>
      </c>
      <c r="T52" s="278">
        <v>16.969923232711924</v>
      </c>
      <c r="U52" s="278">
        <v>30.559008208167636</v>
      </c>
      <c r="V52" s="278">
        <v>50.960561843810481</v>
      </c>
      <c r="W52" s="278">
        <v>33.752899958638608</v>
      </c>
      <c r="X52" s="278">
        <v>59.888204303070914</v>
      </c>
      <c r="Y52" s="278">
        <v>37.34203146755732</v>
      </c>
      <c r="Z52" s="278">
        <v>40.399693943246781</v>
      </c>
      <c r="AA52" s="278">
        <v>41.723718535587857</v>
      </c>
      <c r="AB52" s="278">
        <v>25.413188503723877</v>
      </c>
      <c r="AC52" s="278">
        <v>31.237894147186239</v>
      </c>
      <c r="AD52" s="278">
        <v>32.078607272020612</v>
      </c>
      <c r="AE52" s="278">
        <v>27.845324932448566</v>
      </c>
      <c r="AF52" s="278">
        <v>26.979284698486232</v>
      </c>
      <c r="AG52" s="278">
        <v>6.6821399892907509</v>
      </c>
      <c r="AH52" s="278">
        <v>12.409753283832492</v>
      </c>
      <c r="AI52" s="278">
        <v>4.3656675052636142</v>
      </c>
      <c r="AJ52" s="278">
        <v>3.1706557608438706</v>
      </c>
      <c r="AK52" s="278">
        <v>88.665433704305755</v>
      </c>
      <c r="AL52" s="278">
        <v>36.280322573147039</v>
      </c>
      <c r="AM52" s="223"/>
    </row>
    <row r="53" spans="1:39">
      <c r="A53" s="160" t="s">
        <v>43</v>
      </c>
      <c r="B53" s="149" t="s">
        <v>251</v>
      </c>
      <c r="C53" s="278">
        <v>14.04831534541364</v>
      </c>
      <c r="D53" s="278">
        <v>15.589602019217061</v>
      </c>
      <c r="E53" s="278">
        <v>17.828514559812344</v>
      </c>
      <c r="F53" s="278">
        <v>25.529771446677422</v>
      </c>
      <c r="G53" s="278">
        <v>13.872623559953382</v>
      </c>
      <c r="H53" s="278">
        <v>23.713467357244454</v>
      </c>
      <c r="I53" s="278">
        <v>15.473498411935811</v>
      </c>
      <c r="J53" s="278">
        <v>10.039343124048584</v>
      </c>
      <c r="K53" s="278">
        <v>10.011922699532215</v>
      </c>
      <c r="L53" s="278">
        <v>12.594717097850063</v>
      </c>
      <c r="M53" s="278">
        <v>13.996614452812373</v>
      </c>
      <c r="N53" s="278">
        <v>9.8913426577429089</v>
      </c>
      <c r="O53" s="278">
        <v>15.970874704707516</v>
      </c>
      <c r="P53" s="278">
        <v>10.027986328737718</v>
      </c>
      <c r="Q53" s="278">
        <v>16.007295704268927</v>
      </c>
      <c r="R53" s="278">
        <v>12.468277803389954</v>
      </c>
      <c r="S53" s="278">
        <v>12.203272047627198</v>
      </c>
      <c r="T53" s="278">
        <v>5.3737566547717543</v>
      </c>
      <c r="U53" s="278">
        <v>19.362016913463606</v>
      </c>
      <c r="V53" s="278">
        <v>12.130922903431399</v>
      </c>
      <c r="W53" s="278">
        <v>9.2923243374760798</v>
      </c>
      <c r="X53" s="278">
        <v>15.094458628422803</v>
      </c>
      <c r="Y53" s="278">
        <v>18.368112579301229</v>
      </c>
      <c r="Z53" s="278">
        <v>11.769347252330851</v>
      </c>
      <c r="AA53" s="278">
        <v>20.223578285705202</v>
      </c>
      <c r="AB53" s="278">
        <v>8.8683308934019678</v>
      </c>
      <c r="AC53" s="278">
        <v>13.264174553323899</v>
      </c>
      <c r="AD53" s="278">
        <v>16.37210701628382</v>
      </c>
      <c r="AE53" s="278">
        <v>7.4019757035892031</v>
      </c>
      <c r="AF53" s="278">
        <v>37.963698406387678</v>
      </c>
      <c r="AG53" s="278">
        <v>1.4722784624047476</v>
      </c>
      <c r="AH53" s="278">
        <v>2.8969244020397857</v>
      </c>
      <c r="AI53" s="278">
        <v>0.96358205586493051</v>
      </c>
      <c r="AJ53" s="278">
        <v>0.98743309685168601</v>
      </c>
      <c r="AK53" s="278">
        <v>12.451567679156067</v>
      </c>
      <c r="AL53" s="278">
        <v>13.179482106014651</v>
      </c>
    </row>
    <row r="54" spans="1:39" ht="15">
      <c r="A54" s="118"/>
      <c r="B54" s="118"/>
      <c r="C54" s="119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</row>
    <row r="55" spans="1:39" ht="15">
      <c r="A55" s="112" t="s">
        <v>236</v>
      </c>
      <c r="B55" s="118"/>
      <c r="C55" s="118"/>
      <c r="D55" s="118"/>
      <c r="E55" s="119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</row>
    <row r="56" spans="1:39">
      <c r="A56" s="141" t="s">
        <v>41</v>
      </c>
      <c r="B56" s="141" t="s">
        <v>42</v>
      </c>
      <c r="C56" s="141" t="s">
        <v>0</v>
      </c>
      <c r="D56" s="141" t="s">
        <v>1</v>
      </c>
      <c r="E56" s="141" t="s">
        <v>2</v>
      </c>
      <c r="F56" s="141" t="s">
        <v>3</v>
      </c>
      <c r="G56" s="141" t="s">
        <v>4</v>
      </c>
      <c r="H56" s="141" t="s">
        <v>5</v>
      </c>
      <c r="I56" s="141" t="s">
        <v>6</v>
      </c>
      <c r="J56" s="141" t="s">
        <v>7</v>
      </c>
      <c r="K56" s="141" t="s">
        <v>8</v>
      </c>
      <c r="L56" s="141" t="s">
        <v>9</v>
      </c>
      <c r="M56" s="141" t="s">
        <v>10</v>
      </c>
      <c r="N56" s="141" t="s">
        <v>11</v>
      </c>
      <c r="O56" s="141" t="s">
        <v>12</v>
      </c>
      <c r="P56" s="141" t="s">
        <v>13</v>
      </c>
      <c r="Q56" s="141" t="s">
        <v>14</v>
      </c>
      <c r="R56" s="141" t="s">
        <v>15</v>
      </c>
      <c r="S56" s="141" t="s">
        <v>16</v>
      </c>
      <c r="T56" s="141" t="s">
        <v>17</v>
      </c>
      <c r="U56" s="141" t="s">
        <v>18</v>
      </c>
      <c r="V56" s="141" t="s">
        <v>19</v>
      </c>
      <c r="W56" s="141" t="s">
        <v>20</v>
      </c>
      <c r="X56" s="141" t="s">
        <v>21</v>
      </c>
      <c r="Y56" s="141" t="s">
        <v>22</v>
      </c>
      <c r="Z56" s="141" t="s">
        <v>23</v>
      </c>
      <c r="AA56" s="141" t="s">
        <v>24</v>
      </c>
      <c r="AB56" s="141" t="s">
        <v>25</v>
      </c>
      <c r="AC56" s="141" t="s">
        <v>26</v>
      </c>
      <c r="AD56" s="141" t="s">
        <v>27</v>
      </c>
      <c r="AE56" s="141" t="s">
        <v>28</v>
      </c>
      <c r="AF56" s="141" t="s">
        <v>29</v>
      </c>
      <c r="AG56" s="141" t="s">
        <v>30</v>
      </c>
      <c r="AH56" s="141" t="s">
        <v>31</v>
      </c>
      <c r="AI56" s="141" t="s">
        <v>32</v>
      </c>
      <c r="AJ56" s="141" t="s">
        <v>33</v>
      </c>
      <c r="AK56" s="141" t="s">
        <v>34</v>
      </c>
      <c r="AL56" s="141" t="s">
        <v>35</v>
      </c>
    </row>
    <row r="57" spans="1:39">
      <c r="A57" s="160" t="s">
        <v>40</v>
      </c>
      <c r="B57" s="149" t="s">
        <v>36</v>
      </c>
      <c r="C57" s="236">
        <v>6.8222167226249093</v>
      </c>
      <c r="D57" s="236">
        <v>0.50909033837366247</v>
      </c>
      <c r="E57" s="236">
        <v>3.1578676410702098</v>
      </c>
      <c r="F57" s="236">
        <v>22.597697356312501</v>
      </c>
      <c r="G57" s="236">
        <v>0</v>
      </c>
      <c r="H57" s="236">
        <v>3.4130919658317005</v>
      </c>
      <c r="I57" s="236">
        <v>4.1340823314269679</v>
      </c>
      <c r="J57" s="236">
        <v>0</v>
      </c>
      <c r="K57" s="236">
        <v>0</v>
      </c>
      <c r="L57" s="236">
        <v>9.888158746933275</v>
      </c>
      <c r="M57" s="236">
        <v>0</v>
      </c>
      <c r="N57" s="236">
        <v>6.9236772231048835</v>
      </c>
      <c r="O57" s="236">
        <v>4.1089583554484292</v>
      </c>
      <c r="P57" s="236">
        <v>2.5078841413876192</v>
      </c>
      <c r="Q57" s="236">
        <v>12.10567104536733</v>
      </c>
      <c r="R57" s="236">
        <v>0</v>
      </c>
      <c r="S57" s="236">
        <v>0</v>
      </c>
      <c r="T57" s="236">
        <v>0</v>
      </c>
      <c r="U57" s="236">
        <v>0</v>
      </c>
      <c r="V57" s="236">
        <v>0.15847420575580662</v>
      </c>
      <c r="W57" s="236">
        <v>1.0664190754829515</v>
      </c>
      <c r="X57" s="236">
        <v>18.178041391523259</v>
      </c>
      <c r="Y57" s="236">
        <v>1.341715481080183</v>
      </c>
      <c r="Z57" s="236">
        <v>3.1740211365198809</v>
      </c>
      <c r="AA57" s="236">
        <v>6.9068609179525593</v>
      </c>
      <c r="AB57" s="236">
        <v>2.9132766691367493</v>
      </c>
      <c r="AC57" s="236">
        <v>1.5216337040598353</v>
      </c>
      <c r="AD57" s="236">
        <v>0.42783794836629924</v>
      </c>
      <c r="AE57" s="236">
        <v>8.1742513746275822</v>
      </c>
      <c r="AF57" s="236">
        <v>1.667384250467441</v>
      </c>
      <c r="AG57" s="236">
        <v>0</v>
      </c>
      <c r="AH57" s="236">
        <v>0</v>
      </c>
      <c r="AI57" s="236">
        <v>0.4619851924475894</v>
      </c>
      <c r="AJ57" s="236">
        <v>0</v>
      </c>
      <c r="AK57" s="236">
        <v>71.779970544886567</v>
      </c>
      <c r="AL57" s="236">
        <v>4.6175828333181839</v>
      </c>
    </row>
    <row r="58" spans="1:39">
      <c r="A58" s="160" t="s">
        <v>40</v>
      </c>
      <c r="B58" s="149" t="s">
        <v>37</v>
      </c>
      <c r="C58" s="236">
        <v>3.3993175682935455</v>
      </c>
      <c r="D58" s="236">
        <v>0.11417991899217896</v>
      </c>
      <c r="E58" s="236">
        <v>0.88242883131029881</v>
      </c>
      <c r="F58" s="236">
        <v>6.2966755368909633</v>
      </c>
      <c r="G58" s="236">
        <v>0</v>
      </c>
      <c r="H58" s="236">
        <v>0.9157142035656024</v>
      </c>
      <c r="I58" s="236">
        <v>1.059663402797256</v>
      </c>
      <c r="J58" s="236">
        <v>0</v>
      </c>
      <c r="K58" s="236">
        <v>0</v>
      </c>
      <c r="L58" s="236">
        <v>1.553679738482298</v>
      </c>
      <c r="M58" s="236">
        <v>0</v>
      </c>
      <c r="N58" s="236">
        <v>2.0309935569831126</v>
      </c>
      <c r="O58" s="236">
        <v>0.32690496170429839</v>
      </c>
      <c r="P58" s="236">
        <v>0.32798574083316978</v>
      </c>
      <c r="Q58" s="236">
        <v>1.9020290332426188</v>
      </c>
      <c r="R58" s="236">
        <v>0</v>
      </c>
      <c r="S58" s="236">
        <v>1.2553460570699537</v>
      </c>
      <c r="T58" s="236">
        <v>0</v>
      </c>
      <c r="U58" s="236">
        <v>0</v>
      </c>
      <c r="V58" s="236">
        <v>3.9809043765465929E-2</v>
      </c>
      <c r="W58" s="236">
        <v>6.9648793674803283E-2</v>
      </c>
      <c r="X58" s="236">
        <v>2.4567562569761838</v>
      </c>
      <c r="Y58" s="236">
        <v>1.1168856822950555</v>
      </c>
      <c r="Z58" s="236">
        <v>0.74917690258850589</v>
      </c>
      <c r="AA58" s="236">
        <v>5.5410857758136398</v>
      </c>
      <c r="AB58" s="236">
        <v>0.86130032762216047</v>
      </c>
      <c r="AC58" s="236">
        <v>0.20655736023513571</v>
      </c>
      <c r="AD58" s="236">
        <v>6.0556268538409154E-2</v>
      </c>
      <c r="AE58" s="236">
        <v>0.91393037471559146</v>
      </c>
      <c r="AF58" s="236">
        <v>9.3881575905995938</v>
      </c>
      <c r="AG58" s="236">
        <v>0</v>
      </c>
      <c r="AH58" s="236">
        <v>0</v>
      </c>
      <c r="AI58" s="236">
        <v>0.19947398029045454</v>
      </c>
      <c r="AJ58" s="236">
        <v>0</v>
      </c>
      <c r="AK58" s="236">
        <v>2.1275483537088173</v>
      </c>
      <c r="AL58" s="236">
        <v>1.0262510565356406</v>
      </c>
    </row>
    <row r="59" spans="1:39">
      <c r="A59" s="160" t="s">
        <v>40</v>
      </c>
      <c r="B59" s="149" t="s">
        <v>38</v>
      </c>
      <c r="C59" s="236">
        <v>3.3993175682935455</v>
      </c>
      <c r="D59" s="236">
        <v>0.11417991899217896</v>
      </c>
      <c r="E59" s="236">
        <v>0.88242883131029881</v>
      </c>
      <c r="F59" s="236">
        <v>6.2966755368909633</v>
      </c>
      <c r="G59" s="236">
        <v>0</v>
      </c>
      <c r="H59" s="236">
        <v>0.9157142035656024</v>
      </c>
      <c r="I59" s="236">
        <v>1.059663402797256</v>
      </c>
      <c r="J59" s="236">
        <v>0</v>
      </c>
      <c r="K59" s="236">
        <v>0</v>
      </c>
      <c r="L59" s="236">
        <v>1.553679738482298</v>
      </c>
      <c r="M59" s="236">
        <v>0</v>
      </c>
      <c r="N59" s="236">
        <v>2.0309935569831126</v>
      </c>
      <c r="O59" s="236">
        <v>0.32690496170429839</v>
      </c>
      <c r="P59" s="236">
        <v>0.32798574083316978</v>
      </c>
      <c r="Q59" s="236">
        <v>1.9020290332426188</v>
      </c>
      <c r="R59" s="236">
        <v>0</v>
      </c>
      <c r="S59" s="236">
        <v>1.2553460570699537</v>
      </c>
      <c r="T59" s="236">
        <v>0</v>
      </c>
      <c r="U59" s="236">
        <v>0</v>
      </c>
      <c r="V59" s="236">
        <v>3.9809043765465929E-2</v>
      </c>
      <c r="W59" s="236">
        <v>6.9648793674803283E-2</v>
      </c>
      <c r="X59" s="236">
        <v>2.4567562569761838</v>
      </c>
      <c r="Y59" s="236">
        <v>1.1168856822950555</v>
      </c>
      <c r="Z59" s="236">
        <v>0.74917690258850589</v>
      </c>
      <c r="AA59" s="236">
        <v>5.5410857758136398</v>
      </c>
      <c r="AB59" s="236">
        <v>0.86130032762216047</v>
      </c>
      <c r="AC59" s="236">
        <v>0.20655736023513571</v>
      </c>
      <c r="AD59" s="236">
        <v>6.0556268538409154E-2</v>
      </c>
      <c r="AE59" s="236">
        <v>0.91393037471559146</v>
      </c>
      <c r="AF59" s="236">
        <v>9.3881575905995938</v>
      </c>
      <c r="AG59" s="236">
        <v>0</v>
      </c>
      <c r="AH59" s="236">
        <v>0</v>
      </c>
      <c r="AI59" s="236">
        <v>0.19947398029045454</v>
      </c>
      <c r="AJ59" s="236">
        <v>0</v>
      </c>
      <c r="AK59" s="236">
        <v>2.1275483537088173</v>
      </c>
      <c r="AL59" s="236">
        <v>1.0262510565356406</v>
      </c>
    </row>
    <row r="60" spans="1:39">
      <c r="A60" s="160" t="s">
        <v>40</v>
      </c>
      <c r="B60" s="149" t="s">
        <v>39</v>
      </c>
      <c r="C60" s="236">
        <v>12.619803105200656</v>
      </c>
      <c r="D60" s="236">
        <v>0.6593883944078941</v>
      </c>
      <c r="E60" s="236">
        <v>18.868027535015869</v>
      </c>
      <c r="F60" s="236">
        <v>12.968525588395604</v>
      </c>
      <c r="G60" s="236">
        <v>0</v>
      </c>
      <c r="H60" s="236">
        <v>0</v>
      </c>
      <c r="I60" s="236">
        <v>6.2899417654717089</v>
      </c>
      <c r="J60" s="236">
        <v>0</v>
      </c>
      <c r="K60" s="236">
        <v>0</v>
      </c>
      <c r="L60" s="236">
        <v>9.0869984224304083</v>
      </c>
      <c r="M60" s="236">
        <v>0</v>
      </c>
      <c r="N60" s="236">
        <v>7.900700151492968</v>
      </c>
      <c r="O60" s="236">
        <v>6.1018491414281399</v>
      </c>
      <c r="P60" s="236">
        <v>1.3787254407913396</v>
      </c>
      <c r="Q60" s="236">
        <v>3.8917321837153422</v>
      </c>
      <c r="R60" s="236">
        <v>0</v>
      </c>
      <c r="S60" s="236">
        <v>0</v>
      </c>
      <c r="T60" s="236">
        <v>0</v>
      </c>
      <c r="U60" s="236">
        <v>0</v>
      </c>
      <c r="V60" s="236">
        <v>0.10004502462945909</v>
      </c>
      <c r="W60" s="236">
        <v>1.7773651258049192</v>
      </c>
      <c r="X60" s="236">
        <v>43.33024995663957</v>
      </c>
      <c r="Y60" s="236">
        <v>0</v>
      </c>
      <c r="Z60" s="236">
        <v>13.980109430448902</v>
      </c>
      <c r="AA60" s="236">
        <v>17.396199384417574</v>
      </c>
      <c r="AB60" s="236">
        <v>6.9141694978711037</v>
      </c>
      <c r="AC60" s="236">
        <v>2.1111820770416876</v>
      </c>
      <c r="AD60" s="236">
        <v>0.72320773232755664</v>
      </c>
      <c r="AE60" s="236">
        <v>0</v>
      </c>
      <c r="AF60" s="236">
        <v>10.763798929885818</v>
      </c>
      <c r="AG60" s="236">
        <v>0</v>
      </c>
      <c r="AH60" s="236">
        <v>0</v>
      </c>
      <c r="AI60" s="236">
        <v>0.59288099697440644</v>
      </c>
      <c r="AJ60" s="236">
        <v>0</v>
      </c>
      <c r="AK60" s="236">
        <v>17.536380955692376</v>
      </c>
      <c r="AL60" s="236">
        <v>5.0435160280712896</v>
      </c>
    </row>
    <row r="61" spans="1:39">
      <c r="A61" s="160" t="s">
        <v>44</v>
      </c>
      <c r="B61" s="149" t="s">
        <v>45</v>
      </c>
      <c r="C61" s="236">
        <v>5.7078734825771713</v>
      </c>
      <c r="D61" s="236">
        <v>0.6923578141282889</v>
      </c>
      <c r="E61" s="236">
        <v>10.425850435702928</v>
      </c>
      <c r="F61" s="236">
        <v>8.5308605293681996</v>
      </c>
      <c r="G61" s="236">
        <v>0</v>
      </c>
      <c r="H61" s="236">
        <v>3.1844360585773748</v>
      </c>
      <c r="I61" s="236">
        <v>15.043444055753175</v>
      </c>
      <c r="J61" s="236">
        <v>0</v>
      </c>
      <c r="K61" s="236">
        <v>0</v>
      </c>
      <c r="L61" s="236">
        <v>4.4492395323291527</v>
      </c>
      <c r="M61" s="236">
        <v>0</v>
      </c>
      <c r="N61" s="236">
        <v>2.7103524710760163</v>
      </c>
      <c r="O61" s="236">
        <v>4.5600143537658706</v>
      </c>
      <c r="P61" s="236">
        <v>6.5910357508824893</v>
      </c>
      <c r="Q61" s="236">
        <v>1.9985087742862688</v>
      </c>
      <c r="R61" s="236">
        <v>0</v>
      </c>
      <c r="S61" s="236">
        <v>7.0981233855852297</v>
      </c>
      <c r="T61" s="236">
        <v>0</v>
      </c>
      <c r="U61" s="236">
        <v>0</v>
      </c>
      <c r="V61" s="236">
        <v>0.21009455172186411</v>
      </c>
      <c r="W61" s="236">
        <v>0.27696454990115954</v>
      </c>
      <c r="X61" s="236">
        <v>43.331480108567781</v>
      </c>
      <c r="Y61" s="236">
        <v>24.75959092032608</v>
      </c>
      <c r="Z61" s="236">
        <v>3.2453079676517262</v>
      </c>
      <c r="AA61" s="236">
        <v>9.0503937662072911</v>
      </c>
      <c r="AB61" s="236">
        <v>7.5061127208974892</v>
      </c>
      <c r="AC61" s="236">
        <v>2.5861980443760677</v>
      </c>
      <c r="AD61" s="236">
        <v>0.66882179907210182</v>
      </c>
      <c r="AE61" s="236">
        <v>15.145205489884527</v>
      </c>
      <c r="AF61" s="236">
        <v>2.5383731144507289</v>
      </c>
      <c r="AG61" s="145"/>
      <c r="AH61" s="145"/>
      <c r="AI61" s="236">
        <v>0.71098975238951134</v>
      </c>
      <c r="AJ61" s="236">
        <v>0</v>
      </c>
      <c r="AK61" s="236">
        <v>32.347189189420575</v>
      </c>
      <c r="AL61" s="236">
        <v>4.8112082761111017</v>
      </c>
    </row>
    <row r="62" spans="1:39">
      <c r="A62" s="160" t="s">
        <v>43</v>
      </c>
      <c r="B62" s="149" t="s">
        <v>46</v>
      </c>
      <c r="C62" s="236">
        <v>7.4298344796239153</v>
      </c>
      <c r="D62" s="236">
        <v>6.2427543410348889</v>
      </c>
      <c r="E62" s="236">
        <v>3.7454950364302215</v>
      </c>
      <c r="F62" s="236">
        <v>15.421564269512482</v>
      </c>
      <c r="G62" s="236">
        <v>0</v>
      </c>
      <c r="H62" s="236">
        <v>7.1498358135679378</v>
      </c>
      <c r="I62" s="236">
        <v>6.3750523362297455</v>
      </c>
      <c r="J62" s="236">
        <v>0</v>
      </c>
      <c r="K62" s="236">
        <v>0</v>
      </c>
      <c r="L62" s="236">
        <v>3.6067328346017824</v>
      </c>
      <c r="M62" s="236">
        <v>4.6099557854877737</v>
      </c>
      <c r="N62" s="236">
        <v>3.013558115439551</v>
      </c>
      <c r="O62" s="236">
        <v>3.2693742574573355</v>
      </c>
      <c r="P62" s="236">
        <v>3.2737118886055256</v>
      </c>
      <c r="Q62" s="236">
        <v>4.593390993379673</v>
      </c>
      <c r="R62" s="236">
        <v>1.8001473736535594</v>
      </c>
      <c r="S62" s="236">
        <v>1.6121324457062338</v>
      </c>
      <c r="T62" s="236">
        <v>1.054264427728496</v>
      </c>
      <c r="U62" s="236">
        <v>0</v>
      </c>
      <c r="V62" s="236">
        <v>2.124480316369235</v>
      </c>
      <c r="W62" s="236">
        <v>8.210156774048287E-2</v>
      </c>
      <c r="X62" s="236">
        <v>5.6865059730122889</v>
      </c>
      <c r="Y62" s="236">
        <v>4.636760151876266</v>
      </c>
      <c r="Z62" s="236">
        <v>2.0824736100945622</v>
      </c>
      <c r="AA62" s="236">
        <v>9.8407787274939409</v>
      </c>
      <c r="AB62" s="236">
        <v>2.36808854082489</v>
      </c>
      <c r="AC62" s="236">
        <v>1.83839429700974</v>
      </c>
      <c r="AD62" s="236">
        <v>1.580335531311464</v>
      </c>
      <c r="AE62" s="236">
        <v>2.2429331554546628</v>
      </c>
      <c r="AF62" s="236">
        <v>29.936466874236736</v>
      </c>
      <c r="AG62" s="236">
        <v>0</v>
      </c>
      <c r="AH62" s="236">
        <v>0</v>
      </c>
      <c r="AI62" s="236">
        <v>0</v>
      </c>
      <c r="AJ62" s="236">
        <v>0</v>
      </c>
      <c r="AK62" s="236">
        <v>5.2735776944588144</v>
      </c>
      <c r="AL62" s="236">
        <v>3.1142995698073559</v>
      </c>
    </row>
    <row r="63" spans="1:39">
      <c r="C63" s="280"/>
      <c r="D63" s="279"/>
      <c r="E63" s="279"/>
      <c r="F63" s="279"/>
      <c r="G63" s="279"/>
      <c r="H63" s="279"/>
      <c r="I63" s="279"/>
      <c r="J63" s="279"/>
      <c r="K63" s="279"/>
      <c r="L63" s="279"/>
      <c r="M63" s="279"/>
      <c r="N63" s="279"/>
      <c r="O63" s="279"/>
      <c r="P63" s="279"/>
      <c r="Q63" s="279"/>
      <c r="R63" s="279"/>
      <c r="S63" s="279"/>
      <c r="T63" s="279"/>
      <c r="U63" s="279"/>
      <c r="V63" s="279"/>
      <c r="W63" s="279"/>
      <c r="X63" s="279"/>
      <c r="Y63" s="279"/>
      <c r="Z63" s="279"/>
      <c r="AA63" s="279"/>
      <c r="AB63" s="279"/>
      <c r="AC63" s="279"/>
      <c r="AD63" s="279"/>
      <c r="AE63" s="279"/>
      <c r="AF63" s="279"/>
      <c r="AG63" s="279"/>
      <c r="AH63" s="279"/>
      <c r="AI63" s="279"/>
      <c r="AJ63" s="279"/>
      <c r="AK63" s="279"/>
      <c r="AL63" s="279"/>
    </row>
    <row r="64" spans="1:39">
      <c r="A64" s="160" t="s">
        <v>40</v>
      </c>
      <c r="B64" s="149" t="s">
        <v>252</v>
      </c>
      <c r="C64" s="278">
        <v>6.5377763480564806</v>
      </c>
      <c r="D64" s="278">
        <v>0.46359765998057967</v>
      </c>
      <c r="E64" s="278">
        <v>2.8173934792578659</v>
      </c>
      <c r="F64" s="278">
        <v>20.433619562293401</v>
      </c>
      <c r="G64" s="278">
        <v>0</v>
      </c>
      <c r="H64" s="278">
        <v>2.8255725620157812</v>
      </c>
      <c r="I64" s="278">
        <v>3.835473663748727</v>
      </c>
      <c r="J64" s="278">
        <v>0</v>
      </c>
      <c r="K64" s="278">
        <v>0</v>
      </c>
      <c r="L64" s="278">
        <v>9.1488165675189581</v>
      </c>
      <c r="M64" s="278">
        <v>0</v>
      </c>
      <c r="N64" s="278">
        <v>6.2116798787032588</v>
      </c>
      <c r="O64" s="278">
        <v>3.2495146236065886</v>
      </c>
      <c r="P64" s="278">
        <v>2.1262718184750393</v>
      </c>
      <c r="Q64" s="278">
        <v>10.283447524604428</v>
      </c>
      <c r="R64" s="278">
        <v>0</v>
      </c>
      <c r="S64" s="278">
        <v>0.12276830755877632</v>
      </c>
      <c r="T64" s="278">
        <v>0</v>
      </c>
      <c r="U64" s="278">
        <v>0</v>
      </c>
      <c r="V64" s="278">
        <v>0.15319833903945884</v>
      </c>
      <c r="W64" s="278">
        <v>0.92052351497900553</v>
      </c>
      <c r="X64" s="278">
        <v>17.615004211607179</v>
      </c>
      <c r="Y64" s="278">
        <v>1.3009308334333129</v>
      </c>
      <c r="Z64" s="278">
        <v>2.8731423300714156</v>
      </c>
      <c r="AA64" s="278">
        <v>6.8443621630146865</v>
      </c>
      <c r="AB64" s="278">
        <v>2.9390331858118151</v>
      </c>
      <c r="AC64" s="278">
        <v>1.4219445119949465</v>
      </c>
      <c r="AD64" s="278">
        <v>0.41005053240439776</v>
      </c>
      <c r="AE64" s="278">
        <v>7.6309323249283034</v>
      </c>
      <c r="AF64" s="278">
        <v>2.3312059637612479</v>
      </c>
      <c r="AG64" s="278">
        <v>0</v>
      </c>
      <c r="AH64" s="278">
        <v>0</v>
      </c>
      <c r="AI64" s="278">
        <v>0.45360473566811316</v>
      </c>
      <c r="AJ64" s="278">
        <v>0</v>
      </c>
      <c r="AK64" s="278">
        <v>61.649440200184351</v>
      </c>
      <c r="AL64" s="278">
        <v>4.2709436878240101</v>
      </c>
    </row>
    <row r="65" spans="1:38">
      <c r="A65" s="160" t="s">
        <v>43</v>
      </c>
      <c r="B65" s="149" t="s">
        <v>251</v>
      </c>
      <c r="C65" s="278">
        <v>7.4298344796239153</v>
      </c>
      <c r="D65" s="278">
        <v>6.2427543410348889</v>
      </c>
      <c r="E65" s="278">
        <v>3.7454950364302215</v>
      </c>
      <c r="F65" s="278">
        <v>15.421564269512482</v>
      </c>
      <c r="G65" s="278">
        <v>0</v>
      </c>
      <c r="H65" s="278">
        <v>7.1498358135679378</v>
      </c>
      <c r="I65" s="278">
        <v>6.3750523362297455</v>
      </c>
      <c r="J65" s="278">
        <v>0</v>
      </c>
      <c r="K65" s="278">
        <v>0</v>
      </c>
      <c r="L65" s="278">
        <v>3.6067328346017824</v>
      </c>
      <c r="M65" s="278">
        <v>4.6099557854877737</v>
      </c>
      <c r="N65" s="278">
        <v>3.013558115439551</v>
      </c>
      <c r="O65" s="278">
        <v>3.2693742574573355</v>
      </c>
      <c r="P65" s="278">
        <v>3.2737118886055256</v>
      </c>
      <c r="Q65" s="278">
        <v>4.593390993379673</v>
      </c>
      <c r="R65" s="278">
        <v>1.8001473736535594</v>
      </c>
      <c r="S65" s="278">
        <v>1.6121324457062338</v>
      </c>
      <c r="T65" s="278">
        <v>1.054264427728496</v>
      </c>
      <c r="U65" s="278">
        <v>0</v>
      </c>
      <c r="V65" s="278">
        <v>2.124480316369235</v>
      </c>
      <c r="W65" s="278">
        <v>8.210156774048287E-2</v>
      </c>
      <c r="X65" s="278">
        <v>5.6865059730122889</v>
      </c>
      <c r="Y65" s="278">
        <v>4.636760151876266</v>
      </c>
      <c r="Z65" s="278">
        <v>2.0824736100945622</v>
      </c>
      <c r="AA65" s="278">
        <v>9.8407787274939409</v>
      </c>
      <c r="AB65" s="278">
        <v>2.36808854082489</v>
      </c>
      <c r="AC65" s="278">
        <v>1.83839429700974</v>
      </c>
      <c r="AD65" s="278">
        <v>1.580335531311464</v>
      </c>
      <c r="AE65" s="278">
        <v>2.2429331554546628</v>
      </c>
      <c r="AF65" s="278">
        <v>29.936466874236736</v>
      </c>
      <c r="AG65" s="278">
        <v>0</v>
      </c>
      <c r="AH65" s="278">
        <v>0</v>
      </c>
      <c r="AI65" s="278">
        <v>0</v>
      </c>
      <c r="AJ65" s="278">
        <v>0</v>
      </c>
      <c r="AK65" s="278">
        <v>5.2735776944588144</v>
      </c>
      <c r="AL65" s="278">
        <v>3.1142995698073559</v>
      </c>
    </row>
    <row r="66" spans="1:38">
      <c r="C66" s="119"/>
    </row>
    <row r="67" spans="1:38">
      <c r="C67" s="119"/>
    </row>
    <row r="69" spans="1:38" ht="18.75">
      <c r="A69" s="111" t="s">
        <v>67</v>
      </c>
      <c r="B69" s="216"/>
      <c r="C69" s="216"/>
      <c r="D69" s="216"/>
      <c r="E69" s="216"/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</row>
    <row r="70" spans="1:38">
      <c r="A70" s="159"/>
      <c r="B70" s="216"/>
      <c r="C70" s="216"/>
      <c r="D70" s="216"/>
      <c r="E70" s="216"/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</row>
    <row r="71" spans="1:38">
      <c r="A71" s="112" t="s">
        <v>234</v>
      </c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8"/>
    </row>
    <row r="72" spans="1:38">
      <c r="A72" s="141" t="s">
        <v>41</v>
      </c>
      <c r="B72" s="141" t="s">
        <v>42</v>
      </c>
      <c r="C72" s="141" t="s">
        <v>0</v>
      </c>
      <c r="D72" s="141" t="s">
        <v>1</v>
      </c>
      <c r="E72" s="141" t="s">
        <v>2</v>
      </c>
      <c r="F72" s="141" t="s">
        <v>3</v>
      </c>
      <c r="G72" s="141" t="s">
        <v>4</v>
      </c>
      <c r="H72" s="141" t="s">
        <v>5</v>
      </c>
      <c r="I72" s="141" t="s">
        <v>6</v>
      </c>
      <c r="J72" s="141" t="s">
        <v>7</v>
      </c>
      <c r="K72" s="141" t="s">
        <v>8</v>
      </c>
      <c r="L72" s="141" t="s">
        <v>9</v>
      </c>
      <c r="M72" s="141" t="s">
        <v>10</v>
      </c>
      <c r="N72" s="141" t="s">
        <v>11</v>
      </c>
      <c r="O72" s="141" t="s">
        <v>12</v>
      </c>
      <c r="P72" s="141" t="s">
        <v>13</v>
      </c>
      <c r="Q72" s="141" t="s">
        <v>14</v>
      </c>
      <c r="R72" s="141" t="s">
        <v>15</v>
      </c>
      <c r="S72" s="141" t="s">
        <v>16</v>
      </c>
      <c r="T72" s="141" t="s">
        <v>17</v>
      </c>
      <c r="U72" s="141" t="s">
        <v>18</v>
      </c>
      <c r="V72" s="141" t="s">
        <v>19</v>
      </c>
      <c r="W72" s="141" t="s">
        <v>20</v>
      </c>
      <c r="X72" s="141" t="s">
        <v>21</v>
      </c>
      <c r="Y72" s="141" t="s">
        <v>22</v>
      </c>
      <c r="Z72" s="141" t="s">
        <v>23</v>
      </c>
      <c r="AA72" s="141" t="s">
        <v>24</v>
      </c>
      <c r="AB72" s="141" t="s">
        <v>25</v>
      </c>
      <c r="AC72" s="141" t="s">
        <v>26</v>
      </c>
      <c r="AD72" s="141" t="s">
        <v>27</v>
      </c>
      <c r="AE72" s="141" t="s">
        <v>28</v>
      </c>
      <c r="AF72" s="141" t="s">
        <v>29</v>
      </c>
      <c r="AG72" s="141" t="s">
        <v>30</v>
      </c>
      <c r="AH72" s="141" t="s">
        <v>31</v>
      </c>
      <c r="AI72" s="141" t="s">
        <v>32</v>
      </c>
      <c r="AJ72" s="141" t="s">
        <v>33</v>
      </c>
      <c r="AK72" s="141" t="s">
        <v>34</v>
      </c>
      <c r="AL72" s="141" t="s">
        <v>35</v>
      </c>
    </row>
    <row r="73" spans="1:38">
      <c r="A73" s="160" t="s">
        <v>40</v>
      </c>
      <c r="B73" s="102" t="s">
        <v>36</v>
      </c>
      <c r="C73" s="225">
        <v>75.998094173960126</v>
      </c>
      <c r="D73" s="225">
        <v>53.211165641678448</v>
      </c>
      <c r="E73" s="225">
        <v>69.42748499515524</v>
      </c>
      <c r="F73" s="225">
        <v>125.45318474766593</v>
      </c>
      <c r="G73" s="225">
        <v>49.981671992710609</v>
      </c>
      <c r="H73" s="225">
        <v>57.482971191373053</v>
      </c>
      <c r="I73" s="225">
        <v>78.995610197773374</v>
      </c>
      <c r="J73" s="225">
        <v>38.864668019970274</v>
      </c>
      <c r="K73" s="225">
        <v>60.949731180431968</v>
      </c>
      <c r="L73" s="225">
        <v>79.889297320109961</v>
      </c>
      <c r="M73" s="225">
        <v>44.080887949932688</v>
      </c>
      <c r="N73" s="225">
        <v>111.55382283339313</v>
      </c>
      <c r="O73" s="225">
        <v>68.124832762087408</v>
      </c>
      <c r="P73" s="225">
        <v>79.651040952566049</v>
      </c>
      <c r="Q73" s="225">
        <v>100.38310733645517</v>
      </c>
      <c r="R73" s="225"/>
      <c r="S73" s="225">
        <v>31.973766580557214</v>
      </c>
      <c r="T73" s="225">
        <v>26.097221593970318</v>
      </c>
      <c r="U73" s="225"/>
      <c r="V73" s="225">
        <v>96.771427594270705</v>
      </c>
      <c r="W73" s="225">
        <v>67.943850911607669</v>
      </c>
      <c r="X73" s="225">
        <v>114.54388691413848</v>
      </c>
      <c r="Y73" s="225">
        <v>48.339147744058117</v>
      </c>
      <c r="Z73" s="225">
        <v>64.955717797224594</v>
      </c>
      <c r="AA73" s="225">
        <v>66.826168292129765</v>
      </c>
      <c r="AB73" s="225">
        <v>60.265640323048672</v>
      </c>
      <c r="AC73" s="225">
        <v>37.293530785629592</v>
      </c>
      <c r="AD73" s="225">
        <v>39.202741160193199</v>
      </c>
      <c r="AE73" s="225">
        <v>41.67940062220481</v>
      </c>
      <c r="AF73" s="225">
        <v>41.977051251470002</v>
      </c>
      <c r="AG73" s="225">
        <v>14.867469432788683</v>
      </c>
      <c r="AH73" s="225">
        <v>20.028793996513144</v>
      </c>
      <c r="AI73" s="225">
        <v>5.6050098551219918</v>
      </c>
      <c r="AJ73" s="225">
        <v>4.1741171823612326</v>
      </c>
      <c r="AK73" s="225">
        <v>221.99454527059507</v>
      </c>
      <c r="AL73" s="225">
        <v>66.610319198688302</v>
      </c>
    </row>
    <row r="74" spans="1:38">
      <c r="A74" s="160" t="s">
        <v>40</v>
      </c>
      <c r="B74" s="102" t="s">
        <v>37</v>
      </c>
      <c r="C74" s="226">
        <v>14.67785294617042</v>
      </c>
      <c r="D74" s="226">
        <v>6.2017546827706393</v>
      </c>
      <c r="E74" s="226">
        <v>15.320396828675634</v>
      </c>
      <c r="F74" s="226">
        <v>26.311702788230917</v>
      </c>
      <c r="G74" s="226">
        <v>8.1799193881373853</v>
      </c>
      <c r="H74" s="226">
        <v>14.218867992955902</v>
      </c>
      <c r="I74" s="226">
        <v>12.539530887265247</v>
      </c>
      <c r="J74" s="226">
        <v>8.5775095780463371</v>
      </c>
      <c r="K74" s="226">
        <v>6.8852015305650092</v>
      </c>
      <c r="L74" s="226">
        <v>15.229694646115814</v>
      </c>
      <c r="M74" s="226">
        <v>7.6695707004044547</v>
      </c>
      <c r="N74" s="226">
        <v>13.137045412494569</v>
      </c>
      <c r="O74" s="226">
        <v>10.392898547602908</v>
      </c>
      <c r="P74" s="226">
        <v>8.2211697278556262</v>
      </c>
      <c r="Q74" s="226">
        <v>13.517372627555449</v>
      </c>
      <c r="R74" s="226"/>
      <c r="S74" s="226">
        <v>12.648985611562704</v>
      </c>
      <c r="T74" s="226">
        <v>4.1415203940582668</v>
      </c>
      <c r="U74" s="226"/>
      <c r="V74" s="226">
        <v>9.4713765015549924</v>
      </c>
      <c r="W74" s="226">
        <v>15.114305461398647</v>
      </c>
      <c r="X74" s="226">
        <v>14.953437018041267</v>
      </c>
      <c r="Y74" s="226">
        <v>20.931910404452346</v>
      </c>
      <c r="Z74" s="226">
        <v>17.734171640724664</v>
      </c>
      <c r="AA74" s="226">
        <v>22.297070492765499</v>
      </c>
      <c r="AB74" s="226">
        <v>7.1554895035948842</v>
      </c>
      <c r="AC74" s="226">
        <v>7.3782132689965554</v>
      </c>
      <c r="AD74" s="226">
        <v>10.160460598294218</v>
      </c>
      <c r="AE74" s="226">
        <v>4.2087971956103694</v>
      </c>
      <c r="AF74" s="226">
        <v>35.583329720191387</v>
      </c>
      <c r="AG74" s="226">
        <v>3.2863919987317365</v>
      </c>
      <c r="AH74" s="226">
        <v>5.2932002423589344</v>
      </c>
      <c r="AI74" s="226">
        <v>7.2642931929702428</v>
      </c>
      <c r="AJ74" s="226">
        <v>3.9899195213955605</v>
      </c>
      <c r="AK74" s="226">
        <v>13.226163657237556</v>
      </c>
      <c r="AL74" s="226">
        <v>11.959243767105068</v>
      </c>
    </row>
    <row r="75" spans="1:38">
      <c r="A75" s="160" t="s">
        <v>40</v>
      </c>
      <c r="B75" s="102" t="s">
        <v>38</v>
      </c>
      <c r="C75" s="226">
        <v>14.67785294617042</v>
      </c>
      <c r="D75" s="226">
        <v>6.2017546827706393</v>
      </c>
      <c r="E75" s="226">
        <v>15.320396828675634</v>
      </c>
      <c r="F75" s="226">
        <v>26.311702788230917</v>
      </c>
      <c r="G75" s="226">
        <v>8.1799193881373853</v>
      </c>
      <c r="H75" s="226">
        <v>14.218867992955902</v>
      </c>
      <c r="I75" s="226">
        <v>12.539530887265247</v>
      </c>
      <c r="J75" s="226">
        <v>8.5775095780463371</v>
      </c>
      <c r="K75" s="226">
        <v>6.8852015305650092</v>
      </c>
      <c r="L75" s="226">
        <v>15.229694646115814</v>
      </c>
      <c r="M75" s="226">
        <v>7.6695707004044547</v>
      </c>
      <c r="N75" s="226">
        <v>13.137045412494569</v>
      </c>
      <c r="O75" s="226">
        <v>10.392898547602908</v>
      </c>
      <c r="P75" s="226">
        <v>8.2211697278556262</v>
      </c>
      <c r="Q75" s="226">
        <v>13.517372627555449</v>
      </c>
      <c r="R75" s="226"/>
      <c r="S75" s="226">
        <v>12.648985611562704</v>
      </c>
      <c r="T75" s="226">
        <v>4.1415203940582668</v>
      </c>
      <c r="U75" s="226"/>
      <c r="V75" s="226">
        <v>9.4713765015549924</v>
      </c>
      <c r="W75" s="226">
        <v>15.114305461398647</v>
      </c>
      <c r="X75" s="226">
        <v>14.953437018041267</v>
      </c>
      <c r="Y75" s="226">
        <v>20.931910404452346</v>
      </c>
      <c r="Z75" s="226">
        <v>17.734171640724664</v>
      </c>
      <c r="AA75" s="226">
        <v>22.297070492765499</v>
      </c>
      <c r="AB75" s="226">
        <v>7.1554895035948842</v>
      </c>
      <c r="AC75" s="226">
        <v>7.3782132689965554</v>
      </c>
      <c r="AD75" s="226">
        <v>10.160460598294218</v>
      </c>
      <c r="AE75" s="226">
        <v>4.2087971956103694</v>
      </c>
      <c r="AF75" s="226">
        <v>35.583329720191387</v>
      </c>
      <c r="AG75" s="226">
        <v>3.2863919987317365</v>
      </c>
      <c r="AH75" s="226">
        <v>5.2932002423589344</v>
      </c>
      <c r="AI75" s="226">
        <v>7.2642931929702428</v>
      </c>
      <c r="AJ75" s="226">
        <v>3.9899195213955605</v>
      </c>
      <c r="AK75" s="226">
        <v>13.226163657237556</v>
      </c>
      <c r="AL75" s="226">
        <v>11.959243767105068</v>
      </c>
    </row>
    <row r="76" spans="1:38">
      <c r="A76" s="160" t="s">
        <v>40</v>
      </c>
      <c r="B76" s="102" t="s">
        <v>39</v>
      </c>
      <c r="C76" s="226">
        <v>136.37949338216367</v>
      </c>
      <c r="D76" s="226">
        <v>57.265177082718722</v>
      </c>
      <c r="E76" s="226">
        <v>199.03645304232887</v>
      </c>
      <c r="F76" s="226">
        <v>99.357612743592796</v>
      </c>
      <c r="G76" s="226">
        <v>35.307904679143462</v>
      </c>
      <c r="H76" s="226">
        <v>43.163248099205362</v>
      </c>
      <c r="I76" s="226">
        <v>44.679858963238431</v>
      </c>
      <c r="J76" s="226">
        <v>36.475120059968575</v>
      </c>
      <c r="K76" s="226">
        <v>56.027225755787867</v>
      </c>
      <c r="L76" s="226">
        <v>81.770829793887287</v>
      </c>
      <c r="M76" s="226">
        <v>62.783780258026702</v>
      </c>
      <c r="N76" s="226">
        <v>128.21873011234192</v>
      </c>
      <c r="O76" s="226">
        <v>133.89231084228192</v>
      </c>
      <c r="P76" s="226">
        <v>51.766154115426325</v>
      </c>
      <c r="Q76" s="226">
        <v>127.76998402144474</v>
      </c>
      <c r="R76" s="226"/>
      <c r="S76" s="226">
        <v>40.34037908359295</v>
      </c>
      <c r="T76" s="226">
        <v>26.405170075057555</v>
      </c>
      <c r="U76" s="226"/>
      <c r="V76" s="226">
        <v>94.004633003444454</v>
      </c>
      <c r="W76" s="226">
        <v>104.83238630805089</v>
      </c>
      <c r="X76" s="226">
        <v>161.39883215509857</v>
      </c>
      <c r="Y76" s="226">
        <v>57.585429466298457</v>
      </c>
      <c r="Z76" s="226">
        <v>152.6908434168528</v>
      </c>
      <c r="AA76" s="226">
        <v>142.6177059654396</v>
      </c>
      <c r="AB76" s="226">
        <v>49.766407498193793</v>
      </c>
      <c r="AC76" s="226">
        <v>42.881874992772865</v>
      </c>
      <c r="AD76" s="226">
        <v>54.84619213693928</v>
      </c>
      <c r="AE76" s="226">
        <v>72.784544433990334</v>
      </c>
      <c r="AF76" s="226">
        <v>85.091670394642023</v>
      </c>
      <c r="AG76" s="226">
        <v>10.518637545677198</v>
      </c>
      <c r="AH76" s="226">
        <v>14.218122282931041</v>
      </c>
      <c r="AI76" s="226">
        <v>23.086176596588125</v>
      </c>
      <c r="AJ76" s="226">
        <v>7.8195104102766395</v>
      </c>
      <c r="AK76" s="226">
        <v>76.907877044494484</v>
      </c>
      <c r="AL76" s="226">
        <v>75.945680803473564</v>
      </c>
    </row>
    <row r="77" spans="1:38">
      <c r="A77" s="160" t="s">
        <v>44</v>
      </c>
      <c r="B77" s="92" t="s">
        <v>45</v>
      </c>
      <c r="C77" s="226">
        <v>56.370738077524123</v>
      </c>
      <c r="D77" s="226">
        <v>64.44947012849876</v>
      </c>
      <c r="E77" s="226">
        <v>109.92139060544125</v>
      </c>
      <c r="F77" s="226">
        <v>89.38661467303784</v>
      </c>
      <c r="G77" s="226">
        <v>67.253039297354448</v>
      </c>
      <c r="H77" s="226">
        <v>93.61010531977513</v>
      </c>
      <c r="I77" s="226">
        <v>58.418226367426456</v>
      </c>
      <c r="J77" s="226">
        <v>69.548262857167529</v>
      </c>
      <c r="K77" s="226">
        <v>72.429620068123356</v>
      </c>
      <c r="L77" s="226">
        <v>75.281304115603731</v>
      </c>
      <c r="M77" s="226">
        <v>66.641677588839229</v>
      </c>
      <c r="N77" s="226">
        <v>100.56443861665055</v>
      </c>
      <c r="O77" s="226">
        <v>110.33456429625571</v>
      </c>
      <c r="P77" s="226">
        <v>85.053222893698845</v>
      </c>
      <c r="Q77" s="226">
        <v>81.051149640827148</v>
      </c>
      <c r="R77" s="226"/>
      <c r="S77" s="226">
        <v>92.68746512193556</v>
      </c>
      <c r="T77" s="226">
        <v>31.649668426049303</v>
      </c>
      <c r="U77" s="226"/>
      <c r="V77" s="226">
        <v>66.18124618433778</v>
      </c>
      <c r="W77" s="226">
        <v>78.614134764781952</v>
      </c>
      <c r="X77" s="226">
        <v>249.06090751623046</v>
      </c>
      <c r="Y77" s="226">
        <v>182.33880577310265</v>
      </c>
      <c r="Z77" s="226">
        <v>98.579895328179305</v>
      </c>
      <c r="AA77" s="226">
        <v>85.316005704404319</v>
      </c>
      <c r="AB77" s="226">
        <v>92.068462691824905</v>
      </c>
      <c r="AC77" s="226">
        <v>58.416013221008747</v>
      </c>
      <c r="AD77" s="226">
        <v>68.896604914714345</v>
      </c>
      <c r="AE77" s="226">
        <v>57.533580353066398</v>
      </c>
      <c r="AF77" s="226">
        <v>76.315864127888986</v>
      </c>
      <c r="AG77" s="145"/>
      <c r="AH77" s="145"/>
      <c r="AI77" s="226">
        <v>10.302455691972423</v>
      </c>
      <c r="AJ77" s="226">
        <v>8.6796284779802129</v>
      </c>
      <c r="AK77" s="226">
        <v>129.84274777378681</v>
      </c>
      <c r="AL77" s="226">
        <v>84.354789309335644</v>
      </c>
    </row>
    <row r="78" spans="1:38">
      <c r="A78" s="160" t="s">
        <v>43</v>
      </c>
      <c r="B78" s="160" t="s">
        <v>46</v>
      </c>
      <c r="C78" s="226">
        <v>26.534092149401062</v>
      </c>
      <c r="D78" s="226">
        <v>24.184797201573112</v>
      </c>
      <c r="E78" s="226">
        <v>25.570975182178351</v>
      </c>
      <c r="F78" s="226">
        <v>49.175130428035345</v>
      </c>
      <c r="G78" s="226">
        <v>16.932325772960965</v>
      </c>
      <c r="H78" s="226">
        <v>62.436395820955333</v>
      </c>
      <c r="I78" s="226">
        <v>21.68360661742139</v>
      </c>
      <c r="J78" s="226">
        <v>10.162163255200106</v>
      </c>
      <c r="K78" s="226">
        <v>11.205822121251057</v>
      </c>
      <c r="L78" s="226">
        <v>22.121046967829223</v>
      </c>
      <c r="M78" s="226">
        <v>24.428254985180995</v>
      </c>
      <c r="N78" s="226">
        <v>28.469356945882662</v>
      </c>
      <c r="O78" s="226">
        <v>30.497649682393419</v>
      </c>
      <c r="P78" s="226">
        <v>13.59361262819365</v>
      </c>
      <c r="Q78" s="226">
        <v>28.338544414613231</v>
      </c>
      <c r="R78" s="226"/>
      <c r="S78" s="226">
        <v>17.249115649215696</v>
      </c>
      <c r="T78" s="226">
        <v>6.8137231613451945</v>
      </c>
      <c r="U78" s="226"/>
      <c r="V78" s="226">
        <v>14.643031108943509</v>
      </c>
      <c r="W78" s="226">
        <v>12.469118766215754</v>
      </c>
      <c r="X78" s="226">
        <v>19.880437125773618</v>
      </c>
      <c r="Y78" s="226">
        <v>30.268568564855137</v>
      </c>
      <c r="Z78" s="226">
        <v>25.350684150478425</v>
      </c>
      <c r="AA78" s="226">
        <v>35.824956927435764</v>
      </c>
      <c r="AB78" s="226">
        <v>10.448144280020587</v>
      </c>
      <c r="AC78" s="226">
        <v>29.075990214833226</v>
      </c>
      <c r="AD78" s="226">
        <v>21.561385979967724</v>
      </c>
      <c r="AE78" s="226">
        <v>6.2112331337838258</v>
      </c>
      <c r="AF78" s="226">
        <v>39.98987846518687</v>
      </c>
      <c r="AG78" s="226">
        <v>2.6592872204956821</v>
      </c>
      <c r="AH78" s="226">
        <v>3.91133832349266</v>
      </c>
      <c r="AI78" s="226">
        <v>1.9312127744315699</v>
      </c>
      <c r="AJ78" s="226">
        <v>1.3047980549215279</v>
      </c>
      <c r="AK78" s="226">
        <v>40.93500828463015</v>
      </c>
      <c r="AL78" s="226">
        <v>20.406600642858475</v>
      </c>
    </row>
    <row r="80" spans="1:38" ht="15">
      <c r="A80" s="112" t="s">
        <v>235</v>
      </c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</row>
    <row r="81" spans="1:38">
      <c r="A81" s="141" t="s">
        <v>41</v>
      </c>
      <c r="B81" s="141" t="s">
        <v>42</v>
      </c>
      <c r="C81" s="141" t="s">
        <v>0</v>
      </c>
      <c r="D81" s="141" t="s">
        <v>1</v>
      </c>
      <c r="E81" s="141" t="s">
        <v>2</v>
      </c>
      <c r="F81" s="141" t="s">
        <v>3</v>
      </c>
      <c r="G81" s="141" t="s">
        <v>4</v>
      </c>
      <c r="H81" s="141" t="s">
        <v>5</v>
      </c>
      <c r="I81" s="141" t="s">
        <v>6</v>
      </c>
      <c r="J81" s="141" t="s">
        <v>7</v>
      </c>
      <c r="K81" s="141" t="s">
        <v>8</v>
      </c>
      <c r="L81" s="141" t="s">
        <v>9</v>
      </c>
      <c r="M81" s="141" t="s">
        <v>10</v>
      </c>
      <c r="N81" s="141" t="s">
        <v>11</v>
      </c>
      <c r="O81" s="141" t="s">
        <v>12</v>
      </c>
      <c r="P81" s="141" t="s">
        <v>13</v>
      </c>
      <c r="Q81" s="141" t="s">
        <v>14</v>
      </c>
      <c r="R81" s="141" t="s">
        <v>15</v>
      </c>
      <c r="S81" s="141" t="s">
        <v>16</v>
      </c>
      <c r="T81" s="141" t="s">
        <v>17</v>
      </c>
      <c r="U81" s="141" t="s">
        <v>18</v>
      </c>
      <c r="V81" s="141" t="s">
        <v>19</v>
      </c>
      <c r="W81" s="141" t="s">
        <v>20</v>
      </c>
      <c r="X81" s="141" t="s">
        <v>21</v>
      </c>
      <c r="Y81" s="141" t="s">
        <v>22</v>
      </c>
      <c r="Z81" s="141" t="s">
        <v>23</v>
      </c>
      <c r="AA81" s="141" t="s">
        <v>24</v>
      </c>
      <c r="AB81" s="141" t="s">
        <v>25</v>
      </c>
      <c r="AC81" s="141" t="s">
        <v>26</v>
      </c>
      <c r="AD81" s="141" t="s">
        <v>27</v>
      </c>
      <c r="AE81" s="141" t="s">
        <v>28</v>
      </c>
      <c r="AF81" s="141" t="s">
        <v>29</v>
      </c>
      <c r="AG81" s="141" t="s">
        <v>30</v>
      </c>
      <c r="AH81" s="141" t="s">
        <v>31</v>
      </c>
      <c r="AI81" s="141" t="s">
        <v>32</v>
      </c>
      <c r="AJ81" s="141" t="s">
        <v>33</v>
      </c>
      <c r="AK81" s="141" t="s">
        <v>34</v>
      </c>
      <c r="AL81" s="141" t="s">
        <v>35</v>
      </c>
    </row>
    <row r="82" spans="1:38">
      <c r="A82" s="160" t="s">
        <v>40</v>
      </c>
      <c r="B82" s="149" t="s">
        <v>36</v>
      </c>
      <c r="C82" s="236">
        <v>38.5237796264094</v>
      </c>
      <c r="D82" s="236">
        <v>30.655891431566566</v>
      </c>
      <c r="E82" s="236">
        <v>64.419634857249406</v>
      </c>
      <c r="F82" s="236">
        <v>111.33892181377847</v>
      </c>
      <c r="G82" s="236">
        <v>30.864182453724933</v>
      </c>
      <c r="H82" s="236">
        <v>54.993600122587928</v>
      </c>
      <c r="I82" s="236">
        <v>21.083118894511554</v>
      </c>
      <c r="J82" s="236">
        <v>38.864668019970274</v>
      </c>
      <c r="K82" s="236">
        <v>34.936575916963008</v>
      </c>
      <c r="L82" s="236">
        <v>71.046566609852533</v>
      </c>
      <c r="M82" s="236">
        <v>31.217354167098613</v>
      </c>
      <c r="N82" s="236">
        <v>96.67096577786188</v>
      </c>
      <c r="O82" s="236">
        <v>59.938113916052359</v>
      </c>
      <c r="P82" s="236">
        <v>40.332363297431037</v>
      </c>
      <c r="Q82" s="236">
        <v>84.515511987134431</v>
      </c>
      <c r="R82" s="225"/>
      <c r="S82" s="236">
        <v>31.973766580557214</v>
      </c>
      <c r="T82" s="236">
        <v>17.530119801403728</v>
      </c>
      <c r="U82" s="225"/>
      <c r="V82" s="236">
        <v>46.654817003630399</v>
      </c>
      <c r="W82" s="236">
        <v>67.429585063098102</v>
      </c>
      <c r="X82" s="236">
        <v>96.072285952475809</v>
      </c>
      <c r="Y82" s="236">
        <v>41.799899613407625</v>
      </c>
      <c r="Z82" s="236">
        <v>58.387955906777016</v>
      </c>
      <c r="AA82" s="236">
        <v>58.542200974483642</v>
      </c>
      <c r="AB82" s="236">
        <v>31.061498071065103</v>
      </c>
      <c r="AC82" s="236">
        <v>27.740904499070098</v>
      </c>
      <c r="AD82" s="236">
        <v>28.386893851118444</v>
      </c>
      <c r="AE82" s="236">
        <v>17.005015909302713</v>
      </c>
      <c r="AF82" s="236">
        <v>28.439937657986938</v>
      </c>
      <c r="AG82" s="236">
        <v>7.7136005925460855</v>
      </c>
      <c r="AH82" s="236">
        <v>14.054544058598081</v>
      </c>
      <c r="AI82" s="236">
        <v>2.3766801073256536</v>
      </c>
      <c r="AJ82" s="236">
        <v>2.1174762756347034</v>
      </c>
      <c r="AK82" s="236">
        <v>199.53759141828806</v>
      </c>
      <c r="AL82" s="236">
        <v>49.414440407321713</v>
      </c>
    </row>
    <row r="83" spans="1:38">
      <c r="A83" s="160" t="s">
        <v>40</v>
      </c>
      <c r="B83" s="149" t="s">
        <v>37</v>
      </c>
      <c r="C83" s="236">
        <v>13.636632278322498</v>
      </c>
      <c r="D83" s="236">
        <v>5.1161439235217179</v>
      </c>
      <c r="E83" s="236">
        <v>15.127569852200047</v>
      </c>
      <c r="F83" s="236">
        <v>24.577192819902212</v>
      </c>
      <c r="G83" s="236">
        <v>7.0636583059665758</v>
      </c>
      <c r="H83" s="236">
        <v>13.822690326653017</v>
      </c>
      <c r="I83" s="236">
        <v>3.4618868029165406</v>
      </c>
      <c r="J83" s="236">
        <v>8.5775095780463371</v>
      </c>
      <c r="K83" s="236">
        <v>4.5455437782686303</v>
      </c>
      <c r="L83" s="236">
        <v>13.848212473574369</v>
      </c>
      <c r="M83" s="236">
        <v>5.9146989058755812</v>
      </c>
      <c r="N83" s="236">
        <v>11.356941159484993</v>
      </c>
      <c r="O83" s="236">
        <v>8.7931621532711635</v>
      </c>
      <c r="P83" s="236">
        <v>7.6326440397218835</v>
      </c>
      <c r="Q83" s="236">
        <v>11.820839001866222</v>
      </c>
      <c r="R83" s="226"/>
      <c r="S83" s="236">
        <v>12.648985611562704</v>
      </c>
      <c r="T83" s="236">
        <v>3.4177271020292701</v>
      </c>
      <c r="U83" s="226"/>
      <c r="V83" s="236">
        <v>5.3617996716968506</v>
      </c>
      <c r="W83" s="236">
        <v>13.689944022373094</v>
      </c>
      <c r="X83" s="236">
        <v>12.697926669470625</v>
      </c>
      <c r="Y83" s="236">
        <v>18.160503847931022</v>
      </c>
      <c r="Z83" s="236">
        <v>16.319952520290848</v>
      </c>
      <c r="AA83" s="236">
        <v>21.70276253416942</v>
      </c>
      <c r="AB83" s="236">
        <v>6.3858366387218357</v>
      </c>
      <c r="AC83" s="236">
        <v>5.2237385610940166</v>
      </c>
      <c r="AD83" s="236">
        <v>7.9545846160052687</v>
      </c>
      <c r="AE83" s="236">
        <v>3.6390403880388287</v>
      </c>
      <c r="AF83" s="236">
        <v>31.692525040897291</v>
      </c>
      <c r="AG83" s="236">
        <v>3.0256005772771135</v>
      </c>
      <c r="AH83" s="236">
        <v>5.2932002423589344</v>
      </c>
      <c r="AI83" s="236">
        <v>1.6903644663142976</v>
      </c>
      <c r="AJ83" s="236">
        <v>2.042050434282968</v>
      </c>
      <c r="AK83" s="236">
        <v>11.783759050608875</v>
      </c>
      <c r="AL83" s="236">
        <v>10.448811509391939</v>
      </c>
    </row>
    <row r="84" spans="1:38">
      <c r="A84" s="160" t="s">
        <v>40</v>
      </c>
      <c r="B84" s="149" t="s">
        <v>38</v>
      </c>
      <c r="C84" s="236">
        <v>13.636632278322498</v>
      </c>
      <c r="D84" s="236">
        <v>5.1161439235217179</v>
      </c>
      <c r="E84" s="236">
        <v>15.127569852200047</v>
      </c>
      <c r="F84" s="236">
        <v>24.577192819902212</v>
      </c>
      <c r="G84" s="236">
        <v>7.0636583059665758</v>
      </c>
      <c r="H84" s="236">
        <v>13.822690326653017</v>
      </c>
      <c r="I84" s="236">
        <v>3.4618868029165406</v>
      </c>
      <c r="J84" s="236">
        <v>8.5775095780463371</v>
      </c>
      <c r="K84" s="236">
        <v>4.5455437782686303</v>
      </c>
      <c r="L84" s="236">
        <v>13.848212473574369</v>
      </c>
      <c r="M84" s="236">
        <v>5.9146989058755812</v>
      </c>
      <c r="N84" s="236">
        <v>11.356941159484993</v>
      </c>
      <c r="O84" s="236">
        <v>8.7931621532711635</v>
      </c>
      <c r="P84" s="236">
        <v>7.6326440397218835</v>
      </c>
      <c r="Q84" s="236">
        <v>11.820839001866222</v>
      </c>
      <c r="R84" s="226"/>
      <c r="S84" s="236">
        <v>12.648985611562704</v>
      </c>
      <c r="T84" s="236">
        <v>3.4177271020292701</v>
      </c>
      <c r="U84" s="226"/>
      <c r="V84" s="236">
        <v>5.3617996716968506</v>
      </c>
      <c r="W84" s="236">
        <v>13.689944022373094</v>
      </c>
      <c r="X84" s="236">
        <v>12.697926669470625</v>
      </c>
      <c r="Y84" s="236">
        <v>18.160503847931022</v>
      </c>
      <c r="Z84" s="236">
        <v>16.319952520290848</v>
      </c>
      <c r="AA84" s="236">
        <v>21.70276253416942</v>
      </c>
      <c r="AB84" s="236">
        <v>6.3858366387218357</v>
      </c>
      <c r="AC84" s="236">
        <v>5.2237385610940166</v>
      </c>
      <c r="AD84" s="236">
        <v>7.9545846160052687</v>
      </c>
      <c r="AE84" s="236">
        <v>3.6390403880388287</v>
      </c>
      <c r="AF84" s="236">
        <v>31.692525040897291</v>
      </c>
      <c r="AG84" s="236">
        <v>3.0256005772771135</v>
      </c>
      <c r="AH84" s="236">
        <v>5.2932002423589344</v>
      </c>
      <c r="AI84" s="236">
        <v>1.6903644663142976</v>
      </c>
      <c r="AJ84" s="236">
        <v>2.042050434282968</v>
      </c>
      <c r="AK84" s="236">
        <v>11.783759050608875</v>
      </c>
      <c r="AL84" s="236">
        <v>10.448811509391939</v>
      </c>
    </row>
    <row r="85" spans="1:38">
      <c r="A85" s="160" t="s">
        <v>40</v>
      </c>
      <c r="B85" s="149" t="s">
        <v>39</v>
      </c>
      <c r="C85" s="236">
        <v>52.73565052506094</v>
      </c>
      <c r="D85" s="236">
        <v>31.960057723066196</v>
      </c>
      <c r="E85" s="236">
        <v>173.08317594285947</v>
      </c>
      <c r="F85" s="236">
        <v>93.830894404035746</v>
      </c>
      <c r="G85" s="236">
        <v>25.015702171071236</v>
      </c>
      <c r="H85" s="236">
        <v>41.828828105625412</v>
      </c>
      <c r="I85" s="236">
        <v>28.012250216405441</v>
      </c>
      <c r="J85" s="236">
        <v>36.475120059968575</v>
      </c>
      <c r="K85" s="236">
        <v>36.524895140788374</v>
      </c>
      <c r="L85" s="236">
        <v>77.353300993144302</v>
      </c>
      <c r="M85" s="236">
        <v>37.648116545878679</v>
      </c>
      <c r="N85" s="236">
        <v>108.60144250050804</v>
      </c>
      <c r="O85" s="236">
        <v>123.20477330617788</v>
      </c>
      <c r="P85" s="236">
        <v>46.193045510775654</v>
      </c>
      <c r="Q85" s="236">
        <v>113.73920599930587</v>
      </c>
      <c r="R85" s="226"/>
      <c r="S85" s="236">
        <v>40.34037908359295</v>
      </c>
      <c r="T85" s="236">
        <v>24.060442570621714</v>
      </c>
      <c r="U85" s="226"/>
      <c r="V85" s="236">
        <v>50.77229315196638</v>
      </c>
      <c r="W85" s="236">
        <v>103.41112810032071</v>
      </c>
      <c r="X85" s="236">
        <v>135.30493423109493</v>
      </c>
      <c r="Y85" s="236">
        <v>47.607942760517915</v>
      </c>
      <c r="Z85" s="236">
        <v>142.61271211201841</v>
      </c>
      <c r="AA85" s="236">
        <v>124.36406689746084</v>
      </c>
      <c r="AB85" s="236">
        <v>40.119602020799398</v>
      </c>
      <c r="AC85" s="236">
        <v>35.146300296446526</v>
      </c>
      <c r="AD85" s="236">
        <v>39.230403895074886</v>
      </c>
      <c r="AE85" s="236">
        <v>27.347531442681166</v>
      </c>
      <c r="AF85" s="236">
        <v>72.221097832038993</v>
      </c>
      <c r="AG85" s="236">
        <v>6.2812063148462771</v>
      </c>
      <c r="AH85" s="236">
        <v>10.761402696341829</v>
      </c>
      <c r="AI85" s="236">
        <v>1.6417404837646361</v>
      </c>
      <c r="AJ85" s="236">
        <v>1.439681915444772</v>
      </c>
      <c r="AK85" s="236">
        <v>62.095353159949141</v>
      </c>
      <c r="AL85" s="236">
        <v>62.736788236717224</v>
      </c>
    </row>
    <row r="86" spans="1:38">
      <c r="A86" s="160" t="s">
        <v>44</v>
      </c>
      <c r="B86" s="149" t="s">
        <v>45</v>
      </c>
      <c r="C86" s="236">
        <v>45.328519131273694</v>
      </c>
      <c r="D86" s="236">
        <v>47.380267893634347</v>
      </c>
      <c r="E86" s="236">
        <v>108.89059062841193</v>
      </c>
      <c r="F86" s="236">
        <v>85.988444802886704</v>
      </c>
      <c r="G86" s="236">
        <v>52.289644129198365</v>
      </c>
      <c r="H86" s="236">
        <v>83.750618842283387</v>
      </c>
      <c r="I86" s="236">
        <v>29.13116206748554</v>
      </c>
      <c r="J86" s="236">
        <v>69.548262857167529</v>
      </c>
      <c r="K86" s="236">
        <v>42.042165346279567</v>
      </c>
      <c r="L86" s="236">
        <v>68.58869226101497</v>
      </c>
      <c r="M86" s="236">
        <v>43.735467164421266</v>
      </c>
      <c r="N86" s="236">
        <v>83.649108643216692</v>
      </c>
      <c r="O86" s="236">
        <v>94.739565221088185</v>
      </c>
      <c r="P86" s="236">
        <v>74.735977128326766</v>
      </c>
      <c r="Q86" s="236">
        <v>71.903962646388692</v>
      </c>
      <c r="R86" s="226"/>
      <c r="S86" s="236">
        <v>92.68746512193556</v>
      </c>
      <c r="T86" s="236">
        <v>30.740085870958353</v>
      </c>
      <c r="U86" s="226"/>
      <c r="V86" s="236">
        <v>48.34908634723908</v>
      </c>
      <c r="W86" s="236">
        <v>77.922098972805486</v>
      </c>
      <c r="X86" s="236">
        <v>225.07242451034344</v>
      </c>
      <c r="Y86" s="236">
        <v>162.78822462128551</v>
      </c>
      <c r="Z86" s="236">
        <v>79.829815624878933</v>
      </c>
      <c r="AA86" s="236">
        <v>81.279265085835448</v>
      </c>
      <c r="AB86" s="236">
        <v>64.112029134877403</v>
      </c>
      <c r="AC86" s="236">
        <v>43.572053362405732</v>
      </c>
      <c r="AD86" s="236">
        <v>58.031300949227791</v>
      </c>
      <c r="AE86" s="236">
        <v>30.58766215675719</v>
      </c>
      <c r="AF86" s="236">
        <v>52.179834613148998</v>
      </c>
      <c r="AG86" s="145"/>
      <c r="AH86" s="145"/>
      <c r="AI86" s="236">
        <v>7.0741259441760844</v>
      </c>
      <c r="AJ86" s="236">
        <v>5.6847690930475778</v>
      </c>
      <c r="AK86" s="236">
        <v>103.61604434122333</v>
      </c>
      <c r="AL86" s="236">
        <v>70.920234644586245</v>
      </c>
    </row>
    <row r="87" spans="1:38">
      <c r="A87" s="160" t="s">
        <v>43</v>
      </c>
      <c r="B87" s="149" t="s">
        <v>46</v>
      </c>
      <c r="C87" s="236">
        <v>24.601869217477734</v>
      </c>
      <c r="D87" s="236">
        <v>22.127749395410092</v>
      </c>
      <c r="E87" s="236">
        <v>25.121900161922085</v>
      </c>
      <c r="F87" s="236">
        <v>47.759199123052412</v>
      </c>
      <c r="G87" s="236">
        <v>12.448125073303988</v>
      </c>
      <c r="H87" s="236">
        <v>59.536305657198866</v>
      </c>
      <c r="I87" s="236">
        <v>21.125411011947648</v>
      </c>
      <c r="J87" s="236">
        <v>9.1121249803916839</v>
      </c>
      <c r="K87" s="236">
        <v>9.4825490894927089</v>
      </c>
      <c r="L87" s="236">
        <v>20.309638029754645</v>
      </c>
      <c r="M87" s="236">
        <v>22.556788311627912</v>
      </c>
      <c r="N87" s="236">
        <v>16.216738836459601</v>
      </c>
      <c r="O87" s="236">
        <v>27.784251682435382</v>
      </c>
      <c r="P87" s="236">
        <v>12.020939359771907</v>
      </c>
      <c r="Q87" s="236">
        <v>23.596866938511781</v>
      </c>
      <c r="R87" s="226"/>
      <c r="S87" s="236">
        <v>13.871806988707334</v>
      </c>
      <c r="T87" s="236">
        <v>6.4275326317522765</v>
      </c>
      <c r="U87" s="226"/>
      <c r="V87" s="236">
        <v>13.209351766306757</v>
      </c>
      <c r="W87" s="236">
        <v>10.381486873113811</v>
      </c>
      <c r="X87" s="236">
        <v>17.366819615867698</v>
      </c>
      <c r="Y87" s="236">
        <v>26.430436505270549</v>
      </c>
      <c r="Z87" s="236">
        <v>21.700055835022326</v>
      </c>
      <c r="AA87" s="236">
        <v>34.057299599810989</v>
      </c>
      <c r="AB87" s="236">
        <v>9.7148387054149197</v>
      </c>
      <c r="AC87" s="236">
        <v>27.852120286233159</v>
      </c>
      <c r="AD87" s="236">
        <v>19.614766912984447</v>
      </c>
      <c r="AE87" s="236">
        <v>4.8862616787635664</v>
      </c>
      <c r="AF87" s="236">
        <v>37.246663470668153</v>
      </c>
      <c r="AG87" s="236">
        <v>1.5004517268728927</v>
      </c>
      <c r="AH87" s="236">
        <v>2.9488638957386977</v>
      </c>
      <c r="AI87" s="236">
        <v>0.87981411724340708</v>
      </c>
      <c r="AJ87" s="236">
        <v>0.91321482484208716</v>
      </c>
      <c r="AK87" s="236">
        <v>23.713681078244321</v>
      </c>
      <c r="AL87" s="236">
        <v>18.427313187677576</v>
      </c>
    </row>
    <row r="88" spans="1:38">
      <c r="A88" s="159"/>
      <c r="B88" s="216"/>
      <c r="C88" s="216"/>
      <c r="D88" s="216"/>
      <c r="E88" s="216"/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</row>
    <row r="89" spans="1:38">
      <c r="A89" s="159"/>
      <c r="B89" s="216"/>
      <c r="C89" s="216"/>
      <c r="D89" s="216"/>
      <c r="E89" s="216"/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</row>
    <row r="92" spans="1:38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4" spans="1:38" ht="15">
      <c r="B94" s="13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17"/>
      <c r="Y94" s="217"/>
      <c r="Z94" s="217"/>
      <c r="AA94" s="217"/>
      <c r="AB94" s="217"/>
      <c r="AC94" s="217"/>
      <c r="AD94" s="217"/>
      <c r="AE94" s="217"/>
      <c r="AF94" s="217"/>
      <c r="AG94" s="217"/>
      <c r="AH94" s="217"/>
      <c r="AI94" s="217"/>
      <c r="AJ94" s="217"/>
      <c r="AK94" s="217"/>
      <c r="AL94" s="217"/>
    </row>
    <row r="95" spans="1:38" s="159" customFormat="1" ht="15.75">
      <c r="B95" s="216"/>
      <c r="C95" s="281"/>
      <c r="D95" s="281"/>
      <c r="E95" s="281"/>
      <c r="F95" s="281"/>
      <c r="G95" s="281"/>
      <c r="H95" s="281"/>
      <c r="I95" s="281"/>
      <c r="J95" s="281"/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81"/>
      <c r="AH95" s="281"/>
      <c r="AI95" s="281"/>
      <c r="AJ95" s="281"/>
      <c r="AK95" s="281"/>
      <c r="AL95" s="282"/>
    </row>
    <row r="96" spans="1:38" ht="15.75">
      <c r="B96" s="216"/>
      <c r="C96" s="281"/>
      <c r="D96" s="281"/>
      <c r="E96" s="281"/>
      <c r="F96" s="281"/>
      <c r="G96" s="281"/>
      <c r="H96" s="281"/>
      <c r="I96" s="281"/>
      <c r="J96" s="281"/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1"/>
      <c r="AH96" s="281"/>
      <c r="AI96" s="281"/>
      <c r="AJ96" s="281"/>
      <c r="AK96" s="281"/>
      <c r="AL96" s="282"/>
    </row>
    <row r="97" spans="2:38" ht="15.75">
      <c r="B97" s="216"/>
      <c r="C97" s="281"/>
      <c r="D97" s="281"/>
      <c r="E97" s="281"/>
      <c r="F97" s="281"/>
      <c r="G97" s="281"/>
      <c r="H97" s="281"/>
      <c r="I97" s="281"/>
      <c r="J97" s="281"/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1"/>
      <c r="AH97" s="281"/>
      <c r="AI97" s="281"/>
      <c r="AJ97" s="281"/>
      <c r="AK97" s="281"/>
      <c r="AL97" s="282"/>
    </row>
    <row r="98" spans="2:38" ht="15.75">
      <c r="B98" s="216"/>
      <c r="C98" s="281"/>
      <c r="D98" s="281"/>
      <c r="E98" s="281"/>
      <c r="F98" s="281"/>
      <c r="G98" s="281"/>
      <c r="H98" s="281"/>
      <c r="I98" s="281"/>
      <c r="J98" s="281"/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1"/>
      <c r="AH98" s="281"/>
      <c r="AI98" s="281"/>
      <c r="AJ98" s="281"/>
      <c r="AK98" s="281"/>
      <c r="AL98" s="282"/>
    </row>
    <row r="99" spans="2:38" ht="15">
      <c r="B99" s="216"/>
      <c r="C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282"/>
    </row>
    <row r="100" spans="2:38" ht="15.75">
      <c r="B100" s="216"/>
      <c r="C100" s="281"/>
      <c r="D100" s="281"/>
      <c r="E100" s="281"/>
      <c r="F100" s="281"/>
      <c r="G100" s="281"/>
      <c r="H100" s="281"/>
      <c r="I100" s="281"/>
      <c r="J100" s="281"/>
      <c r="K100" s="281"/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83"/>
      <c r="AH100" s="283"/>
      <c r="AI100" s="281"/>
      <c r="AJ100" s="281"/>
      <c r="AK100" s="281"/>
      <c r="AL100" s="28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AM33"/>
  <sheetViews>
    <sheetView zoomScale="70" zoomScaleNormal="70" workbookViewId="0">
      <selection activeCell="P50" sqref="P50"/>
    </sheetView>
    <sheetView workbookViewId="1"/>
  </sheetViews>
  <sheetFormatPr defaultColWidth="8.85546875" defaultRowHeight="12.75"/>
  <cols>
    <col min="1" max="1" width="11.140625" style="144" customWidth="1"/>
    <col min="2" max="2" width="25.5703125" style="144" customWidth="1"/>
    <col min="3" max="37" width="8.85546875" style="144" customWidth="1"/>
    <col min="38" max="16384" width="8.85546875" style="144"/>
  </cols>
  <sheetData>
    <row r="1" spans="1:39" ht="18.75">
      <c r="A1" s="111" t="s">
        <v>49</v>
      </c>
      <c r="C1" s="146"/>
    </row>
    <row r="2" spans="1:39" ht="12.75" customHeight="1">
      <c r="A2" s="111"/>
    </row>
    <row r="3" spans="1:39" ht="12.75" customHeight="1">
      <c r="A3" s="112" t="s">
        <v>71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39" ht="12.75" customHeight="1">
      <c r="A4" s="141" t="s">
        <v>41</v>
      </c>
      <c r="B4" s="141" t="s">
        <v>42</v>
      </c>
      <c r="C4" s="141" t="s">
        <v>0</v>
      </c>
      <c r="D4" s="141" t="s">
        <v>1</v>
      </c>
      <c r="E4" s="141" t="s">
        <v>2</v>
      </c>
      <c r="F4" s="141" t="s">
        <v>3</v>
      </c>
      <c r="G4" s="141" t="s">
        <v>4</v>
      </c>
      <c r="H4" s="141" t="s">
        <v>5</v>
      </c>
      <c r="I4" s="141" t="s">
        <v>6</v>
      </c>
      <c r="J4" s="141" t="s">
        <v>7</v>
      </c>
      <c r="K4" s="141" t="s">
        <v>8</v>
      </c>
      <c r="L4" s="141" t="s">
        <v>9</v>
      </c>
      <c r="M4" s="141" t="s">
        <v>10</v>
      </c>
      <c r="N4" s="141" t="s">
        <v>11</v>
      </c>
      <c r="O4" s="141" t="s">
        <v>12</v>
      </c>
      <c r="P4" s="141" t="s">
        <v>13</v>
      </c>
      <c r="Q4" s="141" t="s">
        <v>14</v>
      </c>
      <c r="R4" s="141" t="s">
        <v>15</v>
      </c>
      <c r="S4" s="141" t="s">
        <v>16</v>
      </c>
      <c r="T4" s="141" t="s">
        <v>17</v>
      </c>
      <c r="U4" s="141" t="s">
        <v>18</v>
      </c>
      <c r="V4" s="141" t="s">
        <v>19</v>
      </c>
      <c r="W4" s="141" t="s">
        <v>20</v>
      </c>
      <c r="X4" s="141" t="s">
        <v>21</v>
      </c>
      <c r="Y4" s="141" t="s">
        <v>22</v>
      </c>
      <c r="Z4" s="141" t="s">
        <v>23</v>
      </c>
      <c r="AA4" s="141" t="s">
        <v>24</v>
      </c>
      <c r="AB4" s="141" t="s">
        <v>25</v>
      </c>
      <c r="AC4" s="141" t="s">
        <v>26</v>
      </c>
      <c r="AD4" s="141" t="s">
        <v>27</v>
      </c>
      <c r="AE4" s="141" t="s">
        <v>28</v>
      </c>
      <c r="AF4" s="141" t="s">
        <v>29</v>
      </c>
      <c r="AG4" s="141" t="s">
        <v>30</v>
      </c>
      <c r="AH4" s="141" t="s">
        <v>31</v>
      </c>
      <c r="AI4" s="141" t="s">
        <v>32</v>
      </c>
      <c r="AJ4" s="141" t="s">
        <v>33</v>
      </c>
      <c r="AK4" s="141" t="s">
        <v>34</v>
      </c>
      <c r="AL4" s="141" t="s">
        <v>35</v>
      </c>
      <c r="AM4" s="141" t="s">
        <v>375</v>
      </c>
    </row>
    <row r="5" spans="1:39" ht="12.75" customHeight="1">
      <c r="A5" s="160" t="s">
        <v>70</v>
      </c>
      <c r="B5" s="10" t="s">
        <v>56</v>
      </c>
      <c r="C5" s="143"/>
      <c r="D5" s="143">
        <v>308.44074248534622</v>
      </c>
      <c r="E5" s="143"/>
      <c r="F5" s="143"/>
      <c r="G5" s="143"/>
      <c r="H5" s="143"/>
      <c r="I5" s="143">
        <v>34.368626726330916</v>
      </c>
      <c r="J5" s="143"/>
      <c r="K5" s="143"/>
      <c r="L5" s="143">
        <v>2098.8225917850305</v>
      </c>
      <c r="M5" s="143">
        <v>2293.5439912695701</v>
      </c>
      <c r="N5" s="143"/>
      <c r="O5" s="143"/>
      <c r="P5" s="143"/>
      <c r="Q5" s="143">
        <v>2632.563374980105</v>
      </c>
      <c r="R5" s="143"/>
      <c r="S5" s="143"/>
      <c r="T5" s="143"/>
      <c r="U5" s="143"/>
      <c r="V5" s="143">
        <v>585.8332968271443</v>
      </c>
      <c r="W5" s="143"/>
      <c r="X5" s="143"/>
      <c r="Y5" s="143"/>
      <c r="Z5" s="143"/>
      <c r="AA5" s="143"/>
      <c r="AB5" s="143">
        <v>3221.3225100674608</v>
      </c>
      <c r="AC5" s="143"/>
      <c r="AD5" s="143">
        <v>340.1588952664066</v>
      </c>
      <c r="AE5" s="143"/>
      <c r="AF5" s="143"/>
      <c r="AG5" s="143"/>
      <c r="AH5" s="143"/>
      <c r="AI5" s="143"/>
      <c r="AJ5" s="143"/>
      <c r="AK5" s="143">
        <v>5759.3023894587959</v>
      </c>
      <c r="AL5" s="143">
        <v>11515.054029407391</v>
      </c>
      <c r="AM5" s="143">
        <v>11174.895134140985</v>
      </c>
    </row>
    <row r="6" spans="1:39" ht="12.75" customHeight="1">
      <c r="A6" s="160" t="s">
        <v>70</v>
      </c>
      <c r="B6" s="10" t="s">
        <v>364</v>
      </c>
      <c r="C6" s="143">
        <v>2519.620928971106</v>
      </c>
      <c r="D6" s="143">
        <v>1527.1549885045329</v>
      </c>
      <c r="E6" s="143">
        <v>353.4701954950275</v>
      </c>
      <c r="F6" s="143">
        <v>184.01273800624966</v>
      </c>
      <c r="G6" s="143"/>
      <c r="H6" s="143">
        <v>999.56679023632887</v>
      </c>
      <c r="I6" s="143">
        <v>186.21999568855261</v>
      </c>
      <c r="J6" s="143">
        <v>4.8663392813988162</v>
      </c>
      <c r="K6" s="143">
        <v>386.70529472853497</v>
      </c>
      <c r="L6" s="143">
        <v>3249.8660416722414</v>
      </c>
      <c r="M6" s="143">
        <v>5244.7397271545578</v>
      </c>
      <c r="N6" s="143">
        <v>207.34685710718443</v>
      </c>
      <c r="O6" s="143">
        <v>1050.4851580719235</v>
      </c>
      <c r="P6" s="143">
        <v>64.745046428269887</v>
      </c>
      <c r="Q6" s="143">
        <v>7816.5576945177927</v>
      </c>
      <c r="R6" s="143">
        <v>4.9883715307799381</v>
      </c>
      <c r="S6" s="143">
        <v>5.3849930065179237</v>
      </c>
      <c r="T6" s="143">
        <v>477.12676462916966</v>
      </c>
      <c r="U6" s="143"/>
      <c r="V6" s="143">
        <v>2565.0825071890968</v>
      </c>
      <c r="W6" s="143">
        <v>2409.8676989279279</v>
      </c>
      <c r="X6" s="143">
        <v>546.92463435821912</v>
      </c>
      <c r="Y6" s="143">
        <v>905.16228454102657</v>
      </c>
      <c r="Z6" s="143">
        <v>505.86586272312934</v>
      </c>
      <c r="AA6" s="143">
        <v>153.93162254908239</v>
      </c>
      <c r="AB6" s="143">
        <v>1893.2185208692301</v>
      </c>
      <c r="AC6" s="143">
        <v>1070.9090210182569</v>
      </c>
      <c r="AD6" s="143">
        <v>4515.3644184428267</v>
      </c>
      <c r="AE6" s="143">
        <v>653.51593214242325</v>
      </c>
      <c r="AF6" s="143">
        <v>3489.0606922872566</v>
      </c>
      <c r="AG6" s="143"/>
      <c r="AH6" s="143"/>
      <c r="AI6" s="143"/>
      <c r="AJ6" s="143"/>
      <c r="AK6" s="143">
        <v>29079.6057795087</v>
      </c>
      <c r="AL6" s="143">
        <v>38849.184495648966</v>
      </c>
      <c r="AM6" s="143">
        <v>34333.820077206139</v>
      </c>
    </row>
    <row r="7" spans="1:39" ht="12.75" customHeight="1">
      <c r="A7" s="160" t="s">
        <v>70</v>
      </c>
      <c r="B7" s="10" t="s">
        <v>58</v>
      </c>
      <c r="C7" s="143">
        <v>572.074498010605</v>
      </c>
      <c r="D7" s="143">
        <v>105.82686164666731</v>
      </c>
      <c r="E7" s="143">
        <v>59.643388750605688</v>
      </c>
      <c r="F7" s="143">
        <v>186.9388765378722</v>
      </c>
      <c r="G7" s="143"/>
      <c r="H7" s="143">
        <v>1179.6634728376298</v>
      </c>
      <c r="I7" s="143">
        <v>267.89860033698858</v>
      </c>
      <c r="J7" s="143">
        <v>24.331696406994077</v>
      </c>
      <c r="K7" s="143">
        <v>43.864274498706187</v>
      </c>
      <c r="L7" s="143">
        <v>1879.4730153490391</v>
      </c>
      <c r="M7" s="143">
        <v>2220.5549010882487</v>
      </c>
      <c r="N7" s="143">
        <v>676.93812015564583</v>
      </c>
      <c r="O7" s="143">
        <v>833.04161828421547</v>
      </c>
      <c r="P7" s="143">
        <v>292.60834121248701</v>
      </c>
      <c r="Q7" s="143">
        <v>2043.6737751097396</v>
      </c>
      <c r="R7" s="143">
        <v>32.105159172099675</v>
      </c>
      <c r="S7" s="143">
        <v>77.464448577368501</v>
      </c>
      <c r="T7" s="143">
        <v>43.685425841304642</v>
      </c>
      <c r="U7" s="143"/>
      <c r="V7" s="143">
        <v>331.14733518159886</v>
      </c>
      <c r="W7" s="143">
        <v>301.48778941835417</v>
      </c>
      <c r="X7" s="143">
        <v>260.66543875230155</v>
      </c>
      <c r="Y7" s="143">
        <v>756.66052701694935</v>
      </c>
      <c r="Z7" s="143">
        <v>347.24666720234325</v>
      </c>
      <c r="AA7" s="143">
        <v>82.878790771651296</v>
      </c>
      <c r="AB7" s="143">
        <v>504.05387552592151</v>
      </c>
      <c r="AC7" s="143">
        <v>86.698871416261255</v>
      </c>
      <c r="AD7" s="143">
        <v>4393.5960724723745</v>
      </c>
      <c r="AE7" s="143">
        <v>168.4324348979905</v>
      </c>
      <c r="AF7" s="143">
        <v>71.205320250760337</v>
      </c>
      <c r="AG7" s="143">
        <v>98.294517972115386</v>
      </c>
      <c r="AH7" s="143">
        <v>101.85717306082054</v>
      </c>
      <c r="AI7" s="143"/>
      <c r="AJ7" s="143"/>
      <c r="AK7" s="143">
        <v>11360.185697302762</v>
      </c>
      <c r="AL7" s="143">
        <v>17604.221841573974</v>
      </c>
      <c r="AM7" s="143">
        <v>13210.6257691016</v>
      </c>
    </row>
    <row r="8" spans="1:39" ht="12.75" customHeight="1">
      <c r="A8" s="160" t="s">
        <v>70</v>
      </c>
      <c r="B8" s="10" t="s">
        <v>59</v>
      </c>
      <c r="C8" s="143">
        <v>1088.345330918369</v>
      </c>
      <c r="D8" s="143">
        <v>169.62293904884277</v>
      </c>
      <c r="E8" s="143">
        <v>111.72697698086397</v>
      </c>
      <c r="F8" s="143">
        <v>69.167164118359068</v>
      </c>
      <c r="G8" s="143"/>
      <c r="H8" s="143">
        <v>433.24427927747064</v>
      </c>
      <c r="I8" s="143">
        <v>14.23527540522308</v>
      </c>
      <c r="J8" s="143">
        <v>0</v>
      </c>
      <c r="K8" s="143">
        <v>102.64446726450051</v>
      </c>
      <c r="L8" s="143">
        <v>1360.2371245244399</v>
      </c>
      <c r="M8" s="143">
        <v>1663.1766427660998</v>
      </c>
      <c r="N8" s="143">
        <v>6.7829233599744123</v>
      </c>
      <c r="O8" s="143">
        <v>268.90908101243338</v>
      </c>
      <c r="P8" s="143">
        <v>0</v>
      </c>
      <c r="Q8" s="143">
        <v>1159.77276295457</v>
      </c>
      <c r="R8" s="143"/>
      <c r="S8" s="143"/>
      <c r="T8" s="143">
        <v>38.081353745933512</v>
      </c>
      <c r="U8" s="143"/>
      <c r="V8" s="143">
        <v>211.248830304465</v>
      </c>
      <c r="W8" s="143">
        <v>1194.0158970299526</v>
      </c>
      <c r="X8" s="143">
        <v>100.81098527458208</v>
      </c>
      <c r="Y8" s="143">
        <v>370.94025487301002</v>
      </c>
      <c r="Z8" s="143">
        <v>248.45849471157504</v>
      </c>
      <c r="AA8" s="143">
        <v>129.20752449201393</v>
      </c>
      <c r="AB8" s="143">
        <v>279.61143362773862</v>
      </c>
      <c r="AC8" s="143">
        <v>334.36225301672715</v>
      </c>
      <c r="AD8" s="143">
        <v>94.636074456192617</v>
      </c>
      <c r="AE8" s="143">
        <v>142.74716974326145</v>
      </c>
      <c r="AF8" s="143">
        <v>505.3963555839328</v>
      </c>
      <c r="AG8" s="143"/>
      <c r="AH8" s="143"/>
      <c r="AI8" s="143"/>
      <c r="AJ8" s="143"/>
      <c r="AK8" s="143">
        <v>2942.5783900223073</v>
      </c>
      <c r="AL8" s="143">
        <v>9449.2380691633371</v>
      </c>
      <c r="AM8" s="143">
        <v>9354.6019947071436</v>
      </c>
    </row>
    <row r="9" spans="1:39" ht="12.75" customHeight="1" thickBot="1">
      <c r="A9" s="214" t="s">
        <v>70</v>
      </c>
      <c r="B9" s="97" t="s">
        <v>60</v>
      </c>
      <c r="C9" s="219">
        <v>96.413252092830234</v>
      </c>
      <c r="D9" s="219">
        <v>47.123601848685283</v>
      </c>
      <c r="E9" s="219">
        <v>24.587454143854831</v>
      </c>
      <c r="F9" s="219">
        <v>56.266163470406966</v>
      </c>
      <c r="G9" s="219"/>
      <c r="H9" s="219">
        <v>95.067661511439198</v>
      </c>
      <c r="I9" s="219">
        <v>15.285718630871045</v>
      </c>
      <c r="J9" s="219">
        <v>74.42540841248659</v>
      </c>
      <c r="K9" s="219">
        <v>61.768119324482207</v>
      </c>
      <c r="L9" s="219">
        <v>170.93275733521818</v>
      </c>
      <c r="M9" s="219">
        <v>239.79979915452427</v>
      </c>
      <c r="N9" s="219">
        <v>43.996306194060118</v>
      </c>
      <c r="O9" s="219">
        <v>69.780015898819173</v>
      </c>
      <c r="P9" s="219">
        <v>7.4464214149831154</v>
      </c>
      <c r="Q9" s="219">
        <v>41.516645946480025</v>
      </c>
      <c r="R9" s="219">
        <v>242.22616141384296</v>
      </c>
      <c r="S9" s="219">
        <v>444.24999119547948</v>
      </c>
      <c r="T9" s="219">
        <v>8.5950107171213013</v>
      </c>
      <c r="U9" s="219"/>
      <c r="V9" s="219">
        <v>56.934985013724472</v>
      </c>
      <c r="W9" s="219">
        <v>288.87683896182659</v>
      </c>
      <c r="X9" s="219">
        <v>57.705399698931366</v>
      </c>
      <c r="Y9" s="219">
        <v>159.96690769844321</v>
      </c>
      <c r="Z9" s="219">
        <v>71.666874082275612</v>
      </c>
      <c r="AA9" s="219">
        <v>36.861258573699466</v>
      </c>
      <c r="AB9" s="219">
        <v>68.363201622330735</v>
      </c>
      <c r="AC9" s="219">
        <v>28.526084738434626</v>
      </c>
      <c r="AD9" s="219">
        <v>565.36278758391893</v>
      </c>
      <c r="AE9" s="219">
        <v>35.860867123715792</v>
      </c>
      <c r="AF9" s="219">
        <v>10.314211338447608</v>
      </c>
      <c r="AG9" s="219">
        <v>609.8487943219036</v>
      </c>
      <c r="AH9" s="219">
        <v>641.98824630555214</v>
      </c>
      <c r="AI9" s="219">
        <v>1057.769780940791</v>
      </c>
      <c r="AJ9" s="219">
        <v>930.80741849420622</v>
      </c>
      <c r="AK9" s="219">
        <v>1163.3428901167326</v>
      </c>
      <c r="AL9" s="219">
        <v>3073.7448266791698</v>
      </c>
      <c r="AM9" s="219">
        <v>2508.382039095251</v>
      </c>
    </row>
    <row r="10" spans="1:39" ht="12.75" customHeight="1" thickTop="1">
      <c r="A10" s="93" t="s">
        <v>70</v>
      </c>
      <c r="B10" s="98" t="s">
        <v>211</v>
      </c>
      <c r="C10" s="91">
        <f>SUM(C5:C9)</f>
        <v>4276.4540099929109</v>
      </c>
      <c r="D10" s="91">
        <f t="shared" ref="D10:AM10" si="0">SUM(D5:D9)</f>
        <v>2158.1691335340743</v>
      </c>
      <c r="E10" s="91">
        <f t="shared" si="0"/>
        <v>549.428015370352</v>
      </c>
      <c r="F10" s="91">
        <f t="shared" si="0"/>
        <v>496.38494213288794</v>
      </c>
      <c r="G10" s="91">
        <f t="shared" si="0"/>
        <v>0</v>
      </c>
      <c r="H10" s="91">
        <f t="shared" si="0"/>
        <v>2707.5422038628685</v>
      </c>
      <c r="I10" s="91">
        <f t="shared" si="0"/>
        <v>518.00821678796626</v>
      </c>
      <c r="J10" s="91">
        <f t="shared" si="0"/>
        <v>103.62344410087948</v>
      </c>
      <c r="K10" s="91">
        <f t="shared" si="0"/>
        <v>594.98215581622389</v>
      </c>
      <c r="L10" s="91">
        <f t="shared" si="0"/>
        <v>8759.3315306659697</v>
      </c>
      <c r="M10" s="91">
        <f t="shared" si="0"/>
        <v>11661.815061433001</v>
      </c>
      <c r="N10" s="91">
        <f t="shared" si="0"/>
        <v>935.06420681686484</v>
      </c>
      <c r="O10" s="91">
        <f t="shared" si="0"/>
        <v>2222.2158732673915</v>
      </c>
      <c r="P10" s="91">
        <f t="shared" si="0"/>
        <v>364.79980905573996</v>
      </c>
      <c r="Q10" s="91">
        <f t="shared" si="0"/>
        <v>13694.084253508687</v>
      </c>
      <c r="R10" s="91">
        <f t="shared" si="0"/>
        <v>279.31969211672259</v>
      </c>
      <c r="S10" s="91">
        <f t="shared" si="0"/>
        <v>527.09943277936588</v>
      </c>
      <c r="T10" s="91">
        <f t="shared" si="0"/>
        <v>567.48855493352914</v>
      </c>
      <c r="U10" s="91">
        <f t="shared" si="0"/>
        <v>0</v>
      </c>
      <c r="V10" s="91">
        <f t="shared" si="0"/>
        <v>3750.2469545160297</v>
      </c>
      <c r="W10" s="91">
        <f t="shared" si="0"/>
        <v>4194.2482243380609</v>
      </c>
      <c r="X10" s="91">
        <f t="shared" si="0"/>
        <v>966.10645808403422</v>
      </c>
      <c r="Y10" s="91">
        <f t="shared" si="0"/>
        <v>2192.7299741294291</v>
      </c>
      <c r="Z10" s="91">
        <f t="shared" si="0"/>
        <v>1173.2378987193233</v>
      </c>
      <c r="AA10" s="91">
        <f t="shared" si="0"/>
        <v>402.87919638644706</v>
      </c>
      <c r="AB10" s="91">
        <f t="shared" si="0"/>
        <v>5966.5695417126817</v>
      </c>
      <c r="AC10" s="91">
        <f t="shared" si="0"/>
        <v>1520.4962301896799</v>
      </c>
      <c r="AD10" s="91">
        <f t="shared" si="0"/>
        <v>9909.1182482217209</v>
      </c>
      <c r="AE10" s="91">
        <f t="shared" si="0"/>
        <v>1000.5564039073911</v>
      </c>
      <c r="AF10" s="91">
        <f t="shared" si="0"/>
        <v>4075.9765794603973</v>
      </c>
      <c r="AG10" s="91">
        <f t="shared" si="0"/>
        <v>708.14331229401898</v>
      </c>
      <c r="AH10" s="91">
        <f t="shared" si="0"/>
        <v>743.84541936637265</v>
      </c>
      <c r="AI10" s="91">
        <f t="shared" si="0"/>
        <v>1057.769780940791</v>
      </c>
      <c r="AJ10" s="91">
        <f t="shared" si="0"/>
        <v>930.80741849420622</v>
      </c>
      <c r="AK10" s="91">
        <f t="shared" si="0"/>
        <v>50305.0151464093</v>
      </c>
      <c r="AL10" s="91">
        <f t="shared" si="0"/>
        <v>80491.443262472836</v>
      </c>
      <c r="AM10" s="91">
        <f t="shared" si="0"/>
        <v>70582.32501425111</v>
      </c>
    </row>
    <row r="11" spans="1:39" ht="12.75" customHeight="1">
      <c r="A11" s="96"/>
      <c r="B11" s="9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</row>
    <row r="12" spans="1:39" ht="12.75" customHeight="1">
      <c r="A12" s="111"/>
    </row>
    <row r="13" spans="1:39">
      <c r="A13" s="112" t="s">
        <v>55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</row>
    <row r="14" spans="1:39">
      <c r="A14" s="141" t="s">
        <v>41</v>
      </c>
      <c r="B14" s="141" t="s">
        <v>42</v>
      </c>
      <c r="C14" s="141" t="s">
        <v>0</v>
      </c>
      <c r="D14" s="141" t="s">
        <v>1</v>
      </c>
      <c r="E14" s="141" t="s">
        <v>2</v>
      </c>
      <c r="F14" s="141" t="s">
        <v>3</v>
      </c>
      <c r="G14" s="141" t="s">
        <v>4</v>
      </c>
      <c r="H14" s="141" t="s">
        <v>5</v>
      </c>
      <c r="I14" s="141" t="s">
        <v>6</v>
      </c>
      <c r="J14" s="141" t="s">
        <v>7</v>
      </c>
      <c r="K14" s="141" t="s">
        <v>8</v>
      </c>
      <c r="L14" s="141" t="s">
        <v>9</v>
      </c>
      <c r="M14" s="141" t="s">
        <v>10</v>
      </c>
      <c r="N14" s="141" t="s">
        <v>11</v>
      </c>
      <c r="O14" s="141" t="s">
        <v>12</v>
      </c>
      <c r="P14" s="141" t="s">
        <v>13</v>
      </c>
      <c r="Q14" s="141" t="s">
        <v>14</v>
      </c>
      <c r="R14" s="141" t="s">
        <v>15</v>
      </c>
      <c r="S14" s="141" t="s">
        <v>16</v>
      </c>
      <c r="T14" s="141" t="s">
        <v>17</v>
      </c>
      <c r="U14" s="141" t="s">
        <v>18</v>
      </c>
      <c r="V14" s="141" t="s">
        <v>19</v>
      </c>
      <c r="W14" s="141" t="s">
        <v>20</v>
      </c>
      <c r="X14" s="141" t="s">
        <v>21</v>
      </c>
      <c r="Y14" s="141" t="s">
        <v>22</v>
      </c>
      <c r="Z14" s="141" t="s">
        <v>23</v>
      </c>
      <c r="AA14" s="141" t="s">
        <v>24</v>
      </c>
      <c r="AB14" s="141" t="s">
        <v>25</v>
      </c>
      <c r="AC14" s="141" t="s">
        <v>26</v>
      </c>
      <c r="AD14" s="141" t="s">
        <v>27</v>
      </c>
      <c r="AE14" s="141" t="s">
        <v>28</v>
      </c>
      <c r="AF14" s="141" t="s">
        <v>29</v>
      </c>
      <c r="AG14" s="141" t="s">
        <v>30</v>
      </c>
      <c r="AH14" s="141" t="s">
        <v>31</v>
      </c>
      <c r="AI14" s="141" t="s">
        <v>32</v>
      </c>
      <c r="AJ14" s="141" t="s">
        <v>33</v>
      </c>
      <c r="AK14" s="141" t="s">
        <v>34</v>
      </c>
      <c r="AL14" s="141" t="s">
        <v>35</v>
      </c>
    </row>
    <row r="15" spans="1:39">
      <c r="A15" s="160" t="s">
        <v>40</v>
      </c>
      <c r="B15" s="10" t="s">
        <v>56</v>
      </c>
      <c r="C15" s="143"/>
      <c r="D15" s="143">
        <v>338.94587086301783</v>
      </c>
      <c r="E15" s="143"/>
      <c r="F15" s="143"/>
      <c r="G15" s="143"/>
      <c r="H15" s="143"/>
      <c r="I15" s="143"/>
      <c r="J15" s="143"/>
      <c r="K15" s="143"/>
      <c r="L15" s="143">
        <v>41.993249135354752</v>
      </c>
      <c r="M15" s="143">
        <v>90.725632566043132</v>
      </c>
      <c r="N15" s="143"/>
      <c r="O15" s="143"/>
      <c r="P15" s="143"/>
      <c r="Q15" s="143">
        <v>205.76546623261723</v>
      </c>
      <c r="R15" s="143"/>
      <c r="S15" s="143"/>
      <c r="T15" s="143"/>
      <c r="U15" s="143"/>
      <c r="V15" s="143">
        <v>588.18604099110871</v>
      </c>
      <c r="W15" s="143">
        <v>0</v>
      </c>
      <c r="X15" s="143"/>
      <c r="Y15" s="143"/>
      <c r="Z15" s="143"/>
      <c r="AA15" s="143"/>
      <c r="AB15" s="143">
        <v>227.99366622319067</v>
      </c>
      <c r="AC15" s="143"/>
      <c r="AD15" s="143">
        <v>78.018095244588665</v>
      </c>
      <c r="AE15" s="143"/>
      <c r="AF15" s="143"/>
      <c r="AG15" s="143"/>
      <c r="AH15" s="143"/>
      <c r="AI15" s="143"/>
      <c r="AJ15" s="143"/>
      <c r="AK15" s="133">
        <v>32.570081601662608</v>
      </c>
      <c r="AL15" s="143">
        <v>105.72417302698769</v>
      </c>
      <c r="AM15" s="218"/>
    </row>
    <row r="16" spans="1:39">
      <c r="A16" s="160" t="s">
        <v>40</v>
      </c>
      <c r="B16" s="10" t="s">
        <v>364</v>
      </c>
      <c r="C16" s="143">
        <v>224.46083007880307</v>
      </c>
      <c r="D16" s="133">
        <v>180.28811068657805</v>
      </c>
      <c r="E16" s="133">
        <v>250.22389468483956</v>
      </c>
      <c r="F16" s="133">
        <v>316.14634229006202</v>
      </c>
      <c r="G16" s="133"/>
      <c r="H16" s="133">
        <v>162.41039119964063</v>
      </c>
      <c r="I16" s="133">
        <v>90.025022646049408</v>
      </c>
      <c r="J16" s="133">
        <v>102.09103387549965</v>
      </c>
      <c r="K16" s="133">
        <v>102.87482520595297</v>
      </c>
      <c r="L16" s="133">
        <v>66.536490215730382</v>
      </c>
      <c r="M16" s="133">
        <v>93.44152985837971</v>
      </c>
      <c r="N16" s="133">
        <v>1364.0987614174558</v>
      </c>
      <c r="O16" s="133">
        <v>177.43779674071317</v>
      </c>
      <c r="P16" s="133">
        <v>400.88287915143212</v>
      </c>
      <c r="Q16" s="133">
        <v>207.21919241376352</v>
      </c>
      <c r="R16" s="133">
        <v>62.870391021829853</v>
      </c>
      <c r="S16" s="133">
        <v>316.21924268658933</v>
      </c>
      <c r="T16" s="133">
        <v>1164.0248364441052</v>
      </c>
      <c r="U16" s="133"/>
      <c r="V16" s="133">
        <v>193.57895532032092</v>
      </c>
      <c r="W16" s="133">
        <v>151.29460965742763</v>
      </c>
      <c r="X16" s="133">
        <v>176.4758912398444</v>
      </c>
      <c r="Y16" s="133">
        <v>277.2646540598426</v>
      </c>
      <c r="Z16" s="133">
        <v>194.98842116261287</v>
      </c>
      <c r="AA16" s="133">
        <v>296.45655295197463</v>
      </c>
      <c r="AB16" s="133">
        <v>231.47390596531039</v>
      </c>
      <c r="AC16" s="133">
        <v>86.22256867726756</v>
      </c>
      <c r="AD16" s="133">
        <v>104.42266062343076</v>
      </c>
      <c r="AE16" s="133">
        <v>244.6616027797424</v>
      </c>
      <c r="AF16" s="133">
        <v>175.28757877691976</v>
      </c>
      <c r="AG16" s="133"/>
      <c r="AH16" s="133"/>
      <c r="AI16" s="133"/>
      <c r="AJ16" s="133"/>
      <c r="AK16" s="133">
        <v>66.847952578182998</v>
      </c>
      <c r="AL16" s="133">
        <v>133.68544532217965</v>
      </c>
    </row>
    <row r="17" spans="1:39">
      <c r="A17" s="160" t="s">
        <v>40</v>
      </c>
      <c r="B17" s="10" t="s">
        <v>58</v>
      </c>
      <c r="C17" s="143">
        <v>650.98297026960279</v>
      </c>
      <c r="D17" s="133">
        <v>698.33109185593287</v>
      </c>
      <c r="E17" s="133">
        <v>437.31849725357398</v>
      </c>
      <c r="F17" s="133">
        <v>520.79253466962928</v>
      </c>
      <c r="G17" s="133"/>
      <c r="H17" s="133">
        <v>598.68451985567856</v>
      </c>
      <c r="I17" s="133">
        <v>66.054892466023787</v>
      </c>
      <c r="J17" s="133">
        <v>102.09103387549962</v>
      </c>
      <c r="K17" s="133">
        <v>123.55736734391111</v>
      </c>
      <c r="L17" s="133">
        <v>215.19247979409943</v>
      </c>
      <c r="M17" s="133">
        <v>209.80244419975506</v>
      </c>
      <c r="N17" s="133">
        <v>609.30678468167639</v>
      </c>
      <c r="O17" s="133">
        <v>493.30377863878039</v>
      </c>
      <c r="P17" s="133">
        <v>166.58660066289173</v>
      </c>
      <c r="Q17" s="133">
        <v>1147.1325617300822</v>
      </c>
      <c r="R17" s="133">
        <v>62.870391021829853</v>
      </c>
      <c r="S17" s="133">
        <v>316.21924268658938</v>
      </c>
      <c r="T17" s="133">
        <v>5389.2523028272408</v>
      </c>
      <c r="U17" s="133"/>
      <c r="V17" s="133">
        <v>265.80265230271328</v>
      </c>
      <c r="W17" s="133">
        <v>229.84712605693463</v>
      </c>
      <c r="X17" s="133">
        <v>303.85774247471005</v>
      </c>
      <c r="Y17" s="133">
        <v>401.75558060409224</v>
      </c>
      <c r="Z17" s="133">
        <v>425.20240939885531</v>
      </c>
      <c r="AA17" s="133">
        <v>762.02245392440909</v>
      </c>
      <c r="AB17" s="133">
        <v>121.41606059494352</v>
      </c>
      <c r="AC17" s="133">
        <v>270.33136841866684</v>
      </c>
      <c r="AD17" s="133">
        <v>220.78096167774737</v>
      </c>
      <c r="AE17" s="133">
        <v>190.5562710636994</v>
      </c>
      <c r="AF17" s="133">
        <v>175.28757877691973</v>
      </c>
      <c r="AG17" s="133">
        <v>318.10523615571321</v>
      </c>
      <c r="AH17" s="133">
        <v>312.44531613748632</v>
      </c>
      <c r="AI17" s="133">
        <v>0</v>
      </c>
      <c r="AJ17" s="133">
        <v>0</v>
      </c>
      <c r="AK17" s="133">
        <v>254.87566717984822</v>
      </c>
      <c r="AL17" s="133">
        <v>270.16434663358024</v>
      </c>
    </row>
    <row r="18" spans="1:39">
      <c r="A18" s="160" t="s">
        <v>43</v>
      </c>
      <c r="B18" s="10" t="s">
        <v>59</v>
      </c>
      <c r="C18" s="143">
        <v>56.572225818791651</v>
      </c>
      <c r="D18" s="133">
        <v>29.665361876288696</v>
      </c>
      <c r="E18" s="133">
        <v>34.697457893165115</v>
      </c>
      <c r="F18" s="133">
        <v>57.950978367826139</v>
      </c>
      <c r="G18" s="133"/>
      <c r="H18" s="133">
        <v>31.275275366477512</v>
      </c>
      <c r="I18" s="133">
        <v>11.097980277187352</v>
      </c>
      <c r="J18" s="133"/>
      <c r="K18" s="133">
        <v>19.738828681214923</v>
      </c>
      <c r="L18" s="133">
        <v>44.16680876766209</v>
      </c>
      <c r="M18" s="133">
        <v>15.887136194211285</v>
      </c>
      <c r="N18" s="133">
        <v>143.46130326899586</v>
      </c>
      <c r="O18" s="133">
        <v>31.145688646646722</v>
      </c>
      <c r="P18" s="133"/>
      <c r="Q18" s="133">
        <v>57.595184630805662</v>
      </c>
      <c r="R18" s="133"/>
      <c r="S18" s="133"/>
      <c r="T18" s="133">
        <v>222.91537220181596</v>
      </c>
      <c r="U18" s="133"/>
      <c r="V18" s="133">
        <v>39.122015706700402</v>
      </c>
      <c r="W18" s="133">
        <v>27.075804014893396</v>
      </c>
      <c r="X18" s="133">
        <v>58.201388608061215</v>
      </c>
      <c r="Y18" s="133">
        <v>34.167415631156551</v>
      </c>
      <c r="Z18" s="133">
        <v>33.582485692845829</v>
      </c>
      <c r="AA18" s="133">
        <v>38.923699560520916</v>
      </c>
      <c r="AB18" s="133">
        <v>30.632679819909921</v>
      </c>
      <c r="AC18" s="133">
        <v>17.042667565161352</v>
      </c>
      <c r="AD18" s="133">
        <v>21.915216739631649</v>
      </c>
      <c r="AE18" s="133">
        <v>47.394324327344428</v>
      </c>
      <c r="AF18" s="133">
        <v>41.485847230502806</v>
      </c>
      <c r="AG18" s="133"/>
      <c r="AH18" s="133"/>
      <c r="AI18" s="133"/>
      <c r="AJ18" s="133"/>
      <c r="AK18" s="133">
        <v>319.29232433717658</v>
      </c>
      <c r="AL18" s="133">
        <v>29.524341314061502</v>
      </c>
    </row>
    <row r="19" spans="1:39">
      <c r="A19" s="160" t="s">
        <v>43</v>
      </c>
      <c r="B19" s="92" t="s">
        <v>60</v>
      </c>
      <c r="C19" s="143">
        <v>93.801485560037563</v>
      </c>
      <c r="D19" s="133">
        <v>30.166415417115005</v>
      </c>
      <c r="E19" s="133">
        <v>57.184581760502994</v>
      </c>
      <c r="F19" s="133">
        <v>56.808462633857189</v>
      </c>
      <c r="G19" s="133"/>
      <c r="H19" s="133">
        <v>67.501082261304759</v>
      </c>
      <c r="I19" s="133">
        <v>15.435296505857449</v>
      </c>
      <c r="J19" s="133">
        <v>23.87725646855521</v>
      </c>
      <c r="K19" s="133">
        <v>18.901642885146554</v>
      </c>
      <c r="L19" s="133">
        <v>49.484374735633473</v>
      </c>
      <c r="M19" s="133">
        <v>20.075330211459779</v>
      </c>
      <c r="N19" s="133">
        <v>178.32521425774749</v>
      </c>
      <c r="O19" s="133">
        <v>50.708914019011338</v>
      </c>
      <c r="P19" s="133">
        <v>77.566889739407458</v>
      </c>
      <c r="Q19" s="133">
        <v>64.429547083249545</v>
      </c>
      <c r="R19" s="133">
        <v>12.812131673217126</v>
      </c>
      <c r="S19" s="133">
        <v>31.650754573630625</v>
      </c>
      <c r="T19" s="133">
        <v>237.6494074304359</v>
      </c>
      <c r="U19" s="133"/>
      <c r="V19" s="133">
        <v>49.713719120195016</v>
      </c>
      <c r="W19" s="133">
        <v>44.415262122195607</v>
      </c>
      <c r="X19" s="133">
        <v>60.368002060237799</v>
      </c>
      <c r="Y19" s="133">
        <v>56.797353243162483</v>
      </c>
      <c r="Z19" s="133">
        <v>68.87433450289025</v>
      </c>
      <c r="AA19" s="133">
        <v>43.08777893086193</v>
      </c>
      <c r="AB19" s="133">
        <v>34.128365103398636</v>
      </c>
      <c r="AC19" s="133">
        <v>29.595261708663642</v>
      </c>
      <c r="AD19" s="133">
        <v>31.992518824233283</v>
      </c>
      <c r="AE19" s="133">
        <v>73.773267098562201</v>
      </c>
      <c r="AF19" s="133">
        <v>41.485847230502806</v>
      </c>
      <c r="AG19" s="133">
        <v>10.223442538756514</v>
      </c>
      <c r="AH19" s="133">
        <v>10.20665267024201</v>
      </c>
      <c r="AI19" s="133">
        <v>85.304014591999263</v>
      </c>
      <c r="AJ19" s="133">
        <v>3862.2714460340508</v>
      </c>
      <c r="AK19" s="133">
        <v>323.64694548771752</v>
      </c>
      <c r="AL19" s="133">
        <v>31.52852190426384</v>
      </c>
    </row>
    <row r="20" spans="1:39">
      <c r="A20" s="159"/>
      <c r="B20" s="115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6"/>
      <c r="V20" s="206"/>
      <c r="W20" s="206"/>
      <c r="X20" s="206"/>
      <c r="Y20" s="206"/>
      <c r="Z20" s="206"/>
      <c r="AA20" s="206"/>
      <c r="AB20" s="206"/>
      <c r="AC20" s="206"/>
      <c r="AD20" s="206"/>
      <c r="AE20" s="206"/>
      <c r="AF20" s="206"/>
      <c r="AG20" s="206"/>
      <c r="AH20" s="206"/>
      <c r="AI20" s="206"/>
      <c r="AJ20" s="206"/>
      <c r="AK20" s="206"/>
      <c r="AL20" s="206"/>
    </row>
    <row r="21" spans="1:39">
      <c r="A21" s="160" t="s">
        <v>40</v>
      </c>
      <c r="B21" s="92" t="s">
        <v>253</v>
      </c>
      <c r="C21" s="133">
        <v>255.42757988943413</v>
      </c>
      <c r="D21" s="133">
        <v>187.88566656697438</v>
      </c>
      <c r="E21" s="133">
        <v>266.69695561370764</v>
      </c>
      <c r="F21" s="133">
        <v>394.21000482903497</v>
      </c>
      <c r="G21" s="133"/>
      <c r="H21" s="133">
        <v>268.21295545525641</v>
      </c>
      <c r="I21" s="133">
        <v>75.082573432504176</v>
      </c>
      <c r="J21" s="133">
        <v>102.09103387549963</v>
      </c>
      <c r="K21" s="133">
        <v>104.65959388119619</v>
      </c>
      <c r="L21" s="133">
        <v>81.104838851088516</v>
      </c>
      <c r="M21" s="133">
        <v>106.93699780720944</v>
      </c>
      <c r="N21" s="133">
        <v>700.14645864040392</v>
      </c>
      <c r="O21" s="133">
        <v>247.53933189067408</v>
      </c>
      <c r="P21" s="133">
        <v>186.31563484919548</v>
      </c>
      <c r="Q21" s="133">
        <v>239.293482571449</v>
      </c>
      <c r="R21" s="133">
        <v>62.870391021829846</v>
      </c>
      <c r="S21" s="133">
        <v>316.21924268658938</v>
      </c>
      <c r="T21" s="133">
        <v>1245.9621781590295</v>
      </c>
      <c r="U21" s="133"/>
      <c r="V21" s="133">
        <v>198.71386972538036</v>
      </c>
      <c r="W21" s="133">
        <v>157.27120002008596</v>
      </c>
      <c r="X21" s="133">
        <v>204.09150192330569</v>
      </c>
      <c r="Y21" s="133">
        <v>322.80940395454081</v>
      </c>
      <c r="Z21" s="133">
        <v>250.10628259321976</v>
      </c>
      <c r="AA21" s="133">
        <v>377.08664541518095</v>
      </c>
      <c r="AB21" s="133">
        <v>214.06617542814845</v>
      </c>
      <c r="AC21" s="133">
        <v>90.856910166746573</v>
      </c>
      <c r="AD21" s="133">
        <v>139.29606449165811</v>
      </c>
      <c r="AE21" s="133">
        <v>231.20910465271834</v>
      </c>
      <c r="AF21" s="133">
        <v>175.28757877691973</v>
      </c>
      <c r="AG21" s="133">
        <v>318.10523615571321</v>
      </c>
      <c r="AH21" s="133">
        <v>312.44531613748632</v>
      </c>
      <c r="AI21" s="133"/>
      <c r="AJ21" s="133"/>
      <c r="AK21" s="133">
        <v>98.249394878271332</v>
      </c>
      <c r="AL21" s="133">
        <v>153.81027597249565</v>
      </c>
      <c r="AM21" s="206"/>
    </row>
    <row r="22" spans="1:39">
      <c r="A22" s="160" t="s">
        <v>43</v>
      </c>
      <c r="B22" s="92" t="s">
        <v>254</v>
      </c>
      <c r="C22" s="133">
        <v>58.460405754031349</v>
      </c>
      <c r="D22" s="133">
        <v>29.772876496913192</v>
      </c>
      <c r="E22" s="133">
        <v>37.346419486224327</v>
      </c>
      <c r="F22" s="133">
        <v>57.432842302548551</v>
      </c>
      <c r="G22" s="133"/>
      <c r="H22" s="133">
        <v>34.618435278743853</v>
      </c>
      <c r="I22" s="133">
        <v>12.987678854418883</v>
      </c>
      <c r="J22" s="133">
        <v>23.87725646855521</v>
      </c>
      <c r="K22" s="133">
        <v>19.415751840928522</v>
      </c>
      <c r="L22" s="133">
        <v>44.703079582496144</v>
      </c>
      <c r="M22" s="133">
        <v>16.316074850132242</v>
      </c>
      <c r="N22" s="133">
        <v>172.71846787086574</v>
      </c>
      <c r="O22" s="133">
        <v>33.835074616508749</v>
      </c>
      <c r="P22" s="133">
        <v>77.566889739407458</v>
      </c>
      <c r="Q22" s="133">
        <v>57.807103070162661</v>
      </c>
      <c r="R22" s="133">
        <v>12.812131673217126</v>
      </c>
      <c r="S22" s="133">
        <v>31.650754573630625</v>
      </c>
      <c r="T22" s="133">
        <v>225.48968339640007</v>
      </c>
      <c r="U22" s="133"/>
      <c r="V22" s="133">
        <v>40.975372852282575</v>
      </c>
      <c r="W22" s="133">
        <v>29.304443135620009</v>
      </c>
      <c r="X22" s="133">
        <v>58.971869409789235</v>
      </c>
      <c r="Y22" s="133">
        <v>38.828871686641797</v>
      </c>
      <c r="Z22" s="133">
        <v>37.934040620197969</v>
      </c>
      <c r="AA22" s="133">
        <v>39.776954027715789</v>
      </c>
      <c r="AB22" s="133">
        <v>31.261758624568262</v>
      </c>
      <c r="AC22" s="133">
        <v>17.630488157953739</v>
      </c>
      <c r="AD22" s="133">
        <v>30.013590815830447</v>
      </c>
      <c r="AE22" s="133">
        <v>51.060044844761919</v>
      </c>
      <c r="AF22" s="133">
        <v>41.485847230502806</v>
      </c>
      <c r="AG22" s="133">
        <v>5.8104079186141462</v>
      </c>
      <c r="AH22" s="133">
        <v>5.4786503354288456</v>
      </c>
      <c r="AI22" s="133"/>
      <c r="AJ22" s="133"/>
      <c r="AK22" s="133">
        <v>320.51418420552392</v>
      </c>
      <c r="AL22" s="133">
        <v>29.992295099493489</v>
      </c>
      <c r="AM22" s="206"/>
    </row>
    <row r="24" spans="1:39">
      <c r="A24" s="112" t="s">
        <v>68</v>
      </c>
    </row>
    <row r="25" spans="1:39">
      <c r="A25" s="141" t="s">
        <v>41</v>
      </c>
      <c r="B25" s="141" t="s">
        <v>42</v>
      </c>
      <c r="C25" s="141" t="s">
        <v>0</v>
      </c>
      <c r="D25" s="141" t="s">
        <v>1</v>
      </c>
      <c r="E25" s="141" t="s">
        <v>2</v>
      </c>
      <c r="F25" s="141" t="s">
        <v>3</v>
      </c>
      <c r="G25" s="141" t="s">
        <v>4</v>
      </c>
      <c r="H25" s="141" t="s">
        <v>5</v>
      </c>
      <c r="I25" s="141" t="s">
        <v>6</v>
      </c>
      <c r="J25" s="141" t="s">
        <v>7</v>
      </c>
      <c r="K25" s="141" t="s">
        <v>8</v>
      </c>
      <c r="L25" s="141" t="s">
        <v>9</v>
      </c>
      <c r="M25" s="141" t="s">
        <v>10</v>
      </c>
      <c r="N25" s="141" t="s">
        <v>11</v>
      </c>
      <c r="O25" s="141" t="s">
        <v>12</v>
      </c>
      <c r="P25" s="141" t="s">
        <v>13</v>
      </c>
      <c r="Q25" s="141" t="s">
        <v>14</v>
      </c>
      <c r="R25" s="141" t="s">
        <v>15</v>
      </c>
      <c r="S25" s="141" t="s">
        <v>16</v>
      </c>
      <c r="T25" s="141" t="s">
        <v>17</v>
      </c>
      <c r="U25" s="141" t="s">
        <v>18</v>
      </c>
      <c r="V25" s="141" t="s">
        <v>19</v>
      </c>
      <c r="W25" s="141" t="s">
        <v>20</v>
      </c>
      <c r="X25" s="141" t="s">
        <v>21</v>
      </c>
      <c r="Y25" s="141" t="s">
        <v>22</v>
      </c>
      <c r="Z25" s="141" t="s">
        <v>23</v>
      </c>
      <c r="AA25" s="141" t="s">
        <v>24</v>
      </c>
      <c r="AB25" s="141" t="s">
        <v>25</v>
      </c>
      <c r="AC25" s="141" t="s">
        <v>26</v>
      </c>
      <c r="AD25" s="141" t="s">
        <v>27</v>
      </c>
      <c r="AE25" s="141" t="s">
        <v>28</v>
      </c>
      <c r="AF25" s="141" t="s">
        <v>29</v>
      </c>
      <c r="AG25" s="141" t="s">
        <v>30</v>
      </c>
      <c r="AH25" s="141" t="s">
        <v>31</v>
      </c>
      <c r="AI25" s="141" t="s">
        <v>32</v>
      </c>
      <c r="AJ25" s="141" t="s">
        <v>33</v>
      </c>
      <c r="AK25" s="141" t="s">
        <v>34</v>
      </c>
      <c r="AL25" s="141" t="s">
        <v>35</v>
      </c>
    </row>
    <row r="26" spans="1:39">
      <c r="A26" s="160" t="s">
        <v>40</v>
      </c>
      <c r="B26" s="285" t="s">
        <v>56</v>
      </c>
      <c r="C26" s="286"/>
      <c r="D26" s="286">
        <v>12.538831324894542</v>
      </c>
      <c r="E26" s="286"/>
      <c r="F26" s="286"/>
      <c r="G26" s="286"/>
      <c r="H26" s="286"/>
      <c r="I26" s="286"/>
      <c r="J26" s="286"/>
      <c r="K26" s="286"/>
      <c r="L26" s="286">
        <v>8.7396834732194701</v>
      </c>
      <c r="M26" s="286">
        <v>11.126406403880752</v>
      </c>
      <c r="N26" s="286"/>
      <c r="O26" s="286"/>
      <c r="P26" s="286"/>
      <c r="Q26" s="286">
        <v>3.0189136470199616</v>
      </c>
      <c r="R26" s="286"/>
      <c r="S26" s="286"/>
      <c r="T26" s="286"/>
      <c r="U26" s="286"/>
      <c r="V26" s="286">
        <v>22.292301987164166</v>
      </c>
      <c r="W26" s="286">
        <v>0</v>
      </c>
      <c r="X26" s="286"/>
      <c r="Y26" s="286"/>
      <c r="Z26" s="286"/>
      <c r="AA26" s="286"/>
      <c r="AB26" s="286">
        <v>1.9530406117079564</v>
      </c>
      <c r="AC26" s="286"/>
      <c r="AD26" s="286">
        <v>3.3387063796096212</v>
      </c>
      <c r="AE26" s="286"/>
      <c r="AF26" s="286"/>
      <c r="AG26" s="286"/>
      <c r="AH26" s="236"/>
      <c r="AI26" s="236"/>
      <c r="AJ26" s="236"/>
      <c r="AK26" s="236">
        <v>2.5678568207432484</v>
      </c>
      <c r="AL26" s="236">
        <v>7.6432632028352119</v>
      </c>
    </row>
    <row r="27" spans="1:39">
      <c r="A27" s="160" t="s">
        <v>40</v>
      </c>
      <c r="B27" s="285" t="s">
        <v>364</v>
      </c>
      <c r="C27" s="286">
        <v>20.533943059517387</v>
      </c>
      <c r="D27" s="286">
        <v>25.017860242874878</v>
      </c>
      <c r="E27" s="286">
        <v>25.883939867019262</v>
      </c>
      <c r="F27" s="286">
        <v>52.938106290887312</v>
      </c>
      <c r="G27" s="286"/>
      <c r="H27" s="286">
        <v>20.752949986749925</v>
      </c>
      <c r="I27" s="286">
        <v>15.954771831462065</v>
      </c>
      <c r="J27" s="286">
        <v>14.394930103627843</v>
      </c>
      <c r="K27" s="286">
        <v>11.911151371883724</v>
      </c>
      <c r="L27" s="286">
        <v>14.450712636150014</v>
      </c>
      <c r="M27" s="286">
        <v>13.247469344113327</v>
      </c>
      <c r="N27" s="286">
        <v>49.789867603761188</v>
      </c>
      <c r="O27" s="286">
        <v>13.774831003470089</v>
      </c>
      <c r="P27" s="286">
        <v>93.781756829013787</v>
      </c>
      <c r="Q27" s="286">
        <v>30.253013576444374</v>
      </c>
      <c r="R27" s="286">
        <v>9.0088234759221848</v>
      </c>
      <c r="S27" s="286">
        <v>58.155208896732496</v>
      </c>
      <c r="T27" s="286">
        <v>131.3948503053511</v>
      </c>
      <c r="U27" s="286"/>
      <c r="V27" s="286">
        <v>20.866625041073558</v>
      </c>
      <c r="W27" s="286">
        <v>20.023823391833641</v>
      </c>
      <c r="X27" s="286">
        <v>28.191337123242899</v>
      </c>
      <c r="Y27" s="286">
        <v>20.710075930108566</v>
      </c>
      <c r="Z27" s="286">
        <v>16.163584965526187</v>
      </c>
      <c r="AA27" s="286">
        <v>42.232234080790896</v>
      </c>
      <c r="AB27" s="286">
        <v>7.2901385621115899</v>
      </c>
      <c r="AC27" s="286">
        <v>7.3513528544591535</v>
      </c>
      <c r="AD27" s="286">
        <v>5.7196159317805835</v>
      </c>
      <c r="AE27" s="286">
        <v>19.486830225129538</v>
      </c>
      <c r="AF27" s="286">
        <v>29.783271348162728</v>
      </c>
      <c r="AG27" s="286"/>
      <c r="AH27" s="236"/>
      <c r="AI27" s="236"/>
      <c r="AJ27" s="236"/>
      <c r="AK27" s="236">
        <v>6.8027558625128233</v>
      </c>
      <c r="AL27" s="236">
        <v>15.874023980792591</v>
      </c>
    </row>
    <row r="28" spans="1:39">
      <c r="A28" s="160" t="s">
        <v>40</v>
      </c>
      <c r="B28" s="285" t="s">
        <v>58</v>
      </c>
      <c r="C28" s="286">
        <v>59.552694514845136</v>
      </c>
      <c r="D28" s="286">
        <v>111.25884610502891</v>
      </c>
      <c r="E28" s="286">
        <v>45.237588919730612</v>
      </c>
      <c r="F28" s="286">
        <v>87.205723640940903</v>
      </c>
      <c r="G28" s="286"/>
      <c r="H28" s="286">
        <v>76.500461618454551</v>
      </c>
      <c r="I28" s="286">
        <v>13.867211666714406</v>
      </c>
      <c r="J28" s="286">
        <v>14.394930103627848</v>
      </c>
      <c r="K28" s="286">
        <v>14.305837240534196</v>
      </c>
      <c r="L28" s="286">
        <v>47.996148880852232</v>
      </c>
      <c r="M28" s="286">
        <v>31.499858034480194</v>
      </c>
      <c r="N28" s="286">
        <v>22.239815032051009</v>
      </c>
      <c r="O28" s="286">
        <v>38.29610324823912</v>
      </c>
      <c r="P28" s="286">
        <v>38.970943601804166</v>
      </c>
      <c r="Q28" s="286">
        <v>218.21228790693354</v>
      </c>
      <c r="R28" s="286">
        <v>9.0088234759221866</v>
      </c>
      <c r="S28" s="286">
        <v>58.155208896732489</v>
      </c>
      <c r="T28" s="286">
        <v>608.33753491973437</v>
      </c>
      <c r="U28" s="286"/>
      <c r="V28" s="286">
        <v>32.89487301574124</v>
      </c>
      <c r="W28" s="286">
        <v>30.420239489732761</v>
      </c>
      <c r="X28" s="286">
        <v>48.540092334595464</v>
      </c>
      <c r="Y28" s="286">
        <v>30.008832564210643</v>
      </c>
      <c r="Z28" s="286">
        <v>35.247196889364012</v>
      </c>
      <c r="AA28" s="286">
        <v>108.55523458160071</v>
      </c>
      <c r="AB28" s="286">
        <v>8.5606746011503887</v>
      </c>
      <c r="AC28" s="286">
        <v>23.048504670661295</v>
      </c>
      <c r="AD28" s="286">
        <v>12.292240372525896</v>
      </c>
      <c r="AE28" s="286">
        <v>15.177443703313848</v>
      </c>
      <c r="AF28" s="286">
        <v>29.783271348162724</v>
      </c>
      <c r="AG28" s="286"/>
      <c r="AH28" s="236"/>
      <c r="AI28" s="236"/>
      <c r="AJ28" s="236"/>
      <c r="AK28" s="236"/>
      <c r="AL28" s="236">
        <v>35.233415887837275</v>
      </c>
    </row>
    <row r="29" spans="1:39">
      <c r="A29" s="160" t="s">
        <v>43</v>
      </c>
      <c r="B29" s="285" t="s">
        <v>59</v>
      </c>
      <c r="C29" s="286">
        <v>6.915354221381123</v>
      </c>
      <c r="D29" s="286">
        <v>5.7528065842663123</v>
      </c>
      <c r="E29" s="286">
        <v>4.5925998522512437</v>
      </c>
      <c r="F29" s="286">
        <v>11.528281025439004</v>
      </c>
      <c r="G29" s="286"/>
      <c r="H29" s="286">
        <v>5.267217689597536</v>
      </c>
      <c r="I29" s="286">
        <v>3.1588238887057414</v>
      </c>
      <c r="J29" s="286"/>
      <c r="K29" s="286">
        <v>3.55728522826311</v>
      </c>
      <c r="L29" s="286">
        <v>12.998132824077278</v>
      </c>
      <c r="M29" s="286">
        <v>3.0333110873160076</v>
      </c>
      <c r="N29" s="286">
        <v>6.2338859987808926</v>
      </c>
      <c r="O29" s="286">
        <v>4.7347324429121791</v>
      </c>
      <c r="P29" s="286"/>
      <c r="Q29" s="286">
        <v>15.652090468884554</v>
      </c>
      <c r="R29" s="286"/>
      <c r="S29" s="286"/>
      <c r="T29" s="286">
        <v>30.431584260841458</v>
      </c>
      <c r="U29" s="286"/>
      <c r="V29" s="286">
        <v>6.0585095787536298</v>
      </c>
      <c r="W29" s="286">
        <v>6.9062813138879884</v>
      </c>
      <c r="X29" s="286">
        <v>7.5950002538375339</v>
      </c>
      <c r="Y29" s="286">
        <v>4.3530975599988633</v>
      </c>
      <c r="Z29" s="286">
        <v>5.781168757705804</v>
      </c>
      <c r="AA29" s="286">
        <v>7.386579005518306</v>
      </c>
      <c r="AB29" s="286">
        <v>1.7134807965058267</v>
      </c>
      <c r="AC29" s="286">
        <v>2.058305071440218</v>
      </c>
      <c r="AD29" s="286">
        <v>2.3356951112118871</v>
      </c>
      <c r="AE29" s="286">
        <v>4.5169274327780355</v>
      </c>
      <c r="AF29" s="286">
        <v>8.3339240915027659</v>
      </c>
      <c r="AG29" s="286"/>
      <c r="AH29" s="236"/>
      <c r="AI29" s="236"/>
      <c r="AJ29" s="236"/>
      <c r="AK29" s="236"/>
      <c r="AL29" s="236">
        <v>5.4672802417503847</v>
      </c>
    </row>
    <row r="30" spans="1:39">
      <c r="A30" s="160" t="s">
        <v>43</v>
      </c>
      <c r="B30" s="287" t="s">
        <v>60</v>
      </c>
      <c r="C30" s="286">
        <v>7.5811962200387963</v>
      </c>
      <c r="D30" s="286">
        <v>5.7715021393463317</v>
      </c>
      <c r="E30" s="286">
        <v>4.9851688939369305</v>
      </c>
      <c r="F30" s="286">
        <v>11.494149588409574</v>
      </c>
      <c r="G30" s="286"/>
      <c r="H30" s="286">
        <v>7.2965813189594897</v>
      </c>
      <c r="I30" s="286">
        <v>3.3925950496080088</v>
      </c>
      <c r="J30" s="286">
        <v>4.4110672623274345</v>
      </c>
      <c r="K30" s="286">
        <v>3.5335849652238873</v>
      </c>
      <c r="L30" s="286">
        <v>13.325889226864382</v>
      </c>
      <c r="M30" s="286">
        <v>3.1119815275332621</v>
      </c>
      <c r="N30" s="286">
        <v>6.333707321509686</v>
      </c>
      <c r="O30" s="286">
        <v>4.9163368269563863</v>
      </c>
      <c r="P30" s="286">
        <v>14.806110296956946</v>
      </c>
      <c r="Q30" s="286">
        <v>16.020736453281597</v>
      </c>
      <c r="R30" s="286">
        <v>2.2403445368405612</v>
      </c>
      <c r="S30" s="286">
        <v>6.6336459307793669</v>
      </c>
      <c r="T30" s="286">
        <v>30.986072716089186</v>
      </c>
      <c r="U30" s="286"/>
      <c r="V30" s="286">
        <v>6.4414652707451578</v>
      </c>
      <c r="W30" s="286">
        <v>7.1921980525811797</v>
      </c>
      <c r="X30" s="286">
        <v>7.6580300855369039</v>
      </c>
      <c r="Y30" s="286">
        <v>5.1033278269720954</v>
      </c>
      <c r="Z30" s="286">
        <v>5.9075369285493213</v>
      </c>
      <c r="AA30" s="286">
        <v>7.6244898109646231</v>
      </c>
      <c r="AB30" s="286">
        <v>1.7414712813130455</v>
      </c>
      <c r="AC30" s="286">
        <v>2.4476906621936783</v>
      </c>
      <c r="AD30" s="286">
        <v>2.4860879608975788</v>
      </c>
      <c r="AE30" s="286">
        <v>5.2585831179576763</v>
      </c>
      <c r="AF30" s="286">
        <v>8.3339240915027641</v>
      </c>
      <c r="AG30" s="286"/>
      <c r="AH30" s="236"/>
      <c r="AI30" s="236"/>
      <c r="AJ30" s="236"/>
      <c r="AK30" s="236"/>
      <c r="AL30" s="236">
        <v>5.6479563727659441</v>
      </c>
    </row>
    <row r="32" spans="1:39">
      <c r="A32" s="160" t="s">
        <v>40</v>
      </c>
      <c r="B32" s="287" t="s">
        <v>253</v>
      </c>
      <c r="C32" s="133">
        <v>23.36681807439896</v>
      </c>
      <c r="D32" s="133">
        <v>26.282660139959066</v>
      </c>
      <c r="E32" s="133">
        <v>27.587964652684146</v>
      </c>
      <c r="F32" s="133">
        <v>66.00971874418758</v>
      </c>
      <c r="G32" s="133"/>
      <c r="H32" s="133">
        <v>34.27249949493158</v>
      </c>
      <c r="I32" s="133">
        <v>14.653432977326203</v>
      </c>
      <c r="J32" s="133">
        <v>14.394930103627846</v>
      </c>
      <c r="K32" s="133">
        <v>12.117797165080059</v>
      </c>
      <c r="L32" s="133">
        <v>17.738179301462988</v>
      </c>
      <c r="M32" s="133">
        <v>15.36437026359021</v>
      </c>
      <c r="N32" s="133">
        <v>25.555480633032914</v>
      </c>
      <c r="O32" s="133">
        <v>19.216945465619311</v>
      </c>
      <c r="P32" s="133">
        <v>43.586315279556274</v>
      </c>
      <c r="Q32" s="133">
        <v>36.667073105238266</v>
      </c>
      <c r="R32" s="133">
        <v>9.0088234759221848</v>
      </c>
      <c r="S32" s="133">
        <v>58.155208896732489</v>
      </c>
      <c r="T32" s="133">
        <v>140.64391820491551</v>
      </c>
      <c r="U32" s="133"/>
      <c r="V32" s="133">
        <v>21.721801754165465</v>
      </c>
      <c r="W32" s="133">
        <v>20.814824407522039</v>
      </c>
      <c r="X32" s="133">
        <v>32.602823503462481</v>
      </c>
      <c r="Y32" s="133">
        <v>24.112006954224693</v>
      </c>
      <c r="Z32" s="133">
        <v>20.732585683823892</v>
      </c>
      <c r="AA32" s="133">
        <v>53.718534197805276</v>
      </c>
      <c r="AB32" s="133">
        <v>7.4910978751974655</v>
      </c>
      <c r="AC32" s="133">
        <v>7.7464777047143079</v>
      </c>
      <c r="AD32" s="133">
        <v>7.6894778541310744</v>
      </c>
      <c r="AE32" s="133">
        <v>18.415364395891149</v>
      </c>
      <c r="AF32" s="133">
        <v>29.783271348162728</v>
      </c>
      <c r="AG32" s="133"/>
      <c r="AH32" s="133"/>
      <c r="AI32" s="133"/>
      <c r="AJ32" s="133"/>
      <c r="AK32" s="133">
        <v>5.6666661847180997</v>
      </c>
      <c r="AL32" s="133">
        <v>18.72871052852074</v>
      </c>
      <c r="AM32" s="206"/>
    </row>
    <row r="33" spans="1:39">
      <c r="A33" s="160" t="s">
        <v>43</v>
      </c>
      <c r="B33" s="92" t="s">
        <v>254</v>
      </c>
      <c r="C33" s="143">
        <v>6.949124151555492</v>
      </c>
      <c r="D33" s="143">
        <v>5.7568182224407041</v>
      </c>
      <c r="E33" s="143">
        <v>4.6388441083057002</v>
      </c>
      <c r="F33" s="143">
        <v>11.512802264001502</v>
      </c>
      <c r="G33" s="143"/>
      <c r="H33" s="143">
        <v>5.4545009474361059</v>
      </c>
      <c r="I33" s="143">
        <v>3.2606742050914179</v>
      </c>
      <c r="J33" s="143">
        <v>4.4110672623274345</v>
      </c>
      <c r="K33" s="143">
        <v>3.5481391030748566</v>
      </c>
      <c r="L33" s="143">
        <v>13.031186705166558</v>
      </c>
      <c r="M33" s="143">
        <v>3.0413682099680446</v>
      </c>
      <c r="N33" s="143">
        <v>6.3176542504493565</v>
      </c>
      <c r="O33" s="143">
        <v>4.7596978703004389</v>
      </c>
      <c r="P33" s="143">
        <v>14.806110296956948</v>
      </c>
      <c r="Q33" s="143">
        <v>15.663521364192235</v>
      </c>
      <c r="R33" s="143">
        <v>2.2403445368405617</v>
      </c>
      <c r="S33" s="143">
        <v>6.6336459307793669</v>
      </c>
      <c r="T33" s="143">
        <v>30.528463752132428</v>
      </c>
      <c r="U33" s="143"/>
      <c r="V33" s="143">
        <v>6.1255199207624127</v>
      </c>
      <c r="W33" s="143">
        <v>6.9430301687356408</v>
      </c>
      <c r="X33" s="143">
        <v>7.6174146236974307</v>
      </c>
      <c r="Y33" s="143">
        <v>4.5076346816184696</v>
      </c>
      <c r="Z33" s="143">
        <v>5.7967502037063907</v>
      </c>
      <c r="AA33" s="143">
        <v>7.4353289066337531</v>
      </c>
      <c r="AB33" s="143">
        <v>1.7185179263663155</v>
      </c>
      <c r="AC33" s="143">
        <v>2.0765394591822925</v>
      </c>
      <c r="AD33" s="143">
        <v>2.4565545977009653</v>
      </c>
      <c r="AE33" s="143">
        <v>4.619990792276611</v>
      </c>
      <c r="AF33" s="143">
        <v>8.3339240915027641</v>
      </c>
      <c r="AG33" s="143"/>
      <c r="AH33" s="143"/>
      <c r="AI33" s="143"/>
      <c r="AJ33" s="143"/>
      <c r="AK33" s="143">
        <v>32.856262011733648</v>
      </c>
      <c r="AL33" s="143">
        <v>5.5094661005793046</v>
      </c>
      <c r="AM33" s="20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AO211"/>
  <sheetViews>
    <sheetView zoomScale="70" zoomScaleNormal="70" workbookViewId="0">
      <selection activeCell="A57" sqref="A57"/>
    </sheetView>
    <sheetView workbookViewId="1"/>
  </sheetViews>
  <sheetFormatPr defaultColWidth="8.85546875" defaultRowHeight="12.75"/>
  <cols>
    <col min="1" max="1" width="11.140625" style="144" customWidth="1"/>
    <col min="2" max="2" width="17.42578125" style="144" customWidth="1"/>
    <col min="3" max="4" width="8.85546875" style="144"/>
    <col min="5" max="37" width="8.85546875" style="144" customWidth="1"/>
    <col min="38" max="16384" width="8.85546875" style="144"/>
  </cols>
  <sheetData>
    <row r="1" spans="1:39" ht="18.75">
      <c r="A1" s="111" t="s">
        <v>49</v>
      </c>
      <c r="B1" s="118"/>
      <c r="C1" s="146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</row>
    <row r="3" spans="1:39" ht="15">
      <c r="A3" s="112" t="s">
        <v>212</v>
      </c>
      <c r="B3" s="10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08"/>
    </row>
    <row r="4" spans="1:39">
      <c r="A4" s="141" t="s">
        <v>41</v>
      </c>
      <c r="B4" s="141" t="s">
        <v>42</v>
      </c>
      <c r="C4" s="141" t="s">
        <v>0</v>
      </c>
      <c r="D4" s="141" t="s">
        <v>1</v>
      </c>
      <c r="E4" s="141" t="s">
        <v>2</v>
      </c>
      <c r="F4" s="141" t="s">
        <v>3</v>
      </c>
      <c r="G4" s="141" t="s">
        <v>4</v>
      </c>
      <c r="H4" s="141" t="s">
        <v>5</v>
      </c>
      <c r="I4" s="141" t="s">
        <v>6</v>
      </c>
      <c r="J4" s="141" t="s">
        <v>7</v>
      </c>
      <c r="K4" s="141" t="s">
        <v>8</v>
      </c>
      <c r="L4" s="141" t="s">
        <v>9</v>
      </c>
      <c r="M4" s="141" t="s">
        <v>10</v>
      </c>
      <c r="N4" s="141" t="s">
        <v>11</v>
      </c>
      <c r="O4" s="141" t="s">
        <v>12</v>
      </c>
      <c r="P4" s="141" t="s">
        <v>13</v>
      </c>
      <c r="Q4" s="141" t="s">
        <v>14</v>
      </c>
      <c r="R4" s="141" t="s">
        <v>15</v>
      </c>
      <c r="S4" s="141" t="s">
        <v>16</v>
      </c>
      <c r="T4" s="141" t="s">
        <v>17</v>
      </c>
      <c r="U4" s="141" t="s">
        <v>18</v>
      </c>
      <c r="V4" s="141" t="s">
        <v>19</v>
      </c>
      <c r="W4" s="141" t="s">
        <v>20</v>
      </c>
      <c r="X4" s="141" t="s">
        <v>21</v>
      </c>
      <c r="Y4" s="141" t="s">
        <v>22</v>
      </c>
      <c r="Z4" s="141" t="s">
        <v>23</v>
      </c>
      <c r="AA4" s="141" t="s">
        <v>24</v>
      </c>
      <c r="AB4" s="141" t="s">
        <v>25</v>
      </c>
      <c r="AC4" s="141" t="s">
        <v>26</v>
      </c>
      <c r="AD4" s="141" t="s">
        <v>27</v>
      </c>
      <c r="AE4" s="141" t="s">
        <v>28</v>
      </c>
      <c r="AF4" s="141" t="s">
        <v>29</v>
      </c>
      <c r="AG4" s="141" t="s">
        <v>30</v>
      </c>
      <c r="AH4" s="141" t="s">
        <v>31</v>
      </c>
      <c r="AI4" s="141" t="s">
        <v>32</v>
      </c>
      <c r="AJ4" s="141" t="s">
        <v>33</v>
      </c>
      <c r="AK4" s="141" t="s">
        <v>34</v>
      </c>
      <c r="AL4" s="141" t="s">
        <v>35</v>
      </c>
      <c r="AM4" s="141" t="s">
        <v>375</v>
      </c>
    </row>
    <row r="5" spans="1:39">
      <c r="A5" s="160" t="s">
        <v>70</v>
      </c>
      <c r="B5" s="102" t="s">
        <v>56</v>
      </c>
      <c r="C5" s="143">
        <f>SUM(C78,C87,C96,C105,C123,C132)*1000</f>
        <v>0</v>
      </c>
      <c r="D5" s="143">
        <f t="shared" ref="D5:AK5" si="0">SUM(D78,D87,D96,D105,D123,D132)*1000</f>
        <v>23.53396645415425</v>
      </c>
      <c r="E5" s="143">
        <f t="shared" si="0"/>
        <v>0</v>
      </c>
      <c r="F5" s="143">
        <f t="shared" si="0"/>
        <v>0</v>
      </c>
      <c r="G5" s="143">
        <f t="shared" si="0"/>
        <v>0</v>
      </c>
      <c r="H5" s="143">
        <f t="shared" si="0"/>
        <v>0</v>
      </c>
      <c r="I5" s="143">
        <f t="shared" si="0"/>
        <v>0</v>
      </c>
      <c r="J5" s="143">
        <f t="shared" si="0"/>
        <v>0</v>
      </c>
      <c r="K5" s="143">
        <f t="shared" si="0"/>
        <v>0</v>
      </c>
      <c r="L5" s="143">
        <f t="shared" si="0"/>
        <v>444.7283952823459</v>
      </c>
      <c r="M5" s="143">
        <f t="shared" si="0"/>
        <v>400.12674360570986</v>
      </c>
      <c r="N5" s="143">
        <f t="shared" si="0"/>
        <v>0</v>
      </c>
      <c r="O5" s="143">
        <f t="shared" si="0"/>
        <v>0</v>
      </c>
      <c r="P5" s="133">
        <f t="shared" si="0"/>
        <v>0</v>
      </c>
      <c r="Q5" s="133">
        <f t="shared" si="0"/>
        <v>244.28172261801433</v>
      </c>
      <c r="R5" s="133">
        <f t="shared" si="0"/>
        <v>0</v>
      </c>
      <c r="S5" s="133">
        <f t="shared" si="0"/>
        <v>0</v>
      </c>
      <c r="T5" s="133">
        <f t="shared" si="0"/>
        <v>0</v>
      </c>
      <c r="U5" s="133">
        <f t="shared" si="0"/>
        <v>0</v>
      </c>
      <c r="V5" s="133">
        <f t="shared" si="0"/>
        <v>17.385043534751752</v>
      </c>
      <c r="W5" s="133">
        <f t="shared" si="0"/>
        <v>0</v>
      </c>
      <c r="X5" s="133">
        <f t="shared" si="0"/>
        <v>0</v>
      </c>
      <c r="Y5" s="133">
        <f t="shared" si="0"/>
        <v>0</v>
      </c>
      <c r="Z5" s="133">
        <f t="shared" si="0"/>
        <v>0</v>
      </c>
      <c r="AA5" s="133">
        <f t="shared" si="0"/>
        <v>0</v>
      </c>
      <c r="AB5" s="133">
        <f t="shared" si="0"/>
        <v>244.80339148212008</v>
      </c>
      <c r="AC5" s="133">
        <f t="shared" si="0"/>
        <v>0</v>
      </c>
      <c r="AD5" s="133">
        <f t="shared" si="0"/>
        <v>44.120953594998348</v>
      </c>
      <c r="AE5" s="133">
        <f t="shared" si="0"/>
        <v>0</v>
      </c>
      <c r="AF5" s="133">
        <f t="shared" si="0"/>
        <v>0</v>
      </c>
      <c r="AG5" s="133">
        <f t="shared" si="0"/>
        <v>0</v>
      </c>
      <c r="AH5" s="133">
        <f t="shared" si="0"/>
        <v>0</v>
      </c>
      <c r="AI5" s="133">
        <f t="shared" si="0"/>
        <v>0</v>
      </c>
      <c r="AJ5" s="133">
        <f t="shared" si="0"/>
        <v>0</v>
      </c>
      <c r="AK5" s="133">
        <f t="shared" si="0"/>
        <v>1213.966290868206</v>
      </c>
      <c r="AL5" s="133">
        <f>SUM(C5:AD5)</f>
        <v>1418.9802165720946</v>
      </c>
      <c r="AM5" s="133">
        <f>AL5-AD5</f>
        <v>1374.8592629770963</v>
      </c>
    </row>
    <row r="6" spans="1:39">
      <c r="A6" s="160" t="s">
        <v>70</v>
      </c>
      <c r="B6" s="102" t="s">
        <v>365</v>
      </c>
      <c r="C6" s="133">
        <f>SUM(C79,C88:C89,C97:C98,C106:C107,C124:C125,C133:C134)*1000</f>
        <v>396.37835690711626</v>
      </c>
      <c r="D6" s="133">
        <f t="shared" ref="D6:AK6" si="1">SUM(D79,D88:D89,D97:D98,D106:D107,D124:D125,D133:D134)*1000</f>
        <v>303.11433573559611</v>
      </c>
      <c r="E6" s="133">
        <f t="shared" si="1"/>
        <v>82.959454749508694</v>
      </c>
      <c r="F6" s="133">
        <f t="shared" si="1"/>
        <v>41.715200845841402</v>
      </c>
      <c r="G6" s="133">
        <f t="shared" si="1"/>
        <v>0</v>
      </c>
      <c r="H6" s="133">
        <f t="shared" si="1"/>
        <v>276.74058876085923</v>
      </c>
      <c r="I6" s="133">
        <f t="shared" si="1"/>
        <v>148.53004436269984</v>
      </c>
      <c r="J6" s="133">
        <f t="shared" si="1"/>
        <v>8.0604039439073514</v>
      </c>
      <c r="K6" s="133">
        <f t="shared" si="1"/>
        <v>121.76959002475424</v>
      </c>
      <c r="L6" s="133">
        <f t="shared" si="1"/>
        <v>1327.5544077777527</v>
      </c>
      <c r="M6" s="133">
        <f t="shared" si="1"/>
        <v>3612.2537476859343</v>
      </c>
      <c r="N6" s="133">
        <f t="shared" si="1"/>
        <v>55.462212998421727</v>
      </c>
      <c r="O6" s="133">
        <f t="shared" si="1"/>
        <v>353.363645302691</v>
      </c>
      <c r="P6" s="133">
        <f t="shared" si="1"/>
        <v>53.600630038306051</v>
      </c>
      <c r="Q6" s="133">
        <f t="shared" si="1"/>
        <v>1766.183168692442</v>
      </c>
      <c r="R6" s="133">
        <f t="shared" si="1"/>
        <v>12.801692973914237</v>
      </c>
      <c r="S6" s="133">
        <f t="shared" si="1"/>
        <v>14.173403905587845</v>
      </c>
      <c r="T6" s="133">
        <f t="shared" si="1"/>
        <v>25.007005001295191</v>
      </c>
      <c r="U6" s="133">
        <f t="shared" si="1"/>
        <v>0</v>
      </c>
      <c r="V6" s="133">
        <f t="shared" si="1"/>
        <v>282.92622627216616</v>
      </c>
      <c r="W6" s="133">
        <f t="shared" si="1"/>
        <v>846.03272302570656</v>
      </c>
      <c r="X6" s="133">
        <f t="shared" si="1"/>
        <v>121.33329024470666</v>
      </c>
      <c r="Y6" s="133">
        <f t="shared" si="1"/>
        <v>321.64773009138725</v>
      </c>
      <c r="Z6" s="133">
        <f t="shared" si="1"/>
        <v>210.94400585343874</v>
      </c>
      <c r="AA6" s="133">
        <f t="shared" si="1"/>
        <v>18.741746208025564</v>
      </c>
      <c r="AB6" s="133">
        <f t="shared" si="1"/>
        <v>696.61207122006226</v>
      </c>
      <c r="AC6" s="133">
        <f t="shared" si="1"/>
        <v>250.86185504628443</v>
      </c>
      <c r="AD6" s="133">
        <f t="shared" si="1"/>
        <v>1169.7036179592187</v>
      </c>
      <c r="AE6" s="133">
        <f t="shared" si="1"/>
        <v>99.897425709858751</v>
      </c>
      <c r="AF6" s="133">
        <f t="shared" si="1"/>
        <v>512.2699935142449</v>
      </c>
      <c r="AG6" s="133">
        <f t="shared" si="1"/>
        <v>316.6014468359113</v>
      </c>
      <c r="AH6" s="133">
        <f t="shared" si="1"/>
        <v>91.087333735498419</v>
      </c>
      <c r="AI6" s="133">
        <f t="shared" si="1"/>
        <v>525.40905679536593</v>
      </c>
      <c r="AJ6" s="133">
        <f t="shared" si="1"/>
        <v>76.698459691608321</v>
      </c>
      <c r="AK6" s="133">
        <f t="shared" si="1"/>
        <v>3436.9596167448635</v>
      </c>
      <c r="AL6" s="133">
        <f>SUM(C6:AD6)</f>
        <v>12518.471155627623</v>
      </c>
      <c r="AM6" s="133">
        <f>AL6-AD6</f>
        <v>11348.767537668406</v>
      </c>
    </row>
    <row r="7" spans="1:39" ht="13.5" thickBot="1">
      <c r="A7" s="214" t="s">
        <v>70</v>
      </c>
      <c r="B7" s="97" t="s">
        <v>215</v>
      </c>
      <c r="C7" s="134">
        <f>SUM(C81,C90:C91,C99:C100,C108:C109,C126:C127,C135:C136)*1000</f>
        <v>450.13550438076606</v>
      </c>
      <c r="D7" s="134">
        <f>SUM(D81,D90:D91,D99:D100,D108:D109,D126:D127,D135:D136)*1000</f>
        <v>115.97375232226919</v>
      </c>
      <c r="E7" s="134">
        <f t="shared" ref="E7:AK7" si="2">SUM(E81,E90:E91,E99:E100,E108:E109,E126:E127,E135:E136)*1000</f>
        <v>33.968425323772813</v>
      </c>
      <c r="F7" s="134">
        <f t="shared" si="2"/>
        <v>24.357370204849605</v>
      </c>
      <c r="G7" s="134">
        <f t="shared" si="2"/>
        <v>0</v>
      </c>
      <c r="H7" s="134">
        <f t="shared" si="2"/>
        <v>126.49492717093122</v>
      </c>
      <c r="I7" s="134">
        <f t="shared" si="2"/>
        <v>26.705253706000789</v>
      </c>
      <c r="J7" s="134">
        <f t="shared" si="2"/>
        <v>36.743635133034807</v>
      </c>
      <c r="K7" s="134">
        <f t="shared" si="2"/>
        <v>110.41015751881613</v>
      </c>
      <c r="L7" s="134">
        <f t="shared" si="2"/>
        <v>432.50726429363226</v>
      </c>
      <c r="M7" s="134">
        <f t="shared" si="2"/>
        <v>1752.8104799652069</v>
      </c>
      <c r="N7" s="134">
        <f t="shared" si="2"/>
        <v>7.5564266235829249</v>
      </c>
      <c r="O7" s="134">
        <f t="shared" si="2"/>
        <v>74.758527757412921</v>
      </c>
      <c r="P7" s="134">
        <f t="shared" si="2"/>
        <v>4.573124198068558</v>
      </c>
      <c r="Q7" s="134">
        <f t="shared" si="2"/>
        <v>433.40291244200927</v>
      </c>
      <c r="R7" s="134">
        <f t="shared" si="2"/>
        <v>165.65648227250389</v>
      </c>
      <c r="S7" s="134">
        <f t="shared" si="2"/>
        <v>108.7688081047454</v>
      </c>
      <c r="T7" s="134">
        <f t="shared" si="2"/>
        <v>7.2603337948498048</v>
      </c>
      <c r="U7" s="134">
        <f t="shared" si="2"/>
        <v>0</v>
      </c>
      <c r="V7" s="134">
        <f t="shared" si="2"/>
        <v>64.210553381640196</v>
      </c>
      <c r="W7" s="134">
        <f t="shared" si="2"/>
        <v>436.00515180850192</v>
      </c>
      <c r="X7" s="134">
        <f t="shared" si="2"/>
        <v>55.073577117057667</v>
      </c>
      <c r="Y7" s="134">
        <f t="shared" si="2"/>
        <v>140.05741898669265</v>
      </c>
      <c r="Z7" s="134">
        <f t="shared" si="2"/>
        <v>116.97332816945827</v>
      </c>
      <c r="AA7" s="134">
        <f t="shared" si="2"/>
        <v>28.635249699331847</v>
      </c>
      <c r="AB7" s="134">
        <f t="shared" si="2"/>
        <v>136.85312220324309</v>
      </c>
      <c r="AC7" s="134">
        <f t="shared" si="2"/>
        <v>213.05848236804152</v>
      </c>
      <c r="AD7" s="134">
        <f t="shared" si="2"/>
        <v>253.78522340544745</v>
      </c>
      <c r="AE7" s="134">
        <f t="shared" si="2"/>
        <v>72.372368913276702</v>
      </c>
      <c r="AF7" s="134">
        <f t="shared" si="2"/>
        <v>251.23188931447598</v>
      </c>
      <c r="AG7" s="134">
        <f t="shared" si="2"/>
        <v>1158.1384173502047</v>
      </c>
      <c r="AH7" s="134">
        <f t="shared" si="2"/>
        <v>417.31189992650684</v>
      </c>
      <c r="AI7" s="134">
        <f t="shared" si="2"/>
        <v>321.22086404336852</v>
      </c>
      <c r="AJ7" s="134">
        <f t="shared" si="2"/>
        <v>86.442256753690586</v>
      </c>
      <c r="AK7" s="134">
        <f t="shared" si="2"/>
        <v>250.32559568128028</v>
      </c>
      <c r="AL7" s="134">
        <f>SUM(C7:AD7)</f>
        <v>5356.7354923518678</v>
      </c>
      <c r="AM7" s="134">
        <f>AL7-AD7</f>
        <v>5102.9502689464207</v>
      </c>
    </row>
    <row r="8" spans="1:39" ht="13.5" thickTop="1">
      <c r="A8" s="93" t="s">
        <v>70</v>
      </c>
      <c r="B8" s="98" t="s">
        <v>211</v>
      </c>
      <c r="C8" s="91">
        <f>SUM(C6:C7)</f>
        <v>846.51386128788226</v>
      </c>
      <c r="D8" s="91">
        <f>SUM(D6:D7)</f>
        <v>419.08808805786532</v>
      </c>
      <c r="E8" s="91">
        <f>SUM(E6:E7)</f>
        <v>116.9278800732815</v>
      </c>
      <c r="F8" s="91">
        <f>SUM(F6:F7)</f>
        <v>66.07257105069101</v>
      </c>
      <c r="G8" s="91">
        <f t="shared" ref="G8:AM8" si="3">SUM(G6:G7)</f>
        <v>0</v>
      </c>
      <c r="H8" s="91">
        <f t="shared" si="3"/>
        <v>403.23551593179047</v>
      </c>
      <c r="I8" s="91">
        <f t="shared" si="3"/>
        <v>175.23529806870062</v>
      </c>
      <c r="J8" s="91">
        <f t="shared" si="3"/>
        <v>44.804039076942161</v>
      </c>
      <c r="K8" s="91">
        <f t="shared" si="3"/>
        <v>232.17974754357039</v>
      </c>
      <c r="L8" s="91">
        <f t="shared" si="3"/>
        <v>1760.0616720713849</v>
      </c>
      <c r="M8" s="91">
        <f t="shared" si="3"/>
        <v>5365.0642276511408</v>
      </c>
      <c r="N8" s="91">
        <f t="shared" si="3"/>
        <v>63.018639622004649</v>
      </c>
      <c r="O8" s="91">
        <f t="shared" si="3"/>
        <v>428.12217306010393</v>
      </c>
      <c r="P8" s="91">
        <f t="shared" si="3"/>
        <v>58.173754236374606</v>
      </c>
      <c r="Q8" s="91">
        <f t="shared" si="3"/>
        <v>2199.5860811344514</v>
      </c>
      <c r="R8" s="91">
        <f t="shared" si="3"/>
        <v>178.45817524641814</v>
      </c>
      <c r="S8" s="91">
        <f t="shared" si="3"/>
        <v>122.94221201033325</v>
      </c>
      <c r="T8" s="91">
        <f t="shared" si="3"/>
        <v>32.267338796144998</v>
      </c>
      <c r="U8" s="91">
        <f t="shared" si="3"/>
        <v>0</v>
      </c>
      <c r="V8" s="91">
        <f>SUM(V6:V7)</f>
        <v>347.13677965380634</v>
      </c>
      <c r="W8" s="91">
        <f t="shared" si="3"/>
        <v>1282.0378748342084</v>
      </c>
      <c r="X8" s="91">
        <f t="shared" si="3"/>
        <v>176.40686736176434</v>
      </c>
      <c r="Y8" s="91">
        <f t="shared" si="3"/>
        <v>461.7051490780799</v>
      </c>
      <c r="Z8" s="91">
        <f t="shared" si="3"/>
        <v>327.91733402289702</v>
      </c>
      <c r="AA8" s="91">
        <f t="shared" si="3"/>
        <v>47.376995907357411</v>
      </c>
      <c r="AB8" s="91">
        <f t="shared" si="3"/>
        <v>833.46519342330532</v>
      </c>
      <c r="AC8" s="91">
        <f t="shared" si="3"/>
        <v>463.92033741432596</v>
      </c>
      <c r="AD8" s="91">
        <f t="shared" si="3"/>
        <v>1423.4888413646661</v>
      </c>
      <c r="AE8" s="91">
        <f t="shared" si="3"/>
        <v>172.26979462313545</v>
      </c>
      <c r="AF8" s="91">
        <f t="shared" si="3"/>
        <v>763.50188282872091</v>
      </c>
      <c r="AG8" s="91">
        <f t="shared" si="3"/>
        <v>1474.7398641861159</v>
      </c>
      <c r="AH8" s="91">
        <f t="shared" si="3"/>
        <v>508.39923366200526</v>
      </c>
      <c r="AI8" s="91">
        <f t="shared" si="3"/>
        <v>846.62992083873451</v>
      </c>
      <c r="AJ8" s="91">
        <f t="shared" si="3"/>
        <v>163.14071644529889</v>
      </c>
      <c r="AK8" s="91">
        <f t="shared" si="3"/>
        <v>3687.285212426144</v>
      </c>
      <c r="AL8" s="91">
        <f t="shared" si="3"/>
        <v>17875.206647979492</v>
      </c>
      <c r="AM8" s="91">
        <f t="shared" si="3"/>
        <v>16451.717806614826</v>
      </c>
    </row>
    <row r="9" spans="1:39" ht="14.25">
      <c r="A9" s="96"/>
      <c r="B9" s="99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100"/>
      <c r="AH9" s="100"/>
      <c r="AI9" s="100"/>
      <c r="AJ9" s="100"/>
      <c r="AK9" s="100"/>
      <c r="AL9" s="100"/>
    </row>
    <row r="10" spans="1:39">
      <c r="A10" s="96"/>
      <c r="B10" s="99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</row>
    <row r="11" spans="1:39">
      <c r="A11" s="159"/>
      <c r="B11" s="115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</row>
    <row r="12" spans="1:39">
      <c r="A12" s="159"/>
      <c r="B12" s="115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</row>
    <row r="13" spans="1:39" ht="15">
      <c r="A13" s="112" t="s">
        <v>63</v>
      </c>
      <c r="B13" s="10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08"/>
    </row>
    <row r="14" spans="1:39">
      <c r="A14" s="141" t="s">
        <v>41</v>
      </c>
      <c r="B14" s="141" t="s">
        <v>42</v>
      </c>
      <c r="C14" s="141" t="s">
        <v>0</v>
      </c>
      <c r="D14" s="141" t="s">
        <v>1</v>
      </c>
      <c r="E14" s="141" t="s">
        <v>2</v>
      </c>
      <c r="F14" s="141" t="s">
        <v>3</v>
      </c>
      <c r="G14" s="141" t="s">
        <v>4</v>
      </c>
      <c r="H14" s="141" t="s">
        <v>5</v>
      </c>
      <c r="I14" s="141" t="s">
        <v>6</v>
      </c>
      <c r="J14" s="141" t="s">
        <v>7</v>
      </c>
      <c r="K14" s="141" t="s">
        <v>8</v>
      </c>
      <c r="L14" s="141" t="s">
        <v>9</v>
      </c>
      <c r="M14" s="141" t="s">
        <v>10</v>
      </c>
      <c r="N14" s="141" t="s">
        <v>11</v>
      </c>
      <c r="O14" s="141" t="s">
        <v>12</v>
      </c>
      <c r="P14" s="141" t="s">
        <v>13</v>
      </c>
      <c r="Q14" s="141" t="s">
        <v>14</v>
      </c>
      <c r="R14" s="141" t="s">
        <v>15</v>
      </c>
      <c r="S14" s="141" t="s">
        <v>16</v>
      </c>
      <c r="T14" s="141" t="s">
        <v>17</v>
      </c>
      <c r="U14" s="141" t="s">
        <v>18</v>
      </c>
      <c r="V14" s="141" t="s">
        <v>19</v>
      </c>
      <c r="W14" s="141" t="s">
        <v>20</v>
      </c>
      <c r="X14" s="141" t="s">
        <v>21</v>
      </c>
      <c r="Y14" s="141" t="s">
        <v>22</v>
      </c>
      <c r="Z14" s="141" t="s">
        <v>23</v>
      </c>
      <c r="AA14" s="141" t="s">
        <v>24</v>
      </c>
      <c r="AB14" s="141" t="s">
        <v>25</v>
      </c>
      <c r="AC14" s="141" t="s">
        <v>26</v>
      </c>
      <c r="AD14" s="141" t="s">
        <v>27</v>
      </c>
      <c r="AE14" s="141" t="s">
        <v>28</v>
      </c>
      <c r="AF14" s="141" t="s">
        <v>29</v>
      </c>
      <c r="AG14" s="141" t="s">
        <v>30</v>
      </c>
      <c r="AH14" s="141" t="s">
        <v>31</v>
      </c>
      <c r="AI14" s="141" t="s">
        <v>32</v>
      </c>
      <c r="AJ14" s="141" t="s">
        <v>33</v>
      </c>
      <c r="AK14" s="141" t="s">
        <v>34</v>
      </c>
      <c r="AL14" s="141" t="s">
        <v>35</v>
      </c>
    </row>
    <row r="15" spans="1:39">
      <c r="A15" s="160" t="s">
        <v>40</v>
      </c>
      <c r="B15" s="102" t="s">
        <v>56</v>
      </c>
      <c r="C15" s="145">
        <f>SUM(C144,C153,C162,C171,C189,C198)</f>
        <v>0</v>
      </c>
      <c r="D15" s="145">
        <f t="shared" ref="D15:AL19" si="4">SUM(D144,D153,D162,D171,D189,D198)</f>
        <v>25.861501597971706</v>
      </c>
      <c r="E15" s="145">
        <f t="shared" si="4"/>
        <v>0</v>
      </c>
      <c r="F15" s="145">
        <f t="shared" si="4"/>
        <v>0</v>
      </c>
      <c r="G15" s="145">
        <f t="shared" si="4"/>
        <v>0</v>
      </c>
      <c r="H15" s="145">
        <f t="shared" si="4"/>
        <v>0</v>
      </c>
      <c r="I15" s="145">
        <f t="shared" si="4"/>
        <v>0</v>
      </c>
      <c r="J15" s="145">
        <f t="shared" si="4"/>
        <v>0</v>
      </c>
      <c r="K15" s="145">
        <f t="shared" si="4"/>
        <v>0</v>
      </c>
      <c r="L15" s="145">
        <f t="shared" si="4"/>
        <v>8.8981271565095241</v>
      </c>
      <c r="M15" s="145">
        <f t="shared" si="4"/>
        <v>15.8277984021246</v>
      </c>
      <c r="N15" s="145">
        <f t="shared" si="4"/>
        <v>0</v>
      </c>
      <c r="O15" s="145">
        <f t="shared" si="4"/>
        <v>0</v>
      </c>
      <c r="P15" s="145">
        <f t="shared" si="4"/>
        <v>0</v>
      </c>
      <c r="Q15" s="145">
        <f t="shared" si="4"/>
        <v>19.093459638738025</v>
      </c>
      <c r="R15" s="145">
        <f t="shared" si="4"/>
        <v>0</v>
      </c>
      <c r="S15" s="145">
        <f t="shared" si="4"/>
        <v>0</v>
      </c>
      <c r="T15" s="145">
        <f t="shared" si="4"/>
        <v>0</v>
      </c>
      <c r="U15" s="145">
        <f t="shared" si="4"/>
        <v>0</v>
      </c>
      <c r="V15" s="145">
        <f t="shared" si="4"/>
        <v>17.454862986698551</v>
      </c>
      <c r="W15" s="145">
        <f t="shared" si="4"/>
        <v>0</v>
      </c>
      <c r="X15" s="145">
        <f t="shared" si="4"/>
        <v>0</v>
      </c>
      <c r="Y15" s="145">
        <f t="shared" si="4"/>
        <v>0</v>
      </c>
      <c r="Z15" s="145">
        <f t="shared" si="4"/>
        <v>0</v>
      </c>
      <c r="AA15" s="145">
        <f t="shared" si="4"/>
        <v>0</v>
      </c>
      <c r="AB15" s="145">
        <f t="shared" si="4"/>
        <v>17.326306991444554</v>
      </c>
      <c r="AC15" s="145">
        <f t="shared" si="4"/>
        <v>0</v>
      </c>
      <c r="AD15" s="145">
        <f t="shared" si="4"/>
        <v>10.119484769495033</v>
      </c>
      <c r="AE15" s="145">
        <f t="shared" si="4"/>
        <v>0</v>
      </c>
      <c r="AF15" s="145">
        <f t="shared" si="4"/>
        <v>0</v>
      </c>
      <c r="AG15" s="145">
        <f t="shared" si="4"/>
        <v>0</v>
      </c>
      <c r="AH15" s="145">
        <f t="shared" si="4"/>
        <v>0</v>
      </c>
      <c r="AI15" s="145">
        <f t="shared" si="4"/>
        <v>0</v>
      </c>
      <c r="AJ15" s="145">
        <f t="shared" si="4"/>
        <v>0</v>
      </c>
      <c r="AK15" s="145">
        <f t="shared" si="4"/>
        <v>6.8652379197197622</v>
      </c>
      <c r="AL15" s="145">
        <f t="shared" si="4"/>
        <v>13.084308906233295</v>
      </c>
    </row>
    <row r="16" spans="1:39">
      <c r="A16" s="160" t="s">
        <v>40</v>
      </c>
      <c r="B16" s="102" t="s">
        <v>376</v>
      </c>
      <c r="C16" s="145">
        <f t="shared" ref="C16:R19" si="5">SUM(C145,C154,C163,C172,C190,C199)</f>
        <v>28.700341685441323</v>
      </c>
      <c r="D16" s="145">
        <f t="shared" si="5"/>
        <v>27.704264345167559</v>
      </c>
      <c r="E16" s="145">
        <f t="shared" si="5"/>
        <v>53.612025759319579</v>
      </c>
      <c r="F16" s="145">
        <f t="shared" si="5"/>
        <v>38.298343344076059</v>
      </c>
      <c r="G16" s="145">
        <f t="shared" si="5"/>
        <v>0</v>
      </c>
      <c r="H16" s="145">
        <f t="shared" si="5"/>
        <v>28.790451243208047</v>
      </c>
      <c r="I16" s="145">
        <f t="shared" si="5"/>
        <v>25.575220925596284</v>
      </c>
      <c r="J16" s="145">
        <f t="shared" si="5"/>
        <v>36.085195206849178</v>
      </c>
      <c r="K16" s="145">
        <f t="shared" si="5"/>
        <v>29.303164426329765</v>
      </c>
      <c r="L16" s="145">
        <f t="shared" si="5"/>
        <v>13.846652087780031</v>
      </c>
      <c r="M16" s="145">
        <f t="shared" si="5"/>
        <v>35.462050551928904</v>
      </c>
      <c r="N16" s="145">
        <f t="shared" si="5"/>
        <v>87.866416535933126</v>
      </c>
      <c r="O16" s="145">
        <f t="shared" si="5"/>
        <v>42.898326177038875</v>
      </c>
      <c r="P16" s="145">
        <f t="shared" si="5"/>
        <v>58.264577073694156</v>
      </c>
      <c r="Q16" s="145">
        <f t="shared" si="5"/>
        <v>30.278663784515373</v>
      </c>
      <c r="R16" s="145">
        <f t="shared" si="5"/>
        <v>19.601513538970764</v>
      </c>
      <c r="S16" s="145">
        <f t="shared" si="4"/>
        <v>59.085230093170139</v>
      </c>
      <c r="T16" s="145">
        <f t="shared" si="4"/>
        <v>55.690118821187646</v>
      </c>
      <c r="U16" s="145">
        <f t="shared" si="4"/>
        <v>0</v>
      </c>
      <c r="V16" s="145">
        <f t="shared" si="4"/>
        <v>15.727892677623233</v>
      </c>
      <c r="W16" s="145">
        <f t="shared" si="4"/>
        <v>49.779548037320993</v>
      </c>
      <c r="X16" s="145">
        <f t="shared" si="4"/>
        <v>28.565566500907163</v>
      </c>
      <c r="Y16" s="145">
        <f t="shared" si="4"/>
        <v>62.522516804514829</v>
      </c>
      <c r="Z16" s="145">
        <f t="shared" si="4"/>
        <v>55.813033937241947</v>
      </c>
      <c r="AA16" s="145">
        <f t="shared" si="4"/>
        <v>24.350329338345176</v>
      </c>
      <c r="AB16" s="145">
        <f t="shared" si="4"/>
        <v>27.518245583430296</v>
      </c>
      <c r="AC16" s="145">
        <f t="shared" si="4"/>
        <v>18.524177812438229</v>
      </c>
      <c r="AD16" s="145">
        <f t="shared" si="4"/>
        <v>15.283118917980069</v>
      </c>
      <c r="AE16" s="145">
        <f t="shared" si="4"/>
        <v>28.021475999446487</v>
      </c>
      <c r="AF16" s="145">
        <f t="shared" si="4"/>
        <v>25.041075945816683</v>
      </c>
      <c r="AG16" s="145">
        <f t="shared" si="4"/>
        <v>25.324260899333151</v>
      </c>
      <c r="AH16" s="145">
        <f t="shared" si="4"/>
        <v>24.003670607036636</v>
      </c>
      <c r="AI16" s="145">
        <f t="shared" si="4"/>
        <v>25.080115793524524</v>
      </c>
      <c r="AJ16" s="145">
        <f t="shared" si="4"/>
        <v>84.450381649560853</v>
      </c>
      <c r="AK16" s="145">
        <f t="shared" si="4"/>
        <v>8.0209798310392166</v>
      </c>
      <c r="AL16" s="145">
        <f t="shared" si="4"/>
        <v>26.41217122240019</v>
      </c>
    </row>
    <row r="17" spans="1:40">
      <c r="A17" s="160" t="s">
        <v>40</v>
      </c>
      <c r="B17" s="102" t="s">
        <v>58</v>
      </c>
      <c r="C17" s="145">
        <f t="shared" si="5"/>
        <v>84.447065233968232</v>
      </c>
      <c r="D17" s="145">
        <f t="shared" si="4"/>
        <v>138.8689127412226</v>
      </c>
      <c r="E17" s="145">
        <f t="shared" si="4"/>
        <v>52.984584514267851</v>
      </c>
      <c r="F17" s="145">
        <f t="shared" si="4"/>
        <v>54.112377966644971</v>
      </c>
      <c r="G17" s="145">
        <f t="shared" si="4"/>
        <v>0</v>
      </c>
      <c r="H17" s="145">
        <f t="shared" si="4"/>
        <v>50.520866383207434</v>
      </c>
      <c r="I17" s="145">
        <f t="shared" si="4"/>
        <v>21.170960719682327</v>
      </c>
      <c r="J17" s="145">
        <f t="shared" si="4"/>
        <v>26.602837646353315</v>
      </c>
      <c r="K17" s="145">
        <f t="shared" si="4"/>
        <v>32.729453159381457</v>
      </c>
      <c r="L17" s="145">
        <f t="shared" si="4"/>
        <v>24.554789641303692</v>
      </c>
      <c r="M17" s="145">
        <f t="shared" si="4"/>
        <v>70.993314296107201</v>
      </c>
      <c r="N17" s="145">
        <f t="shared" si="4"/>
        <v>37.8995290991313</v>
      </c>
      <c r="O17" s="145">
        <f t="shared" si="4"/>
        <v>58.857523615502288</v>
      </c>
      <c r="P17" s="145">
        <f t="shared" si="4"/>
        <v>25.158381763078431</v>
      </c>
      <c r="Q17" s="145">
        <f t="shared" si="4"/>
        <v>134.35937456532699</v>
      </c>
      <c r="R17" s="145">
        <f t="shared" si="4"/>
        <v>22.023494950551857</v>
      </c>
      <c r="S17" s="145">
        <f t="shared" si="4"/>
        <v>53.750198638764459</v>
      </c>
      <c r="T17" s="145">
        <f t="shared" si="4"/>
        <v>268.93087017215089</v>
      </c>
      <c r="U17" s="145">
        <f t="shared" si="4"/>
        <v>0</v>
      </c>
      <c r="V17" s="145">
        <f t="shared" si="4"/>
        <v>21.6085581063398</v>
      </c>
      <c r="W17" s="145">
        <f t="shared" si="4"/>
        <v>40.503956419044435</v>
      </c>
      <c r="X17" s="145">
        <f t="shared" si="4"/>
        <v>38.240112626301979</v>
      </c>
      <c r="Y17" s="145">
        <f t="shared" si="4"/>
        <v>62.406668801326944</v>
      </c>
      <c r="Z17" s="145">
        <f t="shared" si="4"/>
        <v>80.995724056916771</v>
      </c>
      <c r="AA17" s="145">
        <f t="shared" si="4"/>
        <v>56.068683889286021</v>
      </c>
      <c r="AB17" s="145">
        <f t="shared" si="4"/>
        <v>21.337450678235577</v>
      </c>
      <c r="AC17" s="145">
        <f t="shared" si="4"/>
        <v>64.812574594619178</v>
      </c>
      <c r="AD17" s="145">
        <f t="shared" si="4"/>
        <v>23.067936400043259</v>
      </c>
      <c r="AE17" s="145">
        <f t="shared" si="4"/>
        <v>28.33947458999917</v>
      </c>
      <c r="AF17" s="145">
        <f t="shared" si="4"/>
        <v>34.052695213115506</v>
      </c>
      <c r="AG17" s="145">
        <f t="shared" si="4"/>
        <v>1024.6001515725284</v>
      </c>
      <c r="AH17" s="145">
        <f t="shared" si="4"/>
        <v>279.40899918864545</v>
      </c>
      <c r="AI17" s="145">
        <f t="shared" si="4"/>
        <v>41.057205344640622</v>
      </c>
      <c r="AJ17" s="145">
        <f t="shared" si="4"/>
        <v>1080.2599956564552</v>
      </c>
      <c r="AK17" s="145">
        <f t="shared" si="4"/>
        <v>7.1049884891977619</v>
      </c>
      <c r="AL17" s="145">
        <f t="shared" si="4"/>
        <v>39.410193808062161</v>
      </c>
    </row>
    <row r="18" spans="1:40">
      <c r="A18" s="160" t="s">
        <v>43</v>
      </c>
      <c r="B18" s="102" t="s">
        <v>59</v>
      </c>
      <c r="C18" s="145">
        <f t="shared" si="5"/>
        <v>19.596805568391986</v>
      </c>
      <c r="D18" s="145">
        <f t="shared" si="4"/>
        <v>12.624660556152723</v>
      </c>
      <c r="E18" s="145">
        <f t="shared" si="4"/>
        <v>7.4726926520303074</v>
      </c>
      <c r="F18" s="145">
        <f t="shared" si="4"/>
        <v>8.120636330281819</v>
      </c>
      <c r="G18" s="145">
        <f t="shared" si="4"/>
        <v>0</v>
      </c>
      <c r="H18" s="145">
        <f t="shared" si="4"/>
        <v>5.9356534715371954</v>
      </c>
      <c r="I18" s="145">
        <f t="shared" si="4"/>
        <v>5.8598829022720853</v>
      </c>
      <c r="J18" s="145">
        <f t="shared" si="4"/>
        <v>1.1998466252772295</v>
      </c>
      <c r="K18" s="145">
        <f t="shared" si="4"/>
        <v>12.058143173431151</v>
      </c>
      <c r="L18" s="145">
        <f t="shared" si="4"/>
        <v>10.799665962952879</v>
      </c>
      <c r="M18" s="145">
        <f t="shared" si="4"/>
        <v>12.318715516692009</v>
      </c>
      <c r="N18" s="145">
        <f t="shared" si="4"/>
        <v>16.065888734898081</v>
      </c>
      <c r="O18" s="145">
        <f t="shared" si="4"/>
        <v>5.7033345636349591</v>
      </c>
      <c r="P18" s="145">
        <f t="shared" si="4"/>
        <v>0.31808544252434706</v>
      </c>
      <c r="Q18" s="145">
        <f t="shared" si="4"/>
        <v>19.590241229735629</v>
      </c>
      <c r="R18" s="145">
        <f t="shared" si="4"/>
        <v>1.089781967574625</v>
      </c>
      <c r="S18" s="145">
        <f t="shared" si="4"/>
        <v>1.5794869949756707</v>
      </c>
      <c r="T18" s="145">
        <f t="shared" si="4"/>
        <v>31.716486537287206</v>
      </c>
      <c r="U18" s="145">
        <f t="shared" si="4"/>
        <v>0</v>
      </c>
      <c r="V18" s="145">
        <f t="shared" si="4"/>
        <v>7.2724250296548476</v>
      </c>
      <c r="W18" s="145">
        <f t="shared" si="4"/>
        <v>7.1664141233827019</v>
      </c>
      <c r="X18" s="145">
        <f t="shared" si="4"/>
        <v>16.95027576028534</v>
      </c>
      <c r="Y18" s="145">
        <f t="shared" si="4"/>
        <v>8.208305018294384</v>
      </c>
      <c r="Z18" s="145">
        <f t="shared" si="4"/>
        <v>10.921913325693625</v>
      </c>
      <c r="AA18" s="145">
        <f t="shared" si="4"/>
        <v>5.318967065533033</v>
      </c>
      <c r="AB18" s="145">
        <f t="shared" si="4"/>
        <v>8.8491740931882248</v>
      </c>
      <c r="AC18" s="145">
        <f t="shared" si="4"/>
        <v>9.0426209754208031</v>
      </c>
      <c r="AD18" s="145">
        <f t="shared" si="4"/>
        <v>6.1792722795299593</v>
      </c>
      <c r="AE18" s="145">
        <f t="shared" si="4"/>
        <v>16.317222002343588</v>
      </c>
      <c r="AF18" s="145">
        <f t="shared" si="4"/>
        <v>18.499810372924372</v>
      </c>
      <c r="AG18" s="145">
        <f t="shared" si="4"/>
        <v>0.45913277279267761</v>
      </c>
      <c r="AH18" s="145">
        <f t="shared" si="4"/>
        <v>0.43543121770821164</v>
      </c>
      <c r="AI18" s="145">
        <f t="shared" si="4"/>
        <v>23.435397308745046</v>
      </c>
      <c r="AJ18" s="145">
        <f t="shared" si="4"/>
        <v>209.02406017076663</v>
      </c>
      <c r="AK18" s="145">
        <f t="shared" si="4"/>
        <v>10.447499078283686</v>
      </c>
      <c r="AL18" s="145">
        <f t="shared" si="4"/>
        <v>11.185222011856165</v>
      </c>
    </row>
    <row r="19" spans="1:40">
      <c r="A19" s="160" t="s">
        <v>43</v>
      </c>
      <c r="B19" s="92" t="s">
        <v>60</v>
      </c>
      <c r="C19" s="145">
        <f t="shared" si="5"/>
        <v>71.148077776180472</v>
      </c>
      <c r="D19" s="145">
        <f t="shared" si="4"/>
        <v>28.030776946687016</v>
      </c>
      <c r="E19" s="145">
        <f t="shared" si="4"/>
        <v>23.039247799011051</v>
      </c>
      <c r="F19" s="145">
        <f t="shared" si="4"/>
        <v>14.806359358426077</v>
      </c>
      <c r="G19" s="145">
        <f t="shared" si="4"/>
        <v>0</v>
      </c>
      <c r="H19" s="145">
        <f t="shared" si="4"/>
        <v>31.433555655431793</v>
      </c>
      <c r="I19" s="145">
        <f t="shared" si="4"/>
        <v>19.376608469437862</v>
      </c>
      <c r="J19" s="145">
        <f t="shared" si="4"/>
        <v>11.788140883232213</v>
      </c>
      <c r="K19" s="145">
        <f t="shared" si="4"/>
        <v>14.598574740833048</v>
      </c>
      <c r="L19" s="145">
        <f t="shared" si="4"/>
        <v>28.921286918630262</v>
      </c>
      <c r="M19" s="145">
        <f t="shared" si="4"/>
        <v>38.777826314010099</v>
      </c>
      <c r="N19" s="145">
        <f t="shared" si="4"/>
        <v>27.5487890830046</v>
      </c>
      <c r="O19" s="145">
        <f t="shared" si="4"/>
        <v>18.542721680246213</v>
      </c>
      <c r="P19" s="145">
        <f t="shared" si="4"/>
        <v>47.636710396547471</v>
      </c>
      <c r="Q19" s="145">
        <f t="shared" si="4"/>
        <v>60.402191284468579</v>
      </c>
      <c r="R19" s="145">
        <f t="shared" si="4"/>
        <v>8.7621116191951689</v>
      </c>
      <c r="S19" s="145">
        <f t="shared" si="4"/>
        <v>7.7492738746612577</v>
      </c>
      <c r="T19" s="145">
        <f t="shared" si="4"/>
        <v>50.933606054349539</v>
      </c>
      <c r="U19" s="145">
        <f t="shared" si="4"/>
        <v>0</v>
      </c>
      <c r="V19" s="145">
        <f t="shared" si="4"/>
        <v>21.777930349044428</v>
      </c>
      <c r="W19" s="145">
        <f t="shared" si="4"/>
        <v>18.446104236495128</v>
      </c>
      <c r="X19" s="145">
        <f t="shared" si="4"/>
        <v>26.900372454825625</v>
      </c>
      <c r="Y19" s="145">
        <f t="shared" si="4"/>
        <v>18.087856970717521</v>
      </c>
      <c r="Z19" s="145">
        <f t="shared" si="4"/>
        <v>34.758740507142704</v>
      </c>
      <c r="AA19" s="145">
        <f t="shared" si="4"/>
        <v>12.833427441176465</v>
      </c>
      <c r="AB19" s="145">
        <f t="shared" si="4"/>
        <v>27.995790605438678</v>
      </c>
      <c r="AC19" s="145">
        <f t="shared" si="4"/>
        <v>36.986348414661016</v>
      </c>
      <c r="AD19" s="145">
        <f t="shared" si="4"/>
        <v>12.851120623446668</v>
      </c>
      <c r="AE19" s="145">
        <f t="shared" si="4"/>
        <v>47.781657267039279</v>
      </c>
      <c r="AF19" s="145">
        <f t="shared" si="4"/>
        <v>104.01483960891942</v>
      </c>
      <c r="AG19" s="145">
        <f t="shared" si="4"/>
        <v>19.414913453869179</v>
      </c>
      <c r="AH19" s="145">
        <f t="shared" si="4"/>
        <v>6.6346348896883391</v>
      </c>
      <c r="AI19" s="145">
        <f t="shared" si="4"/>
        <v>25.904908390594233</v>
      </c>
      <c r="AJ19" s="145">
        <f t="shared" si="4"/>
        <v>358.68156329332191</v>
      </c>
      <c r="AK19" s="145">
        <f t="shared" si="4"/>
        <v>14.671722830468784</v>
      </c>
      <c r="AL19" s="145">
        <f t="shared" si="4"/>
        <v>18.22647102654048</v>
      </c>
    </row>
    <row r="20" spans="1:40">
      <c r="A20" s="159"/>
      <c r="B20" s="115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</row>
    <row r="21" spans="1:40">
      <c r="A21" s="160" t="s">
        <v>40</v>
      </c>
      <c r="B21" s="92" t="s">
        <v>253</v>
      </c>
      <c r="C21" s="236">
        <v>32.747716201843708</v>
      </c>
      <c r="D21" s="236">
        <v>29.334591670918037</v>
      </c>
      <c r="E21" s="236">
        <v>53.556781632994635</v>
      </c>
      <c r="F21" s="236">
        <v>44.330712907376629</v>
      </c>
      <c r="G21" s="236"/>
      <c r="H21" s="236">
        <v>34.060380155182671</v>
      </c>
      <c r="I21" s="236">
        <v>22.82970248427603</v>
      </c>
      <c r="J21" s="236">
        <v>28.183230573102627</v>
      </c>
      <c r="K21" s="236">
        <v>29.598830827601905</v>
      </c>
      <c r="L21" s="236">
        <v>14.896054009341109</v>
      </c>
      <c r="M21" s="236">
        <v>39.582944872458235</v>
      </c>
      <c r="N21" s="236">
        <v>43.913074424720286</v>
      </c>
      <c r="O21" s="236">
        <v>46.440221488065575</v>
      </c>
      <c r="P21" s="236">
        <v>27.946105338011495</v>
      </c>
      <c r="Q21" s="236">
        <v>33.830389960971551</v>
      </c>
      <c r="R21" s="236">
        <v>21.697784701549558</v>
      </c>
      <c r="S21" s="236">
        <v>54.096961471709321</v>
      </c>
      <c r="T21" s="236">
        <v>59.825370816495656</v>
      </c>
      <c r="U21" s="236"/>
      <c r="V21" s="236">
        <v>16.145992482575249</v>
      </c>
      <c r="W21" s="236">
        <v>49.073823841398301</v>
      </c>
      <c r="X21" s="236">
        <v>30.662949265783841</v>
      </c>
      <c r="Y21" s="236">
        <v>62.48013405038602</v>
      </c>
      <c r="Z21" s="236">
        <v>61.842276708718487</v>
      </c>
      <c r="AA21" s="236">
        <v>29.843544917238155</v>
      </c>
      <c r="AB21" s="236">
        <v>26.540635928679933</v>
      </c>
      <c r="AC21" s="236">
        <v>19.689337967685777</v>
      </c>
      <c r="AD21" s="236">
        <v>17.616283648235946</v>
      </c>
      <c r="AE21" s="236">
        <v>28.100541690536922</v>
      </c>
      <c r="AF21" s="236">
        <v>25.221308331162657</v>
      </c>
      <c r="AG21" s="236">
        <v>1024.6001515725284</v>
      </c>
      <c r="AH21" s="236">
        <v>279.40899918864545</v>
      </c>
      <c r="AI21" s="236"/>
      <c r="AJ21" s="236"/>
      <c r="AK21" s="236">
        <v>7.8680053116756756</v>
      </c>
      <c r="AL21" s="236">
        <v>28.328826476889546</v>
      </c>
    </row>
    <row r="22" spans="1:40">
      <c r="A22" s="160" t="s">
        <v>43</v>
      </c>
      <c r="B22" s="92" t="s">
        <v>254</v>
      </c>
      <c r="C22" s="236">
        <v>22.211364076816643</v>
      </c>
      <c r="D22" s="236">
        <v>15.930460483828186</v>
      </c>
      <c r="E22" s="236">
        <v>9.3064178969240583</v>
      </c>
      <c r="F22" s="236">
        <v>11.152642035187547</v>
      </c>
      <c r="G22" s="236"/>
      <c r="H22" s="236">
        <v>8.2887705373783636</v>
      </c>
      <c r="I22" s="236">
        <v>11.748901762428856</v>
      </c>
      <c r="J22" s="236">
        <v>11.788140883232211</v>
      </c>
      <c r="K22" s="236">
        <v>13.038516476005686</v>
      </c>
      <c r="L22" s="236">
        <v>12.627211966998489</v>
      </c>
      <c r="M22" s="236">
        <v>15.028555456180179</v>
      </c>
      <c r="N22" s="236">
        <v>25.702131372731035</v>
      </c>
      <c r="O22" s="236">
        <v>7.468384391349943</v>
      </c>
      <c r="P22" s="236">
        <v>47.636710396547471</v>
      </c>
      <c r="Q22" s="236">
        <v>20.855729389442729</v>
      </c>
      <c r="R22" s="236">
        <v>8.7621116191951689</v>
      </c>
      <c r="S22" s="236">
        <v>7.7492738746612577</v>
      </c>
      <c r="T22" s="236">
        <v>35.074076303622242</v>
      </c>
      <c r="U22" s="236"/>
      <c r="V22" s="236">
        <v>9.8106269490664939</v>
      </c>
      <c r="W22" s="236">
        <v>8.6161917635022025</v>
      </c>
      <c r="X22" s="236">
        <v>20.488681963191095</v>
      </c>
      <c r="Y22" s="236">
        <v>10.243356906801191</v>
      </c>
      <c r="Z22" s="236">
        <v>13.861041375691226</v>
      </c>
      <c r="AA22" s="236">
        <v>6.8587424429537363</v>
      </c>
      <c r="AB22" s="236">
        <v>12.294773353988239</v>
      </c>
      <c r="AC22" s="236">
        <v>10.351187016860591</v>
      </c>
      <c r="AD22" s="236">
        <v>11.54093785381753</v>
      </c>
      <c r="AE22" s="236">
        <v>20.689642342274645</v>
      </c>
      <c r="AF22" s="236">
        <v>20.210110957644272</v>
      </c>
      <c r="AG22" s="236">
        <v>19.414913453869179</v>
      </c>
      <c r="AH22" s="236">
        <v>6.6346348896883391</v>
      </c>
      <c r="AI22" s="236"/>
      <c r="AJ22" s="236"/>
      <c r="AK22" s="236">
        <v>11.632770838853117</v>
      </c>
      <c r="AL22" s="236">
        <v>12.829275021200051</v>
      </c>
    </row>
    <row r="24" spans="1:40" ht="15">
      <c r="A24" s="112" t="s">
        <v>220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</row>
    <row r="25" spans="1:40">
      <c r="A25" s="141" t="s">
        <v>41</v>
      </c>
      <c r="B25" s="141" t="s">
        <v>42</v>
      </c>
      <c r="C25" s="141" t="s">
        <v>0</v>
      </c>
      <c r="D25" s="141" t="s">
        <v>1</v>
      </c>
      <c r="E25" s="141" t="s">
        <v>2</v>
      </c>
      <c r="F25" s="141" t="s">
        <v>3</v>
      </c>
      <c r="G25" s="141" t="s">
        <v>4</v>
      </c>
      <c r="H25" s="141" t="s">
        <v>5</v>
      </c>
      <c r="I25" s="141" t="s">
        <v>6</v>
      </c>
      <c r="J25" s="141" t="s">
        <v>7</v>
      </c>
      <c r="K25" s="141" t="s">
        <v>8</v>
      </c>
      <c r="L25" s="141" t="s">
        <v>9</v>
      </c>
      <c r="M25" s="141" t="s">
        <v>10</v>
      </c>
      <c r="N25" s="141" t="s">
        <v>11</v>
      </c>
      <c r="O25" s="141" t="s">
        <v>12</v>
      </c>
      <c r="P25" s="141" t="s">
        <v>13</v>
      </c>
      <c r="Q25" s="141" t="s">
        <v>14</v>
      </c>
      <c r="R25" s="141" t="s">
        <v>15</v>
      </c>
      <c r="S25" s="141" t="s">
        <v>16</v>
      </c>
      <c r="T25" s="141" t="s">
        <v>17</v>
      </c>
      <c r="U25" s="141" t="s">
        <v>18</v>
      </c>
      <c r="V25" s="141" t="s">
        <v>19</v>
      </c>
      <c r="W25" s="141" t="s">
        <v>20</v>
      </c>
      <c r="X25" s="141" t="s">
        <v>21</v>
      </c>
      <c r="Y25" s="141" t="s">
        <v>22</v>
      </c>
      <c r="Z25" s="141" t="s">
        <v>23</v>
      </c>
      <c r="AA25" s="141" t="s">
        <v>24</v>
      </c>
      <c r="AB25" s="141" t="s">
        <v>25</v>
      </c>
      <c r="AC25" s="141" t="s">
        <v>26</v>
      </c>
      <c r="AD25" s="141" t="s">
        <v>27</v>
      </c>
      <c r="AE25" s="141" t="s">
        <v>28</v>
      </c>
      <c r="AF25" s="141" t="s">
        <v>29</v>
      </c>
      <c r="AG25" s="141" t="s">
        <v>30</v>
      </c>
      <c r="AH25" s="141" t="s">
        <v>31</v>
      </c>
      <c r="AI25" s="141" t="s">
        <v>32</v>
      </c>
      <c r="AJ25" s="141" t="s">
        <v>33</v>
      </c>
      <c r="AK25" s="141" t="s">
        <v>34</v>
      </c>
      <c r="AL25" s="141" t="s">
        <v>35</v>
      </c>
    </row>
    <row r="26" spans="1:40">
      <c r="A26" s="160" t="s">
        <v>40</v>
      </c>
      <c r="B26" s="102" t="s">
        <v>56</v>
      </c>
      <c r="C26" s="145">
        <f>SUM(C144,C153,C162,C171,C189)</f>
        <v>0</v>
      </c>
      <c r="D26" s="145">
        <f t="shared" ref="D26:AL30" si="6">SUM(D144,D153,D162,D171,D189)</f>
        <v>6.372768460944247</v>
      </c>
      <c r="E26" s="145">
        <f t="shared" si="6"/>
        <v>0</v>
      </c>
      <c r="F26" s="145">
        <f t="shared" si="6"/>
        <v>0</v>
      </c>
      <c r="G26" s="145">
        <f t="shared" si="6"/>
        <v>0</v>
      </c>
      <c r="H26" s="145">
        <f t="shared" si="6"/>
        <v>0</v>
      </c>
      <c r="I26" s="145">
        <f t="shared" si="6"/>
        <v>0</v>
      </c>
      <c r="J26" s="145">
        <f t="shared" si="6"/>
        <v>0</v>
      </c>
      <c r="K26" s="145">
        <f t="shared" si="6"/>
        <v>0</v>
      </c>
      <c r="L26" s="145">
        <f t="shared" si="6"/>
        <v>4.5930293201142689</v>
      </c>
      <c r="M26" s="145">
        <f t="shared" si="6"/>
        <v>9.4722938648486572</v>
      </c>
      <c r="N26" s="145">
        <f t="shared" si="6"/>
        <v>0</v>
      </c>
      <c r="O26" s="145">
        <f t="shared" si="6"/>
        <v>0</v>
      </c>
      <c r="P26" s="145">
        <f t="shared" si="6"/>
        <v>0</v>
      </c>
      <c r="Q26" s="145">
        <f t="shared" si="6"/>
        <v>13.917849238326898</v>
      </c>
      <c r="R26" s="145">
        <f t="shared" si="6"/>
        <v>0</v>
      </c>
      <c r="S26" s="145">
        <f t="shared" si="6"/>
        <v>0</v>
      </c>
      <c r="T26" s="145">
        <f t="shared" si="6"/>
        <v>0</v>
      </c>
      <c r="U26" s="145">
        <f t="shared" si="6"/>
        <v>0</v>
      </c>
      <c r="V26" s="145">
        <f t="shared" si="6"/>
        <v>6.2357581595112865</v>
      </c>
      <c r="W26" s="145">
        <f t="shared" si="6"/>
        <v>0</v>
      </c>
      <c r="X26" s="145">
        <f t="shared" si="6"/>
        <v>0</v>
      </c>
      <c r="Y26" s="145">
        <f t="shared" si="6"/>
        <v>0</v>
      </c>
      <c r="Z26" s="145">
        <f t="shared" si="6"/>
        <v>0</v>
      </c>
      <c r="AA26" s="145">
        <f t="shared" si="6"/>
        <v>0</v>
      </c>
      <c r="AB26" s="145">
        <f t="shared" si="6"/>
        <v>3.7710425868680524</v>
      </c>
      <c r="AC26" s="145">
        <f t="shared" si="6"/>
        <v>0</v>
      </c>
      <c r="AD26" s="145">
        <f t="shared" si="6"/>
        <v>7.7992679206802604</v>
      </c>
      <c r="AE26" s="145">
        <f t="shared" si="6"/>
        <v>0</v>
      </c>
      <c r="AF26" s="145">
        <f t="shared" si="6"/>
        <v>0</v>
      </c>
      <c r="AG26" s="145">
        <f t="shared" si="6"/>
        <v>0</v>
      </c>
      <c r="AH26" s="145">
        <f t="shared" si="6"/>
        <v>0</v>
      </c>
      <c r="AI26" s="145">
        <f t="shared" si="6"/>
        <v>0</v>
      </c>
      <c r="AJ26" s="145">
        <f t="shared" si="6"/>
        <v>0</v>
      </c>
      <c r="AK26" s="145">
        <f t="shared" si="6"/>
        <v>5.4045951228609974</v>
      </c>
      <c r="AL26" s="145">
        <f t="shared" si="6"/>
        <v>6.8823139055979929</v>
      </c>
      <c r="AM26" s="223"/>
      <c r="AN26" s="223"/>
    </row>
    <row r="27" spans="1:40">
      <c r="A27" s="160" t="s">
        <v>40</v>
      </c>
      <c r="B27" s="102" t="s">
        <v>376</v>
      </c>
      <c r="C27" s="145">
        <f t="shared" ref="C27:R30" si="7">SUM(C145,C154,C163,C172,C190)</f>
        <v>25.88001034898554</v>
      </c>
      <c r="D27" s="145">
        <f t="shared" si="7"/>
        <v>22.380792843515138</v>
      </c>
      <c r="E27" s="145">
        <f t="shared" si="7"/>
        <v>42.873278862714649</v>
      </c>
      <c r="F27" s="145">
        <f t="shared" si="7"/>
        <v>27.936994865393157</v>
      </c>
      <c r="G27" s="145">
        <f t="shared" si="7"/>
        <v>0</v>
      </c>
      <c r="H27" s="145">
        <f t="shared" si="7"/>
        <v>24.404120271695874</v>
      </c>
      <c r="I27" s="145">
        <f t="shared" si="7"/>
        <v>18.585096937632962</v>
      </c>
      <c r="J27" s="145">
        <f t="shared" si="7"/>
        <v>27.624368137846375</v>
      </c>
      <c r="K27" s="145">
        <f t="shared" si="7"/>
        <v>15.126361650633314</v>
      </c>
      <c r="L27" s="145">
        <f t="shared" si="7"/>
        <v>7.784638341675036</v>
      </c>
      <c r="M27" s="145">
        <f t="shared" si="7"/>
        <v>29.416978684279208</v>
      </c>
      <c r="N27" s="145">
        <f t="shared" si="7"/>
        <v>57.157966081333456</v>
      </c>
      <c r="O27" s="145">
        <f t="shared" si="7"/>
        <v>38.524654950755661</v>
      </c>
      <c r="P27" s="145">
        <f t="shared" si="7"/>
        <v>31.385542699393099</v>
      </c>
      <c r="Q27" s="145">
        <f t="shared" si="7"/>
        <v>26.457741013708976</v>
      </c>
      <c r="R27" s="145">
        <f t="shared" si="7"/>
        <v>17.728356470027467</v>
      </c>
      <c r="S27" s="145">
        <f t="shared" si="6"/>
        <v>53.960991899748954</v>
      </c>
      <c r="T27" s="145">
        <f t="shared" si="6"/>
        <v>48.193535659069966</v>
      </c>
      <c r="U27" s="145">
        <f t="shared" si="6"/>
        <v>0</v>
      </c>
      <c r="V27" s="145">
        <f t="shared" si="6"/>
        <v>12.918636545515344</v>
      </c>
      <c r="W27" s="145">
        <f t="shared" si="6"/>
        <v>44.423291560736288</v>
      </c>
      <c r="X27" s="145">
        <f t="shared" si="6"/>
        <v>25.5089386834625</v>
      </c>
      <c r="Y27" s="145">
        <f t="shared" si="6"/>
        <v>55.151656456641803</v>
      </c>
      <c r="Z27" s="145">
        <f t="shared" si="6"/>
        <v>51.170616726580995</v>
      </c>
      <c r="AA27" s="145">
        <f t="shared" si="6"/>
        <v>18.619693961579106</v>
      </c>
      <c r="AB27" s="145">
        <f t="shared" si="6"/>
        <v>13.941299516980173</v>
      </c>
      <c r="AC27" s="145">
        <f t="shared" si="6"/>
        <v>8.6147191209138185</v>
      </c>
      <c r="AD27" s="145">
        <f t="shared" si="6"/>
        <v>12.761940172086698</v>
      </c>
      <c r="AE27" s="145">
        <f t="shared" si="6"/>
        <v>12.873228266940828</v>
      </c>
      <c r="AF27" s="145">
        <f t="shared" si="6"/>
        <v>21.999345325390209</v>
      </c>
      <c r="AG27" s="145">
        <f t="shared" si="6"/>
        <v>25.324260899333151</v>
      </c>
      <c r="AH27" s="145">
        <f t="shared" si="6"/>
        <v>24.003670607036636</v>
      </c>
      <c r="AI27" s="145">
        <f t="shared" si="6"/>
        <v>25.080115793524524</v>
      </c>
      <c r="AJ27" s="145">
        <f t="shared" si="6"/>
        <v>84.450381649560853</v>
      </c>
      <c r="AK27" s="145">
        <f t="shared" si="6"/>
        <v>6.5930217654619128</v>
      </c>
      <c r="AL27" s="145">
        <f t="shared" si="6"/>
        <v>20.756641502153649</v>
      </c>
      <c r="AM27" s="223"/>
      <c r="AN27" s="223"/>
    </row>
    <row r="28" spans="1:40">
      <c r="A28" s="160" t="s">
        <v>40</v>
      </c>
      <c r="B28" s="102" t="s">
        <v>58</v>
      </c>
      <c r="C28" s="145">
        <f t="shared" si="7"/>
        <v>76.267519297575447</v>
      </c>
      <c r="D28" s="145">
        <f t="shared" si="6"/>
        <v>122.62535108185422</v>
      </c>
      <c r="E28" s="145">
        <f t="shared" si="6"/>
        <v>34.216382296311238</v>
      </c>
      <c r="F28" s="145">
        <f t="shared" si="6"/>
        <v>37.04397572697053</v>
      </c>
      <c r="G28" s="145">
        <f t="shared" si="6"/>
        <v>0</v>
      </c>
      <c r="H28" s="145">
        <f t="shared" si="6"/>
        <v>34.351775032520088</v>
      </c>
      <c r="I28" s="145">
        <f t="shared" si="6"/>
        <v>15.095441123311995</v>
      </c>
      <c r="J28" s="145">
        <f t="shared" si="6"/>
        <v>18.142010577350508</v>
      </c>
      <c r="K28" s="145">
        <f t="shared" si="6"/>
        <v>15.702465022953071</v>
      </c>
      <c r="L28" s="145">
        <f t="shared" si="6"/>
        <v>16.158325041682968</v>
      </c>
      <c r="M28" s="145">
        <f t="shared" si="6"/>
        <v>59.287192534907234</v>
      </c>
      <c r="N28" s="145">
        <f t="shared" si="6"/>
        <v>24.182877681893789</v>
      </c>
      <c r="O28" s="145">
        <f t="shared" si="6"/>
        <v>46.698059385893949</v>
      </c>
      <c r="P28" s="145">
        <f t="shared" si="6"/>
        <v>13.98881778720108</v>
      </c>
      <c r="Q28" s="145">
        <f t="shared" si="6"/>
        <v>118.5836348383646</v>
      </c>
      <c r="R28" s="145">
        <f t="shared" si="6"/>
        <v>20.150337881608561</v>
      </c>
      <c r="S28" s="145">
        <f t="shared" si="6"/>
        <v>48.625960445343274</v>
      </c>
      <c r="T28" s="145">
        <f t="shared" si="6"/>
        <v>234.22286669587055</v>
      </c>
      <c r="U28" s="145">
        <f t="shared" si="6"/>
        <v>0</v>
      </c>
      <c r="V28" s="145">
        <f t="shared" si="6"/>
        <v>18.112354672015183</v>
      </c>
      <c r="W28" s="145">
        <f t="shared" si="6"/>
        <v>33.607389226830847</v>
      </c>
      <c r="X28" s="145">
        <f t="shared" si="6"/>
        <v>32.977183952765195</v>
      </c>
      <c r="Y28" s="145">
        <f t="shared" si="6"/>
        <v>51.726316166215113</v>
      </c>
      <c r="Z28" s="145">
        <f t="shared" si="6"/>
        <v>70.872215329382968</v>
      </c>
      <c r="AA28" s="145">
        <f t="shared" si="6"/>
        <v>41.338455163133574</v>
      </c>
      <c r="AB28" s="145">
        <f t="shared" si="6"/>
        <v>15.565665940632034</v>
      </c>
      <c r="AC28" s="145">
        <f t="shared" si="6"/>
        <v>33.743707481706124</v>
      </c>
      <c r="AD28" s="145">
        <f t="shared" si="6"/>
        <v>18.106856458225867</v>
      </c>
      <c r="AE28" s="145">
        <f t="shared" si="6"/>
        <v>16.54116391002669</v>
      </c>
      <c r="AF28" s="145">
        <f t="shared" si="6"/>
        <v>31.010964592689028</v>
      </c>
      <c r="AG28" s="145">
        <f t="shared" si="6"/>
        <v>992.14071628916736</v>
      </c>
      <c r="AH28" s="145">
        <f t="shared" si="6"/>
        <v>247.45183697371388</v>
      </c>
      <c r="AI28" s="145">
        <f t="shared" si="6"/>
        <v>30.91888014912799</v>
      </c>
      <c r="AJ28" s="145">
        <f t="shared" si="6"/>
        <v>93.469266264742203</v>
      </c>
      <c r="AK28" s="145">
        <f t="shared" si="6"/>
        <v>6.2411718210099725</v>
      </c>
      <c r="AL28" s="145">
        <f t="shared" si="6"/>
        <v>31.02062548904329</v>
      </c>
      <c r="AM28" s="223"/>
      <c r="AN28" s="223"/>
    </row>
    <row r="29" spans="1:40">
      <c r="A29" s="160" t="s">
        <v>43</v>
      </c>
      <c r="B29" s="102" t="s">
        <v>59</v>
      </c>
      <c r="C29" s="145">
        <f t="shared" si="7"/>
        <v>17.879905542559523</v>
      </c>
      <c r="D29" s="145">
        <f t="shared" si="6"/>
        <v>10.970583612768181</v>
      </c>
      <c r="E29" s="145">
        <f t="shared" si="6"/>
        <v>3.8700302203412154</v>
      </c>
      <c r="F29" s="145">
        <f t="shared" si="6"/>
        <v>3.5519937243717994</v>
      </c>
      <c r="G29" s="145">
        <f t="shared" si="6"/>
        <v>0</v>
      </c>
      <c r="H29" s="145">
        <f t="shared" si="6"/>
        <v>3.9223467945245867</v>
      </c>
      <c r="I29" s="145">
        <f t="shared" si="6"/>
        <v>3.5492561663208733</v>
      </c>
      <c r="J29" s="145">
        <f t="shared" si="6"/>
        <v>1.1998466252772295</v>
      </c>
      <c r="K29" s="145">
        <f t="shared" si="6"/>
        <v>5.7533585140812251</v>
      </c>
      <c r="L29" s="145">
        <f t="shared" si="6"/>
        <v>6.8865016795639225</v>
      </c>
      <c r="M29" s="145">
        <f t="shared" si="6"/>
        <v>10.208981089466555</v>
      </c>
      <c r="N29" s="145">
        <f t="shared" si="6"/>
        <v>8.0501905910102707</v>
      </c>
      <c r="O29" s="145">
        <f t="shared" si="6"/>
        <v>3.938841926486476</v>
      </c>
      <c r="P29" s="145">
        <f t="shared" si="6"/>
        <v>0.31808544252434706</v>
      </c>
      <c r="Q29" s="145">
        <f t="shared" si="6"/>
        <v>17.809455096931522</v>
      </c>
      <c r="R29" s="145">
        <f t="shared" si="6"/>
        <v>1.089781967574625</v>
      </c>
      <c r="S29" s="145">
        <f t="shared" si="6"/>
        <v>1.5794869949756707</v>
      </c>
      <c r="T29" s="145">
        <f t="shared" si="6"/>
        <v>28.223050497688583</v>
      </c>
      <c r="U29" s="145">
        <f t="shared" si="6"/>
        <v>0</v>
      </c>
      <c r="V29" s="145">
        <f t="shared" si="6"/>
        <v>6.0316255163321237</v>
      </c>
      <c r="W29" s="145">
        <f t="shared" si="6"/>
        <v>5.4226614261318264</v>
      </c>
      <c r="X29" s="145">
        <f t="shared" si="6"/>
        <v>14.342369372033104</v>
      </c>
      <c r="Y29" s="145">
        <f t="shared" si="6"/>
        <v>6.0668778756607793</v>
      </c>
      <c r="Z29" s="145">
        <f t="shared" si="6"/>
        <v>9.1175594819623189</v>
      </c>
      <c r="AA29" s="145">
        <f t="shared" si="6"/>
        <v>3.5417203062899718</v>
      </c>
      <c r="AB29" s="145">
        <f t="shared" si="6"/>
        <v>5.151623682165237</v>
      </c>
      <c r="AC29" s="145">
        <f t="shared" si="6"/>
        <v>4.3359951296893557</v>
      </c>
      <c r="AD29" s="145">
        <f t="shared" si="6"/>
        <v>5.0145141644023621</v>
      </c>
      <c r="AE29" s="145">
        <f t="shared" si="6"/>
        <v>9.1059631331209054</v>
      </c>
      <c r="AF29" s="145">
        <f t="shared" si="6"/>
        <v>16.767229023274378</v>
      </c>
      <c r="AG29" s="145">
        <f t="shared" si="6"/>
        <v>0.45913277279267761</v>
      </c>
      <c r="AH29" s="145">
        <f t="shared" si="6"/>
        <v>0.43543121770821164</v>
      </c>
      <c r="AI29" s="145">
        <f t="shared" si="6"/>
        <v>23.435397308745046</v>
      </c>
      <c r="AJ29" s="145">
        <f t="shared" si="6"/>
        <v>209.02406017076663</v>
      </c>
      <c r="AK29" s="145">
        <f t="shared" si="6"/>
        <v>7.7927517339526693</v>
      </c>
      <c r="AL29" s="145">
        <f t="shared" si="6"/>
        <v>8.7532170355442318</v>
      </c>
      <c r="AM29" s="223"/>
      <c r="AN29" s="223"/>
    </row>
    <row r="30" spans="1:40">
      <c r="A30" s="160" t="s">
        <v>43</v>
      </c>
      <c r="B30" s="92" t="s">
        <v>60</v>
      </c>
      <c r="C30" s="145">
        <f t="shared" si="7"/>
        <v>68.166987501398722</v>
      </c>
      <c r="D30" s="145">
        <f t="shared" si="6"/>
        <v>26.343334383738323</v>
      </c>
      <c r="E30" s="145">
        <f t="shared" si="6"/>
        <v>16.792519665132193</v>
      </c>
      <c r="F30" s="145">
        <f t="shared" si="6"/>
        <v>10.34679726727744</v>
      </c>
      <c r="G30" s="145">
        <f t="shared" si="6"/>
        <v>0</v>
      </c>
      <c r="H30" s="145">
        <f t="shared" si="6"/>
        <v>26.773072152998388</v>
      </c>
      <c r="I30" s="145">
        <f t="shared" si="6"/>
        <v>15.871678399253115</v>
      </c>
      <c r="J30" s="145">
        <f t="shared" si="6"/>
        <v>7.0929476681828696</v>
      </c>
      <c r="K30" s="145">
        <f t="shared" si="6"/>
        <v>8.6107469357014761</v>
      </c>
      <c r="L30" s="145">
        <f t="shared" si="6"/>
        <v>24.381662127046042</v>
      </c>
      <c r="M30" s="145">
        <f t="shared" si="6"/>
        <v>35.993584236504994</v>
      </c>
      <c r="N30" s="145">
        <f t="shared" si="6"/>
        <v>17.502458471108</v>
      </c>
      <c r="O30" s="145">
        <f t="shared" si="6"/>
        <v>15.48336007788177</v>
      </c>
      <c r="P30" s="145">
        <f t="shared" si="6"/>
        <v>33.90386292895937</v>
      </c>
      <c r="Q30" s="145">
        <f t="shared" si="6"/>
        <v>58.346888965984633</v>
      </c>
      <c r="R30" s="145">
        <f t="shared" si="6"/>
        <v>7.842967473000888</v>
      </c>
      <c r="S30" s="145">
        <f t="shared" si="6"/>
        <v>6.5073958249186248</v>
      </c>
      <c r="T30" s="145">
        <f t="shared" si="6"/>
        <v>47.182821901160885</v>
      </c>
      <c r="U30" s="145">
        <f t="shared" si="6"/>
        <v>0</v>
      </c>
      <c r="V30" s="145">
        <f t="shared" si="6"/>
        <v>20.154019342480257</v>
      </c>
      <c r="W30" s="145">
        <f t="shared" si="6"/>
        <v>15.227990484695894</v>
      </c>
      <c r="X30" s="145">
        <f t="shared" si="6"/>
        <v>24.184061785207451</v>
      </c>
      <c r="Y30" s="145">
        <f t="shared" si="6"/>
        <v>14.374909759447526</v>
      </c>
      <c r="Z30" s="145">
        <f t="shared" si="6"/>
        <v>30.672085781549185</v>
      </c>
      <c r="AA30" s="145">
        <f t="shared" si="6"/>
        <v>10.834924897150152</v>
      </c>
      <c r="AB30" s="145">
        <f t="shared" si="6"/>
        <v>23.854867737322728</v>
      </c>
      <c r="AC30" s="145">
        <f t="shared" si="6"/>
        <v>28.459228252579585</v>
      </c>
      <c r="AD30" s="145">
        <f t="shared" si="6"/>
        <v>11.095824684722784</v>
      </c>
      <c r="AE30" s="145">
        <f t="shared" si="6"/>
        <v>36.258636787460325</v>
      </c>
      <c r="AF30" s="145">
        <f t="shared" si="6"/>
        <v>102.28225825926943</v>
      </c>
      <c r="AG30" s="145">
        <f t="shared" si="6"/>
        <v>17.126323383193661</v>
      </c>
      <c r="AH30" s="145">
        <f t="shared" si="6"/>
        <v>4.3424178224165271</v>
      </c>
      <c r="AI30" s="145">
        <f t="shared" si="6"/>
        <v>24.959494698755744</v>
      </c>
      <c r="AJ30" s="145">
        <f t="shared" si="6"/>
        <v>210.72460476239121</v>
      </c>
      <c r="AK30" s="145">
        <f t="shared" si="6"/>
        <v>11.977450689051301</v>
      </c>
      <c r="AL30" s="145">
        <f t="shared" si="6"/>
        <v>15.768873398619853</v>
      </c>
      <c r="AM30" s="223"/>
      <c r="AN30" s="223"/>
    </row>
    <row r="32" spans="1:40">
      <c r="A32" s="112" t="s">
        <v>261</v>
      </c>
    </row>
    <row r="33" spans="1:38">
      <c r="A33" s="141" t="s">
        <v>41</v>
      </c>
      <c r="B33" s="141" t="s">
        <v>42</v>
      </c>
      <c r="C33" s="141" t="s">
        <v>0</v>
      </c>
      <c r="D33" s="141" t="s">
        <v>1</v>
      </c>
      <c r="E33" s="141" t="s">
        <v>2</v>
      </c>
      <c r="F33" s="141" t="s">
        <v>3</v>
      </c>
      <c r="G33" s="141" t="s">
        <v>4</v>
      </c>
      <c r="H33" s="141" t="s">
        <v>5</v>
      </c>
      <c r="I33" s="141" t="s">
        <v>6</v>
      </c>
      <c r="J33" s="141" t="s">
        <v>7</v>
      </c>
      <c r="K33" s="141" t="s">
        <v>8</v>
      </c>
      <c r="L33" s="141" t="s">
        <v>9</v>
      </c>
      <c r="M33" s="141" t="s">
        <v>10</v>
      </c>
      <c r="N33" s="141" t="s">
        <v>11</v>
      </c>
      <c r="O33" s="141" t="s">
        <v>12</v>
      </c>
      <c r="P33" s="141" t="s">
        <v>13</v>
      </c>
      <c r="Q33" s="141" t="s">
        <v>14</v>
      </c>
      <c r="R33" s="141" t="s">
        <v>15</v>
      </c>
      <c r="S33" s="141" t="s">
        <v>16</v>
      </c>
      <c r="T33" s="141" t="s">
        <v>17</v>
      </c>
      <c r="U33" s="141" t="s">
        <v>18</v>
      </c>
      <c r="V33" s="141" t="s">
        <v>19</v>
      </c>
      <c r="W33" s="141" t="s">
        <v>20</v>
      </c>
      <c r="X33" s="141" t="s">
        <v>21</v>
      </c>
      <c r="Y33" s="141" t="s">
        <v>22</v>
      </c>
      <c r="Z33" s="141" t="s">
        <v>23</v>
      </c>
      <c r="AA33" s="141" t="s">
        <v>24</v>
      </c>
      <c r="AB33" s="141" t="s">
        <v>25</v>
      </c>
      <c r="AC33" s="141" t="s">
        <v>26</v>
      </c>
      <c r="AD33" s="141" t="s">
        <v>27</v>
      </c>
      <c r="AE33" s="141" t="s">
        <v>28</v>
      </c>
      <c r="AF33" s="141" t="s">
        <v>29</v>
      </c>
      <c r="AG33" s="141" t="s">
        <v>30</v>
      </c>
      <c r="AH33" s="141" t="s">
        <v>31</v>
      </c>
      <c r="AI33" s="141" t="s">
        <v>32</v>
      </c>
      <c r="AJ33" s="141" t="s">
        <v>33</v>
      </c>
      <c r="AK33" s="141" t="s">
        <v>34</v>
      </c>
      <c r="AL33" s="141" t="s">
        <v>35</v>
      </c>
    </row>
    <row r="34" spans="1:38">
      <c r="A34" s="160" t="s">
        <v>40</v>
      </c>
      <c r="B34" s="102" t="s">
        <v>56</v>
      </c>
      <c r="C34" s="145">
        <f>C26+Infra_costs_rail!C26</f>
        <v>0</v>
      </c>
      <c r="D34" s="145">
        <f>D26+Infra_costs_rail!D26</f>
        <v>18.911599785838789</v>
      </c>
      <c r="E34" s="145">
        <f>E26+Infra_costs_rail!E26</f>
        <v>0</v>
      </c>
      <c r="F34" s="145">
        <f>F26+Infra_costs_rail!F26</f>
        <v>0</v>
      </c>
      <c r="G34" s="145">
        <f>G26+Infra_costs_rail!G26</f>
        <v>0</v>
      </c>
      <c r="H34" s="145">
        <f>H26+Infra_costs_rail!H26</f>
        <v>0</v>
      </c>
      <c r="I34" s="145">
        <f>I26+Infra_costs_rail!I26</f>
        <v>0</v>
      </c>
      <c r="J34" s="145">
        <f>J26+Infra_costs_rail!J26</f>
        <v>0</v>
      </c>
      <c r="K34" s="145">
        <f>K26+Infra_costs_rail!K26</f>
        <v>0</v>
      </c>
      <c r="L34" s="145">
        <f>L26+Infra_costs_rail!L26</f>
        <v>13.332712793333739</v>
      </c>
      <c r="M34" s="145">
        <f>M26+Infra_costs_rail!M26</f>
        <v>20.598700268729409</v>
      </c>
      <c r="N34" s="145">
        <f>N26+Infra_costs_rail!N26</f>
        <v>0</v>
      </c>
      <c r="O34" s="145">
        <f>O26+Infra_costs_rail!O26</f>
        <v>0</v>
      </c>
      <c r="P34" s="145">
        <f>P26+Infra_costs_rail!P26</f>
        <v>0</v>
      </c>
      <c r="Q34" s="145">
        <f>Q26+Infra_costs_rail!Q26</f>
        <v>16.936762885346859</v>
      </c>
      <c r="R34" s="145">
        <f>R26+Infra_costs_rail!R26</f>
        <v>0</v>
      </c>
      <c r="S34" s="145">
        <f>S26+Infra_costs_rail!S26</f>
        <v>0</v>
      </c>
      <c r="T34" s="145">
        <f>T26+Infra_costs_rail!T26</f>
        <v>0</v>
      </c>
      <c r="U34" s="145">
        <f>U26+Infra_costs_rail!U26</f>
        <v>0</v>
      </c>
      <c r="V34" s="145">
        <f>V26+Infra_costs_rail!V26</f>
        <v>28.52806014667545</v>
      </c>
      <c r="W34" s="145">
        <f>W26+Infra_costs_rail!W26</f>
        <v>0</v>
      </c>
      <c r="X34" s="145">
        <f>X26+Infra_costs_rail!X26</f>
        <v>0</v>
      </c>
      <c r="Y34" s="145">
        <f>Y26+Infra_costs_rail!Y26</f>
        <v>0</v>
      </c>
      <c r="Z34" s="145">
        <f>Z26+Infra_costs_rail!Z26</f>
        <v>0</v>
      </c>
      <c r="AA34" s="145">
        <f>AA26+Infra_costs_rail!AA26</f>
        <v>0</v>
      </c>
      <c r="AB34" s="145">
        <f>AB26+Infra_costs_rail!AB26</f>
        <v>5.7240831985760092</v>
      </c>
      <c r="AC34" s="145">
        <f>AC26+Infra_costs_rail!AC26</f>
        <v>0</v>
      </c>
      <c r="AD34" s="145">
        <f>AD26+Infra_costs_rail!AD26</f>
        <v>11.137974300289882</v>
      </c>
      <c r="AE34" s="145">
        <f>AE26+Infra_costs_rail!AE26</f>
        <v>0</v>
      </c>
      <c r="AF34" s="145">
        <f>AF26+Infra_costs_rail!AF26</f>
        <v>0</v>
      </c>
      <c r="AG34" s="145">
        <f>AG26+Infra_costs_rail!AG26</f>
        <v>0</v>
      </c>
      <c r="AH34" s="145">
        <f>AH26+Infra_costs_rail!AH26</f>
        <v>0</v>
      </c>
      <c r="AI34" s="145">
        <f>AI26+Infra_costs_rail!AI26</f>
        <v>0</v>
      </c>
      <c r="AJ34" s="145">
        <f>AJ26+Infra_costs_rail!AJ26</f>
        <v>0</v>
      </c>
      <c r="AK34" s="145">
        <f>AK26+Infra_costs_rail!AK26</f>
        <v>7.9724519436042458</v>
      </c>
      <c r="AL34" s="145">
        <f>AL26+Infra_costs_rail!AL26</f>
        <v>14.525577108433204</v>
      </c>
    </row>
    <row r="35" spans="1:38">
      <c r="A35" s="160" t="s">
        <v>40</v>
      </c>
      <c r="B35" s="102" t="s">
        <v>376</v>
      </c>
      <c r="C35" s="145">
        <f>C27+Infra_costs_rail!C27</f>
        <v>46.413953408502927</v>
      </c>
      <c r="D35" s="145">
        <f>D27+Infra_costs_rail!D27</f>
        <v>47.398653086390013</v>
      </c>
      <c r="E35" s="145">
        <f>E27+Infra_costs_rail!E27</f>
        <v>68.757218729733907</v>
      </c>
      <c r="F35" s="145">
        <f>F27+Infra_costs_rail!F27</f>
        <v>80.875101156280465</v>
      </c>
      <c r="G35" s="145">
        <f>G27+Infra_costs_rail!G27</f>
        <v>0</v>
      </c>
      <c r="H35" s="145">
        <f>H27+Infra_costs_rail!H27</f>
        <v>45.157070258445799</v>
      </c>
      <c r="I35" s="145">
        <f>I27+Infra_costs_rail!I27</f>
        <v>34.539868769095023</v>
      </c>
      <c r="J35" s="145">
        <f>J27+Infra_costs_rail!J27</f>
        <v>42.019298241474218</v>
      </c>
      <c r="K35" s="145">
        <f>K27+Infra_costs_rail!K27</f>
        <v>27.037513022517039</v>
      </c>
      <c r="L35" s="145">
        <f>L27+Infra_costs_rail!L27</f>
        <v>22.23535097782505</v>
      </c>
      <c r="M35" s="145">
        <f>M27+Infra_costs_rail!M27</f>
        <v>42.664448028392535</v>
      </c>
      <c r="N35" s="145">
        <f>N27+Infra_costs_rail!N27</f>
        <v>106.94783368509465</v>
      </c>
      <c r="O35" s="145">
        <f>O27+Infra_costs_rail!O27</f>
        <v>52.299485954225752</v>
      </c>
      <c r="P35" s="145">
        <f>P27+Infra_costs_rail!P27</f>
        <v>125.16729952840689</v>
      </c>
      <c r="Q35" s="145">
        <f>Q27+Infra_costs_rail!Q27</f>
        <v>56.71075459015335</v>
      </c>
      <c r="R35" s="145">
        <f>R27+Infra_costs_rail!R27</f>
        <v>26.737179945949652</v>
      </c>
      <c r="S35" s="145">
        <f>S27+Infra_costs_rail!S27</f>
        <v>112.11620079648145</v>
      </c>
      <c r="T35" s="145">
        <f>T27+Infra_costs_rail!T27</f>
        <v>179.58838596442106</v>
      </c>
      <c r="U35" s="145">
        <f>U27+Infra_costs_rail!U27</f>
        <v>0</v>
      </c>
      <c r="V35" s="145">
        <f>V27+Infra_costs_rail!V27</f>
        <v>33.785261586588902</v>
      </c>
      <c r="W35" s="145">
        <f>W27+Infra_costs_rail!W27</f>
        <v>64.447114952569933</v>
      </c>
      <c r="X35" s="145">
        <f>X27+Infra_costs_rail!X27</f>
        <v>53.700275806705399</v>
      </c>
      <c r="Y35" s="145">
        <f>Y27+Infra_costs_rail!Y27</f>
        <v>75.861732386750361</v>
      </c>
      <c r="Z35" s="145">
        <f>Z27+Infra_costs_rail!Z27</f>
        <v>67.334201692107186</v>
      </c>
      <c r="AA35" s="145">
        <f>AA27+Infra_costs_rail!AA27</f>
        <v>60.851928042370005</v>
      </c>
      <c r="AB35" s="145">
        <f>AB27+Infra_costs_rail!AB27</f>
        <v>21.231438079091763</v>
      </c>
      <c r="AC35" s="145">
        <f>AC27+Infra_costs_rail!AC27</f>
        <v>15.966071975372973</v>
      </c>
      <c r="AD35" s="145">
        <f>AD27+Infra_costs_rail!AD27</f>
        <v>18.48155610386728</v>
      </c>
      <c r="AE35" s="145">
        <f>AE27+Infra_costs_rail!AE27</f>
        <v>32.360058492070365</v>
      </c>
      <c r="AF35" s="145">
        <f>AF27+Infra_costs_rail!AF27</f>
        <v>51.782616673552937</v>
      </c>
      <c r="AG35" s="145">
        <f>AG27+Infra_costs_rail!AG27</f>
        <v>25.324260899333151</v>
      </c>
      <c r="AH35" s="145">
        <f>AH27+Infra_costs_rail!AH27</f>
        <v>24.003670607036636</v>
      </c>
      <c r="AI35" s="145">
        <f>AI27+Infra_costs_rail!AI27</f>
        <v>25.080115793524524</v>
      </c>
      <c r="AJ35" s="145">
        <f>AJ27+Infra_costs_rail!AJ27</f>
        <v>84.450381649560853</v>
      </c>
      <c r="AK35" s="145">
        <f>AK27+Infra_costs_rail!AK27</f>
        <v>13.395777627974736</v>
      </c>
      <c r="AL35" s="145">
        <f>AL27+Infra_costs_rail!AL27</f>
        <v>36.630665482946242</v>
      </c>
    </row>
    <row r="36" spans="1:38">
      <c r="A36" s="160" t="s">
        <v>40</v>
      </c>
      <c r="B36" s="102" t="s">
        <v>58</v>
      </c>
      <c r="C36" s="145">
        <f>C28+Infra_costs_rail!C28</f>
        <v>135.82021381242058</v>
      </c>
      <c r="D36" s="145">
        <f>D28+Infra_costs_rail!D28</f>
        <v>233.88419718688311</v>
      </c>
      <c r="E36" s="145">
        <f>E28+Infra_costs_rail!E28</f>
        <v>79.45397121604185</v>
      </c>
      <c r="F36" s="145">
        <f>F28+Infra_costs_rail!F28</f>
        <v>124.24969936791143</v>
      </c>
      <c r="G36" s="145">
        <f>G28+Infra_costs_rail!G28</f>
        <v>0</v>
      </c>
      <c r="H36" s="145">
        <f>H28+Infra_costs_rail!H28</f>
        <v>110.85223665097465</v>
      </c>
      <c r="I36" s="145">
        <f>I28+Infra_costs_rail!I28</f>
        <v>28.9626527900264</v>
      </c>
      <c r="J36" s="145">
        <f>J28+Infra_costs_rail!J28</f>
        <v>32.536940680978354</v>
      </c>
      <c r="K36" s="145">
        <f>K28+Infra_costs_rail!K28</f>
        <v>30.008302263487266</v>
      </c>
      <c r="L36" s="145">
        <f>L28+Infra_costs_rail!L28</f>
        <v>64.154473922535203</v>
      </c>
      <c r="M36" s="145">
        <f>M28+Infra_costs_rail!M28</f>
        <v>90.787050569387432</v>
      </c>
      <c r="N36" s="145">
        <f>N28+Infra_costs_rail!N28</f>
        <v>46.422692713944798</v>
      </c>
      <c r="O36" s="145">
        <f>O28+Infra_costs_rail!O28</f>
        <v>84.994162634133062</v>
      </c>
      <c r="P36" s="145">
        <f>P28+Infra_costs_rail!P28</f>
        <v>52.959761389005244</v>
      </c>
      <c r="Q36" s="145">
        <f>Q28+Infra_costs_rail!Q28</f>
        <v>336.79592274529813</v>
      </c>
      <c r="R36" s="145">
        <f>R28+Infra_costs_rail!R28</f>
        <v>29.159161357530749</v>
      </c>
      <c r="S36" s="145">
        <f>S28+Infra_costs_rail!S28</f>
        <v>106.78116934207577</v>
      </c>
      <c r="T36" s="145">
        <f>T28+Infra_costs_rail!T28</f>
        <v>842.56040161560486</v>
      </c>
      <c r="U36" s="145">
        <f>U28+Infra_costs_rail!U28</f>
        <v>0</v>
      </c>
      <c r="V36" s="145">
        <f>V28+Infra_costs_rail!V28</f>
        <v>51.007227687756426</v>
      </c>
      <c r="W36" s="145">
        <f>W28+Infra_costs_rail!W28</f>
        <v>64.027628716563612</v>
      </c>
      <c r="X36" s="145">
        <f>X28+Infra_costs_rail!X28</f>
        <v>81.517276287360659</v>
      </c>
      <c r="Y36" s="145">
        <f>Y28+Infra_costs_rail!Y28</f>
        <v>81.735148730425749</v>
      </c>
      <c r="Z36" s="145">
        <f>Z28+Infra_costs_rail!Z28</f>
        <v>106.11941221874699</v>
      </c>
      <c r="AA36" s="145">
        <f>AA28+Infra_costs_rail!AA28</f>
        <v>149.89368974473427</v>
      </c>
      <c r="AB36" s="145">
        <f>AB28+Infra_costs_rail!AB28</f>
        <v>24.126340541782422</v>
      </c>
      <c r="AC36" s="145">
        <f>AC28+Infra_costs_rail!AC28</f>
        <v>56.792212152367419</v>
      </c>
      <c r="AD36" s="145">
        <f>AD28+Infra_costs_rail!AD28</f>
        <v>30.399096830751763</v>
      </c>
      <c r="AE36" s="145">
        <f>AE28+Infra_costs_rail!AE28</f>
        <v>31.718607613340538</v>
      </c>
      <c r="AF36" s="145">
        <f>AF28+Infra_costs_rail!AF28</f>
        <v>60.794235940851749</v>
      </c>
      <c r="AG36" s="145">
        <f>AG28+Infra_costs_rail!AG28</f>
        <v>992.14071628916736</v>
      </c>
      <c r="AH36" s="145">
        <f>AH28+Infra_costs_rail!AH28</f>
        <v>247.45183697371388</v>
      </c>
      <c r="AI36" s="145">
        <f>AI28+Infra_costs_rail!AI28</f>
        <v>30.91888014912799</v>
      </c>
      <c r="AJ36" s="145">
        <f>AJ28+Infra_costs_rail!AJ28</f>
        <v>93.469266264742203</v>
      </c>
      <c r="AK36" s="145">
        <f>AK28+Infra_costs_rail!AK28</f>
        <v>6.2411718210099725</v>
      </c>
      <c r="AL36" s="145">
        <f>AL28+Infra_costs_rail!AL28</f>
        <v>66.254041376880565</v>
      </c>
    </row>
    <row r="37" spans="1:38">
      <c r="A37" s="160" t="s">
        <v>43</v>
      </c>
      <c r="B37" s="102" t="s">
        <v>59</v>
      </c>
      <c r="C37" s="145">
        <f>C29+Infra_costs_rail!C29</f>
        <v>24.795259763940646</v>
      </c>
      <c r="D37" s="145">
        <f>D29+Infra_costs_rail!D29</f>
        <v>16.723390197034494</v>
      </c>
      <c r="E37" s="145">
        <f>E29+Infra_costs_rail!E29</f>
        <v>8.462630072592459</v>
      </c>
      <c r="F37" s="145">
        <f>F29+Infra_costs_rail!F29</f>
        <v>15.080274749810803</v>
      </c>
      <c r="G37" s="145">
        <f>G29+Infra_costs_rail!G29</f>
        <v>0</v>
      </c>
      <c r="H37" s="145">
        <f>H29+Infra_costs_rail!H29</f>
        <v>9.1895644841221227</v>
      </c>
      <c r="I37" s="145">
        <f>I29+Infra_costs_rail!I29</f>
        <v>6.7080800550266151</v>
      </c>
      <c r="J37" s="145">
        <f>J29+Infra_costs_rail!J29</f>
        <v>1.1998466252772295</v>
      </c>
      <c r="K37" s="145">
        <f>K29+Infra_costs_rail!K29</f>
        <v>9.310643742344336</v>
      </c>
      <c r="L37" s="145">
        <f>L29+Infra_costs_rail!L29</f>
        <v>19.884634503641202</v>
      </c>
      <c r="M37" s="145">
        <f>M29+Infra_costs_rail!M29</f>
        <v>13.242292176782563</v>
      </c>
      <c r="N37" s="145">
        <f>N29+Infra_costs_rail!N29</f>
        <v>14.284076589791162</v>
      </c>
      <c r="O37" s="145">
        <f>O29+Infra_costs_rail!O29</f>
        <v>8.6735743693986542</v>
      </c>
      <c r="P37" s="145">
        <f>P29+Infra_costs_rail!P29</f>
        <v>0.31808544252434706</v>
      </c>
      <c r="Q37" s="145">
        <f>Q29+Infra_costs_rail!Q29</f>
        <v>33.461545565816074</v>
      </c>
      <c r="R37" s="145">
        <f>R29+Infra_costs_rail!R29</f>
        <v>1.089781967574625</v>
      </c>
      <c r="S37" s="145">
        <f>S29+Infra_costs_rail!S29</f>
        <v>1.5794869949756707</v>
      </c>
      <c r="T37" s="145">
        <f>T29+Infra_costs_rail!T29</f>
        <v>58.654634758530037</v>
      </c>
      <c r="U37" s="145">
        <f>U29+Infra_costs_rail!U29</f>
        <v>0</v>
      </c>
      <c r="V37" s="145">
        <f>V29+Infra_costs_rail!V29</f>
        <v>12.090135095085753</v>
      </c>
      <c r="W37" s="145">
        <f>W29+Infra_costs_rail!W29</f>
        <v>12.328942740019816</v>
      </c>
      <c r="X37" s="145">
        <f>X29+Infra_costs_rail!X29</f>
        <v>21.937369625870637</v>
      </c>
      <c r="Y37" s="145">
        <f>Y29+Infra_costs_rail!Y29</f>
        <v>10.419975435659643</v>
      </c>
      <c r="Z37" s="145">
        <f>Z29+Infra_costs_rail!Z29</f>
        <v>14.898728239668124</v>
      </c>
      <c r="AA37" s="145">
        <f>AA29+Infra_costs_rail!AA29</f>
        <v>10.928299311808278</v>
      </c>
      <c r="AB37" s="145">
        <f>AB29+Infra_costs_rail!AB29</f>
        <v>6.8651044786710642</v>
      </c>
      <c r="AC37" s="145">
        <f>AC29+Infra_costs_rail!AC29</f>
        <v>6.3943002011295738</v>
      </c>
      <c r="AD37" s="145">
        <f>AD29+Infra_costs_rail!AD29</f>
        <v>7.3502092756142492</v>
      </c>
      <c r="AE37" s="145">
        <f>AE29+Infra_costs_rail!AE29</f>
        <v>13.622890565898942</v>
      </c>
      <c r="AF37" s="145">
        <f>AF29+Infra_costs_rail!AF29</f>
        <v>25.101153114777144</v>
      </c>
      <c r="AG37" s="145">
        <f>AG29+Infra_costs_rail!AG29</f>
        <v>0.45913277279267761</v>
      </c>
      <c r="AH37" s="145">
        <f>AH29+Infra_costs_rail!AH29</f>
        <v>0.43543121770821164</v>
      </c>
      <c r="AI37" s="145">
        <f>AI29+Infra_costs_rail!AI29</f>
        <v>23.435397308745046</v>
      </c>
      <c r="AJ37" s="145">
        <f>AJ29+Infra_costs_rail!AJ29</f>
        <v>209.02406017076663</v>
      </c>
      <c r="AK37" s="145">
        <f>AK29+Infra_costs_rail!AK29</f>
        <v>7.7927517339526693</v>
      </c>
      <c r="AL37" s="145">
        <f>AL29+Infra_costs_rail!AL29</f>
        <v>14.220497277294616</v>
      </c>
    </row>
    <row r="38" spans="1:38">
      <c r="A38" s="160" t="s">
        <v>43</v>
      </c>
      <c r="B38" s="92" t="s">
        <v>60</v>
      </c>
      <c r="C38" s="145">
        <f>C30+Infra_costs_rail!C30</f>
        <v>75.748183721437513</v>
      </c>
      <c r="D38" s="145">
        <f>D30+Infra_costs_rail!D30</f>
        <v>32.114836523084655</v>
      </c>
      <c r="E38" s="145">
        <f>E30+Infra_costs_rail!E30</f>
        <v>21.777688559069123</v>
      </c>
      <c r="F38" s="145">
        <f>F30+Infra_costs_rail!F30</f>
        <v>21.840946855687015</v>
      </c>
      <c r="G38" s="145">
        <f>G30+Infra_costs_rail!G30</f>
        <v>0</v>
      </c>
      <c r="H38" s="145">
        <f>H30+Infra_costs_rail!H30</f>
        <v>34.069653471957878</v>
      </c>
      <c r="I38" s="145">
        <f>I30+Infra_costs_rail!I30</f>
        <v>19.264273448861125</v>
      </c>
      <c r="J38" s="145">
        <f>J30+Infra_costs_rail!J30</f>
        <v>11.504014930510305</v>
      </c>
      <c r="K38" s="145">
        <f>K30+Infra_costs_rail!K30</f>
        <v>12.144331900925364</v>
      </c>
      <c r="L38" s="145">
        <f>L30+Infra_costs_rail!L30</f>
        <v>37.707551353910425</v>
      </c>
      <c r="M38" s="145">
        <f>M30+Infra_costs_rail!M30</f>
        <v>39.105565764038253</v>
      </c>
      <c r="N38" s="145">
        <f>N30+Infra_costs_rail!N30</f>
        <v>23.836165792617685</v>
      </c>
      <c r="O38" s="145">
        <f>O30+Infra_costs_rail!O30</f>
        <v>20.399696904838155</v>
      </c>
      <c r="P38" s="145">
        <f>P30+Infra_costs_rail!P30</f>
        <v>48.709973225916315</v>
      </c>
      <c r="Q38" s="145">
        <f>Q30+Infra_costs_rail!Q30</f>
        <v>74.367625419266233</v>
      </c>
      <c r="R38" s="145">
        <f>R30+Infra_costs_rail!R30</f>
        <v>10.08331200984145</v>
      </c>
      <c r="S38" s="145">
        <f>S30+Infra_costs_rail!S30</f>
        <v>13.141041755697991</v>
      </c>
      <c r="T38" s="145">
        <f>T30+Infra_costs_rail!T30</f>
        <v>78.168894617250075</v>
      </c>
      <c r="U38" s="145">
        <f>U30+Infra_costs_rail!U30</f>
        <v>0</v>
      </c>
      <c r="V38" s="145">
        <f>V30+Infra_costs_rail!V30</f>
        <v>26.595484613225416</v>
      </c>
      <c r="W38" s="145">
        <f>W30+Infra_costs_rail!W30</f>
        <v>22.420188537277074</v>
      </c>
      <c r="X38" s="145">
        <f>X30+Infra_costs_rail!X30</f>
        <v>31.842091870744355</v>
      </c>
      <c r="Y38" s="145">
        <f>Y30+Infra_costs_rail!Y30</f>
        <v>19.47823758641962</v>
      </c>
      <c r="Z38" s="145">
        <f>Z30+Infra_costs_rail!Z30</f>
        <v>36.579622710098505</v>
      </c>
      <c r="AA38" s="145">
        <f>AA30+Infra_costs_rail!AA30</f>
        <v>18.459414708114775</v>
      </c>
      <c r="AB38" s="145">
        <f>AB30+Infra_costs_rail!AB30</f>
        <v>25.596339018635774</v>
      </c>
      <c r="AC38" s="145">
        <f>AC30+Infra_costs_rail!AC30</f>
        <v>30.906918914773264</v>
      </c>
      <c r="AD38" s="145">
        <f>AD30+Infra_costs_rail!AD30</f>
        <v>13.581912645620363</v>
      </c>
      <c r="AE38" s="145">
        <f>AE30+Infra_costs_rail!AE30</f>
        <v>41.517219905418003</v>
      </c>
      <c r="AF38" s="145">
        <f>AF30+Infra_costs_rail!AF30</f>
        <v>110.61618235077219</v>
      </c>
      <c r="AG38" s="145">
        <f>AG30+Infra_costs_rail!AG30</f>
        <v>17.126323383193661</v>
      </c>
      <c r="AH38" s="145">
        <f>AH30+Infra_costs_rail!AH30</f>
        <v>4.3424178224165271</v>
      </c>
      <c r="AI38" s="145">
        <f>AI30+Infra_costs_rail!AI30</f>
        <v>24.959494698755744</v>
      </c>
      <c r="AJ38" s="145">
        <f>AJ30+Infra_costs_rail!AJ30</f>
        <v>210.72460476239121</v>
      </c>
      <c r="AK38" s="145">
        <f>AK30+Infra_costs_rail!AK30</f>
        <v>11.977450689051301</v>
      </c>
      <c r="AL38" s="145">
        <f>AL30+Infra_costs_rail!AL30</f>
        <v>21.416829771385796</v>
      </c>
    </row>
    <row r="39" spans="1:38">
      <c r="A39" s="159"/>
      <c r="B39" s="115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</row>
    <row r="40" spans="1:38">
      <c r="A40" s="160" t="s">
        <v>40</v>
      </c>
      <c r="B40" s="92" t="s">
        <v>253</v>
      </c>
      <c r="C40" s="236">
        <v>52.905108348768721</v>
      </c>
      <c r="D40" s="236">
        <v>50.133627584049371</v>
      </c>
      <c r="E40" s="236">
        <v>69.699032405963493</v>
      </c>
      <c r="F40" s="236">
        <v>97.420632535022932</v>
      </c>
      <c r="G40" s="236"/>
      <c r="H40" s="236">
        <v>61.089064862253501</v>
      </c>
      <c r="I40" s="236">
        <v>31.063155630938976</v>
      </c>
      <c r="J40" s="236">
        <v>34.117333607727666</v>
      </c>
      <c r="K40" s="236">
        <v>27.293872784419921</v>
      </c>
      <c r="L40" s="236">
        <v>26.343442412815843</v>
      </c>
      <c r="M40" s="236">
        <v>48.24567815091438</v>
      </c>
      <c r="N40" s="236">
        <v>53.706930280833937</v>
      </c>
      <c r="O40" s="236">
        <v>59.555560232059065</v>
      </c>
      <c r="P40" s="236">
        <v>59.040032905271623</v>
      </c>
      <c r="Q40" s="236">
        <v>66.268585391950268</v>
      </c>
      <c r="R40" s="236">
        <v>28.833451108528447</v>
      </c>
      <c r="S40" s="236">
        <v>107.12793217502063</v>
      </c>
      <c r="T40" s="236">
        <v>192.44501085054674</v>
      </c>
      <c r="U40" s="236"/>
      <c r="V40" s="236">
        <v>35.009697962891956</v>
      </c>
      <c r="W40" s="236">
        <v>64.415198758025227</v>
      </c>
      <c r="X40" s="236">
        <v>59.73083234367283</v>
      </c>
      <c r="Y40" s="236">
        <v>78.010509697882725</v>
      </c>
      <c r="Z40" s="236">
        <v>76.620161575528826</v>
      </c>
      <c r="AA40" s="236">
        <v>76.272828637006768</v>
      </c>
      <c r="AB40" s="236">
        <v>21.6893216750526</v>
      </c>
      <c r="AC40" s="236">
        <v>16.993737548899535</v>
      </c>
      <c r="AD40" s="236">
        <v>22.053327151733335</v>
      </c>
      <c r="AE40" s="236">
        <v>32.20057112786791</v>
      </c>
      <c r="AF40" s="236">
        <v>51.962849058898911</v>
      </c>
      <c r="AG40" s="236">
        <v>992.14071628916747</v>
      </c>
      <c r="AH40" s="236">
        <v>247.45183697371388</v>
      </c>
      <c r="AI40" s="236"/>
      <c r="AJ40" s="236"/>
      <c r="AK40" s="236">
        <v>12.200927486317527</v>
      </c>
      <c r="AL40" s="236">
        <v>40.998852927508281</v>
      </c>
    </row>
    <row r="41" spans="1:38">
      <c r="A41" s="160" t="s">
        <v>43</v>
      </c>
      <c r="B41" s="92" t="s">
        <v>254</v>
      </c>
      <c r="C41" s="236">
        <v>27.379471465355468</v>
      </c>
      <c r="D41" s="236">
        <v>20.026042264672988</v>
      </c>
      <c r="E41" s="236">
        <v>10.031131173404397</v>
      </c>
      <c r="F41" s="236">
        <v>18.146270201271108</v>
      </c>
      <c r="G41" s="236"/>
      <c r="H41" s="236">
        <v>11.485665613331992</v>
      </c>
      <c r="I41" s="236">
        <v>12.178610572246548</v>
      </c>
      <c r="J41" s="236">
        <v>11.504014930510303</v>
      </c>
      <c r="K41" s="236">
        <v>10.404187159983243</v>
      </c>
      <c r="L41" s="236">
        <v>21.682056519575269</v>
      </c>
      <c r="M41" s="236">
        <v>15.891108770413473</v>
      </c>
      <c r="N41" s="236">
        <v>22.300017377071335</v>
      </c>
      <c r="O41" s="236">
        <v>10.28558204336035</v>
      </c>
      <c r="P41" s="236">
        <v>48.709973225916315</v>
      </c>
      <c r="Q41" s="236">
        <v>34.729952482053861</v>
      </c>
      <c r="R41" s="236">
        <v>10.08331200984145</v>
      </c>
      <c r="S41" s="236">
        <v>13.141041755697991</v>
      </c>
      <c r="T41" s="236">
        <v>62.064140493302979</v>
      </c>
      <c r="U41" s="236"/>
      <c r="V41" s="236">
        <v>14.628309752087514</v>
      </c>
      <c r="W41" s="236">
        <v>13.625969730221104</v>
      </c>
      <c r="X41" s="236">
        <v>25.459639982152741</v>
      </c>
      <c r="Y41" s="236">
        <v>12.285852915252486</v>
      </c>
      <c r="Z41" s="236">
        <v>17.57202551207827</v>
      </c>
      <c r="AA41" s="236">
        <v>12.471487441368915</v>
      </c>
      <c r="AB41" s="236">
        <v>10.23595216047843</v>
      </c>
      <c r="AC41" s="236">
        <v>7.5421921745673064</v>
      </c>
      <c r="AD41" s="236">
        <v>12.358163249657808</v>
      </c>
      <c r="AE41" s="236">
        <v>17.499195096611398</v>
      </c>
      <c r="AF41" s="236">
        <v>26.811453699497047</v>
      </c>
      <c r="AG41" s="236">
        <v>17.126323383193661</v>
      </c>
      <c r="AH41" s="236">
        <v>4.3424178224165271</v>
      </c>
      <c r="AI41" s="236"/>
      <c r="AJ41" s="236"/>
      <c r="AK41" s="236">
        <v>8.9669332614811559</v>
      </c>
      <c r="AL41" s="236">
        <v>15.900760547131583</v>
      </c>
    </row>
    <row r="44" spans="1:38">
      <c r="A44" s="49" t="s">
        <v>259</v>
      </c>
    </row>
    <row r="45" spans="1:38">
      <c r="A45" s="141" t="s">
        <v>41</v>
      </c>
      <c r="B45" s="141" t="s">
        <v>42</v>
      </c>
      <c r="C45" s="141" t="s">
        <v>0</v>
      </c>
      <c r="D45" s="141" t="s">
        <v>1</v>
      </c>
      <c r="E45" s="141" t="s">
        <v>2</v>
      </c>
      <c r="F45" s="141" t="s">
        <v>3</v>
      </c>
      <c r="G45" s="141" t="s">
        <v>4</v>
      </c>
      <c r="H45" s="141" t="s">
        <v>5</v>
      </c>
      <c r="I45" s="141" t="s">
        <v>6</v>
      </c>
      <c r="J45" s="141" t="s">
        <v>7</v>
      </c>
      <c r="K45" s="141" t="s">
        <v>8</v>
      </c>
      <c r="L45" s="141" t="s">
        <v>9</v>
      </c>
      <c r="M45" s="141" t="s">
        <v>10</v>
      </c>
      <c r="N45" s="141" t="s">
        <v>11</v>
      </c>
      <c r="O45" s="141" t="s">
        <v>12</v>
      </c>
      <c r="P45" s="141" t="s">
        <v>13</v>
      </c>
      <c r="Q45" s="141" t="s">
        <v>14</v>
      </c>
      <c r="R45" s="141" t="s">
        <v>15</v>
      </c>
      <c r="S45" s="141" t="s">
        <v>16</v>
      </c>
      <c r="T45" s="141" t="s">
        <v>17</v>
      </c>
      <c r="U45" s="141" t="s">
        <v>18</v>
      </c>
      <c r="V45" s="141" t="s">
        <v>19</v>
      </c>
      <c r="W45" s="141" t="s">
        <v>20</v>
      </c>
      <c r="X45" s="141" t="s">
        <v>21</v>
      </c>
      <c r="Y45" s="141" t="s">
        <v>22</v>
      </c>
      <c r="Z45" s="141" t="s">
        <v>23</v>
      </c>
      <c r="AA45" s="141" t="s">
        <v>24</v>
      </c>
      <c r="AB45" s="141" t="s">
        <v>25</v>
      </c>
      <c r="AC45" s="141" t="s">
        <v>26</v>
      </c>
      <c r="AD45" s="141" t="s">
        <v>27</v>
      </c>
      <c r="AE45" s="141" t="s">
        <v>28</v>
      </c>
      <c r="AF45" s="141" t="s">
        <v>29</v>
      </c>
      <c r="AG45" s="141" t="s">
        <v>30</v>
      </c>
      <c r="AH45" s="141" t="s">
        <v>31</v>
      </c>
      <c r="AI45" s="141" t="s">
        <v>32</v>
      </c>
      <c r="AJ45" s="141" t="s">
        <v>33</v>
      </c>
      <c r="AK45" s="141" t="s">
        <v>34</v>
      </c>
      <c r="AL45" s="141" t="s">
        <v>35</v>
      </c>
    </row>
    <row r="46" spans="1:38">
      <c r="A46" s="160" t="s">
        <v>40</v>
      </c>
      <c r="B46" s="102" t="s">
        <v>56</v>
      </c>
      <c r="C46" s="145">
        <f>C15+Infra_costs_rail!C15</f>
        <v>0</v>
      </c>
      <c r="D46" s="145">
        <f>D15+Infra_costs_rail!D15</f>
        <v>364.80737246098954</v>
      </c>
      <c r="E46" s="145">
        <f>E15+Infra_costs_rail!E15</f>
        <v>0</v>
      </c>
      <c r="F46" s="145">
        <f>F15+Infra_costs_rail!F15</f>
        <v>0</v>
      </c>
      <c r="G46" s="145">
        <f>G15+Infra_costs_rail!G15</f>
        <v>0</v>
      </c>
      <c r="H46" s="145">
        <f>H15+Infra_costs_rail!H15</f>
        <v>0</v>
      </c>
      <c r="I46" s="145">
        <f>I15+Infra_costs_rail!I15</f>
        <v>0</v>
      </c>
      <c r="J46" s="145">
        <f>J15+Infra_costs_rail!J15</f>
        <v>0</v>
      </c>
      <c r="K46" s="145">
        <f>K15+Infra_costs_rail!K15</f>
        <v>0</v>
      </c>
      <c r="L46" s="145">
        <f>L15+Infra_costs_rail!L15</f>
        <v>50.891376291864276</v>
      </c>
      <c r="M46" s="145">
        <f>M15+Infra_costs_rail!M15</f>
        <v>106.55343096816773</v>
      </c>
      <c r="N46" s="145">
        <f>N15+Infra_costs_rail!N15</f>
        <v>0</v>
      </c>
      <c r="O46" s="145">
        <f>O15+Infra_costs_rail!O15</f>
        <v>0</v>
      </c>
      <c r="P46" s="145">
        <f>P15+Infra_costs_rail!P15</f>
        <v>0</v>
      </c>
      <c r="Q46" s="145">
        <f>Q15+Infra_costs_rail!Q15</f>
        <v>224.85892587135527</v>
      </c>
      <c r="R46" s="145">
        <f>R15+Infra_costs_rail!R15</f>
        <v>0</v>
      </c>
      <c r="S46" s="145">
        <f>S15+Infra_costs_rail!S15</f>
        <v>0</v>
      </c>
      <c r="T46" s="145">
        <f>T15+Infra_costs_rail!T15</f>
        <v>0</v>
      </c>
      <c r="U46" s="145">
        <f>U15+Infra_costs_rail!U15</f>
        <v>0</v>
      </c>
      <c r="V46" s="145">
        <f>V15+Infra_costs_rail!V15</f>
        <v>605.64090397780728</v>
      </c>
      <c r="W46" s="145">
        <f>W15+Infra_costs_rail!W15</f>
        <v>0</v>
      </c>
      <c r="X46" s="145">
        <f>X15+Infra_costs_rail!X15</f>
        <v>0</v>
      </c>
      <c r="Y46" s="145">
        <f>Y15+Infra_costs_rail!Y15</f>
        <v>0</v>
      </c>
      <c r="Z46" s="145">
        <f>Z15+Infra_costs_rail!Z15</f>
        <v>0</v>
      </c>
      <c r="AA46" s="145">
        <f>AA15+Infra_costs_rail!AA15</f>
        <v>0</v>
      </c>
      <c r="AB46" s="145">
        <f>AB15+Infra_costs_rail!AB15</f>
        <v>245.31997321463524</v>
      </c>
      <c r="AC46" s="145">
        <f>AC15+Infra_costs_rail!AC15</f>
        <v>0</v>
      </c>
      <c r="AD46" s="145">
        <f>AD15+Infra_costs_rail!AD15</f>
        <v>88.137580014083696</v>
      </c>
      <c r="AE46" s="145">
        <f>AE15+Infra_costs_rail!AE15</f>
        <v>0</v>
      </c>
      <c r="AF46" s="145">
        <f>AF15+Infra_costs_rail!AF15</f>
        <v>0</v>
      </c>
      <c r="AG46" s="145">
        <f>AG15+Infra_costs_rail!AG15</f>
        <v>0</v>
      </c>
      <c r="AH46" s="145">
        <f>AH15+Infra_costs_rail!AH15</f>
        <v>0</v>
      </c>
      <c r="AI46" s="145">
        <f>AI15+Infra_costs_rail!AI15</f>
        <v>0</v>
      </c>
      <c r="AJ46" s="145">
        <f>AJ15+Infra_costs_rail!AJ15</f>
        <v>0</v>
      </c>
      <c r="AK46" s="145">
        <f>AK15+Infra_costs_rail!AK15</f>
        <v>39.435319521382368</v>
      </c>
      <c r="AL46" s="145">
        <f>AL15+Infra_costs_rail!AL15</f>
        <v>118.80848193322097</v>
      </c>
    </row>
    <row r="47" spans="1:38">
      <c r="A47" s="160" t="s">
        <v>40</v>
      </c>
      <c r="B47" s="102" t="s">
        <v>376</v>
      </c>
      <c r="C47" s="145">
        <f>C16+Infra_costs_rail!C16</f>
        <v>253.16117176424439</v>
      </c>
      <c r="D47" s="145">
        <f>D16+Infra_costs_rail!D16</f>
        <v>207.99237503174561</v>
      </c>
      <c r="E47" s="145">
        <f>E16+Infra_costs_rail!E16</f>
        <v>303.83592044415911</v>
      </c>
      <c r="F47" s="145">
        <f>F16+Infra_costs_rail!F16</f>
        <v>354.44468563413807</v>
      </c>
      <c r="G47" s="145">
        <f>G16+Infra_costs_rail!G16</f>
        <v>0</v>
      </c>
      <c r="H47" s="145">
        <f>H16+Infra_costs_rail!H16</f>
        <v>191.20084244284868</v>
      </c>
      <c r="I47" s="145">
        <f>I16+Infra_costs_rail!I16</f>
        <v>115.60024357164569</v>
      </c>
      <c r="J47" s="145">
        <f>J16+Infra_costs_rail!J16</f>
        <v>138.17622908234881</v>
      </c>
      <c r="K47" s="145">
        <f>K16+Infra_costs_rail!K16</f>
        <v>132.17798963228273</v>
      </c>
      <c r="L47" s="145">
        <f>L16+Infra_costs_rail!L16</f>
        <v>80.383142303510411</v>
      </c>
      <c r="M47" s="145">
        <f>M16+Infra_costs_rail!M16</f>
        <v>128.90358041030862</v>
      </c>
      <c r="N47" s="145">
        <f>N16+Infra_costs_rail!N16</f>
        <v>1451.9651779533888</v>
      </c>
      <c r="O47" s="145">
        <f>O16+Infra_costs_rail!O16</f>
        <v>220.33612291775205</v>
      </c>
      <c r="P47" s="145">
        <f>P16+Infra_costs_rail!P16</f>
        <v>459.14745622512629</v>
      </c>
      <c r="Q47" s="145">
        <f>Q16+Infra_costs_rail!Q16</f>
        <v>237.4978561982789</v>
      </c>
      <c r="R47" s="145">
        <f>R16+Infra_costs_rail!R16</f>
        <v>82.471904560800624</v>
      </c>
      <c r="S47" s="145">
        <f>S16+Infra_costs_rail!S16</f>
        <v>375.30447277975946</v>
      </c>
      <c r="T47" s="145">
        <f>T16+Infra_costs_rail!T16</f>
        <v>1219.7149552652929</v>
      </c>
      <c r="U47" s="145">
        <f>U16+Infra_costs_rail!U16</f>
        <v>0</v>
      </c>
      <c r="V47" s="145">
        <f>V16+Infra_costs_rail!V16</f>
        <v>209.30684799794415</v>
      </c>
      <c r="W47" s="145">
        <f>W16+Infra_costs_rail!W16</f>
        <v>201.07415769474864</v>
      </c>
      <c r="X47" s="145">
        <f>X16+Infra_costs_rail!X16</f>
        <v>205.04145774075155</v>
      </c>
      <c r="Y47" s="145">
        <f>Y16+Infra_costs_rail!Y16</f>
        <v>339.78717086435745</v>
      </c>
      <c r="Z47" s="145">
        <f>Z16+Infra_costs_rail!Z16</f>
        <v>250.80145509985482</v>
      </c>
      <c r="AA47" s="145">
        <f>AA16+Infra_costs_rail!AA16</f>
        <v>320.80688229031978</v>
      </c>
      <c r="AB47" s="145">
        <f>AB16+Infra_costs_rail!AB16</f>
        <v>258.99215154874071</v>
      </c>
      <c r="AC47" s="145">
        <f>AC16+Infra_costs_rail!AC16</f>
        <v>104.74674648970579</v>
      </c>
      <c r="AD47" s="145">
        <f>AD16+Infra_costs_rail!AD16</f>
        <v>119.70577954141083</v>
      </c>
      <c r="AE47" s="145">
        <f>AE16+Infra_costs_rail!AE16</f>
        <v>272.68307877918886</v>
      </c>
      <c r="AF47" s="145">
        <f>AF16+Infra_costs_rail!AF16</f>
        <v>200.32865472273645</v>
      </c>
      <c r="AG47" s="145">
        <f>AG16+Infra_costs_rail!AG16</f>
        <v>25.324260899333151</v>
      </c>
      <c r="AH47" s="145">
        <f>AH16+Infra_costs_rail!AH16</f>
        <v>24.003670607036636</v>
      </c>
      <c r="AI47" s="145">
        <f>AI16+Infra_costs_rail!AI16</f>
        <v>25.080115793524524</v>
      </c>
      <c r="AJ47" s="145">
        <f>AJ16+Infra_costs_rail!AJ16</f>
        <v>84.450381649560853</v>
      </c>
      <c r="AK47" s="145">
        <f>AK16+Infra_costs_rail!AK16</f>
        <v>74.868932409222211</v>
      </c>
      <c r="AL47" s="145">
        <f>AL16+Infra_costs_rail!AL16</f>
        <v>160.09761654457984</v>
      </c>
    </row>
    <row r="48" spans="1:38">
      <c r="A48" s="160" t="s">
        <v>40</v>
      </c>
      <c r="B48" s="102" t="s">
        <v>58</v>
      </c>
      <c r="C48" s="145">
        <f>C17+Infra_costs_rail!C17</f>
        <v>735.43003550357105</v>
      </c>
      <c r="D48" s="145">
        <f>D17+Infra_costs_rail!D17</f>
        <v>837.2000045971555</v>
      </c>
      <c r="E48" s="145">
        <f>E17+Infra_costs_rail!E17</f>
        <v>490.30308176784183</v>
      </c>
      <c r="F48" s="145">
        <f>F17+Infra_costs_rail!F17</f>
        <v>574.90491263627428</v>
      </c>
      <c r="G48" s="145">
        <f>G17+Infra_costs_rail!G17</f>
        <v>0</v>
      </c>
      <c r="H48" s="145">
        <f>H17+Infra_costs_rail!H17</f>
        <v>649.20538623888604</v>
      </c>
      <c r="I48" s="145">
        <f>I17+Infra_costs_rail!I17</f>
        <v>87.225853185706114</v>
      </c>
      <c r="J48" s="145">
        <f>J17+Infra_costs_rail!J17</f>
        <v>128.69387152185294</v>
      </c>
      <c r="K48" s="145">
        <f>K17+Infra_costs_rail!K17</f>
        <v>156.28682050329257</v>
      </c>
      <c r="L48" s="145">
        <f>L17+Infra_costs_rail!L17</f>
        <v>239.74726943540313</v>
      </c>
      <c r="M48" s="145">
        <f>M17+Infra_costs_rail!M17</f>
        <v>280.79575849586229</v>
      </c>
      <c r="N48" s="145">
        <f>N17+Infra_costs_rail!N17</f>
        <v>647.2063137808077</v>
      </c>
      <c r="O48" s="145">
        <f>O17+Infra_costs_rail!O17</f>
        <v>552.16130225428265</v>
      </c>
      <c r="P48" s="145">
        <f>P17+Infra_costs_rail!P17</f>
        <v>191.74498242597016</v>
      </c>
      <c r="Q48" s="145">
        <f>Q17+Infra_costs_rail!Q17</f>
        <v>1281.4919362954092</v>
      </c>
      <c r="R48" s="145">
        <f>R17+Infra_costs_rail!R17</f>
        <v>84.89388597238171</v>
      </c>
      <c r="S48" s="145">
        <f>S17+Infra_costs_rail!S17</f>
        <v>369.96944132535384</v>
      </c>
      <c r="T48" s="145">
        <f>T17+Infra_costs_rail!T17</f>
        <v>5658.1831729993919</v>
      </c>
      <c r="U48" s="145">
        <f>U17+Infra_costs_rail!U17</f>
        <v>0</v>
      </c>
      <c r="V48" s="145">
        <f>V17+Infra_costs_rail!V17</f>
        <v>287.41121040905307</v>
      </c>
      <c r="W48" s="145">
        <f>W17+Infra_costs_rail!W17</f>
        <v>270.35108247597907</v>
      </c>
      <c r="X48" s="145">
        <f>X17+Infra_costs_rail!X17</f>
        <v>342.09785510101204</v>
      </c>
      <c r="Y48" s="145">
        <f>Y17+Infra_costs_rail!Y17</f>
        <v>464.16224940541917</v>
      </c>
      <c r="Z48" s="145">
        <f>Z17+Infra_costs_rail!Z17</f>
        <v>506.19813345577211</v>
      </c>
      <c r="AA48" s="145">
        <f>AA17+Infra_costs_rail!AA17</f>
        <v>818.09113781369513</v>
      </c>
      <c r="AB48" s="145">
        <f>AB17+Infra_costs_rail!AB17</f>
        <v>142.7535112731791</v>
      </c>
      <c r="AC48" s="145">
        <f>AC17+Infra_costs_rail!AC17</f>
        <v>335.14394301328605</v>
      </c>
      <c r="AD48" s="145">
        <f>AD17+Infra_costs_rail!AD17</f>
        <v>243.84889807779064</v>
      </c>
      <c r="AE48" s="145">
        <f>AE17+Infra_costs_rail!AE17</f>
        <v>218.89574565369855</v>
      </c>
      <c r="AF48" s="145">
        <f>AF17+Infra_costs_rail!AF17</f>
        <v>209.34027399003523</v>
      </c>
      <c r="AG48" s="145">
        <f>AG17+Infra_costs_rail!AG17</f>
        <v>1342.7053877282415</v>
      </c>
      <c r="AH48" s="145">
        <f>AH17+Infra_costs_rail!AH17</f>
        <v>591.85431532613177</v>
      </c>
      <c r="AI48" s="145">
        <f>AI17+Infra_costs_rail!AI17</f>
        <v>41.057205344640622</v>
      </c>
      <c r="AJ48" s="145">
        <f>AJ17+Infra_costs_rail!AJ17</f>
        <v>1080.2599956564552</v>
      </c>
      <c r="AK48" s="145">
        <f>AK17+Infra_costs_rail!AK17</f>
        <v>261.98065566904597</v>
      </c>
      <c r="AL48" s="145">
        <f>AL17+Infra_costs_rail!AL17</f>
        <v>309.5745404416424</v>
      </c>
    </row>
    <row r="49" spans="1:39">
      <c r="A49" s="160" t="s">
        <v>43</v>
      </c>
      <c r="B49" s="102" t="s">
        <v>59</v>
      </c>
      <c r="C49" s="145">
        <f>C18+Infra_costs_rail!C18</f>
        <v>76.169031387183637</v>
      </c>
      <c r="D49" s="145">
        <f>D18+Infra_costs_rail!D18</f>
        <v>42.290022432441418</v>
      </c>
      <c r="E49" s="145">
        <f>E18+Infra_costs_rail!E18</f>
        <v>42.170150545195426</v>
      </c>
      <c r="F49" s="145">
        <f>F18+Infra_costs_rail!F18</f>
        <v>66.071614698107965</v>
      </c>
      <c r="G49" s="145">
        <f>G18+Infra_costs_rail!G18</f>
        <v>0</v>
      </c>
      <c r="H49" s="145">
        <f>H18+Infra_costs_rail!H18</f>
        <v>37.210928838014709</v>
      </c>
      <c r="I49" s="145">
        <f>I18+Infra_costs_rail!I18</f>
        <v>16.957863179459437</v>
      </c>
      <c r="J49" s="145">
        <f>J18+Infra_costs_rail!J18</f>
        <v>1.1998466252772295</v>
      </c>
      <c r="K49" s="145">
        <f>K18+Infra_costs_rail!K18</f>
        <v>31.796971854646074</v>
      </c>
      <c r="L49" s="145">
        <f>L18+Infra_costs_rail!L18</f>
        <v>54.966474730614969</v>
      </c>
      <c r="M49" s="145">
        <f>M18+Infra_costs_rail!M18</f>
        <v>28.205851710903296</v>
      </c>
      <c r="N49" s="145">
        <f>N18+Infra_costs_rail!N18</f>
        <v>159.52719200389396</v>
      </c>
      <c r="O49" s="145">
        <f>O18+Infra_costs_rail!O18</f>
        <v>36.849023210281679</v>
      </c>
      <c r="P49" s="145">
        <f>P18+Infra_costs_rail!P18</f>
        <v>0.31808544252434706</v>
      </c>
      <c r="Q49" s="145">
        <f>Q18+Infra_costs_rail!Q18</f>
        <v>77.185425860541287</v>
      </c>
      <c r="R49" s="145">
        <f>R18+Infra_costs_rail!R18</f>
        <v>1.089781967574625</v>
      </c>
      <c r="S49" s="145">
        <f>S18+Infra_costs_rail!S18</f>
        <v>1.5794869949756707</v>
      </c>
      <c r="T49" s="145">
        <f>T18+Infra_costs_rail!T18</f>
        <v>254.63185873910317</v>
      </c>
      <c r="U49" s="145">
        <f>U18+Infra_costs_rail!U18</f>
        <v>0</v>
      </c>
      <c r="V49" s="145">
        <f>V18+Infra_costs_rail!V18</f>
        <v>46.39444073635525</v>
      </c>
      <c r="W49" s="145">
        <f>W18+Infra_costs_rail!W18</f>
        <v>34.242218138276101</v>
      </c>
      <c r="X49" s="145">
        <f>X18+Infra_costs_rail!X18</f>
        <v>75.151664368346559</v>
      </c>
      <c r="Y49" s="145">
        <f>Y18+Infra_costs_rail!Y18</f>
        <v>42.375720649450933</v>
      </c>
      <c r="Z49" s="145">
        <f>Z18+Infra_costs_rail!Z18</f>
        <v>44.504399018539452</v>
      </c>
      <c r="AA49" s="145">
        <f>AA18+Infra_costs_rail!AA18</f>
        <v>44.242666626053946</v>
      </c>
      <c r="AB49" s="145">
        <f>AB18+Infra_costs_rail!AB18</f>
        <v>39.481853913098149</v>
      </c>
      <c r="AC49" s="145">
        <f>AC18+Infra_costs_rail!AC18</f>
        <v>26.085288540582155</v>
      </c>
      <c r="AD49" s="145">
        <f>AD18+Infra_costs_rail!AD18</f>
        <v>28.094489019161607</v>
      </c>
      <c r="AE49" s="145">
        <f>AE18+Infra_costs_rail!AE18</f>
        <v>63.711546329688019</v>
      </c>
      <c r="AF49" s="145">
        <f>AF18+Infra_costs_rail!AF18</f>
        <v>59.985657603427178</v>
      </c>
      <c r="AG49" s="145">
        <f>AG18+Infra_costs_rail!AG18</f>
        <v>0.45913277279267761</v>
      </c>
      <c r="AH49" s="145">
        <f>AH18+Infra_costs_rail!AH18</f>
        <v>0.43543121770821164</v>
      </c>
      <c r="AI49" s="145">
        <f>AI18+Infra_costs_rail!AI18</f>
        <v>23.435397308745046</v>
      </c>
      <c r="AJ49" s="145">
        <f>AJ18+Infra_costs_rail!AJ18</f>
        <v>209.02406017076663</v>
      </c>
      <c r="AK49" s="145">
        <f>AK18+Infra_costs_rail!AK18</f>
        <v>329.73982341546025</v>
      </c>
      <c r="AL49" s="145">
        <f>AL18+Infra_costs_rail!AL18</f>
        <v>40.709563325917671</v>
      </c>
    </row>
    <row r="50" spans="1:39">
      <c r="A50" s="160" t="s">
        <v>43</v>
      </c>
      <c r="B50" s="92" t="s">
        <v>60</v>
      </c>
      <c r="C50" s="145">
        <f>C19+Infra_costs_rail!C19</f>
        <v>164.94956333621803</v>
      </c>
      <c r="D50" s="145">
        <f>D19+Infra_costs_rail!D19</f>
        <v>58.197192363802017</v>
      </c>
      <c r="E50" s="145">
        <f>E19+Infra_costs_rail!E19</f>
        <v>80.223829559514044</v>
      </c>
      <c r="F50" s="145">
        <f>F19+Infra_costs_rail!F19</f>
        <v>71.614821992283268</v>
      </c>
      <c r="G50" s="145">
        <f>G19+Infra_costs_rail!G19</f>
        <v>0</v>
      </c>
      <c r="H50" s="145">
        <f>H19+Infra_costs_rail!H19</f>
        <v>98.934637916736548</v>
      </c>
      <c r="I50" s="145">
        <f>I19+Infra_costs_rail!I19</f>
        <v>34.811904975295313</v>
      </c>
      <c r="J50" s="145">
        <f>J19+Infra_costs_rail!J19</f>
        <v>35.665397351787419</v>
      </c>
      <c r="K50" s="145">
        <f>K19+Infra_costs_rail!K19</f>
        <v>33.500217625979602</v>
      </c>
      <c r="L50" s="145">
        <f>L19+Infra_costs_rail!L19</f>
        <v>78.405661654263739</v>
      </c>
      <c r="M50" s="145">
        <f>M19+Infra_costs_rail!M19</f>
        <v>58.853156525469878</v>
      </c>
      <c r="N50" s="145">
        <f>N19+Infra_costs_rail!N19</f>
        <v>205.8740033407521</v>
      </c>
      <c r="O50" s="145">
        <f>O19+Infra_costs_rail!O19</f>
        <v>69.251635699257548</v>
      </c>
      <c r="P50" s="145">
        <f>P19+Infra_costs_rail!P19</f>
        <v>125.20360013595493</v>
      </c>
      <c r="Q50" s="145">
        <f>Q19+Infra_costs_rail!Q19</f>
        <v>124.83173836771812</v>
      </c>
      <c r="R50" s="145">
        <f>R19+Infra_costs_rail!R19</f>
        <v>21.574243292412294</v>
      </c>
      <c r="S50" s="145">
        <f>S19+Infra_costs_rail!S19</f>
        <v>39.400028448291884</v>
      </c>
      <c r="T50" s="145">
        <f>T19+Infra_costs_rail!T19</f>
        <v>288.58301348478545</v>
      </c>
      <c r="U50" s="145">
        <f>U19+Infra_costs_rail!U19</f>
        <v>0</v>
      </c>
      <c r="V50" s="145">
        <f>V19+Infra_costs_rail!V19</f>
        <v>71.491649469239448</v>
      </c>
      <c r="W50" s="145">
        <f>W19+Infra_costs_rail!W19</f>
        <v>62.861366358690731</v>
      </c>
      <c r="X50" s="145">
        <f>X19+Infra_costs_rail!X19</f>
        <v>87.268374515063428</v>
      </c>
      <c r="Y50" s="145">
        <f>Y19+Infra_costs_rail!Y19</f>
        <v>74.885210213880001</v>
      </c>
      <c r="Z50" s="145">
        <f>Z19+Infra_costs_rail!Z19</f>
        <v>103.63307501003295</v>
      </c>
      <c r="AA50" s="145">
        <f>AA19+Infra_costs_rail!AA19</f>
        <v>55.921206372038398</v>
      </c>
      <c r="AB50" s="145">
        <f>AB19+Infra_costs_rail!AB19</f>
        <v>62.124155708837314</v>
      </c>
      <c r="AC50" s="145">
        <f>AC19+Infra_costs_rail!AC19</f>
        <v>66.581610123324651</v>
      </c>
      <c r="AD50" s="145">
        <f>AD19+Infra_costs_rail!AD19</f>
        <v>44.843639447679948</v>
      </c>
      <c r="AE50" s="145">
        <f>AE19+Infra_costs_rail!AE19</f>
        <v>121.55492436560148</v>
      </c>
      <c r="AF50" s="145">
        <f>AF19+Infra_costs_rail!AF19</f>
        <v>145.50068683942223</v>
      </c>
      <c r="AG50" s="145">
        <f>AG19+Infra_costs_rail!AG19</f>
        <v>29.638355992625691</v>
      </c>
      <c r="AH50" s="145">
        <f>AH19+Infra_costs_rail!AH19</f>
        <v>16.84128755993035</v>
      </c>
      <c r="AI50" s="145">
        <f>AI19+Infra_costs_rail!AI19</f>
        <v>111.20892298259349</v>
      </c>
      <c r="AJ50" s="145">
        <f>AJ19+Infra_costs_rail!AJ19</f>
        <v>4220.9530093273725</v>
      </c>
      <c r="AK50" s="145">
        <f>AK19+Infra_costs_rail!AK19</f>
        <v>338.31866831818633</v>
      </c>
      <c r="AL50" s="145">
        <f>AL19+Infra_costs_rail!AL19</f>
        <v>49.75499293080432</v>
      </c>
    </row>
    <row r="51" spans="1:39">
      <c r="A51" s="159"/>
      <c r="B51" s="115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</row>
    <row r="52" spans="1:39">
      <c r="A52" s="160" t="s">
        <v>40</v>
      </c>
      <c r="B52" s="92" t="s">
        <v>253</v>
      </c>
      <c r="C52" s="236">
        <v>288.17529609127786</v>
      </c>
      <c r="D52" s="236">
        <v>217.22025823789241</v>
      </c>
      <c r="E52" s="236">
        <v>320.25373724670226</v>
      </c>
      <c r="F52" s="236">
        <v>438.54071773641158</v>
      </c>
      <c r="G52" s="236"/>
      <c r="H52" s="236">
        <v>302.27333561043912</v>
      </c>
      <c r="I52" s="236">
        <v>97.912275916780203</v>
      </c>
      <c r="J52" s="236">
        <v>130.27426444860225</v>
      </c>
      <c r="K52" s="236">
        <v>134.25842470879809</v>
      </c>
      <c r="L52" s="236">
        <v>96.00089286042963</v>
      </c>
      <c r="M52" s="236">
        <v>146.51994267966771</v>
      </c>
      <c r="N52" s="236">
        <v>744.05953306512436</v>
      </c>
      <c r="O52" s="236">
        <v>293.97955337873964</v>
      </c>
      <c r="P52" s="236">
        <v>214.26174018720695</v>
      </c>
      <c r="Q52" s="236">
        <v>273.12387253242053</v>
      </c>
      <c r="R52" s="236">
        <v>84.568175723379397</v>
      </c>
      <c r="S52" s="236">
        <v>370.31620415829872</v>
      </c>
      <c r="T52" s="236">
        <v>1305.7875489755252</v>
      </c>
      <c r="U52" s="236"/>
      <c r="V52" s="236">
        <v>214.85986220795562</v>
      </c>
      <c r="W52" s="236">
        <v>206.34502386148426</v>
      </c>
      <c r="X52" s="236">
        <v>234.75445118908954</v>
      </c>
      <c r="Y52" s="236">
        <v>385.28953800492684</v>
      </c>
      <c r="Z52" s="236">
        <v>311.94855930193825</v>
      </c>
      <c r="AA52" s="236">
        <v>406.9301903324191</v>
      </c>
      <c r="AB52" s="236">
        <v>240.60681135682842</v>
      </c>
      <c r="AC52" s="236">
        <v>110.54624813443236</v>
      </c>
      <c r="AD52" s="236">
        <v>156.91234813989408</v>
      </c>
      <c r="AE52" s="236">
        <v>259.30964634325528</v>
      </c>
      <c r="AF52" s="236">
        <v>200.5088871080824</v>
      </c>
      <c r="AG52" s="236">
        <v>1342.7053877282415</v>
      </c>
      <c r="AH52" s="236">
        <v>591.85431532613177</v>
      </c>
      <c r="AI52" s="236"/>
      <c r="AJ52" s="236"/>
      <c r="AK52" s="236">
        <v>106.11740018994701</v>
      </c>
      <c r="AL52" s="236">
        <v>182.13910244938518</v>
      </c>
      <c r="AM52" s="228"/>
    </row>
    <row r="53" spans="1:39">
      <c r="A53" s="160" t="s">
        <v>43</v>
      </c>
      <c r="B53" s="92" t="s">
        <v>254</v>
      </c>
      <c r="C53" s="236">
        <v>80.671769830847992</v>
      </c>
      <c r="D53" s="236">
        <v>45.703336980741376</v>
      </c>
      <c r="E53" s="236">
        <v>46.652837383148395</v>
      </c>
      <c r="F53" s="236">
        <v>68.585484337736091</v>
      </c>
      <c r="G53" s="236"/>
      <c r="H53" s="236">
        <v>42.907205816122207</v>
      </c>
      <c r="I53" s="236">
        <v>24.736580616847739</v>
      </c>
      <c r="J53" s="236">
        <v>35.665397351787419</v>
      </c>
      <c r="K53" s="236">
        <v>32.454268316934211</v>
      </c>
      <c r="L53" s="236">
        <v>57.330291549494639</v>
      </c>
      <c r="M53" s="236">
        <v>31.344630306312421</v>
      </c>
      <c r="N53" s="236">
        <v>198.4205992435968</v>
      </c>
      <c r="O53" s="236">
        <v>41.303459007858685</v>
      </c>
      <c r="P53" s="236">
        <v>125.20360013595491</v>
      </c>
      <c r="Q53" s="236">
        <v>78.662832459605383</v>
      </c>
      <c r="R53" s="236">
        <v>21.574243292412294</v>
      </c>
      <c r="S53" s="236">
        <v>39.400028448291884</v>
      </c>
      <c r="T53" s="236">
        <v>260.56375970002227</v>
      </c>
      <c r="U53" s="236"/>
      <c r="V53" s="236">
        <v>50.785999801349071</v>
      </c>
      <c r="W53" s="236">
        <v>37.920634899122206</v>
      </c>
      <c r="X53" s="236">
        <v>79.460551372980333</v>
      </c>
      <c r="Y53" s="236">
        <v>49.072228593442986</v>
      </c>
      <c r="Z53" s="236">
        <v>51.795081995889184</v>
      </c>
      <c r="AA53" s="236">
        <v>46.635696470669515</v>
      </c>
      <c r="AB53" s="236">
        <v>43.556531978556499</v>
      </c>
      <c r="AC53" s="236">
        <v>27.981675174814328</v>
      </c>
      <c r="AD53" s="236">
        <v>41.554528669647972</v>
      </c>
      <c r="AE53" s="236">
        <v>71.749687187036571</v>
      </c>
      <c r="AF53" s="236">
        <v>61.695958188147067</v>
      </c>
      <c r="AG53" s="236">
        <v>29.638355992625691</v>
      </c>
      <c r="AH53" s="236">
        <v>16.841287559930354</v>
      </c>
      <c r="AI53" s="236"/>
      <c r="AJ53" s="236"/>
      <c r="AK53" s="236">
        <v>332.14695504437708</v>
      </c>
      <c r="AL53" s="236">
        <v>42.821570120693536</v>
      </c>
      <c r="AM53" s="228"/>
    </row>
    <row r="56" spans="1:39">
      <c r="A56" s="49" t="s">
        <v>396</v>
      </c>
    </row>
    <row r="57" spans="1:39">
      <c r="A57" s="141" t="s">
        <v>41</v>
      </c>
      <c r="B57" s="141" t="s">
        <v>42</v>
      </c>
      <c r="C57" s="141" t="s">
        <v>0</v>
      </c>
      <c r="D57" s="141" t="s">
        <v>1</v>
      </c>
      <c r="E57" s="141" t="s">
        <v>2</v>
      </c>
      <c r="F57" s="141" t="s">
        <v>3</v>
      </c>
      <c r="G57" s="141" t="s">
        <v>4</v>
      </c>
      <c r="H57" s="141" t="s">
        <v>5</v>
      </c>
      <c r="I57" s="141" t="s">
        <v>6</v>
      </c>
      <c r="J57" s="141" t="s">
        <v>7</v>
      </c>
      <c r="K57" s="141" t="s">
        <v>8</v>
      </c>
      <c r="L57" s="141" t="s">
        <v>9</v>
      </c>
      <c r="M57" s="141" t="s">
        <v>10</v>
      </c>
      <c r="N57" s="141" t="s">
        <v>11</v>
      </c>
      <c r="O57" s="141" t="s">
        <v>12</v>
      </c>
      <c r="P57" s="141" t="s">
        <v>13</v>
      </c>
      <c r="Q57" s="141" t="s">
        <v>14</v>
      </c>
      <c r="R57" s="141" t="s">
        <v>15</v>
      </c>
      <c r="S57" s="141" t="s">
        <v>16</v>
      </c>
      <c r="T57" s="141" t="s">
        <v>17</v>
      </c>
      <c r="U57" s="141" t="s">
        <v>18</v>
      </c>
      <c r="V57" s="141" t="s">
        <v>19</v>
      </c>
      <c r="W57" s="141" t="s">
        <v>20</v>
      </c>
      <c r="X57" s="141" t="s">
        <v>21</v>
      </c>
      <c r="Y57" s="141" t="s">
        <v>22</v>
      </c>
      <c r="Z57" s="141" t="s">
        <v>23</v>
      </c>
      <c r="AA57" s="141" t="s">
        <v>24</v>
      </c>
      <c r="AB57" s="141" t="s">
        <v>25</v>
      </c>
      <c r="AC57" s="141" t="s">
        <v>26</v>
      </c>
      <c r="AD57" s="141" t="s">
        <v>27</v>
      </c>
      <c r="AE57" s="141" t="s">
        <v>28</v>
      </c>
      <c r="AF57" s="141" t="s">
        <v>29</v>
      </c>
      <c r="AG57" s="141" t="s">
        <v>30</v>
      </c>
      <c r="AH57" s="141" t="s">
        <v>31</v>
      </c>
      <c r="AI57" s="141" t="s">
        <v>32</v>
      </c>
      <c r="AJ57" s="141" t="s">
        <v>33</v>
      </c>
      <c r="AK57" s="141" t="s">
        <v>34</v>
      </c>
      <c r="AL57" s="141" t="s">
        <v>35</v>
      </c>
    </row>
    <row r="58" spans="1:39">
      <c r="A58" s="160" t="s">
        <v>40</v>
      </c>
      <c r="B58" s="102" t="s">
        <v>56</v>
      </c>
      <c r="C58" s="145">
        <f>C15+Infra_costs_rail!C26</f>
        <v>0</v>
      </c>
      <c r="D58" s="145">
        <f>D15+Infra_costs_rail!D26</f>
        <v>38.400332922866248</v>
      </c>
      <c r="E58" s="145">
        <f>E15+Infra_costs_rail!E26</f>
        <v>0</v>
      </c>
      <c r="F58" s="145">
        <f>F15+Infra_costs_rail!F26</f>
        <v>0</v>
      </c>
      <c r="G58" s="145">
        <f>G15+Infra_costs_rail!G26</f>
        <v>0</v>
      </c>
      <c r="H58" s="145">
        <f>H15+Infra_costs_rail!H26</f>
        <v>0</v>
      </c>
      <c r="I58" s="145">
        <f>I15+Infra_costs_rail!I26</f>
        <v>0</v>
      </c>
      <c r="J58" s="145">
        <f>J15+Infra_costs_rail!J26</f>
        <v>0</v>
      </c>
      <c r="K58" s="145">
        <f>K15+Infra_costs_rail!K26</f>
        <v>0</v>
      </c>
      <c r="L58" s="145">
        <f>L15+Infra_costs_rail!L26</f>
        <v>17.637810629728996</v>
      </c>
      <c r="M58" s="145">
        <f>M15+Infra_costs_rail!M26</f>
        <v>26.95420480600535</v>
      </c>
      <c r="N58" s="145">
        <f>N15+Infra_costs_rail!N26</f>
        <v>0</v>
      </c>
      <c r="O58" s="145">
        <f>O15+Infra_costs_rail!O26</f>
        <v>0</v>
      </c>
      <c r="P58" s="145">
        <f>P15+Infra_costs_rail!P26</f>
        <v>0</v>
      </c>
      <c r="Q58" s="145">
        <f>Q15+Infra_costs_rail!Q26</f>
        <v>22.112373285757986</v>
      </c>
      <c r="R58" s="145">
        <f>R15+Infra_costs_rail!R26</f>
        <v>0</v>
      </c>
      <c r="S58" s="145">
        <f>S15+Infra_costs_rail!S26</f>
        <v>0</v>
      </c>
      <c r="T58" s="145">
        <f>T15+Infra_costs_rail!T26</f>
        <v>0</v>
      </c>
      <c r="U58" s="145">
        <f>U15+Infra_costs_rail!U26</f>
        <v>0</v>
      </c>
      <c r="V58" s="145">
        <f>V15+Infra_costs_rail!V26</f>
        <v>39.747164973862716</v>
      </c>
      <c r="W58" s="145">
        <f>W15+Infra_costs_rail!W26</f>
        <v>0</v>
      </c>
      <c r="X58" s="145">
        <f>X15+Infra_costs_rail!X26</f>
        <v>0</v>
      </c>
      <c r="Y58" s="145">
        <f>Y15+Infra_costs_rail!Y26</f>
        <v>0</v>
      </c>
      <c r="Z58" s="145">
        <f>Z15+Infra_costs_rail!Z26</f>
        <v>0</v>
      </c>
      <c r="AA58" s="145">
        <f>AA15+Infra_costs_rail!AA26</f>
        <v>0</v>
      </c>
      <c r="AB58" s="145">
        <f>AB15+Infra_costs_rail!AB26</f>
        <v>19.279347603152509</v>
      </c>
      <c r="AC58" s="145">
        <f>AC15+Infra_costs_rail!AC26</f>
        <v>0</v>
      </c>
      <c r="AD58" s="145">
        <f>AD15+Infra_costs_rail!AD26</f>
        <v>13.458191149104653</v>
      </c>
      <c r="AE58" s="145">
        <f>AE15+Infra_costs_rail!AE26</f>
        <v>0</v>
      </c>
      <c r="AF58" s="145">
        <f>AF15+Infra_costs_rail!AF26</f>
        <v>0</v>
      </c>
      <c r="AG58" s="145">
        <f>AG15+Infra_costs_rail!AG26</f>
        <v>0</v>
      </c>
      <c r="AH58" s="145">
        <f>AH15+Infra_costs_rail!AH26</f>
        <v>0</v>
      </c>
      <c r="AI58" s="145">
        <f>AI15+Infra_costs_rail!AI26</f>
        <v>0</v>
      </c>
      <c r="AJ58" s="145">
        <f>AJ15+Infra_costs_rail!AJ26</f>
        <v>0</v>
      </c>
      <c r="AK58" s="145">
        <f>AK15+Infra_costs_rail!AK26</f>
        <v>9.4330947404630106</v>
      </c>
      <c r="AL58" s="145">
        <f>AL15+Infra_costs_rail!AL26</f>
        <v>20.727572109068507</v>
      </c>
    </row>
    <row r="59" spans="1:39">
      <c r="A59" s="160" t="s">
        <v>40</v>
      </c>
      <c r="B59" s="102" t="s">
        <v>376</v>
      </c>
      <c r="C59" s="145">
        <f>C16+Infra_costs_rail!C27</f>
        <v>49.234284744958714</v>
      </c>
      <c r="D59" s="145">
        <f>D16+Infra_costs_rail!D27</f>
        <v>52.722124588042433</v>
      </c>
      <c r="E59" s="145">
        <f>E16+Infra_costs_rail!E27</f>
        <v>79.495965626338844</v>
      </c>
      <c r="F59" s="145">
        <f>F16+Infra_costs_rail!F27</f>
        <v>91.236449634963378</v>
      </c>
      <c r="G59" s="145">
        <f>G16+Infra_costs_rail!G27</f>
        <v>0</v>
      </c>
      <c r="H59" s="145">
        <f>H16+Infra_costs_rail!H27</f>
        <v>49.543401229957972</v>
      </c>
      <c r="I59" s="145">
        <f>I16+Infra_costs_rail!I27</f>
        <v>41.529992757058352</v>
      </c>
      <c r="J59" s="145">
        <f>J16+Infra_costs_rail!J27</f>
        <v>50.480125310477021</v>
      </c>
      <c r="K59" s="145">
        <f>K16+Infra_costs_rail!K27</f>
        <v>41.214315798213491</v>
      </c>
      <c r="L59" s="145">
        <f>L16+Infra_costs_rail!L27</f>
        <v>28.297364723930045</v>
      </c>
      <c r="M59" s="145">
        <f>M16+Infra_costs_rail!M27</f>
        <v>48.709519896042231</v>
      </c>
      <c r="N59" s="145">
        <f>N16+Infra_costs_rail!N27</f>
        <v>137.65628413969432</v>
      </c>
      <c r="O59" s="145">
        <f>O16+Infra_costs_rail!O27</f>
        <v>56.673157180508966</v>
      </c>
      <c r="P59" s="145">
        <f>P16+Infra_costs_rail!P27</f>
        <v>152.04633390270794</v>
      </c>
      <c r="Q59" s="145">
        <f>Q16+Infra_costs_rail!Q27</f>
        <v>60.531677360959748</v>
      </c>
      <c r="R59" s="145">
        <f>R16+Infra_costs_rail!R27</f>
        <v>28.610337014892949</v>
      </c>
      <c r="S59" s="145">
        <f>S16+Infra_costs_rail!S27</f>
        <v>117.24043898990263</v>
      </c>
      <c r="T59" s="145">
        <f>T16+Infra_costs_rail!T27</f>
        <v>187.08496912653874</v>
      </c>
      <c r="U59" s="145">
        <f>U16+Infra_costs_rail!U27</f>
        <v>0</v>
      </c>
      <c r="V59" s="145">
        <f>V16+Infra_costs_rail!V27</f>
        <v>36.594517718696792</v>
      </c>
      <c r="W59" s="145">
        <f>W16+Infra_costs_rail!W27</f>
        <v>69.803371429154637</v>
      </c>
      <c r="X59" s="145">
        <f>X16+Infra_costs_rail!X27</f>
        <v>56.756903624150063</v>
      </c>
      <c r="Y59" s="145">
        <f>Y16+Infra_costs_rail!Y27</f>
        <v>83.232592734623395</v>
      </c>
      <c r="Z59" s="145">
        <f>Z16+Infra_costs_rail!Z27</f>
        <v>71.976618902768138</v>
      </c>
      <c r="AA59" s="145">
        <f>AA16+Infra_costs_rail!AA27</f>
        <v>66.582563419136079</v>
      </c>
      <c r="AB59" s="145">
        <f>AB16+Infra_costs_rail!AB27</f>
        <v>34.808384145541886</v>
      </c>
      <c r="AC59" s="145">
        <f>AC16+Infra_costs_rail!AC27</f>
        <v>25.875530666897383</v>
      </c>
      <c r="AD59" s="145">
        <f>AD16+Infra_costs_rail!AD27</f>
        <v>21.002734849760653</v>
      </c>
      <c r="AE59" s="145">
        <f>AE16+Infra_costs_rail!AE27</f>
        <v>47.508306224576025</v>
      </c>
      <c r="AF59" s="145">
        <f>AF16+Infra_costs_rail!AF27</f>
        <v>54.824347293979415</v>
      </c>
      <c r="AG59" s="145">
        <f>AG16+Infra_costs_rail!AG27</f>
        <v>25.324260899333151</v>
      </c>
      <c r="AH59" s="145">
        <f>AH16+Infra_costs_rail!AH27</f>
        <v>24.003670607036636</v>
      </c>
      <c r="AI59" s="145">
        <f>AI16+Infra_costs_rail!AI27</f>
        <v>25.080115793524524</v>
      </c>
      <c r="AJ59" s="145">
        <f>AJ16+Infra_costs_rail!AJ27</f>
        <v>84.450381649560853</v>
      </c>
      <c r="AK59" s="145">
        <f>AK16+Infra_costs_rail!AK27</f>
        <v>14.82373569355204</v>
      </c>
      <c r="AL59" s="145">
        <f>AL16+Infra_costs_rail!AL27</f>
        <v>42.286195203192783</v>
      </c>
    </row>
    <row r="60" spans="1:39">
      <c r="A60" s="160" t="s">
        <v>40</v>
      </c>
      <c r="B60" s="102" t="s">
        <v>58</v>
      </c>
      <c r="C60" s="145">
        <f>C17+Infra_costs_rail!C28</f>
        <v>143.99975974881337</v>
      </c>
      <c r="D60" s="145">
        <f>D17+Infra_costs_rail!D28</f>
        <v>250.12775884625151</v>
      </c>
      <c r="E60" s="145">
        <f>E17+Infra_costs_rail!E28</f>
        <v>98.222173433998464</v>
      </c>
      <c r="F60" s="145">
        <f>F17+Infra_costs_rail!F28</f>
        <v>141.31810160758587</v>
      </c>
      <c r="G60" s="145">
        <f>G17+Infra_costs_rail!G28</f>
        <v>0</v>
      </c>
      <c r="H60" s="145">
        <f>H17+Infra_costs_rail!H28</f>
        <v>127.02132800166198</v>
      </c>
      <c r="I60" s="145">
        <f>I17+Infra_costs_rail!I28</f>
        <v>35.038172386396731</v>
      </c>
      <c r="J60" s="145">
        <f>J17+Infra_costs_rail!J28</f>
        <v>40.997767749981165</v>
      </c>
      <c r="K60" s="145">
        <f>K17+Infra_costs_rail!K28</f>
        <v>47.035290399915652</v>
      </c>
      <c r="L60" s="145">
        <f>L17+Infra_costs_rail!L28</f>
        <v>72.550938522155917</v>
      </c>
      <c r="M60" s="145">
        <f>M17+Infra_costs_rail!M28</f>
        <v>102.4931723305874</v>
      </c>
      <c r="N60" s="145">
        <f>N17+Infra_costs_rail!N28</f>
        <v>60.139344131182312</v>
      </c>
      <c r="O60" s="145">
        <f>O17+Infra_costs_rail!O28</f>
        <v>97.153626863741408</v>
      </c>
      <c r="P60" s="145">
        <f>P17+Infra_costs_rail!P28</f>
        <v>64.12932536488259</v>
      </c>
      <c r="Q60" s="145">
        <f>Q17+Infra_costs_rail!Q28</f>
        <v>352.57166247226053</v>
      </c>
      <c r="R60" s="145">
        <f>R17+Infra_costs_rail!R28</f>
        <v>31.032318426474042</v>
      </c>
      <c r="S60" s="145">
        <f>S17+Infra_costs_rail!S28</f>
        <v>111.90540753549695</v>
      </c>
      <c r="T60" s="145">
        <f>T17+Infra_costs_rail!T28</f>
        <v>877.26840509188526</v>
      </c>
      <c r="U60" s="145">
        <f>U17+Infra_costs_rail!U28</f>
        <v>0</v>
      </c>
      <c r="V60" s="145">
        <f>V17+Infra_costs_rail!V28</f>
        <v>54.503431122081039</v>
      </c>
      <c r="W60" s="145">
        <f>W17+Infra_costs_rail!W28</f>
        <v>70.924195908777193</v>
      </c>
      <c r="X60" s="145">
        <f>X17+Infra_costs_rail!X28</f>
        <v>86.780204960897436</v>
      </c>
      <c r="Y60" s="145">
        <f>Y17+Infra_costs_rail!Y28</f>
        <v>92.41550136553758</v>
      </c>
      <c r="Z60" s="145">
        <f>Z17+Infra_costs_rail!Z28</f>
        <v>116.24292094628078</v>
      </c>
      <c r="AA60" s="145">
        <f>AA17+Infra_costs_rail!AA28</f>
        <v>164.62391847088674</v>
      </c>
      <c r="AB60" s="145">
        <f>AB17+Infra_costs_rail!AB28</f>
        <v>29.898125279385965</v>
      </c>
      <c r="AC60" s="145">
        <f>AC17+Infra_costs_rail!AC28</f>
        <v>87.861079265280466</v>
      </c>
      <c r="AD60" s="145">
        <f>AD17+Infra_costs_rail!AD28</f>
        <v>35.360176772569154</v>
      </c>
      <c r="AE60" s="145">
        <f>AE17+Infra_costs_rail!AE28</f>
        <v>43.516918293313019</v>
      </c>
      <c r="AF60" s="145">
        <f>AF17+Infra_costs_rail!AF28</f>
        <v>63.835966561278227</v>
      </c>
      <c r="AG60" s="145">
        <f>AG17+Infra_costs_rail!AG28</f>
        <v>1024.6001515725284</v>
      </c>
      <c r="AH60" s="145">
        <f>AH17+Infra_costs_rail!AH28</f>
        <v>279.40899918864545</v>
      </c>
      <c r="AI60" s="145">
        <f>AI17+Infra_costs_rail!AI28</f>
        <v>41.057205344640622</v>
      </c>
      <c r="AJ60" s="145">
        <f>AJ17+Infra_costs_rail!AJ28</f>
        <v>1080.2599956564552</v>
      </c>
      <c r="AK60" s="145">
        <f>AK17+Infra_costs_rail!AK28</f>
        <v>7.1049884891977619</v>
      </c>
      <c r="AL60" s="145">
        <f>AL17+Infra_costs_rail!AL28</f>
        <v>74.643609695899443</v>
      </c>
    </row>
    <row r="61" spans="1:39">
      <c r="A61" s="160" t="s">
        <v>43</v>
      </c>
      <c r="B61" s="102" t="s">
        <v>59</v>
      </c>
      <c r="C61" s="145">
        <f>C18+Infra_costs_rail!C29</f>
        <v>26.512159789773108</v>
      </c>
      <c r="D61" s="145">
        <f>D18+Infra_costs_rail!D29</f>
        <v>18.377467140419036</v>
      </c>
      <c r="E61" s="145">
        <f>E18+Infra_costs_rail!E29</f>
        <v>12.065292504281551</v>
      </c>
      <c r="F61" s="145">
        <f>F18+Infra_costs_rail!F29</f>
        <v>19.648917355720823</v>
      </c>
      <c r="G61" s="145">
        <f>G18+Infra_costs_rail!G29</f>
        <v>0</v>
      </c>
      <c r="H61" s="145">
        <f>H18+Infra_costs_rail!H29</f>
        <v>11.20287116113473</v>
      </c>
      <c r="I61" s="145">
        <f>I18+Infra_costs_rail!I29</f>
        <v>9.0187067909778271</v>
      </c>
      <c r="J61" s="145">
        <f>J18+Infra_costs_rail!J29</f>
        <v>1.1998466252772295</v>
      </c>
      <c r="K61" s="145">
        <f>K18+Infra_costs_rail!K29</f>
        <v>15.615428401694261</v>
      </c>
      <c r="L61" s="145">
        <f>L18+Infra_costs_rail!L29</f>
        <v>23.797798787030157</v>
      </c>
      <c r="M61" s="145">
        <f>M18+Infra_costs_rail!M29</f>
        <v>15.352026604008017</v>
      </c>
      <c r="N61" s="145">
        <f>N18+Infra_costs_rail!N29</f>
        <v>22.299774733678973</v>
      </c>
      <c r="O61" s="145">
        <f>O18+Infra_costs_rail!O29</f>
        <v>10.438067006547138</v>
      </c>
      <c r="P61" s="145">
        <f>P18+Infra_costs_rail!P29</f>
        <v>0.31808544252434706</v>
      </c>
      <c r="Q61" s="145">
        <f>Q18+Infra_costs_rail!Q29</f>
        <v>35.242331698620184</v>
      </c>
      <c r="R61" s="145">
        <f>R18+Infra_costs_rail!R29</f>
        <v>1.089781967574625</v>
      </c>
      <c r="S61" s="145">
        <f>S18+Infra_costs_rail!S29</f>
        <v>1.5794869949756707</v>
      </c>
      <c r="T61" s="145">
        <f>T18+Infra_costs_rail!T29</f>
        <v>62.148070798128664</v>
      </c>
      <c r="U61" s="145">
        <f>U18+Infra_costs_rail!U29</f>
        <v>0</v>
      </c>
      <c r="V61" s="145">
        <f>V18+Infra_costs_rail!V29</f>
        <v>13.330934608408477</v>
      </c>
      <c r="W61" s="145">
        <f>W18+Infra_costs_rail!W29</f>
        <v>14.07269543727069</v>
      </c>
      <c r="X61" s="145">
        <f>X18+Infra_costs_rail!X29</f>
        <v>24.545276014122873</v>
      </c>
      <c r="Y61" s="145">
        <f>Y18+Infra_costs_rail!Y29</f>
        <v>12.561402578293247</v>
      </c>
      <c r="Z61" s="145">
        <f>Z18+Infra_costs_rail!Z29</f>
        <v>16.70308208339943</v>
      </c>
      <c r="AA61" s="145">
        <f>AA18+Infra_costs_rail!AA29</f>
        <v>12.705546071051339</v>
      </c>
      <c r="AB61" s="145">
        <f>AB18+Infra_costs_rail!AB29</f>
        <v>10.562654889694052</v>
      </c>
      <c r="AC61" s="145">
        <f>AC18+Infra_costs_rail!AC29</f>
        <v>11.100926046861021</v>
      </c>
      <c r="AD61" s="145">
        <f>AD18+Infra_costs_rail!AD29</f>
        <v>8.5149673907418464</v>
      </c>
      <c r="AE61" s="145">
        <f>AE18+Infra_costs_rail!AE29</f>
        <v>20.834149435121624</v>
      </c>
      <c r="AF61" s="145">
        <f>AF18+Infra_costs_rail!AF29</f>
        <v>26.833734464427138</v>
      </c>
      <c r="AG61" s="145">
        <f>AG18+Infra_costs_rail!AG29</f>
        <v>0.45913277279267761</v>
      </c>
      <c r="AH61" s="145">
        <f>AH18+Infra_costs_rail!AH29</f>
        <v>0.43543121770821164</v>
      </c>
      <c r="AI61" s="145">
        <f>AI18+Infra_costs_rail!AI29</f>
        <v>23.435397308745046</v>
      </c>
      <c r="AJ61" s="145">
        <f>AJ18+Infra_costs_rail!AJ29</f>
        <v>209.02406017076663</v>
      </c>
      <c r="AK61" s="145">
        <f>AK18+Infra_costs_rail!AK29</f>
        <v>10.447499078283686</v>
      </c>
      <c r="AL61" s="145">
        <f>AL18+Infra_costs_rail!AL29</f>
        <v>16.652502253606549</v>
      </c>
    </row>
    <row r="62" spans="1:39">
      <c r="A62" s="160" t="s">
        <v>43</v>
      </c>
      <c r="B62" s="92" t="s">
        <v>60</v>
      </c>
      <c r="C62" s="145">
        <f>C19+Infra_costs_rail!C30</f>
        <v>78.729273996219263</v>
      </c>
      <c r="D62" s="145">
        <f>D19+Infra_costs_rail!D30</f>
        <v>33.802279086033352</v>
      </c>
      <c r="E62" s="145">
        <f>E19+Infra_costs_rail!E30</f>
        <v>28.02441669294798</v>
      </c>
      <c r="F62" s="145">
        <f>F19+Infra_costs_rail!F30</f>
        <v>26.300508946835649</v>
      </c>
      <c r="G62" s="145">
        <f>G19+Infra_costs_rail!G30</f>
        <v>0</v>
      </c>
      <c r="H62" s="145">
        <f>H19+Infra_costs_rail!H30</f>
        <v>38.730136974391286</v>
      </c>
      <c r="I62" s="145">
        <f>I19+Infra_costs_rail!I30</f>
        <v>22.76920351904587</v>
      </c>
      <c r="J62" s="145">
        <f>J19+Infra_costs_rail!J30</f>
        <v>16.199208145559648</v>
      </c>
      <c r="K62" s="145">
        <f>K19+Infra_costs_rail!K30</f>
        <v>18.132159706056935</v>
      </c>
      <c r="L62" s="145">
        <f>L19+Infra_costs_rail!L30</f>
        <v>42.247176145494642</v>
      </c>
      <c r="M62" s="145">
        <f>M19+Infra_costs_rail!M30</f>
        <v>41.889807841543359</v>
      </c>
      <c r="N62" s="145">
        <f>N19+Infra_costs_rail!N30</f>
        <v>33.882496404514285</v>
      </c>
      <c r="O62" s="145">
        <f>O19+Infra_costs_rail!O30</f>
        <v>23.459058507202599</v>
      </c>
      <c r="P62" s="145">
        <f>P19+Infra_costs_rail!P30</f>
        <v>62.442820693504416</v>
      </c>
      <c r="Q62" s="145">
        <f>Q19+Infra_costs_rail!Q30</f>
        <v>76.422927737750172</v>
      </c>
      <c r="R62" s="145">
        <f>R19+Infra_costs_rail!R30</f>
        <v>11.002456156035731</v>
      </c>
      <c r="S62" s="145">
        <f>S19+Infra_costs_rail!S30</f>
        <v>14.382919805440626</v>
      </c>
      <c r="T62" s="145">
        <f>T19+Infra_costs_rail!T30</f>
        <v>81.919678770438722</v>
      </c>
      <c r="U62" s="145">
        <f>U19+Infra_costs_rail!U30</f>
        <v>0</v>
      </c>
      <c r="V62" s="145">
        <f>V19+Infra_costs_rail!V30</f>
        <v>28.219395619789587</v>
      </c>
      <c r="W62" s="145">
        <f>W19+Infra_costs_rail!W30</f>
        <v>25.638302289076307</v>
      </c>
      <c r="X62" s="145">
        <f>X19+Infra_costs_rail!X30</f>
        <v>34.558402540362529</v>
      </c>
      <c r="Y62" s="145">
        <f>Y19+Infra_costs_rail!Y30</f>
        <v>23.191184797689615</v>
      </c>
      <c r="Z62" s="145">
        <f>Z19+Infra_costs_rail!Z30</f>
        <v>40.666277435692024</v>
      </c>
      <c r="AA62" s="145">
        <f>AA19+Infra_costs_rail!AA30</f>
        <v>20.457917252141087</v>
      </c>
      <c r="AB62" s="145">
        <f>AB19+Infra_costs_rail!AB30</f>
        <v>29.737261886751725</v>
      </c>
      <c r="AC62" s="145">
        <f>AC19+Infra_costs_rail!AC30</f>
        <v>39.434039076854695</v>
      </c>
      <c r="AD62" s="145">
        <f>AD19+Infra_costs_rail!AD30</f>
        <v>15.337208584344246</v>
      </c>
      <c r="AE62" s="145">
        <f>AE19+Infra_costs_rail!AE30</f>
        <v>53.040240384996956</v>
      </c>
      <c r="AF62" s="145">
        <f>AF19+Infra_costs_rail!AF30</f>
        <v>112.34876370042218</v>
      </c>
      <c r="AG62" s="145">
        <f>AG19+Infra_costs_rail!AG30</f>
        <v>19.414913453869179</v>
      </c>
      <c r="AH62" s="145">
        <f>AH19+Infra_costs_rail!AH30</f>
        <v>6.6346348896883391</v>
      </c>
      <c r="AI62" s="145">
        <f>AI19+Infra_costs_rail!AI30</f>
        <v>25.904908390594233</v>
      </c>
      <c r="AJ62" s="145">
        <f>AJ19+Infra_costs_rail!AJ30</f>
        <v>358.68156329332191</v>
      </c>
      <c r="AK62" s="145">
        <f>AK19+Infra_costs_rail!AK30</f>
        <v>14.671722830468784</v>
      </c>
      <c r="AL62" s="145">
        <f>AL19+Infra_costs_rail!AL30</f>
        <v>23.874427399306423</v>
      </c>
    </row>
    <row r="63" spans="1:39">
      <c r="A63" s="159"/>
      <c r="B63" s="115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</row>
    <row r="64" spans="1:39">
      <c r="A64" s="160" t="s">
        <v>40</v>
      </c>
      <c r="B64" s="92" t="s">
        <v>253</v>
      </c>
      <c r="C64" s="236">
        <v>56.114534276242672</v>
      </c>
      <c r="D64" s="236">
        <v>55.6172518108771</v>
      </c>
      <c r="E64" s="236">
        <v>81.144746285678792</v>
      </c>
      <c r="F64" s="236">
        <v>110.34043165156423</v>
      </c>
      <c r="G64" s="236"/>
      <c r="H64" s="236">
        <v>68.332879650114265</v>
      </c>
      <c r="I64" s="236">
        <v>37.483135461602224</v>
      </c>
      <c r="J64" s="236">
        <v>42.578160676730477</v>
      </c>
      <c r="K64" s="236">
        <v>41.716627992681964</v>
      </c>
      <c r="L64" s="236">
        <v>32.634233310804092</v>
      </c>
      <c r="M64" s="236">
        <v>54.947315136048452</v>
      </c>
      <c r="N64" s="236">
        <v>69.468555057753207</v>
      </c>
      <c r="O64" s="236">
        <v>65.657166953684893</v>
      </c>
      <c r="P64" s="236">
        <v>71.532420617567752</v>
      </c>
      <c r="Q64" s="236">
        <v>70.497463066209818</v>
      </c>
      <c r="R64" s="236">
        <v>30.706608177471743</v>
      </c>
      <c r="S64" s="236">
        <v>112.25217036844181</v>
      </c>
      <c r="T64" s="236">
        <v>200.46928902141119</v>
      </c>
      <c r="U64" s="236"/>
      <c r="V64" s="236">
        <v>37.867794236740707</v>
      </c>
      <c r="W64" s="236">
        <v>69.888648248920347</v>
      </c>
      <c r="X64" s="236">
        <v>63.265772769246318</v>
      </c>
      <c r="Y64" s="236">
        <v>86.59214100461071</v>
      </c>
      <c r="Z64" s="236">
        <v>82.574862392542371</v>
      </c>
      <c r="AA64" s="236">
        <v>83.562079115043446</v>
      </c>
      <c r="AB64" s="236">
        <v>34.031733803877401</v>
      </c>
      <c r="AC64" s="236">
        <v>27.435815672400082</v>
      </c>
      <c r="AD64" s="236">
        <v>25.305761502367023</v>
      </c>
      <c r="AE64" s="236">
        <v>46.515906086428068</v>
      </c>
      <c r="AF64" s="236">
        <v>55.004579679325388</v>
      </c>
      <c r="AG64" s="236">
        <v>1024.6001515725284</v>
      </c>
      <c r="AH64" s="236">
        <v>279.40899918864545</v>
      </c>
      <c r="AI64" s="236"/>
      <c r="AJ64" s="236"/>
      <c r="AK64" s="236">
        <v>13.534671496393777</v>
      </c>
      <c r="AL64" s="236">
        <v>47.057537005410282</v>
      </c>
    </row>
    <row r="65" spans="1:39">
      <c r="A65" s="160" t="s">
        <v>43</v>
      </c>
      <c r="B65" s="92" t="s">
        <v>254</v>
      </c>
      <c r="C65" s="236">
        <v>29.160488228372131</v>
      </c>
      <c r="D65" s="236">
        <v>21.687278706268888</v>
      </c>
      <c r="E65" s="236">
        <v>13.945262005229758</v>
      </c>
      <c r="F65" s="236">
        <v>22.665444299189048</v>
      </c>
      <c r="G65" s="236"/>
      <c r="H65" s="236">
        <v>13.743271484814468</v>
      </c>
      <c r="I65" s="236">
        <v>15.009575967520272</v>
      </c>
      <c r="J65" s="236">
        <v>16.199208145559648</v>
      </c>
      <c r="K65" s="236">
        <v>16.586655579080546</v>
      </c>
      <c r="L65" s="236">
        <v>25.658398672165049</v>
      </c>
      <c r="M65" s="236">
        <v>18.06992366614822</v>
      </c>
      <c r="N65" s="236">
        <v>32.01978562318039</v>
      </c>
      <c r="O65" s="236">
        <v>12.22808226165038</v>
      </c>
      <c r="P65" s="236">
        <v>62.442820693504416</v>
      </c>
      <c r="Q65" s="236">
        <v>36.519250753634971</v>
      </c>
      <c r="R65" s="236">
        <v>11.002456156035731</v>
      </c>
      <c r="S65" s="236">
        <v>14.382919805440626</v>
      </c>
      <c r="T65" s="236">
        <v>65.602540055754673</v>
      </c>
      <c r="U65" s="236"/>
      <c r="V65" s="236">
        <v>15.936146869828905</v>
      </c>
      <c r="W65" s="236">
        <v>15.559221932237842</v>
      </c>
      <c r="X65" s="236">
        <v>28.106096586888519</v>
      </c>
      <c r="Y65" s="236">
        <v>14.750991588419661</v>
      </c>
      <c r="Z65" s="236">
        <v>19.657791579397617</v>
      </c>
      <c r="AA65" s="236">
        <v>14.294071349587488</v>
      </c>
      <c r="AB65" s="236">
        <v>14.013291280354553</v>
      </c>
      <c r="AC65" s="236">
        <v>12.427726476042883</v>
      </c>
      <c r="AD65" s="236">
        <v>13.997492451518495</v>
      </c>
      <c r="AE65" s="236">
        <v>25.309633134551252</v>
      </c>
      <c r="AF65" s="236">
        <v>28.544035049147038</v>
      </c>
      <c r="AG65" s="236">
        <v>19.414913453869179</v>
      </c>
      <c r="AH65" s="236">
        <v>6.6346348896883391</v>
      </c>
      <c r="AI65" s="236"/>
      <c r="AJ65" s="236"/>
      <c r="AK65" s="236">
        <v>11.632770838853117</v>
      </c>
      <c r="AL65" s="236">
        <v>18.338741121779353</v>
      </c>
    </row>
    <row r="72" spans="1:39" s="229" customFormat="1" ht="13.5" thickBot="1"/>
    <row r="73" spans="1:39" ht="15.75" thickTop="1">
      <c r="A73" s="118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</row>
    <row r="74" spans="1:39" ht="18.75">
      <c r="A74" s="111" t="s">
        <v>188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</row>
    <row r="76" spans="1:39" ht="15">
      <c r="A76" s="112" t="s">
        <v>180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8"/>
      <c r="AL76" s="118"/>
    </row>
    <row r="77" spans="1:39">
      <c r="A77" s="141" t="s">
        <v>41</v>
      </c>
      <c r="B77" s="141" t="s">
        <v>42</v>
      </c>
      <c r="C77" s="141" t="s">
        <v>0</v>
      </c>
      <c r="D77" s="141" t="s">
        <v>1</v>
      </c>
      <c r="E77" s="141" t="s">
        <v>2</v>
      </c>
      <c r="F77" s="141" t="s">
        <v>3</v>
      </c>
      <c r="G77" s="141" t="s">
        <v>4</v>
      </c>
      <c r="H77" s="141" t="s">
        <v>5</v>
      </c>
      <c r="I77" s="141" t="s">
        <v>6</v>
      </c>
      <c r="J77" s="141" t="s">
        <v>7</v>
      </c>
      <c r="K77" s="141" t="s">
        <v>8</v>
      </c>
      <c r="L77" s="141" t="s">
        <v>9</v>
      </c>
      <c r="M77" s="141" t="s">
        <v>10</v>
      </c>
      <c r="N77" s="141" t="s">
        <v>11</v>
      </c>
      <c r="O77" s="141" t="s">
        <v>12</v>
      </c>
      <c r="P77" s="141" t="s">
        <v>13</v>
      </c>
      <c r="Q77" s="141" t="s">
        <v>14</v>
      </c>
      <c r="R77" s="141" t="s">
        <v>15</v>
      </c>
      <c r="S77" s="141" t="s">
        <v>16</v>
      </c>
      <c r="T77" s="141" t="s">
        <v>17</v>
      </c>
      <c r="U77" s="141" t="s">
        <v>18</v>
      </c>
      <c r="V77" s="141" t="s">
        <v>19</v>
      </c>
      <c r="W77" s="141" t="s">
        <v>20</v>
      </c>
      <c r="X77" s="141" t="s">
        <v>21</v>
      </c>
      <c r="Y77" s="141" t="s">
        <v>22</v>
      </c>
      <c r="Z77" s="141" t="s">
        <v>23</v>
      </c>
      <c r="AA77" s="141" t="s">
        <v>24</v>
      </c>
      <c r="AB77" s="141" t="s">
        <v>25</v>
      </c>
      <c r="AC77" s="141" t="s">
        <v>26</v>
      </c>
      <c r="AD77" s="141" t="s">
        <v>27</v>
      </c>
      <c r="AE77" s="141" t="s">
        <v>28</v>
      </c>
      <c r="AF77" s="141" t="s">
        <v>29</v>
      </c>
      <c r="AG77" s="141" t="s">
        <v>30</v>
      </c>
      <c r="AH77" s="141" t="s">
        <v>31</v>
      </c>
      <c r="AI77" s="141" t="s">
        <v>32</v>
      </c>
      <c r="AJ77" s="141" t="s">
        <v>33</v>
      </c>
      <c r="AK77" s="141" t="s">
        <v>34</v>
      </c>
      <c r="AL77" s="141" t="s">
        <v>35</v>
      </c>
      <c r="AM77" s="141" t="s">
        <v>375</v>
      </c>
    </row>
    <row r="78" spans="1:39" ht="15">
      <c r="A78" s="160" t="s">
        <v>179</v>
      </c>
      <c r="B78" s="102" t="s">
        <v>56</v>
      </c>
      <c r="C78" s="328"/>
      <c r="D78" s="328">
        <v>3.5909838332489523E-4</v>
      </c>
      <c r="E78" s="328"/>
      <c r="F78" s="328"/>
      <c r="G78" s="328"/>
      <c r="H78" s="328"/>
      <c r="I78" s="328"/>
      <c r="J78" s="235"/>
      <c r="K78" s="235"/>
      <c r="L78" s="235">
        <v>2.9967141602919998E-2</v>
      </c>
      <c r="M78" s="235">
        <v>1.3914981809528919E-2</v>
      </c>
      <c r="N78" s="235"/>
      <c r="O78" s="235"/>
      <c r="P78" s="235"/>
      <c r="Q78" s="235">
        <v>1.080625599686638E-2</v>
      </c>
      <c r="R78" s="235"/>
      <c r="S78" s="235"/>
      <c r="T78" s="235"/>
      <c r="U78" s="235"/>
      <c r="V78" s="235">
        <v>1.3175378185109721E-4</v>
      </c>
      <c r="W78" s="235"/>
      <c r="X78" s="328"/>
      <c r="Y78" s="328"/>
      <c r="Z78" s="328"/>
      <c r="AA78" s="328"/>
      <c r="AB78" s="328">
        <v>6.6784369798698964E-3</v>
      </c>
      <c r="AC78" s="328"/>
      <c r="AD78" s="328">
        <v>9.1641610542478899E-4</v>
      </c>
      <c r="AE78" s="328"/>
      <c r="AF78" s="328"/>
      <c r="AG78" s="328"/>
      <c r="AH78" s="328"/>
      <c r="AI78" s="328"/>
      <c r="AJ78" s="328"/>
      <c r="AK78" s="328">
        <v>0.33140565641859038</v>
      </c>
      <c r="AL78" s="340">
        <v>6.277408465978597E-2</v>
      </c>
      <c r="AM78" s="340">
        <v>6.1857668554361186E-2</v>
      </c>
    </row>
    <row r="79" spans="1:39">
      <c r="A79" s="160" t="s">
        <v>179</v>
      </c>
      <c r="B79" s="102" t="s">
        <v>365</v>
      </c>
      <c r="C79" s="328">
        <v>5.7785061490442401E-2</v>
      </c>
      <c r="D79" s="328">
        <v>3.0100698425403329E-2</v>
      </c>
      <c r="E79" s="328">
        <v>2.5383081247690596E-2</v>
      </c>
      <c r="F79" s="328">
        <v>1.982648772184404E-2</v>
      </c>
      <c r="G79" s="328"/>
      <c r="H79" s="328">
        <v>3.4540929296077751E-2</v>
      </c>
      <c r="I79" s="328">
        <v>2.3194178179109692E-2</v>
      </c>
      <c r="J79" s="235">
        <v>3.5888857401998068E-3</v>
      </c>
      <c r="K79" s="235">
        <v>1.346024593734373E-2</v>
      </c>
      <c r="L79" s="235">
        <v>0.14472196407025825</v>
      </c>
      <c r="M79" s="235">
        <v>0.37081202365577132</v>
      </c>
      <c r="N79" s="235">
        <v>1.5738457369165449E-2</v>
      </c>
      <c r="O79" s="235">
        <v>0.20335789813652852</v>
      </c>
      <c r="P79" s="235">
        <v>3.2209632476400906E-3</v>
      </c>
      <c r="Q79" s="235">
        <v>0.17897802688537953</v>
      </c>
      <c r="R79" s="235">
        <v>7.6048510756303875E-3</v>
      </c>
      <c r="S79" s="235">
        <v>9.9100585102134715E-3</v>
      </c>
      <c r="T79" s="235">
        <v>3.1198197317713347E-3</v>
      </c>
      <c r="U79" s="235"/>
      <c r="V79" s="235">
        <v>1.2810619511371158E-2</v>
      </c>
      <c r="W79" s="235">
        <v>0.36911705466913802</v>
      </c>
      <c r="X79" s="328">
        <v>3.9140318468981618E-2</v>
      </c>
      <c r="Y79" s="328">
        <v>0.17486182204846745</v>
      </c>
      <c r="Z79" s="328">
        <v>0.1213736453327985</v>
      </c>
      <c r="AA79" s="328">
        <v>1.0940586379723856E-3</v>
      </c>
      <c r="AB79" s="328">
        <v>9.7286876603398492E-2</v>
      </c>
      <c r="AC79" s="328">
        <v>3.2620899250285253E-2</v>
      </c>
      <c r="AD79" s="328">
        <v>6.7799362743229757E-2</v>
      </c>
      <c r="AE79" s="328">
        <v>2.0717041646367441E-3</v>
      </c>
      <c r="AF79" s="328">
        <v>7.0638114451396991E-2</v>
      </c>
      <c r="AG79" s="328">
        <v>7.8251966178939439E-3</v>
      </c>
      <c r="AH79" s="328">
        <v>7.8251966178939439E-3</v>
      </c>
      <c r="AI79" s="328">
        <v>0.32095024180973331</v>
      </c>
      <c r="AJ79" s="328">
        <v>5.9959770971188204E-3</v>
      </c>
      <c r="AK79" s="328">
        <v>1.0747984816041272</v>
      </c>
      <c r="AL79" s="328">
        <v>2.0614482879861122</v>
      </c>
      <c r="AM79" s="328">
        <v>1.9936489252428822</v>
      </c>
    </row>
    <row r="80" spans="1:39">
      <c r="A80" s="160" t="s">
        <v>179</v>
      </c>
      <c r="B80" s="102" t="s">
        <v>58</v>
      </c>
      <c r="C80" s="328" t="s">
        <v>216</v>
      </c>
      <c r="D80" s="328" t="s">
        <v>216</v>
      </c>
      <c r="E80" s="328" t="s">
        <v>216</v>
      </c>
      <c r="F80" s="328" t="s">
        <v>216</v>
      </c>
      <c r="G80" s="328"/>
      <c r="H80" s="328" t="s">
        <v>216</v>
      </c>
      <c r="I80" s="328" t="s">
        <v>216</v>
      </c>
      <c r="J80" s="235" t="s">
        <v>216</v>
      </c>
      <c r="K80" s="235" t="s">
        <v>216</v>
      </c>
      <c r="L80" s="235" t="s">
        <v>216</v>
      </c>
      <c r="M80" s="235" t="s">
        <v>216</v>
      </c>
      <c r="N80" s="235" t="s">
        <v>216</v>
      </c>
      <c r="O80" s="235" t="s">
        <v>216</v>
      </c>
      <c r="P80" s="235" t="s">
        <v>216</v>
      </c>
      <c r="Q80" s="235" t="s">
        <v>216</v>
      </c>
      <c r="R80" s="235" t="s">
        <v>216</v>
      </c>
      <c r="S80" s="235" t="s">
        <v>216</v>
      </c>
      <c r="T80" s="235" t="s">
        <v>216</v>
      </c>
      <c r="U80" s="235"/>
      <c r="V80" s="235" t="s">
        <v>216</v>
      </c>
      <c r="W80" s="235" t="s">
        <v>216</v>
      </c>
      <c r="X80" s="328" t="s">
        <v>216</v>
      </c>
      <c r="Y80" s="328" t="s">
        <v>216</v>
      </c>
      <c r="Z80" s="328" t="s">
        <v>216</v>
      </c>
      <c r="AA80" s="328" t="s">
        <v>216</v>
      </c>
      <c r="AB80" s="328" t="s">
        <v>216</v>
      </c>
      <c r="AC80" s="328" t="s">
        <v>216</v>
      </c>
      <c r="AD80" s="328" t="s">
        <v>216</v>
      </c>
      <c r="AE80" s="328" t="s">
        <v>216</v>
      </c>
      <c r="AF80" s="328" t="s">
        <v>216</v>
      </c>
      <c r="AG80" s="328" t="s">
        <v>216</v>
      </c>
      <c r="AH80" s="328" t="s">
        <v>216</v>
      </c>
      <c r="AI80" s="328" t="s">
        <v>216</v>
      </c>
      <c r="AJ80" s="328" t="s">
        <v>216</v>
      </c>
      <c r="AK80" s="328" t="s">
        <v>216</v>
      </c>
      <c r="AL80" s="328" t="s">
        <v>216</v>
      </c>
      <c r="AM80" s="328" t="s">
        <v>216</v>
      </c>
    </row>
    <row r="81" spans="1:41">
      <c r="A81" s="160" t="s">
        <v>179</v>
      </c>
      <c r="B81" s="102" t="s">
        <v>59</v>
      </c>
      <c r="C81" s="328">
        <v>9.2509607568609271E-3</v>
      </c>
      <c r="D81" s="328">
        <v>1.6112907164683716E-3</v>
      </c>
      <c r="E81" s="328">
        <v>3.5242744772002242E-3</v>
      </c>
      <c r="F81" s="328">
        <v>2.7733430472462409E-3</v>
      </c>
      <c r="G81" s="328"/>
      <c r="H81" s="328">
        <v>3.4839018711312112E-3</v>
      </c>
      <c r="I81" s="328">
        <v>6.1568241315654445E-4</v>
      </c>
      <c r="J81" s="235">
        <v>3.7399219309891241E-3</v>
      </c>
      <c r="K81" s="235">
        <v>2.0463255015859805E-3</v>
      </c>
      <c r="L81" s="235">
        <v>9.8306013779390789E-3</v>
      </c>
      <c r="M81" s="235">
        <v>3.6007565905213298E-2</v>
      </c>
      <c r="N81" s="235">
        <v>3.8927144986128419E-4</v>
      </c>
      <c r="O81" s="235">
        <v>1.4674924906454979E-2</v>
      </c>
      <c r="P81" s="235">
        <v>3.0536202482337321E-5</v>
      </c>
      <c r="Q81" s="235">
        <v>7.418951876636385E-3</v>
      </c>
      <c r="R81" s="235">
        <v>2.0603417878965861E-2</v>
      </c>
      <c r="S81" s="235">
        <v>2.2169679461478516E-2</v>
      </c>
      <c r="T81" s="235">
        <v>1.1738590337254942E-4</v>
      </c>
      <c r="U81" s="235"/>
      <c r="V81" s="235">
        <v>4.8560580583899163E-4</v>
      </c>
      <c r="W81" s="235">
        <v>7.6478615853037626E-2</v>
      </c>
      <c r="X81" s="328">
        <v>3.429744216470848E-3</v>
      </c>
      <c r="Y81" s="328">
        <v>2.2987051204735855E-2</v>
      </c>
      <c r="Z81" s="328">
        <v>1.8123029618365809E-2</v>
      </c>
      <c r="AA81" s="328">
        <v>3.1335279893807887E-4</v>
      </c>
      <c r="AB81" s="328">
        <v>5.3220988343738382E-3</v>
      </c>
      <c r="AC81" s="328">
        <v>4.2483246876323013E-3</v>
      </c>
      <c r="AD81" s="328">
        <v>2.0458509782990755E-3</v>
      </c>
      <c r="AE81" s="328">
        <v>1.9163432506841475E-4</v>
      </c>
      <c r="AF81" s="328">
        <v>4.2430507768241978E-3</v>
      </c>
      <c r="AG81" s="328">
        <v>2.7388188162628804E-2</v>
      </c>
      <c r="AH81" s="328">
        <v>2.7388188162628804E-2</v>
      </c>
      <c r="AI81" s="328">
        <v>0.29059892662843856</v>
      </c>
      <c r="AJ81" s="328">
        <v>5.0374798501154762E-2</v>
      </c>
      <c r="AK81" s="328">
        <v>7.6152934021830751E-2</v>
      </c>
      <c r="AL81" s="328">
        <v>0.27172170967473536</v>
      </c>
      <c r="AM81" s="328">
        <v>0.26967585869643629</v>
      </c>
    </row>
    <row r="82" spans="1:41">
      <c r="A82" s="160" t="s">
        <v>179</v>
      </c>
      <c r="B82" s="92" t="s">
        <v>60</v>
      </c>
      <c r="C82" s="328" t="s">
        <v>217</v>
      </c>
      <c r="D82" s="328" t="s">
        <v>217</v>
      </c>
      <c r="E82" s="328" t="s">
        <v>217</v>
      </c>
      <c r="F82" s="328" t="s">
        <v>217</v>
      </c>
      <c r="G82" s="328"/>
      <c r="H82" s="328" t="s">
        <v>217</v>
      </c>
      <c r="I82" s="328" t="s">
        <v>217</v>
      </c>
      <c r="J82" s="235" t="s">
        <v>217</v>
      </c>
      <c r="K82" s="235" t="s">
        <v>217</v>
      </c>
      <c r="L82" s="235" t="s">
        <v>217</v>
      </c>
      <c r="M82" s="235" t="s">
        <v>217</v>
      </c>
      <c r="N82" s="235" t="s">
        <v>217</v>
      </c>
      <c r="O82" s="235" t="s">
        <v>217</v>
      </c>
      <c r="P82" s="235" t="s">
        <v>217</v>
      </c>
      <c r="Q82" s="235" t="s">
        <v>217</v>
      </c>
      <c r="R82" s="235" t="s">
        <v>217</v>
      </c>
      <c r="S82" s="235" t="s">
        <v>217</v>
      </c>
      <c r="T82" s="235" t="s">
        <v>217</v>
      </c>
      <c r="U82" s="235"/>
      <c r="V82" s="235" t="s">
        <v>217</v>
      </c>
      <c r="W82" s="235" t="s">
        <v>217</v>
      </c>
      <c r="X82" s="328" t="s">
        <v>217</v>
      </c>
      <c r="Y82" s="328" t="s">
        <v>217</v>
      </c>
      <c r="Z82" s="328" t="s">
        <v>217</v>
      </c>
      <c r="AA82" s="328" t="s">
        <v>217</v>
      </c>
      <c r="AB82" s="328" t="s">
        <v>217</v>
      </c>
      <c r="AC82" s="328" t="s">
        <v>217</v>
      </c>
      <c r="AD82" s="328" t="s">
        <v>217</v>
      </c>
      <c r="AE82" s="328" t="s">
        <v>217</v>
      </c>
      <c r="AF82" s="328" t="s">
        <v>217</v>
      </c>
      <c r="AG82" s="328" t="s">
        <v>217</v>
      </c>
      <c r="AH82" s="328" t="s">
        <v>217</v>
      </c>
      <c r="AI82" s="328" t="s">
        <v>217</v>
      </c>
      <c r="AJ82" s="328" t="s">
        <v>217</v>
      </c>
      <c r="AK82" s="328" t="s">
        <v>217</v>
      </c>
      <c r="AL82" s="328" t="s">
        <v>217</v>
      </c>
      <c r="AM82" s="328" t="s">
        <v>217</v>
      </c>
    </row>
    <row r="83" spans="1:41">
      <c r="A83" s="159"/>
      <c r="B83" s="103"/>
      <c r="C83" s="230"/>
      <c r="D83" s="230"/>
      <c r="E83" s="230"/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30"/>
      <c r="Z83" s="230"/>
      <c r="AA83" s="230"/>
      <c r="AB83" s="230"/>
      <c r="AC83" s="230"/>
      <c r="AD83" s="230"/>
      <c r="AE83" s="230"/>
      <c r="AF83" s="230"/>
      <c r="AG83" s="230"/>
      <c r="AH83" s="230"/>
      <c r="AI83" s="230"/>
      <c r="AJ83" s="230"/>
      <c r="AK83" s="230"/>
      <c r="AL83" s="230"/>
    </row>
    <row r="84" spans="1:41" ht="15">
      <c r="A84" s="118"/>
      <c r="B84" s="118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10"/>
      <c r="N84" s="110"/>
      <c r="O84" s="110"/>
      <c r="P84" s="109"/>
      <c r="Q84" s="109"/>
      <c r="R84" s="109"/>
      <c r="S84" s="109"/>
      <c r="T84" s="109"/>
      <c r="U84" s="109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</row>
    <row r="85" spans="1:41" ht="15">
      <c r="A85" s="112" t="s">
        <v>183</v>
      </c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  <c r="AI85" s="118"/>
      <c r="AJ85" s="118"/>
      <c r="AK85" s="118"/>
      <c r="AL85" s="118"/>
    </row>
    <row r="86" spans="1:41">
      <c r="A86" s="141" t="s">
        <v>41</v>
      </c>
      <c r="B86" s="141" t="s">
        <v>42</v>
      </c>
      <c r="C86" s="141" t="s">
        <v>0</v>
      </c>
      <c r="D86" s="141" t="s">
        <v>1</v>
      </c>
      <c r="E86" s="141" t="s">
        <v>2</v>
      </c>
      <c r="F86" s="141" t="s">
        <v>3</v>
      </c>
      <c r="G86" s="141" t="s">
        <v>4</v>
      </c>
      <c r="H86" s="141" t="s">
        <v>5</v>
      </c>
      <c r="I86" s="141" t="s">
        <v>6</v>
      </c>
      <c r="J86" s="141" t="s">
        <v>7</v>
      </c>
      <c r="K86" s="141" t="s">
        <v>8</v>
      </c>
      <c r="L86" s="141" t="s">
        <v>9</v>
      </c>
      <c r="M86" s="141" t="s">
        <v>10</v>
      </c>
      <c r="N86" s="141" t="s">
        <v>11</v>
      </c>
      <c r="O86" s="141" t="s">
        <v>12</v>
      </c>
      <c r="P86" s="141" t="s">
        <v>13</v>
      </c>
      <c r="Q86" s="141" t="s">
        <v>14</v>
      </c>
      <c r="R86" s="141" t="s">
        <v>15</v>
      </c>
      <c r="S86" s="141" t="s">
        <v>16</v>
      </c>
      <c r="T86" s="141" t="s">
        <v>17</v>
      </c>
      <c r="U86" s="141" t="s">
        <v>18</v>
      </c>
      <c r="V86" s="141" t="s">
        <v>19</v>
      </c>
      <c r="W86" s="141" t="s">
        <v>20</v>
      </c>
      <c r="X86" s="141" t="s">
        <v>21</v>
      </c>
      <c r="Y86" s="141" t="s">
        <v>22</v>
      </c>
      <c r="Z86" s="141" t="s">
        <v>23</v>
      </c>
      <c r="AA86" s="141" t="s">
        <v>24</v>
      </c>
      <c r="AB86" s="141" t="s">
        <v>25</v>
      </c>
      <c r="AC86" s="141" t="s">
        <v>26</v>
      </c>
      <c r="AD86" s="141" t="s">
        <v>27</v>
      </c>
      <c r="AE86" s="141" t="s">
        <v>28</v>
      </c>
      <c r="AF86" s="141" t="s">
        <v>29</v>
      </c>
      <c r="AG86" s="141" t="s">
        <v>30</v>
      </c>
      <c r="AH86" s="141" t="s">
        <v>31</v>
      </c>
      <c r="AI86" s="141" t="s">
        <v>32</v>
      </c>
      <c r="AJ86" s="141" t="s">
        <v>33</v>
      </c>
      <c r="AK86" s="141" t="s">
        <v>34</v>
      </c>
      <c r="AL86" s="141" t="s">
        <v>35</v>
      </c>
      <c r="AM86" s="141" t="s">
        <v>375</v>
      </c>
    </row>
    <row r="87" spans="1:41" ht="15">
      <c r="A87" s="160" t="s">
        <v>179</v>
      </c>
      <c r="B87" s="102" t="s">
        <v>56</v>
      </c>
      <c r="C87" s="235"/>
      <c r="D87" s="235">
        <v>7.2298985127434588E-5</v>
      </c>
      <c r="E87" s="235"/>
      <c r="F87" s="235"/>
      <c r="G87" s="235"/>
      <c r="H87" s="235"/>
      <c r="I87" s="235"/>
      <c r="J87" s="235"/>
      <c r="K87" s="235"/>
      <c r="L87" s="235">
        <v>4.9636034020181057E-4</v>
      </c>
      <c r="M87" s="235">
        <v>1.0510486845160224E-3</v>
      </c>
      <c r="N87" s="235"/>
      <c r="O87" s="235"/>
      <c r="P87" s="235"/>
      <c r="Q87" s="235">
        <v>4.0917468566510444E-4</v>
      </c>
      <c r="R87" s="235"/>
      <c r="S87" s="235"/>
      <c r="T87" s="235"/>
      <c r="U87" s="235"/>
      <c r="V87" s="235">
        <v>9.3884992421023271E-6</v>
      </c>
      <c r="W87" s="235"/>
      <c r="X87" s="235"/>
      <c r="Y87" s="235"/>
      <c r="Z87" s="235"/>
      <c r="AA87" s="235"/>
      <c r="AB87" s="235">
        <v>2.4258302479112352E-4</v>
      </c>
      <c r="AC87" s="235"/>
      <c r="AD87" s="235">
        <v>1.1889136518720804E-4</v>
      </c>
      <c r="AE87" s="235"/>
      <c r="AF87" s="235"/>
      <c r="AG87" s="235"/>
      <c r="AH87" s="235"/>
      <c r="AI87" s="235"/>
      <c r="AJ87" s="235"/>
      <c r="AK87" s="235">
        <v>3.6229600685154383E-3</v>
      </c>
      <c r="AL87" s="340">
        <v>2.3997455847308059E-3</v>
      </c>
      <c r="AM87" s="340">
        <v>2.2808542195435978E-3</v>
      </c>
    </row>
    <row r="88" spans="1:41">
      <c r="A88" s="160" t="s">
        <v>179</v>
      </c>
      <c r="B88" s="102" t="s">
        <v>365</v>
      </c>
      <c r="C88" s="235">
        <v>1.5455392736391715E-3</v>
      </c>
      <c r="D88" s="235">
        <v>3.7010538239557857E-3</v>
      </c>
      <c r="E88" s="235">
        <v>6.8549067232751847E-5</v>
      </c>
      <c r="F88" s="235">
        <v>3.7062900550070339E-5</v>
      </c>
      <c r="G88" s="235"/>
      <c r="H88" s="235">
        <v>1.282039484915645E-3</v>
      </c>
      <c r="I88" s="235">
        <v>3.5917087279319082E-4</v>
      </c>
      <c r="J88" s="235">
        <v>1.6610150366657433E-6</v>
      </c>
      <c r="K88" s="235">
        <v>2.1594543798754076E-4</v>
      </c>
      <c r="L88" s="235">
        <v>1.2266713604900741E-3</v>
      </c>
      <c r="M88" s="235">
        <v>1.1815009194211131E-2</v>
      </c>
      <c r="N88" s="235">
        <v>5.1957286412585439E-5</v>
      </c>
      <c r="O88" s="235">
        <v>2.0200430187092733E-4</v>
      </c>
      <c r="P88" s="235">
        <v>3.0773595941628238E-5</v>
      </c>
      <c r="Q88" s="235">
        <v>3.3197877370718725E-3</v>
      </c>
      <c r="R88" s="235">
        <v>1.0975770031849451E-5</v>
      </c>
      <c r="S88" s="235">
        <v>7.4871118871768184E-6</v>
      </c>
      <c r="T88" s="235">
        <v>2.1899466756509435E-5</v>
      </c>
      <c r="U88" s="235"/>
      <c r="V88" s="235">
        <v>5.9107342494195414E-4</v>
      </c>
      <c r="W88" s="235">
        <v>3.6257436682703435E-4</v>
      </c>
      <c r="X88" s="235">
        <v>1.0913467516870839E-3</v>
      </c>
      <c r="Y88" s="235">
        <v>2.7032524835142739E-4</v>
      </c>
      <c r="Z88" s="235">
        <v>1.4567142286125396E-4</v>
      </c>
      <c r="AA88" s="235">
        <v>5.4988173396360288E-5</v>
      </c>
      <c r="AB88" s="235">
        <v>1.9407777558184509E-3</v>
      </c>
      <c r="AC88" s="235">
        <v>1.0586575258079364E-3</v>
      </c>
      <c r="AD88" s="235">
        <v>2.9883894855130665E-3</v>
      </c>
      <c r="AE88" s="235">
        <v>6.5847928945671295E-4</v>
      </c>
      <c r="AF88" s="235">
        <v>4.12332321379065E-3</v>
      </c>
      <c r="AG88" s="235">
        <v>0</v>
      </c>
      <c r="AH88" s="235">
        <v>0</v>
      </c>
      <c r="AI88" s="235">
        <v>0</v>
      </c>
      <c r="AJ88" s="235">
        <v>0</v>
      </c>
      <c r="AK88" s="235">
        <v>1.0537413411734147E-2</v>
      </c>
      <c r="AL88" s="288">
        <v>3.2401391855989149E-2</v>
      </c>
      <c r="AM88" s="288">
        <v>2.9413002370476081E-2</v>
      </c>
      <c r="AO88" s="289"/>
    </row>
    <row r="89" spans="1:41">
      <c r="A89" s="160" t="s">
        <v>179</v>
      </c>
      <c r="B89" s="102" t="s">
        <v>58</v>
      </c>
      <c r="C89" s="235">
        <v>1.3746168208543966E-2</v>
      </c>
      <c r="D89" s="235">
        <v>6.495050399052407E-3</v>
      </c>
      <c r="E89" s="235">
        <v>1.4136566096236084E-3</v>
      </c>
      <c r="F89" s="235">
        <v>2.4137315841476071E-3</v>
      </c>
      <c r="G89" s="235"/>
      <c r="H89" s="235">
        <v>2.6964232371289365E-2</v>
      </c>
      <c r="I89" s="235">
        <v>2.2709069186883462E-2</v>
      </c>
      <c r="J89" s="235">
        <v>5.1064774289968733E-4</v>
      </c>
      <c r="K89" s="235">
        <v>6.0584644026956424E-4</v>
      </c>
      <c r="L89" s="235">
        <v>3.1597641447021166E-2</v>
      </c>
      <c r="M89" s="235">
        <v>0.2182571144115461</v>
      </c>
      <c r="N89" s="235">
        <v>5.5065846495039178E-3</v>
      </c>
      <c r="O89" s="235">
        <v>1.2971815449463773E-2</v>
      </c>
      <c r="P89" s="235">
        <v>7.7302415986021597E-3</v>
      </c>
      <c r="Q89" s="235">
        <v>3.0729972882056023E-2</v>
      </c>
      <c r="R89" s="235">
        <v>2.0113977653927564E-3</v>
      </c>
      <c r="S89" s="235">
        <v>1.2556681634699088E-3</v>
      </c>
      <c r="T89" s="235">
        <v>3.3338845254170046E-4</v>
      </c>
      <c r="U89" s="235"/>
      <c r="V89" s="235">
        <v>6.5102041149778167E-3</v>
      </c>
      <c r="W89" s="235">
        <v>6.7998424234882301E-3</v>
      </c>
      <c r="X89" s="235">
        <v>4.2243509049433529E-3</v>
      </c>
      <c r="Y89" s="235">
        <v>7.0127972433238674E-3</v>
      </c>
      <c r="Z89" s="235">
        <v>6.7775669233969636E-3</v>
      </c>
      <c r="AA89" s="235">
        <v>1.9153984182568961E-3</v>
      </c>
      <c r="AB89" s="235">
        <v>2.3221105668198575E-2</v>
      </c>
      <c r="AC89" s="235">
        <v>2.2364672127790871E-3</v>
      </c>
      <c r="AD89" s="235">
        <v>7.5759021218384959E-2</v>
      </c>
      <c r="AE89" s="235">
        <v>3.9263758587643489E-3</v>
      </c>
      <c r="AF89" s="235">
        <v>2.7895932563273386E-3</v>
      </c>
      <c r="AG89" s="235">
        <v>0.2855758274075641</v>
      </c>
      <c r="AH89" s="235">
        <v>5.8954860992668889E-2</v>
      </c>
      <c r="AI89" s="235">
        <v>4.8121909850359551E-2</v>
      </c>
      <c r="AJ89" s="235">
        <v>3.9211852274862065E-4</v>
      </c>
      <c r="AK89" s="235">
        <v>0.21127870256474218</v>
      </c>
      <c r="AL89" s="290">
        <v>0.51970898149005706</v>
      </c>
      <c r="AM89" s="290">
        <v>0.44394996027167205</v>
      </c>
    </row>
    <row r="90" spans="1:41">
      <c r="A90" s="160" t="s">
        <v>179</v>
      </c>
      <c r="B90" s="102" t="s">
        <v>59</v>
      </c>
      <c r="C90" s="235">
        <v>1.2773809563756645E-3</v>
      </c>
      <c r="D90" s="235">
        <v>6.357745054776816E-4</v>
      </c>
      <c r="E90" s="235">
        <v>3.9711685697580164E-5</v>
      </c>
      <c r="F90" s="235">
        <v>2.4167123214380309E-5</v>
      </c>
      <c r="G90" s="235"/>
      <c r="H90" s="235">
        <v>1.0530816202137319E-3</v>
      </c>
      <c r="I90" s="235">
        <v>3.7154407130793322E-5</v>
      </c>
      <c r="J90" s="235">
        <v>0</v>
      </c>
      <c r="K90" s="235">
        <v>1.0418561187674736E-4</v>
      </c>
      <c r="L90" s="235">
        <v>3.6107006251477348E-4</v>
      </c>
      <c r="M90" s="235">
        <v>5.9237822242978163E-3</v>
      </c>
      <c r="N90" s="235">
        <v>3.0422547917502121E-6</v>
      </c>
      <c r="O90" s="235">
        <v>1.0188692211289501E-4</v>
      </c>
      <c r="P90" s="235">
        <v>0</v>
      </c>
      <c r="Q90" s="235">
        <v>6.789034421152561E-4</v>
      </c>
      <c r="R90" s="235">
        <v>0</v>
      </c>
      <c r="S90" s="235">
        <v>0</v>
      </c>
      <c r="T90" s="235">
        <v>3.1923477133841816E-6</v>
      </c>
      <c r="U90" s="235"/>
      <c r="V90" s="235">
        <v>6.7875179403858316E-5</v>
      </c>
      <c r="W90" s="235">
        <v>3.0151560695706374E-4</v>
      </c>
      <c r="X90" s="235">
        <v>3.4449242007300379E-4</v>
      </c>
      <c r="Y90" s="235">
        <v>2.2911380105167313E-4</v>
      </c>
      <c r="Z90" s="235">
        <v>1.2189031944942828E-4</v>
      </c>
      <c r="AA90" s="235">
        <v>7.6351797369638986E-5</v>
      </c>
      <c r="AB90" s="235">
        <v>3.8887948188195937E-4</v>
      </c>
      <c r="AC90" s="235">
        <v>5.4626837754572931E-4</v>
      </c>
      <c r="AD90" s="235">
        <v>9.2804604571441101E-5</v>
      </c>
      <c r="AE90" s="235">
        <v>2.1862596687904733E-4</v>
      </c>
      <c r="AF90" s="235">
        <v>9.5422605751740899E-4</v>
      </c>
      <c r="AG90" s="235"/>
      <c r="AH90" s="235"/>
      <c r="AI90" s="235"/>
      <c r="AJ90" s="235"/>
      <c r="AK90" s="235">
        <v>1.3061154515543727E-3</v>
      </c>
      <c r="AL90" s="288">
        <v>1.2412524751836252E-2</v>
      </c>
      <c r="AM90" s="288">
        <v>1.2319720147264811E-2</v>
      </c>
    </row>
    <row r="91" spans="1:41">
      <c r="A91" s="160" t="s">
        <v>179</v>
      </c>
      <c r="B91" s="92" t="s">
        <v>60</v>
      </c>
      <c r="C91" s="235">
        <v>3.2397159190300506E-2</v>
      </c>
      <c r="D91" s="235">
        <v>1.9455814732343309E-2</v>
      </c>
      <c r="E91" s="235">
        <v>4.2946855728303486E-3</v>
      </c>
      <c r="F91" s="235">
        <v>3.9073146187441369E-3</v>
      </c>
      <c r="G91" s="235"/>
      <c r="H91" s="235">
        <v>1.9911891875254901E-2</v>
      </c>
      <c r="I91" s="235">
        <v>6.6162713520923986E-3</v>
      </c>
      <c r="J91" s="235">
        <v>6.921883958713463E-3</v>
      </c>
      <c r="K91" s="235">
        <v>5.7372972176996939E-3</v>
      </c>
      <c r="L91" s="235">
        <v>4.0578869827512458E-2</v>
      </c>
      <c r="M91" s="235">
        <v>0.22789836015229015</v>
      </c>
      <c r="N91" s="235">
        <v>1.6162896408429075E-3</v>
      </c>
      <c r="O91" s="235">
        <v>8.741183914484375E-3</v>
      </c>
      <c r="P91" s="235">
        <v>8.6478121817389422E-4</v>
      </c>
      <c r="Q91" s="235">
        <v>1.9297219214316007E-2</v>
      </c>
      <c r="R91" s="235">
        <v>6.4243764730244513E-2</v>
      </c>
      <c r="S91" s="235">
        <v>2.7133888423952032E-2</v>
      </c>
      <c r="T91" s="235">
        <v>4.2571829124861226E-4</v>
      </c>
      <c r="U91" s="235"/>
      <c r="V91" s="235">
        <v>1.066871710062969E-2</v>
      </c>
      <c r="W91" s="235">
        <v>4.7480295598185174E-2</v>
      </c>
      <c r="X91" s="235">
        <v>5.924500919801852E-3</v>
      </c>
      <c r="Y91" s="235">
        <v>1.0151447582437075E-2</v>
      </c>
      <c r="Z91" s="235">
        <v>9.6944657689302192E-3</v>
      </c>
      <c r="AA91" s="235">
        <v>4.4153980668699992E-3</v>
      </c>
      <c r="AB91" s="235">
        <v>2.7605280360659134E-2</v>
      </c>
      <c r="AC91" s="235">
        <v>1.602021100382545E-2</v>
      </c>
      <c r="AD91" s="235">
        <v>3.9559642553788896E-2</v>
      </c>
      <c r="AE91" s="235">
        <v>7.6443203682885078E-3</v>
      </c>
      <c r="AF91" s="235">
        <v>2.0171933537361745E-2</v>
      </c>
      <c r="AG91" s="235">
        <v>0.94604433710155622</v>
      </c>
      <c r="AH91" s="235">
        <v>0.19491781799762103</v>
      </c>
      <c r="AI91" s="235">
        <v>8.5989957809892818E-3</v>
      </c>
      <c r="AJ91" s="235">
        <v>2.3443675234940777E-4</v>
      </c>
      <c r="AK91" s="235">
        <v>2.8643573907819811E-2</v>
      </c>
      <c r="AL91" s="290">
        <v>0.66156235288617105</v>
      </c>
      <c r="AM91" s="290">
        <v>0.62200271033238219</v>
      </c>
    </row>
    <row r="92" spans="1:41">
      <c r="A92" s="159"/>
      <c r="B92" s="159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0"/>
      <c r="AH92" s="230"/>
      <c r="AI92" s="230"/>
      <c r="AJ92" s="230"/>
      <c r="AK92" s="230"/>
      <c r="AL92" s="231"/>
      <c r="AM92" s="231"/>
    </row>
    <row r="93" spans="1:41" ht="15">
      <c r="A93" s="118"/>
      <c r="B93" s="118"/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10"/>
      <c r="N93" s="110"/>
      <c r="O93" s="110"/>
      <c r="P93" s="109"/>
      <c r="Q93" s="109"/>
      <c r="R93" s="109"/>
      <c r="S93" s="109"/>
      <c r="T93" s="109"/>
      <c r="U93" s="109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</row>
    <row r="94" spans="1:41" ht="15">
      <c r="A94" s="112" t="s">
        <v>184</v>
      </c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  <c r="AA94" s="118"/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/>
      <c r="AM94" s="118"/>
    </row>
    <row r="95" spans="1:41">
      <c r="A95" s="141" t="s">
        <v>41</v>
      </c>
      <c r="B95" s="141" t="s">
        <v>42</v>
      </c>
      <c r="C95" s="141" t="s">
        <v>0</v>
      </c>
      <c r="D95" s="141" t="s">
        <v>1</v>
      </c>
      <c r="E95" s="141" t="s">
        <v>2</v>
      </c>
      <c r="F95" s="141" t="s">
        <v>3</v>
      </c>
      <c r="G95" s="141" t="s">
        <v>4</v>
      </c>
      <c r="H95" s="141" t="s">
        <v>5</v>
      </c>
      <c r="I95" s="141" t="s">
        <v>6</v>
      </c>
      <c r="J95" s="141" t="s">
        <v>7</v>
      </c>
      <c r="K95" s="141" t="s">
        <v>8</v>
      </c>
      <c r="L95" s="141" t="s">
        <v>9</v>
      </c>
      <c r="M95" s="141" t="s">
        <v>10</v>
      </c>
      <c r="N95" s="141" t="s">
        <v>11</v>
      </c>
      <c r="O95" s="141" t="s">
        <v>12</v>
      </c>
      <c r="P95" s="141" t="s">
        <v>13</v>
      </c>
      <c r="Q95" s="141" t="s">
        <v>14</v>
      </c>
      <c r="R95" s="141" t="s">
        <v>15</v>
      </c>
      <c r="S95" s="141" t="s">
        <v>16</v>
      </c>
      <c r="T95" s="141" t="s">
        <v>17</v>
      </c>
      <c r="U95" s="141" t="s">
        <v>18</v>
      </c>
      <c r="V95" s="141" t="s">
        <v>19</v>
      </c>
      <c r="W95" s="141" t="s">
        <v>20</v>
      </c>
      <c r="X95" s="141" t="s">
        <v>21</v>
      </c>
      <c r="Y95" s="141" t="s">
        <v>22</v>
      </c>
      <c r="Z95" s="141" t="s">
        <v>23</v>
      </c>
      <c r="AA95" s="141" t="s">
        <v>24</v>
      </c>
      <c r="AB95" s="141" t="s">
        <v>25</v>
      </c>
      <c r="AC95" s="141" t="s">
        <v>26</v>
      </c>
      <c r="AD95" s="141" t="s">
        <v>27</v>
      </c>
      <c r="AE95" s="141" t="s">
        <v>28</v>
      </c>
      <c r="AF95" s="141" t="s">
        <v>29</v>
      </c>
      <c r="AG95" s="141" t="s">
        <v>30</v>
      </c>
      <c r="AH95" s="141" t="s">
        <v>31</v>
      </c>
      <c r="AI95" s="141" t="s">
        <v>32</v>
      </c>
      <c r="AJ95" s="141" t="s">
        <v>33</v>
      </c>
      <c r="AK95" s="141" t="s">
        <v>34</v>
      </c>
      <c r="AL95" s="141" t="s">
        <v>35</v>
      </c>
      <c r="AM95" s="141" t="s">
        <v>375</v>
      </c>
    </row>
    <row r="96" spans="1:41">
      <c r="A96" s="160" t="s">
        <v>179</v>
      </c>
      <c r="B96" s="102" t="s">
        <v>56</v>
      </c>
      <c r="C96" s="328"/>
      <c r="D96" s="328"/>
      <c r="E96" s="328"/>
      <c r="F96" s="328"/>
      <c r="G96" s="328"/>
      <c r="H96" s="328"/>
      <c r="I96" s="328"/>
      <c r="J96" s="328"/>
      <c r="K96" s="328"/>
      <c r="L96" s="328"/>
      <c r="M96" s="328"/>
      <c r="N96" s="328"/>
      <c r="O96" s="328"/>
      <c r="P96" s="328"/>
      <c r="Q96" s="328"/>
      <c r="R96" s="328"/>
      <c r="S96" s="328"/>
      <c r="T96" s="328"/>
      <c r="U96" s="328"/>
      <c r="V96" s="328"/>
      <c r="W96" s="328"/>
      <c r="X96" s="328"/>
      <c r="Y96" s="328"/>
      <c r="Z96" s="328"/>
      <c r="AA96" s="328"/>
      <c r="AB96" s="328"/>
      <c r="AC96" s="328"/>
      <c r="AD96" s="328"/>
      <c r="AE96" s="328"/>
      <c r="AF96" s="328"/>
      <c r="AG96" s="328"/>
      <c r="AH96" s="328"/>
      <c r="AI96" s="328"/>
      <c r="AJ96" s="328"/>
      <c r="AK96" s="328"/>
      <c r="AL96" s="328"/>
      <c r="AM96" s="328"/>
    </row>
    <row r="97" spans="1:39">
      <c r="A97" s="160" t="s">
        <v>179</v>
      </c>
      <c r="B97" s="102" t="s">
        <v>365</v>
      </c>
      <c r="C97" s="328"/>
      <c r="D97" s="328"/>
      <c r="E97" s="328"/>
      <c r="F97" s="328"/>
      <c r="G97" s="328"/>
      <c r="H97" s="328"/>
      <c r="I97" s="328"/>
      <c r="J97" s="328"/>
      <c r="K97" s="328"/>
      <c r="L97" s="328"/>
      <c r="M97" s="328"/>
      <c r="N97" s="328"/>
      <c r="O97" s="328"/>
      <c r="P97" s="328"/>
      <c r="Q97" s="328"/>
      <c r="R97" s="328"/>
      <c r="S97" s="328"/>
      <c r="T97" s="328"/>
      <c r="U97" s="328"/>
      <c r="V97" s="328"/>
      <c r="W97" s="328"/>
      <c r="X97" s="328"/>
      <c r="Y97" s="328"/>
      <c r="Z97" s="328"/>
      <c r="AA97" s="328"/>
      <c r="AB97" s="328"/>
      <c r="AC97" s="328"/>
      <c r="AD97" s="328"/>
      <c r="AE97" s="328"/>
      <c r="AF97" s="328"/>
      <c r="AG97" s="328"/>
      <c r="AH97" s="328"/>
      <c r="AI97" s="328"/>
      <c r="AJ97" s="328"/>
      <c r="AK97" s="328"/>
      <c r="AL97" s="328"/>
      <c r="AM97" s="328"/>
    </row>
    <row r="98" spans="1:39">
      <c r="A98" s="160" t="s">
        <v>179</v>
      </c>
      <c r="B98" s="102" t="s">
        <v>58</v>
      </c>
      <c r="C98" s="328">
        <v>3.7774642474116744E-3</v>
      </c>
      <c r="D98" s="328">
        <v>1.8033700262026879E-3</v>
      </c>
      <c r="E98" s="328">
        <v>6.7155389954381419E-4</v>
      </c>
      <c r="F98" s="328">
        <v>1.4840928706550635E-3</v>
      </c>
      <c r="G98" s="328"/>
      <c r="H98" s="328">
        <v>1.4252068240787525E-2</v>
      </c>
      <c r="I98" s="328">
        <v>9.178151819544289E-3</v>
      </c>
      <c r="J98" s="328">
        <v>4.7060966253545226E-4</v>
      </c>
      <c r="K98" s="328">
        <v>7.2344431587779989E-4</v>
      </c>
      <c r="L98" s="328">
        <v>1.6518005451423543E-2</v>
      </c>
      <c r="M98" s="328">
        <v>6.3189077526342619E-2</v>
      </c>
      <c r="N98" s="328">
        <v>2.3152056563797881E-3</v>
      </c>
      <c r="O98" s="328">
        <v>7.5831026949072407E-3</v>
      </c>
      <c r="P98" s="328">
        <v>2.8857940701388367E-3</v>
      </c>
      <c r="Q98" s="328">
        <v>1.255140148779647E-2</v>
      </c>
      <c r="R98" s="328">
        <v>1.0566227469633858E-3</v>
      </c>
      <c r="S98" s="328">
        <v>1.0010164549824406E-3</v>
      </c>
      <c r="T98" s="328">
        <v>8.8906851657641524E-5</v>
      </c>
      <c r="U98" s="328"/>
      <c r="V98" s="328">
        <v>4.0688452871868114E-3</v>
      </c>
      <c r="W98" s="328">
        <v>2.7200284751477395E-3</v>
      </c>
      <c r="X98" s="328">
        <v>3.2325106992279772E-3</v>
      </c>
      <c r="Y98" s="328">
        <v>5.3846214167752688E-3</v>
      </c>
      <c r="Z98" s="328">
        <v>2.9026098151016333E-3</v>
      </c>
      <c r="AA98" s="328">
        <v>8.4831965923635186E-4</v>
      </c>
      <c r="AB98" s="328">
        <v>1.2111411681315539E-2</v>
      </c>
      <c r="AC98" s="328">
        <v>2.002533611266879E-3</v>
      </c>
      <c r="AD98" s="328">
        <v>4.9879146952043138E-2</v>
      </c>
      <c r="AE98" s="328">
        <v>1.5494257769258805E-3</v>
      </c>
      <c r="AF98" s="328">
        <v>8.38743489978165E-4</v>
      </c>
      <c r="AG98" s="328">
        <v>1.29944E-2</v>
      </c>
      <c r="AH98" s="328">
        <v>1.3708E-2</v>
      </c>
      <c r="AI98" s="328">
        <v>1.9910257784488603E-2</v>
      </c>
      <c r="AJ98" s="328">
        <v>1.8581850290105796E-4</v>
      </c>
      <c r="AK98" s="328">
        <v>5.3030754550546524E-2</v>
      </c>
      <c r="AL98" s="224">
        <v>0.22269991562045155</v>
      </c>
      <c r="AM98" s="224">
        <v>0.17282076866840843</v>
      </c>
    </row>
    <row r="99" spans="1:39">
      <c r="A99" s="160" t="s">
        <v>179</v>
      </c>
      <c r="B99" s="102" t="s">
        <v>59</v>
      </c>
      <c r="C99" s="328"/>
      <c r="D99" s="328"/>
      <c r="E99" s="328"/>
      <c r="F99" s="328"/>
      <c r="G99" s="328"/>
      <c r="H99" s="328"/>
      <c r="I99" s="328"/>
      <c r="J99" s="328"/>
      <c r="K99" s="328"/>
      <c r="L99" s="328"/>
      <c r="M99" s="328"/>
      <c r="N99" s="328"/>
      <c r="O99" s="328"/>
      <c r="P99" s="328"/>
      <c r="Q99" s="328"/>
      <c r="R99" s="328"/>
      <c r="S99" s="328"/>
      <c r="T99" s="328"/>
      <c r="U99" s="328"/>
      <c r="V99" s="328"/>
      <c r="W99" s="328"/>
      <c r="X99" s="328"/>
      <c r="Y99" s="328"/>
      <c r="Z99" s="328"/>
      <c r="AA99" s="328"/>
      <c r="AB99" s="328"/>
      <c r="AC99" s="328"/>
      <c r="AD99" s="328"/>
      <c r="AE99" s="328"/>
      <c r="AF99" s="328"/>
      <c r="AG99" s="328"/>
      <c r="AH99" s="328"/>
      <c r="AI99" s="328"/>
      <c r="AJ99" s="328"/>
      <c r="AK99" s="328"/>
      <c r="AL99" s="224"/>
      <c r="AM99" s="224"/>
    </row>
    <row r="100" spans="1:39">
      <c r="A100" s="160" t="s">
        <v>179</v>
      </c>
      <c r="B100" s="92" t="s">
        <v>60</v>
      </c>
      <c r="C100" s="328">
        <v>3.9064295168836083E-3</v>
      </c>
      <c r="D100" s="328">
        <v>3.8241823208554192E-3</v>
      </c>
      <c r="E100" s="328">
        <v>1.7344116068703718E-3</v>
      </c>
      <c r="F100" s="328">
        <v>2.4318431156540921E-3</v>
      </c>
      <c r="G100" s="328"/>
      <c r="H100" s="328">
        <v>6.3753292635288575E-3</v>
      </c>
      <c r="I100" s="328">
        <v>2.9548942998999538E-3</v>
      </c>
      <c r="J100" s="328">
        <v>7.0775453154481643E-3</v>
      </c>
      <c r="K100" s="328">
        <v>5.3227349225186691E-3</v>
      </c>
      <c r="L100" s="328">
        <v>8.1113717688794888E-3</v>
      </c>
      <c r="M100" s="328">
        <v>3.6787395656918825E-2</v>
      </c>
      <c r="N100" s="328">
        <v>8.1725142980997208E-4</v>
      </c>
      <c r="O100" s="328">
        <v>3.3742251075904338E-3</v>
      </c>
      <c r="P100" s="328">
        <v>4.407476955612552E-4</v>
      </c>
      <c r="Q100" s="328">
        <v>1.34429059166001E-3</v>
      </c>
      <c r="R100" s="328">
        <v>4.292847986328617E-2</v>
      </c>
      <c r="S100" s="328">
        <v>3.18705248789318E-2</v>
      </c>
      <c r="T100" s="328">
        <v>9.2395571399801388E-5</v>
      </c>
      <c r="U100" s="328"/>
      <c r="V100" s="328">
        <v>3.4271869217488348E-3</v>
      </c>
      <c r="W100" s="328">
        <v>1.6076779283482778E-2</v>
      </c>
      <c r="X100" s="328">
        <v>4.2644738922276567E-3</v>
      </c>
      <c r="Y100" s="328">
        <v>6.5204176310617555E-3</v>
      </c>
      <c r="Z100" s="328">
        <v>3.2155460039863504E-3</v>
      </c>
      <c r="AA100" s="328">
        <v>1.8782859151788038E-3</v>
      </c>
      <c r="AB100" s="328">
        <v>9.5446327071288407E-3</v>
      </c>
      <c r="AC100" s="328">
        <v>3.2585158984271482E-3</v>
      </c>
      <c r="AD100" s="328">
        <v>3.5988297529340497E-2</v>
      </c>
      <c r="AE100" s="328">
        <v>1.8812229492695441E-3</v>
      </c>
      <c r="AF100" s="328">
        <v>6.3123615112755066E-4</v>
      </c>
      <c r="AG100" s="328">
        <v>4.3503199999999999E-2</v>
      </c>
      <c r="AH100" s="328">
        <v>4.5892000000000002E-2</v>
      </c>
      <c r="AI100" s="328">
        <v>3.5979403719286138E-3</v>
      </c>
      <c r="AJ100" s="328">
        <v>1.1243563662276918E-4</v>
      </c>
      <c r="AK100" s="328">
        <v>5.4324543035611768E-3</v>
      </c>
      <c r="AL100" s="224">
        <v>0.24356818870827959</v>
      </c>
      <c r="AM100" s="224">
        <v>0.2075798911789391</v>
      </c>
    </row>
    <row r="101" spans="1:39">
      <c r="A101" s="159"/>
      <c r="B101" s="159"/>
      <c r="C101" s="230"/>
      <c r="D101" s="230"/>
      <c r="E101" s="230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30"/>
      <c r="Z101" s="230"/>
      <c r="AA101" s="230"/>
      <c r="AB101" s="230"/>
      <c r="AC101" s="230"/>
      <c r="AD101" s="230"/>
      <c r="AE101" s="230"/>
      <c r="AF101" s="230"/>
      <c r="AG101" s="230"/>
      <c r="AH101" s="230"/>
      <c r="AI101" s="230"/>
      <c r="AJ101" s="230"/>
      <c r="AK101" s="230"/>
      <c r="AL101" s="231"/>
      <c r="AM101" s="231"/>
    </row>
    <row r="102" spans="1:39" ht="15">
      <c r="A102" s="118"/>
      <c r="B102" s="118"/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110"/>
      <c r="N102" s="110"/>
      <c r="O102" s="110"/>
      <c r="P102" s="109"/>
      <c r="Q102" s="109"/>
      <c r="R102" s="109"/>
      <c r="S102" s="109"/>
      <c r="T102" s="109"/>
      <c r="U102" s="109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</row>
    <row r="103" spans="1:39" ht="15">
      <c r="A103" s="112" t="s">
        <v>185</v>
      </c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18"/>
      <c r="AH103" s="118"/>
      <c r="AI103" s="118"/>
      <c r="AJ103" s="118"/>
      <c r="AK103" s="118"/>
      <c r="AL103" s="118"/>
      <c r="AM103" s="118"/>
    </row>
    <row r="104" spans="1:39">
      <c r="A104" s="141" t="s">
        <v>41</v>
      </c>
      <c r="B104" s="141" t="s">
        <v>42</v>
      </c>
      <c r="C104" s="141" t="s">
        <v>0</v>
      </c>
      <c r="D104" s="141" t="s">
        <v>1</v>
      </c>
      <c r="E104" s="141" t="s">
        <v>2</v>
      </c>
      <c r="F104" s="141" t="s">
        <v>3</v>
      </c>
      <c r="G104" s="141" t="s">
        <v>4</v>
      </c>
      <c r="H104" s="141" t="s">
        <v>5</v>
      </c>
      <c r="I104" s="141" t="s">
        <v>6</v>
      </c>
      <c r="J104" s="141" t="s">
        <v>7</v>
      </c>
      <c r="K104" s="141" t="s">
        <v>8</v>
      </c>
      <c r="L104" s="141" t="s">
        <v>9</v>
      </c>
      <c r="M104" s="141" t="s">
        <v>10</v>
      </c>
      <c r="N104" s="141" t="s">
        <v>11</v>
      </c>
      <c r="O104" s="141" t="s">
        <v>12</v>
      </c>
      <c r="P104" s="141" t="s">
        <v>13</v>
      </c>
      <c r="Q104" s="141" t="s">
        <v>14</v>
      </c>
      <c r="R104" s="141" t="s">
        <v>15</v>
      </c>
      <c r="S104" s="141" t="s">
        <v>16</v>
      </c>
      <c r="T104" s="141" t="s">
        <v>17</v>
      </c>
      <c r="U104" s="141" t="s">
        <v>18</v>
      </c>
      <c r="V104" s="141" t="s">
        <v>19</v>
      </c>
      <c r="W104" s="141" t="s">
        <v>20</v>
      </c>
      <c r="X104" s="141" t="s">
        <v>21</v>
      </c>
      <c r="Y104" s="141" t="s">
        <v>22</v>
      </c>
      <c r="Z104" s="141" t="s">
        <v>23</v>
      </c>
      <c r="AA104" s="141" t="s">
        <v>24</v>
      </c>
      <c r="AB104" s="141" t="s">
        <v>25</v>
      </c>
      <c r="AC104" s="141" t="s">
        <v>26</v>
      </c>
      <c r="AD104" s="141" t="s">
        <v>27</v>
      </c>
      <c r="AE104" s="141" t="s">
        <v>28</v>
      </c>
      <c r="AF104" s="141" t="s">
        <v>29</v>
      </c>
      <c r="AG104" s="141" t="s">
        <v>30</v>
      </c>
      <c r="AH104" s="141" t="s">
        <v>31</v>
      </c>
      <c r="AI104" s="141" t="s">
        <v>32</v>
      </c>
      <c r="AJ104" s="141" t="s">
        <v>33</v>
      </c>
      <c r="AK104" s="141" t="s">
        <v>34</v>
      </c>
      <c r="AL104" s="141" t="s">
        <v>35</v>
      </c>
      <c r="AM104" s="141" t="s">
        <v>375</v>
      </c>
    </row>
    <row r="105" spans="1:39" ht="15">
      <c r="A105" s="160" t="s">
        <v>179</v>
      </c>
      <c r="B105" s="102" t="s">
        <v>56</v>
      </c>
      <c r="C105" s="328"/>
      <c r="D105" s="328">
        <v>3.4965284314718219E-3</v>
      </c>
      <c r="E105" s="328"/>
      <c r="F105" s="328"/>
      <c r="G105" s="328"/>
      <c r="H105" s="328"/>
      <c r="I105" s="328"/>
      <c r="J105" s="328"/>
      <c r="K105" s="328"/>
      <c r="L105" s="328">
        <v>0.1442433962789447</v>
      </c>
      <c r="M105" s="328">
        <v>7.6903532949800041E-2</v>
      </c>
      <c r="N105" s="328"/>
      <c r="O105" s="328"/>
      <c r="P105" s="328"/>
      <c r="Q105" s="328">
        <v>0.10633382559589472</v>
      </c>
      <c r="R105" s="328"/>
      <c r="S105" s="328"/>
      <c r="T105" s="328"/>
      <c r="U105" s="328"/>
      <c r="V105" s="328">
        <v>1.7514415463406722E-3</v>
      </c>
      <c r="W105" s="328"/>
      <c r="X105" s="328"/>
      <c r="Y105" s="328"/>
      <c r="Z105" s="328"/>
      <c r="AA105" s="328"/>
      <c r="AB105" s="328">
        <v>8.4629695924437181E-3</v>
      </c>
      <c r="AC105" s="328"/>
      <c r="AD105" s="328">
        <v>1.1460261373166686E-2</v>
      </c>
      <c r="AE105" s="328"/>
      <c r="AF105" s="328"/>
      <c r="AG105" s="328"/>
      <c r="AH105" s="328"/>
      <c r="AI105" s="328"/>
      <c r="AJ105" s="328"/>
      <c r="AK105" s="328"/>
      <c r="AL105" s="340">
        <v>0.35265195576806235</v>
      </c>
      <c r="AM105" s="340">
        <v>0.34119169439489566</v>
      </c>
    </row>
    <row r="106" spans="1:39">
      <c r="A106" s="160" t="s">
        <v>179</v>
      </c>
      <c r="B106" s="102" t="s">
        <v>365</v>
      </c>
      <c r="C106" s="235">
        <v>0.19274302726068457</v>
      </c>
      <c r="D106" s="235">
        <v>0.13863694561221093</v>
      </c>
      <c r="E106" s="235">
        <v>1.1778307835001618E-3</v>
      </c>
      <c r="F106" s="235">
        <v>1.3862047345577495E-3</v>
      </c>
      <c r="G106" s="235"/>
      <c r="H106" s="235">
        <v>1.1319899794791267E-2</v>
      </c>
      <c r="I106" s="235">
        <v>8.4736871154204012E-3</v>
      </c>
      <c r="J106" s="235">
        <v>4.9965107317351308E-5</v>
      </c>
      <c r="K106" s="235">
        <v>2.5814136643530251E-2</v>
      </c>
      <c r="L106" s="235">
        <v>0.41433842955183886</v>
      </c>
      <c r="M106" s="235">
        <v>0.80845651059099033</v>
      </c>
      <c r="N106" s="235">
        <v>1.4350520467326911E-3</v>
      </c>
      <c r="O106" s="235">
        <v>1.355151908384573E-2</v>
      </c>
      <c r="P106" s="235">
        <v>2.2383602416396302E-3</v>
      </c>
      <c r="Q106" s="235">
        <v>0.81556619376740858</v>
      </c>
      <c r="R106" s="235">
        <v>6.3133180586768026E-5</v>
      </c>
      <c r="S106" s="235">
        <v>9.828130939390974E-6</v>
      </c>
      <c r="T106" s="235">
        <v>1.487004036944363E-2</v>
      </c>
      <c r="U106" s="235"/>
      <c r="V106" s="235">
        <v>7.6189567110943296E-2</v>
      </c>
      <c r="W106" s="235">
        <v>4.6481286123623969E-2</v>
      </c>
      <c r="X106" s="235">
        <v>2.4549302234934754E-2</v>
      </c>
      <c r="Y106" s="235">
        <v>2.346859601960485E-2</v>
      </c>
      <c r="Z106" s="235">
        <v>2.6558258550987712E-2</v>
      </c>
      <c r="AA106" s="235">
        <v>2.388767913355851E-3</v>
      </c>
      <c r="AB106" s="235">
        <v>5.8164972003789818E-2</v>
      </c>
      <c r="AC106" s="235">
        <v>6.5306669940001297E-2</v>
      </c>
      <c r="AD106" s="235">
        <v>0.22863024927644618</v>
      </c>
      <c r="AE106" s="235">
        <v>3.1289774352716446E-2</v>
      </c>
      <c r="AF106" s="235">
        <v>0.35500323486510516</v>
      </c>
      <c r="AG106" s="235"/>
      <c r="AH106" s="235"/>
      <c r="AI106" s="235"/>
      <c r="AJ106" s="235"/>
      <c r="AK106" s="235"/>
      <c r="AL106" s="235">
        <v>3.0018684331891263</v>
      </c>
      <c r="AM106" s="235">
        <v>2.7732381839126803</v>
      </c>
    </row>
    <row r="107" spans="1:39">
      <c r="A107" s="160" t="s">
        <v>179</v>
      </c>
      <c r="B107" s="102" t="s">
        <v>58</v>
      </c>
      <c r="C107" s="328">
        <v>4.3761888662445271E-2</v>
      </c>
      <c r="D107" s="328">
        <v>9.1224922854361533E-3</v>
      </c>
      <c r="E107" s="328">
        <v>1.9874326095400277E-4</v>
      </c>
      <c r="F107" s="328">
        <v>1.4082479209722098E-3</v>
      </c>
      <c r="G107" s="328"/>
      <c r="H107" s="328">
        <v>1.3359459752499598E-2</v>
      </c>
      <c r="I107" s="328">
        <v>1.2190360704933942E-2</v>
      </c>
      <c r="J107" s="328">
        <v>2.498255365867566E-4</v>
      </c>
      <c r="K107" s="328">
        <v>2.9281170729089771E-3</v>
      </c>
      <c r="L107" s="328">
        <v>7.2782924783545741E-2</v>
      </c>
      <c r="M107" s="328">
        <v>0.27717009966724093</v>
      </c>
      <c r="N107" s="328">
        <v>4.6851032535234899E-3</v>
      </c>
      <c r="O107" s="328">
        <v>1.0746443489536057E-2</v>
      </c>
      <c r="P107" s="328">
        <v>1.0116030700013131E-2</v>
      </c>
      <c r="Q107" s="328">
        <v>0.15763050548169516</v>
      </c>
      <c r="R107" s="328">
        <v>4.0632515025643893E-4</v>
      </c>
      <c r="S107" s="328">
        <v>1.4138008031664884E-4</v>
      </c>
      <c r="T107" s="328">
        <v>1.3614915237912051E-3</v>
      </c>
      <c r="U107" s="328"/>
      <c r="V107" s="328">
        <v>9.383714421806702E-3</v>
      </c>
      <c r="W107" s="328">
        <v>5.7424385877137838E-3</v>
      </c>
      <c r="X107" s="328">
        <v>1.1700249424020041E-2</v>
      </c>
      <c r="Y107" s="328">
        <v>1.9618316555849842E-2</v>
      </c>
      <c r="Z107" s="328">
        <v>1.8230656480522682E-2</v>
      </c>
      <c r="AA107" s="328">
        <v>1.2861437618506659E-3</v>
      </c>
      <c r="AB107" s="328">
        <v>1.0979553646963397E-2</v>
      </c>
      <c r="AC107" s="328">
        <v>5.2871107336165202E-3</v>
      </c>
      <c r="AD107" s="328">
        <v>0.20016223781640116</v>
      </c>
      <c r="AE107" s="328">
        <v>8.064398467470214E-3</v>
      </c>
      <c r="AF107" s="328">
        <v>7.244963976838879E-3</v>
      </c>
      <c r="AG107" s="328"/>
      <c r="AH107" s="328"/>
      <c r="AI107" s="328"/>
      <c r="AJ107" s="328"/>
      <c r="AK107" s="328"/>
      <c r="AL107" s="328">
        <v>0.90064986075540032</v>
      </c>
      <c r="AM107" s="328">
        <v>0.70048762293899913</v>
      </c>
    </row>
    <row r="108" spans="1:39">
      <c r="A108" s="160" t="s">
        <v>179</v>
      </c>
      <c r="B108" s="102" t="s">
        <v>59</v>
      </c>
      <c r="C108" s="328">
        <v>0.3217453970374155</v>
      </c>
      <c r="D108" s="328">
        <v>5.6080041844910555E-2</v>
      </c>
      <c r="E108" s="328">
        <v>1.4411501052644035E-3</v>
      </c>
      <c r="F108" s="328">
        <v>2.0053848845004766E-3</v>
      </c>
      <c r="G108" s="328"/>
      <c r="H108" s="328">
        <v>1.871133563745328E-2</v>
      </c>
      <c r="I108" s="328">
        <v>2.3460614184339732E-3</v>
      </c>
      <c r="J108" s="328"/>
      <c r="K108" s="328">
        <v>2.5410470508060983E-2</v>
      </c>
      <c r="L108" s="328">
        <v>0.19137742396645441</v>
      </c>
      <c r="M108" s="328">
        <v>0.79053827241144226</v>
      </c>
      <c r="N108" s="328">
        <v>1.864238971471614E-4</v>
      </c>
      <c r="O108" s="328">
        <v>1.2756908095111368E-2</v>
      </c>
      <c r="P108" s="328"/>
      <c r="Q108" s="328">
        <v>0.32178889273349931</v>
      </c>
      <c r="R108" s="328"/>
      <c r="S108" s="328"/>
      <c r="T108" s="328">
        <v>4.620855536843502E-3</v>
      </c>
      <c r="U108" s="328"/>
      <c r="V108" s="328">
        <v>2.3094619950083585E-2</v>
      </c>
      <c r="W108" s="328">
        <v>7.8102756191841344E-2</v>
      </c>
      <c r="X108" s="328">
        <v>1.8730138290803586E-2</v>
      </c>
      <c r="Y108" s="328">
        <v>3.6278732584936448E-2</v>
      </c>
      <c r="Z108" s="328">
        <v>4.7098988448873495E-2</v>
      </c>
      <c r="AA108" s="328">
        <v>7.577846355581971E-3</v>
      </c>
      <c r="AB108" s="328">
        <v>2.4744447443966158E-2</v>
      </c>
      <c r="AC108" s="328">
        <v>7.8394449673002339E-2</v>
      </c>
      <c r="AD108" s="328">
        <v>1.6316014803976018E-2</v>
      </c>
      <c r="AE108" s="328">
        <v>2.6873356151266549E-2</v>
      </c>
      <c r="AF108" s="328">
        <v>0.19801584290146429</v>
      </c>
      <c r="AG108" s="328"/>
      <c r="AH108" s="328"/>
      <c r="AI108" s="328"/>
      <c r="AJ108" s="328"/>
      <c r="AK108" s="328"/>
      <c r="AL108" s="328">
        <v>2.0793466118196027</v>
      </c>
      <c r="AM108" s="328">
        <v>2.0630305970156266</v>
      </c>
    </row>
    <row r="109" spans="1:39">
      <c r="A109" s="160" t="s">
        <v>179</v>
      </c>
      <c r="B109" s="92" t="s">
        <v>60</v>
      </c>
      <c r="C109" s="328">
        <v>2.9847367067012711E-2</v>
      </c>
      <c r="D109" s="328">
        <v>1.5630089234729659E-2</v>
      </c>
      <c r="E109" s="328">
        <v>3.3366639981375961E-4</v>
      </c>
      <c r="F109" s="328">
        <v>1.6244181617069528E-3</v>
      </c>
      <c r="G109" s="328"/>
      <c r="H109" s="328">
        <v>4.4036846429680284E-3</v>
      </c>
      <c r="I109" s="328">
        <v>2.7475012599890384E-3</v>
      </c>
      <c r="J109" s="328">
        <v>2.901011678020021E-3</v>
      </c>
      <c r="K109" s="328">
        <v>1.5165698191495337E-2</v>
      </c>
      <c r="L109" s="328">
        <v>2.4901252438145997E-2</v>
      </c>
      <c r="M109" s="328">
        <v>0.1190406972084237</v>
      </c>
      <c r="N109" s="328">
        <v>1.2192394820850162E-3</v>
      </c>
      <c r="O109" s="328">
        <v>3.5252961881610725E-3</v>
      </c>
      <c r="P109" s="328">
        <v>1.0876247822419586E-3</v>
      </c>
      <c r="Q109" s="328">
        <v>1.1884624047271333E-2</v>
      </c>
      <c r="R109" s="328">
        <v>1.1810658300219474E-2</v>
      </c>
      <c r="S109" s="328">
        <v>3.1411383749556294E-3</v>
      </c>
      <c r="T109" s="328">
        <v>1.0503377967846677E-3</v>
      </c>
      <c r="U109" s="328"/>
      <c r="V109" s="328">
        <v>6.4106386461980211E-3</v>
      </c>
      <c r="W109" s="328">
        <v>2.1258597311247386E-2</v>
      </c>
      <c r="X109" s="328">
        <v>1.0766227764232507E-2</v>
      </c>
      <c r="Y109" s="328">
        <v>1.6318408257225813E-2</v>
      </c>
      <c r="Z109" s="328">
        <v>1.5002991129237826E-2</v>
      </c>
      <c r="AA109" s="328">
        <v>2.1960646818569309E-3</v>
      </c>
      <c r="AB109" s="328">
        <v>6.0813188203959591E-3</v>
      </c>
      <c r="AC109" s="328">
        <v>6.9777970911566074E-3</v>
      </c>
      <c r="AD109" s="328">
        <v>0.10062283103561782</v>
      </c>
      <c r="AE109" s="328">
        <v>6.9303912843237401E-3</v>
      </c>
      <c r="AF109" s="328">
        <v>4.0411396510502901E-3</v>
      </c>
      <c r="AG109" s="328"/>
      <c r="AH109" s="328"/>
      <c r="AI109" s="328"/>
      <c r="AJ109" s="328"/>
      <c r="AK109" s="328"/>
      <c r="AL109" s="328">
        <v>0.4359491799911932</v>
      </c>
      <c r="AM109" s="328">
        <v>0.33532634895557545</v>
      </c>
    </row>
    <row r="110" spans="1:39">
      <c r="A110" s="159"/>
      <c r="B110" s="159"/>
      <c r="C110" s="230"/>
      <c r="D110" s="230"/>
      <c r="E110" s="230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0"/>
      <c r="AC110" s="230"/>
      <c r="AD110" s="230"/>
      <c r="AE110" s="230"/>
      <c r="AF110" s="230"/>
      <c r="AG110" s="230"/>
      <c r="AH110" s="230"/>
      <c r="AI110" s="230"/>
      <c r="AJ110" s="230"/>
      <c r="AK110" s="230"/>
      <c r="AL110" s="231"/>
      <c r="AM110" s="231"/>
    </row>
    <row r="111" spans="1:39" ht="15">
      <c r="A111" s="118"/>
      <c r="B111" s="118"/>
      <c r="C111" s="109"/>
      <c r="D111" s="109"/>
      <c r="E111" s="109"/>
      <c r="F111" s="109"/>
      <c r="G111" s="109"/>
      <c r="H111" s="109"/>
      <c r="I111" s="109"/>
      <c r="J111" s="109"/>
      <c r="K111" s="109"/>
      <c r="L111" s="109"/>
      <c r="M111" s="110"/>
      <c r="N111" s="110"/>
      <c r="O111" s="110"/>
      <c r="P111" s="109"/>
      <c r="Q111" s="109"/>
      <c r="R111" s="109"/>
      <c r="S111" s="109"/>
      <c r="T111" s="109"/>
      <c r="U111" s="109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  <c r="AI111" s="118"/>
      <c r="AJ111" s="118"/>
      <c r="AK111" s="118"/>
      <c r="AL111" s="118"/>
      <c r="AM111" s="118"/>
    </row>
    <row r="112" spans="1:39" ht="15">
      <c r="A112" s="112" t="s">
        <v>186</v>
      </c>
      <c r="B112" s="118"/>
      <c r="C112" s="146" t="s">
        <v>218</v>
      </c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</row>
    <row r="113" spans="1:39">
      <c r="A113" s="141" t="s">
        <v>41</v>
      </c>
      <c r="B113" s="141" t="s">
        <v>42</v>
      </c>
      <c r="C113" s="141" t="s">
        <v>0</v>
      </c>
      <c r="D113" s="141" t="s">
        <v>1</v>
      </c>
      <c r="E113" s="141" t="s">
        <v>2</v>
      </c>
      <c r="F113" s="141" t="s">
        <v>3</v>
      </c>
      <c r="G113" s="141" t="s">
        <v>4</v>
      </c>
      <c r="H113" s="141" t="s">
        <v>5</v>
      </c>
      <c r="I113" s="141" t="s">
        <v>6</v>
      </c>
      <c r="J113" s="141" t="s">
        <v>7</v>
      </c>
      <c r="K113" s="141" t="s">
        <v>8</v>
      </c>
      <c r="L113" s="141" t="s">
        <v>9</v>
      </c>
      <c r="M113" s="141" t="s">
        <v>10</v>
      </c>
      <c r="N113" s="141" t="s">
        <v>11</v>
      </c>
      <c r="O113" s="141" t="s">
        <v>12</v>
      </c>
      <c r="P113" s="141" t="s">
        <v>13</v>
      </c>
      <c r="Q113" s="141" t="s">
        <v>14</v>
      </c>
      <c r="R113" s="141" t="s">
        <v>15</v>
      </c>
      <c r="S113" s="141" t="s">
        <v>16</v>
      </c>
      <c r="T113" s="141" t="s">
        <v>17</v>
      </c>
      <c r="U113" s="141" t="s">
        <v>18</v>
      </c>
      <c r="V113" s="141" t="s">
        <v>19</v>
      </c>
      <c r="W113" s="141" t="s">
        <v>20</v>
      </c>
      <c r="X113" s="141" t="s">
        <v>21</v>
      </c>
      <c r="Y113" s="141" t="s">
        <v>22</v>
      </c>
      <c r="Z113" s="141" t="s">
        <v>23</v>
      </c>
      <c r="AA113" s="141" t="s">
        <v>24</v>
      </c>
      <c r="AB113" s="141" t="s">
        <v>25</v>
      </c>
      <c r="AC113" s="141" t="s">
        <v>26</v>
      </c>
      <c r="AD113" s="141" t="s">
        <v>27</v>
      </c>
      <c r="AE113" s="141" t="s">
        <v>28</v>
      </c>
      <c r="AF113" s="141" t="s">
        <v>29</v>
      </c>
      <c r="AG113" s="141" t="s">
        <v>30</v>
      </c>
      <c r="AH113" s="141" t="s">
        <v>31</v>
      </c>
      <c r="AI113" s="141" t="s">
        <v>32</v>
      </c>
      <c r="AJ113" s="141" t="s">
        <v>33</v>
      </c>
      <c r="AK113" s="141" t="s">
        <v>34</v>
      </c>
      <c r="AL113" s="141" t="s">
        <v>35</v>
      </c>
      <c r="AM113" s="141" t="s">
        <v>375</v>
      </c>
    </row>
    <row r="114" spans="1:39">
      <c r="A114" s="160" t="s">
        <v>179</v>
      </c>
      <c r="B114" s="102" t="s">
        <v>56</v>
      </c>
      <c r="C114" s="220"/>
      <c r="D114" s="220"/>
      <c r="E114" s="220"/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20"/>
      <c r="Z114" s="220"/>
      <c r="AA114" s="220"/>
      <c r="AB114" s="220"/>
      <c r="AC114" s="220"/>
      <c r="AD114" s="220"/>
      <c r="AE114" s="220"/>
      <c r="AF114" s="220"/>
      <c r="AG114" s="220"/>
      <c r="AH114" s="220"/>
      <c r="AI114" s="220"/>
      <c r="AJ114" s="220"/>
      <c r="AK114" s="220"/>
      <c r="AL114" s="95"/>
      <c r="AM114" s="95"/>
    </row>
    <row r="115" spans="1:39">
      <c r="A115" s="160" t="s">
        <v>179</v>
      </c>
      <c r="B115" s="102" t="s">
        <v>365</v>
      </c>
      <c r="C115" s="328"/>
      <c r="D115" s="328"/>
      <c r="E115" s="328"/>
      <c r="F115" s="328"/>
      <c r="G115" s="328"/>
      <c r="H115" s="328"/>
      <c r="I115" s="328"/>
      <c r="J115" s="328"/>
      <c r="K115" s="328"/>
      <c r="L115" s="328"/>
      <c r="M115" s="328"/>
      <c r="N115" s="328"/>
      <c r="O115" s="328"/>
      <c r="P115" s="328"/>
      <c r="Q115" s="328"/>
      <c r="R115" s="328"/>
      <c r="S115" s="328"/>
      <c r="T115" s="328"/>
      <c r="U115" s="328"/>
      <c r="V115" s="328"/>
      <c r="W115" s="328"/>
      <c r="X115" s="328"/>
      <c r="Y115" s="328"/>
      <c r="Z115" s="328"/>
      <c r="AA115" s="328"/>
      <c r="AB115" s="328"/>
      <c r="AC115" s="328"/>
      <c r="AD115" s="328"/>
      <c r="AE115" s="328"/>
      <c r="AF115" s="328"/>
      <c r="AG115" s="328"/>
      <c r="AH115" s="328"/>
      <c r="AI115" s="328"/>
      <c r="AJ115" s="328"/>
      <c r="AK115" s="328"/>
      <c r="AL115" s="328"/>
      <c r="AM115" s="328"/>
    </row>
    <row r="116" spans="1:39">
      <c r="A116" s="160" t="s">
        <v>179</v>
      </c>
      <c r="B116" s="102" t="s">
        <v>58</v>
      </c>
      <c r="C116" s="328"/>
      <c r="D116" s="328"/>
      <c r="E116" s="328"/>
      <c r="F116" s="328"/>
      <c r="G116" s="328"/>
      <c r="H116" s="328"/>
      <c r="I116" s="328"/>
      <c r="J116" s="328"/>
      <c r="K116" s="328"/>
      <c r="L116" s="328"/>
      <c r="M116" s="328"/>
      <c r="N116" s="328"/>
      <c r="O116" s="328"/>
      <c r="P116" s="328"/>
      <c r="Q116" s="328"/>
      <c r="R116" s="328"/>
      <c r="S116" s="328"/>
      <c r="T116" s="328"/>
      <c r="U116" s="328"/>
      <c r="V116" s="328"/>
      <c r="W116" s="328"/>
      <c r="X116" s="328"/>
      <c r="Y116" s="328"/>
      <c r="Z116" s="328"/>
      <c r="AA116" s="328"/>
      <c r="AB116" s="328"/>
      <c r="AC116" s="328"/>
      <c r="AD116" s="328"/>
      <c r="AE116" s="328"/>
      <c r="AF116" s="330"/>
      <c r="AG116" s="328"/>
      <c r="AH116" s="328"/>
      <c r="AI116" s="328"/>
      <c r="AJ116" s="328"/>
      <c r="AK116" s="328"/>
      <c r="AL116" s="328"/>
      <c r="AM116" s="328"/>
    </row>
    <row r="117" spans="1:39">
      <c r="A117" s="160" t="s">
        <v>179</v>
      </c>
      <c r="B117" s="102" t="s">
        <v>59</v>
      </c>
      <c r="C117" s="220"/>
      <c r="D117" s="220"/>
      <c r="E117" s="220"/>
      <c r="F117" s="220"/>
      <c r="G117" s="220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20"/>
      <c r="Z117" s="220"/>
      <c r="AA117" s="220"/>
      <c r="AB117" s="220"/>
      <c r="AC117" s="220"/>
      <c r="AD117" s="220"/>
      <c r="AE117" s="220"/>
      <c r="AF117" s="220"/>
      <c r="AG117" s="220"/>
      <c r="AH117" s="220"/>
      <c r="AI117" s="220"/>
      <c r="AJ117" s="220"/>
      <c r="AK117" s="220"/>
      <c r="AL117" s="328"/>
      <c r="AM117" s="328"/>
    </row>
    <row r="118" spans="1:39">
      <c r="A118" s="160" t="s">
        <v>179</v>
      </c>
      <c r="B118" s="92" t="s">
        <v>60</v>
      </c>
      <c r="C118" s="220"/>
      <c r="D118" s="220"/>
      <c r="E118" s="220"/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20"/>
      <c r="Z118" s="220"/>
      <c r="AA118" s="220"/>
      <c r="AB118" s="220"/>
      <c r="AC118" s="220"/>
      <c r="AD118" s="220"/>
      <c r="AE118" s="220"/>
      <c r="AF118" s="220"/>
      <c r="AG118" s="220"/>
      <c r="AH118" s="220"/>
      <c r="AI118" s="220"/>
      <c r="AJ118" s="220"/>
      <c r="AK118" s="220"/>
      <c r="AL118" s="328"/>
      <c r="AM118" s="328"/>
    </row>
    <row r="119" spans="1:39">
      <c r="A119" s="159"/>
      <c r="B119" s="159"/>
      <c r="C119" s="230"/>
      <c r="D119" s="230"/>
      <c r="E119" s="230"/>
      <c r="F119" s="230"/>
      <c r="G119" s="230"/>
      <c r="H119" s="230"/>
      <c r="I119" s="230"/>
      <c r="J119" s="230"/>
      <c r="K119" s="230"/>
      <c r="L119" s="230"/>
      <c r="M119" s="230"/>
      <c r="N119" s="230"/>
      <c r="O119" s="230"/>
      <c r="P119" s="230"/>
      <c r="Q119" s="230"/>
      <c r="R119" s="230"/>
      <c r="S119" s="230"/>
      <c r="T119" s="230"/>
      <c r="U119" s="230"/>
      <c r="V119" s="230"/>
      <c r="W119" s="230"/>
      <c r="X119" s="230"/>
      <c r="Y119" s="230"/>
      <c r="Z119" s="230"/>
      <c r="AA119" s="230"/>
      <c r="AB119" s="230"/>
      <c r="AC119" s="230"/>
      <c r="AD119" s="230"/>
      <c r="AE119" s="230"/>
      <c r="AF119" s="230"/>
      <c r="AG119" s="230"/>
      <c r="AH119" s="230"/>
      <c r="AI119" s="230"/>
      <c r="AJ119" s="230"/>
      <c r="AK119" s="230"/>
      <c r="AL119" s="231"/>
      <c r="AM119" s="231"/>
    </row>
    <row r="120" spans="1:39" ht="15">
      <c r="A120" s="118"/>
      <c r="B120" s="118"/>
      <c r="C120" s="109"/>
      <c r="D120" s="109"/>
      <c r="E120" s="109"/>
      <c r="F120" s="109"/>
      <c r="G120" s="109"/>
      <c r="H120" s="109"/>
      <c r="I120" s="109"/>
      <c r="J120" s="109"/>
      <c r="K120" s="109"/>
      <c r="L120" s="109"/>
      <c r="M120" s="110"/>
      <c r="N120" s="110"/>
      <c r="O120" s="110"/>
      <c r="P120" s="109"/>
      <c r="Q120" s="109"/>
      <c r="R120" s="109"/>
      <c r="S120" s="109"/>
      <c r="T120" s="109"/>
      <c r="U120" s="109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  <c r="AF120" s="118"/>
      <c r="AG120" s="118"/>
      <c r="AH120" s="118"/>
      <c r="AI120" s="118"/>
      <c r="AJ120" s="118"/>
      <c r="AK120" s="118"/>
      <c r="AL120" s="118"/>
      <c r="AM120" s="118"/>
    </row>
    <row r="121" spans="1:39" ht="15">
      <c r="A121" s="112" t="s">
        <v>187</v>
      </c>
      <c r="B121" s="118"/>
      <c r="C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118"/>
      <c r="AK121" s="118"/>
      <c r="AL121" s="118"/>
      <c r="AM121" s="118"/>
    </row>
    <row r="122" spans="1:39">
      <c r="A122" s="141" t="s">
        <v>41</v>
      </c>
      <c r="B122" s="141" t="s">
        <v>42</v>
      </c>
      <c r="C122" s="141" t="s">
        <v>0</v>
      </c>
      <c r="D122" s="141" t="s">
        <v>1</v>
      </c>
      <c r="E122" s="141" t="s">
        <v>2</v>
      </c>
      <c r="F122" s="141" t="s">
        <v>3</v>
      </c>
      <c r="G122" s="141" t="s">
        <v>4</v>
      </c>
      <c r="H122" s="141" t="s">
        <v>5</v>
      </c>
      <c r="I122" s="141" t="s">
        <v>6</v>
      </c>
      <c r="J122" s="141" t="s">
        <v>7</v>
      </c>
      <c r="K122" s="141" t="s">
        <v>8</v>
      </c>
      <c r="L122" s="141" t="s">
        <v>9</v>
      </c>
      <c r="M122" s="141" t="s">
        <v>10</v>
      </c>
      <c r="N122" s="141" t="s">
        <v>11</v>
      </c>
      <c r="O122" s="141" t="s">
        <v>12</v>
      </c>
      <c r="P122" s="141" t="s">
        <v>13</v>
      </c>
      <c r="Q122" s="141" t="s">
        <v>14</v>
      </c>
      <c r="R122" s="141" t="s">
        <v>15</v>
      </c>
      <c r="S122" s="141" t="s">
        <v>16</v>
      </c>
      <c r="T122" s="141" t="s">
        <v>17</v>
      </c>
      <c r="U122" s="141" t="s">
        <v>18</v>
      </c>
      <c r="V122" s="141" t="s">
        <v>19</v>
      </c>
      <c r="W122" s="141" t="s">
        <v>20</v>
      </c>
      <c r="X122" s="141" t="s">
        <v>21</v>
      </c>
      <c r="Y122" s="141" t="s">
        <v>22</v>
      </c>
      <c r="Z122" s="141" t="s">
        <v>23</v>
      </c>
      <c r="AA122" s="141" t="s">
        <v>24</v>
      </c>
      <c r="AB122" s="141" t="s">
        <v>25</v>
      </c>
      <c r="AC122" s="141" t="s">
        <v>26</v>
      </c>
      <c r="AD122" s="141" t="s">
        <v>27</v>
      </c>
      <c r="AE122" s="141" t="s">
        <v>28</v>
      </c>
      <c r="AF122" s="141" t="s">
        <v>29</v>
      </c>
      <c r="AG122" s="141" t="s">
        <v>30</v>
      </c>
      <c r="AH122" s="141" t="s">
        <v>31</v>
      </c>
      <c r="AI122" s="141" t="s">
        <v>32</v>
      </c>
      <c r="AJ122" s="141" t="s">
        <v>33</v>
      </c>
      <c r="AK122" s="141" t="s">
        <v>34</v>
      </c>
      <c r="AL122" s="141" t="s">
        <v>35</v>
      </c>
      <c r="AM122" s="141" t="s">
        <v>375</v>
      </c>
    </row>
    <row r="123" spans="1:39" ht="15">
      <c r="A123" s="160" t="s">
        <v>179</v>
      </c>
      <c r="B123" s="102" t="s">
        <v>56</v>
      </c>
      <c r="C123" s="328"/>
      <c r="D123" s="328">
        <v>1.8712934995351129E-3</v>
      </c>
      <c r="E123" s="328"/>
      <c r="F123" s="328"/>
      <c r="G123" s="328"/>
      <c r="H123" s="328"/>
      <c r="I123" s="328"/>
      <c r="J123" s="328"/>
      <c r="K123" s="328"/>
      <c r="L123" s="328">
        <v>5.4852707197244652E-2</v>
      </c>
      <c r="M123" s="328">
        <v>0.14759002545952907</v>
      </c>
      <c r="N123" s="328"/>
      <c r="O123" s="328"/>
      <c r="P123" s="328"/>
      <c r="Q123" s="328">
        <v>6.0515706876728144E-2</v>
      </c>
      <c r="R123" s="328"/>
      <c r="S123" s="328"/>
      <c r="T123" s="328"/>
      <c r="U123" s="328"/>
      <c r="V123" s="328">
        <v>4.3182312994393696E-3</v>
      </c>
      <c r="W123" s="328"/>
      <c r="X123" s="328"/>
      <c r="Y123" s="328"/>
      <c r="Z123" s="328"/>
      <c r="AA123" s="328"/>
      <c r="AB123" s="328">
        <v>3.7897071112753977E-2</v>
      </c>
      <c r="AC123" s="328"/>
      <c r="AD123" s="328">
        <v>2.1509239290387255E-2</v>
      </c>
      <c r="AE123" s="328"/>
      <c r="AF123" s="328"/>
      <c r="AG123" s="328"/>
      <c r="AH123" s="328"/>
      <c r="AI123" s="328"/>
      <c r="AJ123" s="328"/>
      <c r="AK123" s="328">
        <v>0.62065512989815863</v>
      </c>
      <c r="AL123" s="341">
        <v>0.3285542747356176</v>
      </c>
      <c r="AM123" s="341">
        <v>0.30704503544523032</v>
      </c>
    </row>
    <row r="124" spans="1:39">
      <c r="A124" s="160" t="s">
        <v>179</v>
      </c>
      <c r="B124" s="102" t="s">
        <v>365</v>
      </c>
      <c r="C124" s="328">
        <v>4.2630399098928969E-2</v>
      </c>
      <c r="D124" s="328">
        <v>5.587184579345357E-2</v>
      </c>
      <c r="E124" s="328">
        <v>3.616890094148896E-2</v>
      </c>
      <c r="F124" s="328">
        <v>2.5738979574841132E-3</v>
      </c>
      <c r="G124" s="328"/>
      <c r="H124" s="328">
        <v>0.11143075579186104</v>
      </c>
      <c r="I124" s="328">
        <v>2.7970828629063697E-2</v>
      </c>
      <c r="J124" s="328">
        <v>6.6698780218335909E-4</v>
      </c>
      <c r="K124" s="328">
        <v>1.8531024473521191E-2</v>
      </c>
      <c r="L124" s="328">
        <v>7.9681785809337768E-2</v>
      </c>
      <c r="M124" s="328">
        <v>1.225102598520178</v>
      </c>
      <c r="N124" s="328">
        <v>5.3070297117621497E-3</v>
      </c>
      <c r="O124" s="328">
        <v>5.6098248342425064E-2</v>
      </c>
      <c r="P124" s="328">
        <v>2.5286012117784794E-3</v>
      </c>
      <c r="Q124" s="328">
        <v>0.34238707063352991</v>
      </c>
      <c r="R124" s="328">
        <v>3.0981778979098678E-4</v>
      </c>
      <c r="S124" s="328">
        <v>2.574753841513396E-4</v>
      </c>
      <c r="T124" s="328">
        <v>1.8029810479673809E-3</v>
      </c>
      <c r="U124" s="328"/>
      <c r="V124" s="328">
        <v>0.1215982669733215</v>
      </c>
      <c r="W124" s="328">
        <v>0.31971102420621711</v>
      </c>
      <c r="X124" s="328">
        <v>2.2760352686400774E-2</v>
      </c>
      <c r="Y124" s="328">
        <v>4.5421007484690468E-2</v>
      </c>
      <c r="Z124" s="328">
        <v>1.3735591209418261E-2</v>
      </c>
      <c r="AA124" s="328">
        <v>6.3197221861858392E-3</v>
      </c>
      <c r="AB124" s="328">
        <v>0.1660356799489765</v>
      </c>
      <c r="AC124" s="328">
        <v>8.8321796735626439E-3</v>
      </c>
      <c r="AD124" s="328">
        <v>0.31431622652652452</v>
      </c>
      <c r="AE124" s="328">
        <v>8.8083820668961367E-4</v>
      </c>
      <c r="AF124" s="328">
        <v>9.5402186046556932E-3</v>
      </c>
      <c r="AG124" s="328"/>
      <c r="AH124" s="328"/>
      <c r="AI124" s="328"/>
      <c r="AJ124" s="328"/>
      <c r="AK124" s="328">
        <v>1.4931979486166418</v>
      </c>
      <c r="AL124" s="328">
        <v>3.0280502998342036</v>
      </c>
      <c r="AM124" s="328">
        <v>2.7137340733076791</v>
      </c>
    </row>
    <row r="125" spans="1:39">
      <c r="A125" s="160" t="s">
        <v>179</v>
      </c>
      <c r="B125" s="102" t="s">
        <v>58</v>
      </c>
      <c r="C125" s="328">
        <v>1.5419172388755652E-3</v>
      </c>
      <c r="D125" s="328">
        <v>7.205902340702969E-4</v>
      </c>
      <c r="E125" s="328">
        <v>1.4772813979581462E-4</v>
      </c>
      <c r="F125" s="328">
        <v>4.2794418696520285E-4</v>
      </c>
      <c r="G125" s="328"/>
      <c r="H125" s="328">
        <v>4.7352088772684361E-3</v>
      </c>
      <c r="I125" s="328">
        <v>2.686209076656051E-3</v>
      </c>
      <c r="J125" s="328">
        <v>1.020247954134693E-4</v>
      </c>
      <c r="K125" s="328">
        <v>1.5561477652512989E-4</v>
      </c>
      <c r="L125" s="328">
        <v>6.0440674011868591E-3</v>
      </c>
      <c r="M125" s="328">
        <v>2.5874449558849259E-2</v>
      </c>
      <c r="N125" s="328">
        <v>5.1589093169262016E-4</v>
      </c>
      <c r="O125" s="328">
        <v>2.4254882592627844E-3</v>
      </c>
      <c r="P125" s="328">
        <v>8.8946574036809862E-4</v>
      </c>
      <c r="Q125" s="328">
        <v>4.2431930774359614E-3</v>
      </c>
      <c r="R125" s="328">
        <v>2.3340682458512151E-4</v>
      </c>
      <c r="S125" s="328">
        <v>2.4793966295111422E-4</v>
      </c>
      <c r="T125" s="328">
        <v>5.4329281944463911E-5</v>
      </c>
      <c r="U125" s="328"/>
      <c r="V125" s="328">
        <v>1.6915144209651502E-3</v>
      </c>
      <c r="W125" s="328">
        <v>7.3620495051875091E-4</v>
      </c>
      <c r="X125" s="328">
        <v>6.4709981051674285E-4</v>
      </c>
      <c r="Y125" s="328">
        <v>1.4320061072883939E-3</v>
      </c>
      <c r="Z125" s="328">
        <v>9.0852163151848358E-4</v>
      </c>
      <c r="AA125" s="328">
        <v>2.566981575641929E-4</v>
      </c>
      <c r="AB125" s="328">
        <v>2.9204027663369764E-3</v>
      </c>
      <c r="AC125" s="328">
        <v>4.7481972744432214E-4</v>
      </c>
      <c r="AD125" s="328">
        <v>1.421059549294992E-2</v>
      </c>
      <c r="AE125" s="328">
        <v>5.6541381551744965E-4</v>
      </c>
      <c r="AF125" s="328">
        <v>3.1121102466981397E-4</v>
      </c>
      <c r="AG125" s="328">
        <v>1.7605730789466335E-4</v>
      </c>
      <c r="AH125" s="328">
        <v>1.812412428679019E-4</v>
      </c>
      <c r="AI125" s="328">
        <v>6.6864998238094133E-3</v>
      </c>
      <c r="AJ125" s="328">
        <v>6.2403782028197684E-5</v>
      </c>
      <c r="AK125" s="328">
        <v>1.1500921307493934E-2</v>
      </c>
      <c r="AL125" s="328">
        <v>7.4323331128949177E-2</v>
      </c>
      <c r="AM125" s="328">
        <v>6.0112735635999254E-2</v>
      </c>
    </row>
    <row r="126" spans="1:39">
      <c r="A126" s="160" t="s">
        <v>179</v>
      </c>
      <c r="B126" s="102" t="s">
        <v>59</v>
      </c>
      <c r="C126" s="328">
        <v>1.217186818737463E-2</v>
      </c>
      <c r="D126" s="328">
        <v>4.7471047563991051E-3</v>
      </c>
      <c r="E126" s="328">
        <v>7.8716468580662651E-3</v>
      </c>
      <c r="F126" s="328">
        <v>6.942968413005975E-4</v>
      </c>
      <c r="G126" s="328"/>
      <c r="H126" s="328">
        <v>3.1407949991083692E-2</v>
      </c>
      <c r="I126" s="328">
        <v>1.8219422948311025E-3</v>
      </c>
      <c r="J126" s="328">
        <v>0</v>
      </c>
      <c r="K126" s="328">
        <v>3.1469220120953455E-3</v>
      </c>
      <c r="L126" s="328">
        <v>1.1510878587429819E-2</v>
      </c>
      <c r="M126" s="328">
        <v>0.2399657488895944</v>
      </c>
      <c r="N126" s="328">
        <v>1.2854907444945666E-4</v>
      </c>
      <c r="O126" s="328">
        <v>8.491271793817614E-3</v>
      </c>
      <c r="P126" s="328">
        <v>0</v>
      </c>
      <c r="Q126" s="328">
        <v>2.8965655604900824E-2</v>
      </c>
      <c r="R126" s="328">
        <v>0</v>
      </c>
      <c r="S126" s="328">
        <v>0</v>
      </c>
      <c r="T126" s="328">
        <v>1.0051068732376572E-4</v>
      </c>
      <c r="U126" s="328"/>
      <c r="V126" s="328">
        <v>9.006098962727414E-3</v>
      </c>
      <c r="W126" s="328">
        <v>9.4080851928149911E-2</v>
      </c>
      <c r="X126" s="328">
        <v>3.5578011662520271E-3</v>
      </c>
      <c r="Y126" s="328">
        <v>1.1105481726271887E-2</v>
      </c>
      <c r="Z126" s="328">
        <v>4.3465467028657688E-3</v>
      </c>
      <c r="AA126" s="328">
        <v>3.8534258406110978E-3</v>
      </c>
      <c r="AB126" s="328">
        <v>1.7525736108624776E-2</v>
      </c>
      <c r="AC126" s="328">
        <v>2.0783379230090854E-3</v>
      </c>
      <c r="AD126" s="328">
        <v>4.8435106695893376E-3</v>
      </c>
      <c r="AE126" s="328">
        <v>1.6930342170373708E-4</v>
      </c>
      <c r="AF126" s="328">
        <v>1.1364967882878801E-3</v>
      </c>
      <c r="AG126" s="328"/>
      <c r="AH126" s="328"/>
      <c r="AI126" s="328"/>
      <c r="AJ126" s="328"/>
      <c r="AK126" s="328">
        <v>6.4548234512046096E-2</v>
      </c>
      <c r="AL126" s="328">
        <v>0.50142213660676804</v>
      </c>
      <c r="AM126" s="328">
        <v>0.49657862593717866</v>
      </c>
    </row>
    <row r="127" spans="1:39">
      <c r="A127" s="160" t="s">
        <v>179</v>
      </c>
      <c r="B127" s="92" t="s">
        <v>60</v>
      </c>
      <c r="C127" s="328">
        <v>3.4448559492468961E-3</v>
      </c>
      <c r="D127" s="328">
        <v>1.8956529162669213E-3</v>
      </c>
      <c r="E127" s="328">
        <v>4.4230108186728984E-4</v>
      </c>
      <c r="F127" s="328">
        <v>1.0267261826299398E-3</v>
      </c>
      <c r="G127" s="328"/>
      <c r="H127" s="328">
        <v>6.6944290646034415E-3</v>
      </c>
      <c r="I127" s="328">
        <v>3.1309619170098025E-3</v>
      </c>
      <c r="J127" s="328">
        <v>1.4683549985552331E-3</v>
      </c>
      <c r="K127" s="328">
        <v>1.1233809805674363E-3</v>
      </c>
      <c r="L127" s="328">
        <v>9.6381248542511833E-3</v>
      </c>
      <c r="M127" s="328">
        <v>4.2529118597690707E-2</v>
      </c>
      <c r="N127" s="328">
        <v>3.387475302393138E-4</v>
      </c>
      <c r="O127" s="328">
        <v>3.6484036445969857E-3</v>
      </c>
      <c r="P127" s="328">
        <v>8.3108094272065435E-4</v>
      </c>
      <c r="Q127" s="328">
        <v>4.840967549883275E-3</v>
      </c>
      <c r="R127" s="328">
        <v>8.6928222718387835E-3</v>
      </c>
      <c r="S127" s="328">
        <v>7.0225766592398337E-3</v>
      </c>
      <c r="T127" s="328">
        <v>1.1748895073602288E-4</v>
      </c>
      <c r="U127" s="328"/>
      <c r="V127" s="328">
        <v>2.4900168793923986E-3</v>
      </c>
      <c r="W127" s="328">
        <v>4.3973788569475585E-3</v>
      </c>
      <c r="X127" s="328">
        <v>9.4252309366639312E-4</v>
      </c>
      <c r="Y127" s="328">
        <v>2.7609251207573642E-3</v>
      </c>
      <c r="Z127" s="328">
        <v>1.7680903356413721E-3</v>
      </c>
      <c r="AA127" s="328">
        <v>7.1523642611277848E-4</v>
      </c>
      <c r="AB127" s="328">
        <v>3.595166702871278E-3</v>
      </c>
      <c r="AC127" s="328">
        <v>9.7562518617109258E-4</v>
      </c>
      <c r="AD127" s="328">
        <v>1.8267422081347885E-2</v>
      </c>
      <c r="AE127" s="328">
        <v>1.1426021897635514E-3</v>
      </c>
      <c r="AF127" s="328">
        <v>5.0024469334349487E-4</v>
      </c>
      <c r="AG127" s="328">
        <v>4.6837171900834737E-3</v>
      </c>
      <c r="AH127" s="328">
        <v>4.9357324519273106E-3</v>
      </c>
      <c r="AI127" s="328">
        <v>6.7018714832148048E-3</v>
      </c>
      <c r="AJ127" s="328">
        <v>6.2958857609347364E-5</v>
      </c>
      <c r="AK127" s="328">
        <v>1.6876124657000814E-2</v>
      </c>
      <c r="AL127" s="328">
        <v>0.13279837877485182</v>
      </c>
      <c r="AM127" s="328">
        <v>0.11453095669350394</v>
      </c>
    </row>
    <row r="128" spans="1:39">
      <c r="A128" s="159"/>
      <c r="B128" s="159"/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30"/>
      <c r="Z128" s="230"/>
      <c r="AA128" s="230"/>
      <c r="AB128" s="230"/>
      <c r="AC128" s="230"/>
      <c r="AD128" s="230"/>
      <c r="AE128" s="230"/>
      <c r="AF128" s="230"/>
      <c r="AG128" s="230"/>
      <c r="AH128" s="230"/>
      <c r="AI128" s="230"/>
      <c r="AJ128" s="230"/>
      <c r="AK128" s="230"/>
      <c r="AL128" s="231"/>
      <c r="AM128" s="231"/>
    </row>
    <row r="129" spans="1:39" ht="15">
      <c r="A129" s="118"/>
      <c r="B129" s="118"/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10"/>
      <c r="N129" s="110"/>
      <c r="O129" s="110"/>
      <c r="P129" s="109"/>
      <c r="Q129" s="109"/>
      <c r="R129" s="109"/>
      <c r="S129" s="109"/>
      <c r="T129" s="109"/>
      <c r="U129" s="109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  <c r="AJ129" s="118"/>
      <c r="AK129" s="118"/>
      <c r="AL129" s="118"/>
      <c r="AM129" s="118"/>
    </row>
    <row r="130" spans="1:39" ht="15">
      <c r="A130" s="112" t="s">
        <v>189</v>
      </c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  <c r="AJ130" s="118"/>
      <c r="AK130" s="118"/>
      <c r="AL130" s="118"/>
      <c r="AM130" s="118"/>
    </row>
    <row r="131" spans="1:39">
      <c r="A131" s="141" t="s">
        <v>41</v>
      </c>
      <c r="B131" s="141" t="s">
        <v>42</v>
      </c>
      <c r="C131" s="141" t="s">
        <v>0</v>
      </c>
      <c r="D131" s="141" t="s">
        <v>1</v>
      </c>
      <c r="E131" s="141" t="s">
        <v>2</v>
      </c>
      <c r="F131" s="141" t="s">
        <v>3</v>
      </c>
      <c r="G131" s="141" t="s">
        <v>4</v>
      </c>
      <c r="H131" s="141" t="s">
        <v>5</v>
      </c>
      <c r="I131" s="141" t="s">
        <v>6</v>
      </c>
      <c r="J131" s="141" t="s">
        <v>7</v>
      </c>
      <c r="K131" s="141" t="s">
        <v>8</v>
      </c>
      <c r="L131" s="141" t="s">
        <v>9</v>
      </c>
      <c r="M131" s="141" t="s">
        <v>10</v>
      </c>
      <c r="N131" s="141" t="s">
        <v>11</v>
      </c>
      <c r="O131" s="141" t="s">
        <v>12</v>
      </c>
      <c r="P131" s="141" t="s">
        <v>13</v>
      </c>
      <c r="Q131" s="141" t="s">
        <v>14</v>
      </c>
      <c r="R131" s="141" t="s">
        <v>15</v>
      </c>
      <c r="S131" s="141" t="s">
        <v>16</v>
      </c>
      <c r="T131" s="141" t="s">
        <v>17</v>
      </c>
      <c r="U131" s="141" t="s">
        <v>18</v>
      </c>
      <c r="V131" s="141" t="s">
        <v>19</v>
      </c>
      <c r="W131" s="141" t="s">
        <v>20</v>
      </c>
      <c r="X131" s="141" t="s">
        <v>21</v>
      </c>
      <c r="Y131" s="141" t="s">
        <v>22</v>
      </c>
      <c r="Z131" s="141" t="s">
        <v>23</v>
      </c>
      <c r="AA131" s="141" t="s">
        <v>24</v>
      </c>
      <c r="AB131" s="141" t="s">
        <v>25</v>
      </c>
      <c r="AC131" s="141" t="s">
        <v>26</v>
      </c>
      <c r="AD131" s="141" t="s">
        <v>27</v>
      </c>
      <c r="AE131" s="141" t="s">
        <v>28</v>
      </c>
      <c r="AF131" s="141" t="s">
        <v>29</v>
      </c>
      <c r="AG131" s="141" t="s">
        <v>30</v>
      </c>
      <c r="AH131" s="141" t="s">
        <v>31</v>
      </c>
      <c r="AI131" s="141" t="s">
        <v>32</v>
      </c>
      <c r="AJ131" s="141" t="s">
        <v>33</v>
      </c>
      <c r="AK131" s="141" t="s">
        <v>34</v>
      </c>
      <c r="AL131" s="141" t="s">
        <v>35</v>
      </c>
      <c r="AM131" s="141" t="s">
        <v>375</v>
      </c>
    </row>
    <row r="132" spans="1:39" ht="15">
      <c r="A132" s="160" t="s">
        <v>179</v>
      </c>
      <c r="B132" s="102" t="s">
        <v>56</v>
      </c>
      <c r="C132" s="328"/>
      <c r="D132" s="328">
        <v>1.7734747154694985E-2</v>
      </c>
      <c r="E132" s="328"/>
      <c r="F132" s="328"/>
      <c r="G132" s="328"/>
      <c r="H132" s="328"/>
      <c r="I132" s="328"/>
      <c r="J132" s="328"/>
      <c r="K132" s="328"/>
      <c r="L132" s="328">
        <v>0.21516878986303478</v>
      </c>
      <c r="M132" s="328">
        <v>0.16066715470233583</v>
      </c>
      <c r="N132" s="328"/>
      <c r="O132" s="328"/>
      <c r="P132" s="328"/>
      <c r="Q132" s="328">
        <v>6.6216759462859973E-2</v>
      </c>
      <c r="R132" s="328"/>
      <c r="S132" s="328"/>
      <c r="T132" s="328"/>
      <c r="U132" s="328"/>
      <c r="V132" s="328">
        <v>1.1174228407878514E-2</v>
      </c>
      <c r="W132" s="328"/>
      <c r="X132" s="328"/>
      <c r="Y132" s="328"/>
      <c r="Z132" s="328"/>
      <c r="AA132" s="328"/>
      <c r="AB132" s="328">
        <v>0.19152233077226136</v>
      </c>
      <c r="AC132" s="328"/>
      <c r="AD132" s="328">
        <v>1.0116145460832409E-2</v>
      </c>
      <c r="AE132" s="328"/>
      <c r="AF132" s="328"/>
      <c r="AG132" s="328"/>
      <c r="AH132" s="328"/>
      <c r="AI132" s="328"/>
      <c r="AJ132" s="328"/>
      <c r="AK132" s="328">
        <v>0.25828254448294158</v>
      </c>
      <c r="AL132" s="340">
        <v>0.67260015582389787</v>
      </c>
      <c r="AM132" s="340">
        <v>0.66248401036306548</v>
      </c>
    </row>
    <row r="133" spans="1:39">
      <c r="A133" s="160" t="s">
        <v>179</v>
      </c>
      <c r="B133" s="102" t="s">
        <v>365</v>
      </c>
      <c r="C133" s="328">
        <v>3.1658823766588733E-2</v>
      </c>
      <c r="D133" s="235">
        <v>5.4200698677613603E-2</v>
      </c>
      <c r="E133" s="235">
        <v>1.5169722178992777E-2</v>
      </c>
      <c r="F133" s="235">
        <v>6.0308149991184145E-3</v>
      </c>
      <c r="G133" s="235"/>
      <c r="H133" s="235">
        <v>2.6995999071999777E-2</v>
      </c>
      <c r="I133" s="235">
        <v>1.7127924833482133E-2</v>
      </c>
      <c r="J133" s="235">
        <v>4.0329942362246705E-4</v>
      </c>
      <c r="K133" s="235">
        <v>5.3290439956604388E-2</v>
      </c>
      <c r="L133" s="235">
        <v>0.48730890244625458</v>
      </c>
      <c r="M133" s="235">
        <v>0.48767894645638482</v>
      </c>
      <c r="N133" s="235">
        <v>4.6677710357104713E-3</v>
      </c>
      <c r="O133" s="235">
        <v>2.5893449951988386E-2</v>
      </c>
      <c r="P133" s="235">
        <v>4.341129090359077E-3</v>
      </c>
      <c r="Q133" s="235">
        <v>0.19267175093336381</v>
      </c>
      <c r="R133" s="235">
        <v>1.486232747009878E-4</v>
      </c>
      <c r="S133" s="235">
        <v>8.7262200114286042E-5</v>
      </c>
      <c r="T133" s="235">
        <v>3.072804254625089E-3</v>
      </c>
      <c r="U133" s="235"/>
      <c r="V133" s="235">
        <v>4.5726714092144273E-2</v>
      </c>
      <c r="W133" s="235">
        <v>8.5316122625399129E-2</v>
      </c>
      <c r="X133" s="235">
        <v>9.4729372929079191E-3</v>
      </c>
      <c r="Y133" s="235">
        <v>2.4063019551253808E-2</v>
      </c>
      <c r="Z133" s="235">
        <v>1.2043999194358295E-2</v>
      </c>
      <c r="AA133" s="235">
        <v>2.9755658729718683E-3</v>
      </c>
      <c r="AB133" s="235">
        <v>0.29998995974120818</v>
      </c>
      <c r="AC133" s="235">
        <v>0.12307831776483752</v>
      </c>
      <c r="AD133" s="235">
        <v>0.1172316631814172</v>
      </c>
      <c r="AE133" s="235">
        <v>4.0462504638069254E-2</v>
      </c>
      <c r="AF133" s="235">
        <v>6.0544978818852485E-2</v>
      </c>
      <c r="AG133" s="235"/>
      <c r="AH133" s="235"/>
      <c r="AI133" s="235"/>
      <c r="AJ133" s="235"/>
      <c r="AK133" s="235">
        <v>0.51959824111194153</v>
      </c>
      <c r="AL133" s="328">
        <v>2.1306466618680213</v>
      </c>
      <c r="AM133" s="328">
        <v>2.0134149986866041</v>
      </c>
    </row>
    <row r="134" spans="1:39">
      <c r="A134" s="160" t="s">
        <v>179</v>
      </c>
      <c r="B134" s="102" t="s">
        <v>58</v>
      </c>
      <c r="C134" s="328">
        <v>7.188067659555924E-3</v>
      </c>
      <c r="D134" s="328">
        <v>2.4615904581973295E-3</v>
      </c>
      <c r="E134" s="328">
        <v>2.5596886206862087E-3</v>
      </c>
      <c r="F134" s="328">
        <v>6.126715969546931E-3</v>
      </c>
      <c r="G134" s="328"/>
      <c r="H134" s="328">
        <v>3.1859996079368805E-2</v>
      </c>
      <c r="I134" s="328">
        <v>2.4640463944812993E-2</v>
      </c>
      <c r="J134" s="328">
        <v>2.0164971181123358E-3</v>
      </c>
      <c r="K134" s="328">
        <v>6.0447749701856568E-3</v>
      </c>
      <c r="L134" s="328">
        <v>7.3334015456395771E-2</v>
      </c>
      <c r="M134" s="328">
        <v>0.12389791810442002</v>
      </c>
      <c r="N134" s="328">
        <v>1.5239161057538565E-2</v>
      </c>
      <c r="O134" s="328">
        <v>2.0533675592862486E-2</v>
      </c>
      <c r="P134" s="328">
        <v>1.9619270541824916E-2</v>
      </c>
      <c r="Q134" s="328">
        <v>2.8105265806704582E-2</v>
      </c>
      <c r="R134" s="328">
        <v>9.5653939597555764E-4</v>
      </c>
      <c r="S134" s="328">
        <v>1.2552882065620654E-3</v>
      </c>
      <c r="T134" s="328">
        <v>2.8134402079623561E-4</v>
      </c>
      <c r="U134" s="328"/>
      <c r="V134" s="328">
        <v>4.3557069145074602E-3</v>
      </c>
      <c r="W134" s="328">
        <v>9.0461465976328162E-3</v>
      </c>
      <c r="X134" s="328">
        <v>4.5148219710863984E-3</v>
      </c>
      <c r="Y134" s="328">
        <v>2.0115218415781892E-2</v>
      </c>
      <c r="Z134" s="328">
        <v>8.267485292474952E-3</v>
      </c>
      <c r="AA134" s="328">
        <v>1.6020834272351498E-3</v>
      </c>
      <c r="AB134" s="328">
        <v>2.3961331404056367E-2</v>
      </c>
      <c r="AC134" s="328">
        <v>9.9641996066829989E-3</v>
      </c>
      <c r="AD134" s="328">
        <v>9.8726725266308546E-2</v>
      </c>
      <c r="AE134" s="328">
        <v>1.0428511139612092E-2</v>
      </c>
      <c r="AF134" s="328">
        <v>1.2356118126296428E-3</v>
      </c>
      <c r="AG134" s="328">
        <v>1.0029965502558564E-2</v>
      </c>
      <c r="AH134" s="328">
        <v>1.0418034882067695E-2</v>
      </c>
      <c r="AI134" s="328">
        <v>0.12974014752697507</v>
      </c>
      <c r="AJ134" s="328">
        <v>7.0062141786811624E-2</v>
      </c>
      <c r="AK134" s="328">
        <v>6.301715357763564E-2</v>
      </c>
      <c r="AL134" s="328">
        <v>0.54667399189931309</v>
      </c>
      <c r="AM134" s="328">
        <v>0.44794726663300449</v>
      </c>
    </row>
    <row r="135" spans="1:39">
      <c r="A135" s="160" t="s">
        <v>179</v>
      </c>
      <c r="B135" s="102" t="s">
        <v>59</v>
      </c>
      <c r="C135" s="328">
        <v>3.3029991302687967E-2</v>
      </c>
      <c r="D135" s="328">
        <v>9.4578112250863575E-3</v>
      </c>
      <c r="E135" s="328">
        <v>1.1600693739999899E-2</v>
      </c>
      <c r="F135" s="328">
        <v>5.4528855563989306E-3</v>
      </c>
      <c r="G135" s="328"/>
      <c r="H135" s="328">
        <v>2.7889557806476555E-2</v>
      </c>
      <c r="I135" s="328">
        <v>2.9638192827346906E-3</v>
      </c>
      <c r="J135" s="328"/>
      <c r="K135" s="328">
        <v>3.2785697319124632E-2</v>
      </c>
      <c r="L135" s="328">
        <v>0.120516548085448</v>
      </c>
      <c r="M135" s="328">
        <v>0.22086177010803237</v>
      </c>
      <c r="N135" s="328">
        <v>3.7898628374185639E-4</v>
      </c>
      <c r="O135" s="328">
        <v>1.5234471097812407E-2</v>
      </c>
      <c r="P135" s="328"/>
      <c r="Q135" s="328">
        <v>3.5859026526477045E-2</v>
      </c>
      <c r="R135" s="328"/>
      <c r="S135" s="328"/>
      <c r="T135" s="328">
        <v>5.9679497335116669E-4</v>
      </c>
      <c r="U135" s="328"/>
      <c r="V135" s="328">
        <v>6.6999984815936282E-3</v>
      </c>
      <c r="W135" s="328">
        <v>7.6897751212157348E-2</v>
      </c>
      <c r="X135" s="328">
        <v>4.5171707890689534E-3</v>
      </c>
      <c r="Y135" s="328">
        <v>2.3248510764043492E-2</v>
      </c>
      <c r="Z135" s="328">
        <v>1.3349429939190855E-2</v>
      </c>
      <c r="AA135" s="328">
        <v>5.8995844887817488E-3</v>
      </c>
      <c r="AB135" s="328">
        <v>3.3750797429906734E-2</v>
      </c>
      <c r="AC135" s="328">
        <v>9.2339888451648422E-2</v>
      </c>
      <c r="AD135" s="328">
        <v>5.0297533908178248E-3</v>
      </c>
      <c r="AE135" s="328">
        <v>2.1719621673636124E-2</v>
      </c>
      <c r="AF135" s="328">
        <v>2.1106964382349103E-2</v>
      </c>
      <c r="AG135" s="328"/>
      <c r="AH135" s="328"/>
      <c r="AI135" s="328"/>
      <c r="AJ135" s="328"/>
      <c r="AK135" s="328">
        <v>4.1098143637588458E-2</v>
      </c>
      <c r="AL135" s="328">
        <v>0.77836093825458086</v>
      </c>
      <c r="AM135" s="328">
        <v>0.77333118486376307</v>
      </c>
    </row>
    <row r="136" spans="1:39">
      <c r="A136" s="160" t="s">
        <v>179</v>
      </c>
      <c r="B136" s="92" t="s">
        <v>60</v>
      </c>
      <c r="C136" s="328">
        <v>3.0640944166076775E-3</v>
      </c>
      <c r="D136" s="328">
        <v>2.6359900697317919E-3</v>
      </c>
      <c r="E136" s="328">
        <v>2.6858837961626675E-3</v>
      </c>
      <c r="F136" s="328">
        <v>4.4169906734538569E-3</v>
      </c>
      <c r="G136" s="328"/>
      <c r="H136" s="328">
        <v>6.5637653982175033E-3</v>
      </c>
      <c r="I136" s="328">
        <v>3.4709650607224916E-3</v>
      </c>
      <c r="J136" s="328">
        <v>1.4634917251308803E-2</v>
      </c>
      <c r="K136" s="328">
        <v>1.956744525379131E-2</v>
      </c>
      <c r="L136" s="328">
        <v>1.5681123325057056E-2</v>
      </c>
      <c r="M136" s="328">
        <v>3.3257768811303184E-2</v>
      </c>
      <c r="N136" s="328">
        <v>2.4786255806142064E-3</v>
      </c>
      <c r="O136" s="328">
        <v>4.2099560872707886E-3</v>
      </c>
      <c r="P136" s="328">
        <v>1.3183533568884578E-3</v>
      </c>
      <c r="Q136" s="328">
        <v>1.3243808552498982E-3</v>
      </c>
      <c r="R136" s="328">
        <v>1.7377339227949089E-2</v>
      </c>
      <c r="S136" s="328">
        <v>1.7431000306187595E-2</v>
      </c>
      <c r="T136" s="328">
        <v>1.3565373607633268E-4</v>
      </c>
      <c r="U136" s="328"/>
      <c r="V136" s="328">
        <v>1.8597954540237724E-3</v>
      </c>
      <c r="W136" s="328">
        <v>2.0930609966495709E-2</v>
      </c>
      <c r="X136" s="328">
        <v>2.5965045644608378E-3</v>
      </c>
      <c r="Y136" s="328">
        <v>1.0457330314171311E-2</v>
      </c>
      <c r="Z136" s="328">
        <v>4.252349902917129E-3</v>
      </c>
      <c r="AA136" s="328">
        <v>1.7097033280308012E-3</v>
      </c>
      <c r="AB136" s="328">
        <v>8.2947643134343926E-3</v>
      </c>
      <c r="AC136" s="328">
        <v>8.219064075623372E-3</v>
      </c>
      <c r="AD136" s="328">
        <v>3.1019095758098671E-2</v>
      </c>
      <c r="AE136" s="328">
        <v>5.6012905830774874E-3</v>
      </c>
      <c r="AF136" s="328">
        <v>4.3075437514998149E-4</v>
      </c>
      <c r="AG136" s="328">
        <v>0.13651897489593603</v>
      </c>
      <c r="AH136" s="328">
        <v>0.14417816131432967</v>
      </c>
      <c r="AI136" s="328">
        <v>1.1723129778797256E-2</v>
      </c>
      <c r="AJ136" s="328">
        <v>3.5657627005954304E-2</v>
      </c>
      <c r="AK136" s="328">
        <v>1.6268015189878762E-2</v>
      </c>
      <c r="AL136" s="328">
        <v>0.23959347088384869</v>
      </c>
      <c r="AM136" s="328">
        <v>0.20857437512575003</v>
      </c>
    </row>
    <row r="137" spans="1:39">
      <c r="A137" s="159"/>
      <c r="B137" s="115"/>
      <c r="C137" s="230"/>
      <c r="D137" s="230"/>
      <c r="E137" s="230"/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30"/>
      <c r="Z137" s="230"/>
      <c r="AA137" s="230"/>
      <c r="AB137" s="230"/>
      <c r="AC137" s="230"/>
      <c r="AD137" s="230"/>
      <c r="AE137" s="230"/>
      <c r="AF137" s="230"/>
      <c r="AG137" s="230"/>
      <c r="AH137" s="230"/>
      <c r="AI137" s="230"/>
      <c r="AJ137" s="230"/>
      <c r="AK137" s="230"/>
      <c r="AL137" s="230"/>
    </row>
    <row r="140" spans="1:39" ht="18.75">
      <c r="A140" s="111" t="s">
        <v>191</v>
      </c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  <c r="AJ140" s="118"/>
      <c r="AK140" s="118"/>
      <c r="AL140" s="118"/>
    </row>
    <row r="142" spans="1:39" ht="15">
      <c r="A142" s="112" t="s">
        <v>50</v>
      </c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  <c r="AF142" s="118"/>
      <c r="AG142" s="118"/>
      <c r="AH142" s="118"/>
      <c r="AI142" s="118"/>
      <c r="AJ142" s="118"/>
      <c r="AK142" s="118"/>
      <c r="AL142" s="118"/>
    </row>
    <row r="143" spans="1:39">
      <c r="A143" s="141" t="s">
        <v>41</v>
      </c>
      <c r="B143" s="141" t="s">
        <v>42</v>
      </c>
      <c r="C143" s="141" t="s">
        <v>0</v>
      </c>
      <c r="D143" s="141" t="s">
        <v>1</v>
      </c>
      <c r="E143" s="141" t="s">
        <v>2</v>
      </c>
      <c r="F143" s="141" t="s">
        <v>3</v>
      </c>
      <c r="G143" s="141" t="s">
        <v>4</v>
      </c>
      <c r="H143" s="141" t="s">
        <v>5</v>
      </c>
      <c r="I143" s="141" t="s">
        <v>6</v>
      </c>
      <c r="J143" s="141" t="s">
        <v>7</v>
      </c>
      <c r="K143" s="141" t="s">
        <v>8</v>
      </c>
      <c r="L143" s="141" t="s">
        <v>9</v>
      </c>
      <c r="M143" s="141" t="s">
        <v>10</v>
      </c>
      <c r="N143" s="141" t="s">
        <v>11</v>
      </c>
      <c r="O143" s="141" t="s">
        <v>12</v>
      </c>
      <c r="P143" s="141" t="s">
        <v>13</v>
      </c>
      <c r="Q143" s="141" t="s">
        <v>14</v>
      </c>
      <c r="R143" s="141" t="s">
        <v>15</v>
      </c>
      <c r="S143" s="141" t="s">
        <v>16</v>
      </c>
      <c r="T143" s="141" t="s">
        <v>17</v>
      </c>
      <c r="U143" s="141" t="s">
        <v>18</v>
      </c>
      <c r="V143" s="141" t="s">
        <v>19</v>
      </c>
      <c r="W143" s="141" t="s">
        <v>20</v>
      </c>
      <c r="X143" s="141" t="s">
        <v>21</v>
      </c>
      <c r="Y143" s="141" t="s">
        <v>22</v>
      </c>
      <c r="Z143" s="141" t="s">
        <v>23</v>
      </c>
      <c r="AA143" s="141" t="s">
        <v>24</v>
      </c>
      <c r="AB143" s="141" t="s">
        <v>25</v>
      </c>
      <c r="AC143" s="141" t="s">
        <v>26</v>
      </c>
      <c r="AD143" s="141" t="s">
        <v>27</v>
      </c>
      <c r="AE143" s="141" t="s">
        <v>28</v>
      </c>
      <c r="AF143" s="141" t="s">
        <v>29</v>
      </c>
      <c r="AG143" s="141" t="s">
        <v>30</v>
      </c>
      <c r="AH143" s="141" t="s">
        <v>31</v>
      </c>
      <c r="AI143" s="141" t="s">
        <v>32</v>
      </c>
      <c r="AJ143" s="141" t="s">
        <v>33</v>
      </c>
      <c r="AK143" s="141" t="s">
        <v>34</v>
      </c>
      <c r="AL143" s="141" t="s">
        <v>35</v>
      </c>
    </row>
    <row r="144" spans="1:39">
      <c r="A144" s="160" t="s">
        <v>40</v>
      </c>
      <c r="B144" s="102" t="s">
        <v>56</v>
      </c>
      <c r="C144" s="329"/>
      <c r="D144" s="145">
        <v>0.39461360804933543</v>
      </c>
      <c r="E144" s="145"/>
      <c r="F144" s="145"/>
      <c r="G144" s="145"/>
      <c r="H144" s="145"/>
      <c r="I144" s="145"/>
      <c r="J144" s="145"/>
      <c r="K144" s="145"/>
      <c r="L144" s="145">
        <v>0.5995826651244498</v>
      </c>
      <c r="M144" s="145">
        <v>0.55043440702250468</v>
      </c>
      <c r="N144" s="145"/>
      <c r="O144" s="145"/>
      <c r="P144" s="145"/>
      <c r="Q144" s="145">
        <v>0.84463467225780675</v>
      </c>
      <c r="R144" s="145"/>
      <c r="S144" s="145"/>
      <c r="T144" s="145"/>
      <c r="U144" s="145"/>
      <c r="V144" s="145">
        <v>0.13228291350511767</v>
      </c>
      <c r="W144" s="145"/>
      <c r="X144" s="145"/>
      <c r="Y144" s="145"/>
      <c r="Z144" s="145"/>
      <c r="AA144" s="145"/>
      <c r="AB144" s="145">
        <v>0.47267584258403966</v>
      </c>
      <c r="AC144" s="145"/>
      <c r="AD144" s="145">
        <v>0.21018718014330023</v>
      </c>
      <c r="AE144" s="145"/>
      <c r="AF144" s="145"/>
      <c r="AG144" s="145"/>
      <c r="AH144" s="145"/>
      <c r="AI144" s="145"/>
      <c r="AJ144" s="145"/>
      <c r="AK144" s="145">
        <v>1.8741695682730697</v>
      </c>
      <c r="AL144" s="145">
        <v>0.57883507141408375</v>
      </c>
    </row>
    <row r="145" spans="1:38">
      <c r="A145" s="160" t="s">
        <v>40</v>
      </c>
      <c r="B145" s="102" t="s">
        <v>365</v>
      </c>
      <c r="C145" s="329">
        <v>4.7740467193029081</v>
      </c>
      <c r="D145" s="145">
        <v>2.9130647851933928</v>
      </c>
      <c r="E145" s="145">
        <v>16.386753549186956</v>
      </c>
      <c r="F145" s="145">
        <v>21.069593753288032</v>
      </c>
      <c r="G145" s="145"/>
      <c r="H145" s="145">
        <v>4.2511912979788002</v>
      </c>
      <c r="I145" s="145">
        <v>3.5650442943605425</v>
      </c>
      <c r="J145" s="145">
        <v>12.548551539160162</v>
      </c>
      <c r="K145" s="145">
        <v>3.271814763574072</v>
      </c>
      <c r="L145" s="145">
        <v>1.6238778467371053</v>
      </c>
      <c r="M145" s="145">
        <v>4.0633446362437633</v>
      </c>
      <c r="N145" s="145">
        <v>12.461169730138915</v>
      </c>
      <c r="O145" s="145">
        <v>26.725969002040809</v>
      </c>
      <c r="P145" s="145">
        <v>1.6793343314077636</v>
      </c>
      <c r="Q145" s="145">
        <v>3.4282381076365147</v>
      </c>
      <c r="R145" s="145">
        <v>12.889578094288792</v>
      </c>
      <c r="S145" s="145">
        <v>37.824650802341495</v>
      </c>
      <c r="T145" s="145">
        <v>7.4636835688309446</v>
      </c>
      <c r="U145" s="145"/>
      <c r="V145" s="145">
        <v>0.73107455979975799</v>
      </c>
      <c r="W145" s="145">
        <v>21.410502010970887</v>
      </c>
      <c r="X145" s="145">
        <v>9.8914122994646512</v>
      </c>
      <c r="Y145" s="145">
        <v>33.966942899857699</v>
      </c>
      <c r="Z145" s="145">
        <v>35.583009478979335</v>
      </c>
      <c r="AA145" s="145">
        <v>1.7421315891280025</v>
      </c>
      <c r="AB145" s="145">
        <v>3.7065903380728655</v>
      </c>
      <c r="AC145" s="145">
        <v>2.5603091790507229</v>
      </c>
      <c r="AD145" s="145">
        <v>1.0210901179721044</v>
      </c>
      <c r="AE145" s="145">
        <v>0.58275785221849341</v>
      </c>
      <c r="AF145" s="145">
        <v>3.4778255354929346</v>
      </c>
      <c r="AG145" s="145">
        <v>25.324260899333151</v>
      </c>
      <c r="AH145" s="145">
        <v>24.003670607036636</v>
      </c>
      <c r="AI145" s="145">
        <v>25.080115793524524</v>
      </c>
      <c r="AJ145" s="145">
        <v>84.450381649560853</v>
      </c>
      <c r="AK145" s="145">
        <v>2.4604615125498528</v>
      </c>
      <c r="AL145" s="145">
        <v>4.6649862063646452</v>
      </c>
    </row>
    <row r="146" spans="1:38">
      <c r="A146" s="160" t="s">
        <v>40</v>
      </c>
      <c r="B146" s="102" t="s">
        <v>58</v>
      </c>
      <c r="C146" s="329">
        <v>4.7740467193029081</v>
      </c>
      <c r="D146" s="145">
        <v>2.9130647851933928</v>
      </c>
      <c r="E146" s="145">
        <v>16.386753549186956</v>
      </c>
      <c r="F146" s="145">
        <v>21.069593753288032</v>
      </c>
      <c r="G146" s="145"/>
      <c r="H146" s="145">
        <v>4.2511912979788002</v>
      </c>
      <c r="I146" s="145">
        <v>3.5650442943605425</v>
      </c>
      <c r="J146" s="145">
        <v>12.548551539160162</v>
      </c>
      <c r="K146" s="145">
        <v>3.271814763574072</v>
      </c>
      <c r="L146" s="145">
        <v>1.6238778467371053</v>
      </c>
      <c r="M146" s="145">
        <v>4.0633446362437633</v>
      </c>
      <c r="N146" s="145">
        <v>12.461169730138915</v>
      </c>
      <c r="O146" s="145">
        <v>26.725969002040809</v>
      </c>
      <c r="P146" s="145">
        <v>1.6793343314077636</v>
      </c>
      <c r="Q146" s="145">
        <v>3.4282381076365147</v>
      </c>
      <c r="R146" s="145">
        <v>12.889578094288792</v>
      </c>
      <c r="S146" s="145">
        <v>37.824650802341495</v>
      </c>
      <c r="T146" s="145">
        <v>7.4636835688309446</v>
      </c>
      <c r="U146" s="145"/>
      <c r="V146" s="145">
        <v>0.73107455979975799</v>
      </c>
      <c r="W146" s="145">
        <v>21.410502010970887</v>
      </c>
      <c r="X146" s="145">
        <v>9.8914122994646512</v>
      </c>
      <c r="Y146" s="145">
        <v>33.966942899857699</v>
      </c>
      <c r="Z146" s="145">
        <v>35.583009478979335</v>
      </c>
      <c r="AA146" s="145">
        <v>1.7421315891280025</v>
      </c>
      <c r="AB146" s="145">
        <v>3.7065903380728655</v>
      </c>
      <c r="AC146" s="145">
        <v>2.5603091790507229</v>
      </c>
      <c r="AD146" s="145">
        <v>1.0210901179721044</v>
      </c>
      <c r="AE146" s="145">
        <v>0.58275785221849341</v>
      </c>
      <c r="AF146" s="145">
        <v>3.4778255354929346</v>
      </c>
      <c r="AG146" s="145">
        <v>25.324260899333151</v>
      </c>
      <c r="AH146" s="145">
        <v>24.003670607036636</v>
      </c>
      <c r="AI146" s="145">
        <v>25.080115793524524</v>
      </c>
      <c r="AJ146" s="145">
        <v>84.450381649560853</v>
      </c>
      <c r="AK146" s="145">
        <v>2.4604615125498528</v>
      </c>
      <c r="AL146" s="145">
        <v>4.6649862063646452</v>
      </c>
    </row>
    <row r="147" spans="1:38">
      <c r="A147" s="160" t="s">
        <v>43</v>
      </c>
      <c r="B147" s="102" t="s">
        <v>59</v>
      </c>
      <c r="C147" s="329">
        <v>0.45647689513771472</v>
      </c>
      <c r="D147" s="145">
        <v>0.22133114237202908</v>
      </c>
      <c r="E147" s="145">
        <v>0.96555465128773277</v>
      </c>
      <c r="F147" s="145">
        <v>1.2698457176035902</v>
      </c>
      <c r="G147" s="145"/>
      <c r="H147" s="145">
        <v>0.22828791502072018</v>
      </c>
      <c r="I147" s="145">
        <v>0.27086775765796062</v>
      </c>
      <c r="J147" s="145">
        <v>1.1998466252772295</v>
      </c>
      <c r="K147" s="145">
        <v>0.24165393263887344</v>
      </c>
      <c r="L147" s="145">
        <v>0.28700809815307365</v>
      </c>
      <c r="M147" s="145">
        <v>0.30872801551215184</v>
      </c>
      <c r="N147" s="145">
        <v>1.3240525505485856</v>
      </c>
      <c r="O147" s="145">
        <v>1.4660264641813168</v>
      </c>
      <c r="P147" s="145">
        <v>0.31808544252434706</v>
      </c>
      <c r="Q147" s="145">
        <v>0.35700649038238708</v>
      </c>
      <c r="R147" s="145">
        <v>1.089781967574625</v>
      </c>
      <c r="S147" s="145">
        <v>1.5794869949756707</v>
      </c>
      <c r="T147" s="145">
        <v>0.56708165880458661</v>
      </c>
      <c r="U147" s="145"/>
      <c r="V147" s="145">
        <v>7.4194928317645778E-2</v>
      </c>
      <c r="W147" s="145">
        <v>1.511345490445974</v>
      </c>
      <c r="X147" s="145">
        <v>1.2759465091037376</v>
      </c>
      <c r="Y147" s="145">
        <v>1.6812002636389858</v>
      </c>
      <c r="Z147" s="145">
        <v>2.1475328378203353</v>
      </c>
      <c r="AA147" s="145">
        <v>7.5054562619899137E-2</v>
      </c>
      <c r="AB147" s="145">
        <v>0.47813303695749154</v>
      </c>
      <c r="AC147" s="145">
        <v>0.20639968360454264</v>
      </c>
      <c r="AD147" s="145">
        <v>9.3035515156847451E-2</v>
      </c>
      <c r="AE147" s="145">
        <v>5.4783969430650295E-2</v>
      </c>
      <c r="AF147" s="145">
        <v>0.34132819377557705</v>
      </c>
      <c r="AG147" s="145">
        <v>0.45913277279267761</v>
      </c>
      <c r="AH147" s="145">
        <v>0.43543121770821164</v>
      </c>
      <c r="AI147" s="145">
        <v>23.435397308745046</v>
      </c>
      <c r="AJ147" s="145">
        <v>209.02406017076663</v>
      </c>
      <c r="AK147" s="145">
        <v>3.5388695581500413</v>
      </c>
      <c r="AL147" s="145">
        <v>0.65076809329581686</v>
      </c>
    </row>
    <row r="148" spans="1:38">
      <c r="A148" s="160" t="s">
        <v>43</v>
      </c>
      <c r="B148" s="92" t="s">
        <v>60</v>
      </c>
      <c r="C148" s="329">
        <v>0.45647689513771472</v>
      </c>
      <c r="D148" s="145">
        <v>0.22133114237202908</v>
      </c>
      <c r="E148" s="145">
        <v>0.96555465128773277</v>
      </c>
      <c r="F148" s="145">
        <v>1.2698457176035902</v>
      </c>
      <c r="G148" s="145"/>
      <c r="H148" s="145">
        <v>0.22828791502072018</v>
      </c>
      <c r="I148" s="145">
        <v>0.27086775765796062</v>
      </c>
      <c r="J148" s="145">
        <v>1.1998466252772295</v>
      </c>
      <c r="K148" s="145">
        <v>0.24165393263887344</v>
      </c>
      <c r="L148" s="145">
        <v>0.28700809815307365</v>
      </c>
      <c r="M148" s="145">
        <v>0.30872801551215184</v>
      </c>
      <c r="N148" s="145">
        <v>1.3240525505485856</v>
      </c>
      <c r="O148" s="145">
        <v>1.4660264641813168</v>
      </c>
      <c r="P148" s="145">
        <v>0.31808544252434706</v>
      </c>
      <c r="Q148" s="145">
        <v>0.35700649038238708</v>
      </c>
      <c r="R148" s="145">
        <v>1.089781967574625</v>
      </c>
      <c r="S148" s="145">
        <v>1.5794869949756707</v>
      </c>
      <c r="T148" s="145">
        <v>0.56708165880458661</v>
      </c>
      <c r="U148" s="145"/>
      <c r="V148" s="145">
        <v>7.4194928317645778E-2</v>
      </c>
      <c r="W148" s="145">
        <v>1.511345490445974</v>
      </c>
      <c r="X148" s="145">
        <v>1.2759465091037376</v>
      </c>
      <c r="Y148" s="145">
        <v>1.6812002636389858</v>
      </c>
      <c r="Z148" s="145">
        <v>2.1475328378203353</v>
      </c>
      <c r="AA148" s="145">
        <v>7.5054562619899137E-2</v>
      </c>
      <c r="AB148" s="145">
        <v>0.47813303695749154</v>
      </c>
      <c r="AC148" s="145">
        <v>0.20639968360454264</v>
      </c>
      <c r="AD148" s="145">
        <v>9.3035515156847451E-2</v>
      </c>
      <c r="AE148" s="145">
        <v>5.4783969430650295E-2</v>
      </c>
      <c r="AF148" s="145">
        <v>0.34132819377557705</v>
      </c>
      <c r="AG148" s="145">
        <v>0.45913277279267761</v>
      </c>
      <c r="AH148" s="145">
        <v>0.43543121770821164</v>
      </c>
      <c r="AI148" s="145">
        <v>23.435397308745046</v>
      </c>
      <c r="AJ148" s="145">
        <v>209.02406017076663</v>
      </c>
      <c r="AK148" s="145">
        <v>3.5388695581500413</v>
      </c>
      <c r="AL148" s="145">
        <v>0.65076809329581686</v>
      </c>
    </row>
    <row r="149" spans="1:38">
      <c r="A149" s="159"/>
      <c r="B149" s="115"/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</row>
    <row r="150" spans="1:38" ht="15">
      <c r="A150" s="118"/>
      <c r="B150" s="118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223"/>
      <c r="W150" s="223"/>
      <c r="X150" s="223"/>
      <c r="Y150" s="223"/>
      <c r="Z150" s="223"/>
      <c r="AA150" s="223"/>
      <c r="AB150" s="223"/>
      <c r="AC150" s="223"/>
      <c r="AD150" s="223"/>
      <c r="AE150" s="223"/>
      <c r="AF150" s="223"/>
      <c r="AG150" s="223"/>
      <c r="AH150" s="223"/>
      <c r="AI150" s="223"/>
      <c r="AJ150" s="223"/>
      <c r="AK150" s="223"/>
      <c r="AL150" s="223"/>
    </row>
    <row r="151" spans="1:38" ht="15">
      <c r="A151" s="112" t="s">
        <v>51</v>
      </c>
      <c r="B151" s="118"/>
      <c r="C151" s="223"/>
      <c r="D151" s="223"/>
      <c r="E151" s="223"/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23"/>
      <c r="Z151" s="223"/>
      <c r="AA151" s="223"/>
      <c r="AB151" s="223"/>
      <c r="AC151" s="223"/>
      <c r="AD151" s="223"/>
      <c r="AE151" s="223"/>
      <c r="AF151" s="223"/>
      <c r="AG151" s="223"/>
      <c r="AH151" s="223"/>
      <c r="AI151" s="223"/>
      <c r="AJ151" s="223"/>
      <c r="AK151" s="223"/>
      <c r="AL151" s="223"/>
    </row>
    <row r="152" spans="1:38">
      <c r="A152" s="141" t="s">
        <v>41</v>
      </c>
      <c r="B152" s="141" t="s">
        <v>42</v>
      </c>
      <c r="C152" s="232" t="s">
        <v>0</v>
      </c>
      <c r="D152" s="232" t="s">
        <v>1</v>
      </c>
      <c r="E152" s="232" t="s">
        <v>2</v>
      </c>
      <c r="F152" s="232" t="s">
        <v>3</v>
      </c>
      <c r="G152" s="232" t="s">
        <v>4</v>
      </c>
      <c r="H152" s="232" t="s">
        <v>5</v>
      </c>
      <c r="I152" s="232" t="s">
        <v>6</v>
      </c>
      <c r="J152" s="232" t="s">
        <v>7</v>
      </c>
      <c r="K152" s="232" t="s">
        <v>8</v>
      </c>
      <c r="L152" s="232" t="s">
        <v>9</v>
      </c>
      <c r="M152" s="232" t="s">
        <v>10</v>
      </c>
      <c r="N152" s="232" t="s">
        <v>11</v>
      </c>
      <c r="O152" s="232" t="s">
        <v>12</v>
      </c>
      <c r="P152" s="232" t="s">
        <v>13</v>
      </c>
      <c r="Q152" s="232" t="s">
        <v>14</v>
      </c>
      <c r="R152" s="232" t="s">
        <v>15</v>
      </c>
      <c r="S152" s="232" t="s">
        <v>16</v>
      </c>
      <c r="T152" s="232" t="s">
        <v>17</v>
      </c>
      <c r="U152" s="232" t="s">
        <v>18</v>
      </c>
      <c r="V152" s="232" t="s">
        <v>19</v>
      </c>
      <c r="W152" s="232" t="s">
        <v>20</v>
      </c>
      <c r="X152" s="232" t="s">
        <v>21</v>
      </c>
      <c r="Y152" s="232" t="s">
        <v>22</v>
      </c>
      <c r="Z152" s="232" t="s">
        <v>23</v>
      </c>
      <c r="AA152" s="232" t="s">
        <v>24</v>
      </c>
      <c r="AB152" s="232" t="s">
        <v>25</v>
      </c>
      <c r="AC152" s="232" t="s">
        <v>26</v>
      </c>
      <c r="AD152" s="232" t="s">
        <v>27</v>
      </c>
      <c r="AE152" s="232" t="s">
        <v>28</v>
      </c>
      <c r="AF152" s="232" t="s">
        <v>29</v>
      </c>
      <c r="AG152" s="232" t="s">
        <v>30</v>
      </c>
      <c r="AH152" s="232" t="s">
        <v>31</v>
      </c>
      <c r="AI152" s="232" t="s">
        <v>32</v>
      </c>
      <c r="AJ152" s="232" t="s">
        <v>33</v>
      </c>
      <c r="AK152" s="232" t="s">
        <v>34</v>
      </c>
      <c r="AL152" s="232" t="s">
        <v>35</v>
      </c>
    </row>
    <row r="153" spans="1:38">
      <c r="A153" s="160" t="s">
        <v>40</v>
      </c>
      <c r="B153" s="102" t="s">
        <v>56</v>
      </c>
      <c r="C153" s="329"/>
      <c r="D153" s="329">
        <v>7.9449434205972072E-2</v>
      </c>
      <c r="E153" s="329"/>
      <c r="F153" s="329"/>
      <c r="G153" s="329"/>
      <c r="H153" s="329"/>
      <c r="I153" s="329"/>
      <c r="J153" s="329"/>
      <c r="K153" s="329"/>
      <c r="L153" s="329">
        <v>9.9311792757465107E-3</v>
      </c>
      <c r="M153" s="329">
        <v>4.1576292900159108E-2</v>
      </c>
      <c r="N153" s="329"/>
      <c r="O153" s="329"/>
      <c r="P153" s="329"/>
      <c r="Q153" s="329">
        <v>3.1981763769353168E-2</v>
      </c>
      <c r="R153" s="329"/>
      <c r="S153" s="329"/>
      <c r="T153" s="329"/>
      <c r="U153" s="329"/>
      <c r="V153" s="329">
        <v>9.4262040583356702E-3</v>
      </c>
      <c r="W153" s="329"/>
      <c r="X153" s="329"/>
      <c r="Y153" s="329"/>
      <c r="Z153" s="329"/>
      <c r="AA153" s="329"/>
      <c r="AB153" s="329">
        <v>1.7169157391968542E-2</v>
      </c>
      <c r="AC153" s="329"/>
      <c r="AD153" s="329">
        <v>2.7268661740185333E-2</v>
      </c>
      <c r="AE153" s="329"/>
      <c r="AF153" s="329"/>
      <c r="AG153" s="329"/>
      <c r="AH153" s="329"/>
      <c r="AI153" s="329"/>
      <c r="AJ153" s="329"/>
      <c r="AK153" s="329">
        <v>2.0488610788537101E-2</v>
      </c>
      <c r="AL153" s="329">
        <v>2.2127871946544513E-2</v>
      </c>
    </row>
    <row r="154" spans="1:38">
      <c r="A154" s="160" t="s">
        <v>40</v>
      </c>
      <c r="B154" s="102" t="s">
        <v>365</v>
      </c>
      <c r="C154" s="329">
        <v>0.13768461132052182</v>
      </c>
      <c r="D154" s="329">
        <v>0.36350923583293226</v>
      </c>
      <c r="E154" s="329">
        <v>4.8526339132978984E-2</v>
      </c>
      <c r="F154" s="329">
        <v>6.3676572451017543E-2</v>
      </c>
      <c r="G154" s="329"/>
      <c r="H154" s="329">
        <v>0.20830677480722098</v>
      </c>
      <c r="I154" s="329">
        <v>0.14658220176104</v>
      </c>
      <c r="J154" s="329">
        <v>3.484646930067993E-2</v>
      </c>
      <c r="K154" s="329">
        <v>5.7447750237260835E-2</v>
      </c>
      <c r="L154" s="329">
        <v>1.5259517344984836E-2</v>
      </c>
      <c r="M154" s="329">
        <v>0.14645409693185482</v>
      </c>
      <c r="N154" s="329">
        <v>0.34181791337875089</v>
      </c>
      <c r="O154" s="329">
        <v>3.4120613680930459E-2</v>
      </c>
      <c r="P154" s="329">
        <v>0.19054133749970056</v>
      </c>
      <c r="Q154" s="329">
        <v>6.5835559688294923E-2</v>
      </c>
      <c r="R154" s="329">
        <v>0.13833190840141102</v>
      </c>
      <c r="S154" s="329">
        <v>0.43966052472252815</v>
      </c>
      <c r="T154" s="329">
        <v>5.3427149971918726E-2</v>
      </c>
      <c r="U154" s="329"/>
      <c r="V154" s="329">
        <v>3.6313054119702468E-2</v>
      </c>
      <c r="W154" s="329">
        <v>2.2762887491827293E-2</v>
      </c>
      <c r="X154" s="329">
        <v>0.35214429659341773</v>
      </c>
      <c r="Y154" s="329">
        <v>8.2804639287202136E-2</v>
      </c>
      <c r="Z154" s="329">
        <v>5.6149748076148552E-2</v>
      </c>
      <c r="AA154" s="329">
        <v>0.10590159493064881</v>
      </c>
      <c r="AB154" s="329">
        <v>8.7835722703667754E-2</v>
      </c>
      <c r="AC154" s="329">
        <v>8.5236158658826722E-2</v>
      </c>
      <c r="AD154" s="329">
        <v>6.4268166558956161E-2</v>
      </c>
      <c r="AE154" s="329">
        <v>0.24651977164136707</v>
      </c>
      <c r="AF154" s="329">
        <v>0.20715241332939371</v>
      </c>
      <c r="AG154" s="329"/>
      <c r="AH154" s="329"/>
      <c r="AI154" s="329"/>
      <c r="AJ154" s="329"/>
      <c r="AK154" s="329">
        <v>2.8958882615552451E-2</v>
      </c>
      <c r="AL154" s="329">
        <v>8.6005360672163716E-2</v>
      </c>
    </row>
    <row r="155" spans="1:38">
      <c r="A155" s="160" t="s">
        <v>40</v>
      </c>
      <c r="B155" s="102" t="s">
        <v>58</v>
      </c>
      <c r="C155" s="145">
        <v>15.64223093555492</v>
      </c>
      <c r="D155" s="145">
        <v>42.85958750220972</v>
      </c>
      <c r="E155" s="145">
        <v>10.3652424368141</v>
      </c>
      <c r="F155" s="145">
        <v>6.7244086035025665</v>
      </c>
      <c r="G155" s="145"/>
      <c r="H155" s="145">
        <v>13.684469242444933</v>
      </c>
      <c r="I155" s="145">
        <v>5.599301830081159</v>
      </c>
      <c r="J155" s="145">
        <v>2.1425779422364499</v>
      </c>
      <c r="K155" s="145">
        <v>1.7065548679391795</v>
      </c>
      <c r="L155" s="145">
        <v>3.617809227958797</v>
      </c>
      <c r="M155" s="145">
        <v>20.621366328338372</v>
      </c>
      <c r="N155" s="145">
        <v>4.9564344028893794</v>
      </c>
      <c r="O155" s="145">
        <v>7.6815436787003053</v>
      </c>
      <c r="P155" s="145">
        <v>4.4009499690880887</v>
      </c>
      <c r="Q155" s="145">
        <v>17.24901153179205</v>
      </c>
      <c r="R155" s="145">
        <v>3.9388486857455773</v>
      </c>
      <c r="S155" s="145">
        <v>5.1257892234466818</v>
      </c>
      <c r="T155" s="145">
        <v>41.128464493473544</v>
      </c>
      <c r="U155" s="145"/>
      <c r="V155" s="145">
        <v>5.2255577410707126</v>
      </c>
      <c r="W155" s="145">
        <v>5.1840382713146216</v>
      </c>
      <c r="X155" s="145">
        <v>4.9243265065793143</v>
      </c>
      <c r="Y155" s="145">
        <v>3.7235065495721917</v>
      </c>
      <c r="Z155" s="145">
        <v>8.2991085527427302</v>
      </c>
      <c r="AA155" s="145">
        <v>17.610978506485402</v>
      </c>
      <c r="AB155" s="145">
        <v>5.5934798040186742</v>
      </c>
      <c r="AC155" s="145">
        <v>6.9734153649046906</v>
      </c>
      <c r="AD155" s="145">
        <v>3.8069383904350862</v>
      </c>
      <c r="AE155" s="145">
        <v>4.4421108255889212</v>
      </c>
      <c r="AF155" s="145">
        <v>6.8671982086734742</v>
      </c>
      <c r="AG155" s="145">
        <v>924.19361620570908</v>
      </c>
      <c r="AH155" s="145">
        <v>180.8431318793524</v>
      </c>
      <c r="AI155" s="145">
        <v>3.7604055521106163</v>
      </c>
      <c r="AJ155" s="145">
        <v>5.5227960950509942</v>
      </c>
      <c r="AK155" s="145">
        <v>2.8961331089585229</v>
      </c>
      <c r="AL155" s="145">
        <v>7.9757480158697565</v>
      </c>
    </row>
    <row r="156" spans="1:38">
      <c r="A156" s="160" t="s">
        <v>43</v>
      </c>
      <c r="B156" s="102" t="s">
        <v>59</v>
      </c>
      <c r="C156" s="329">
        <v>6.6398303799153527E-2</v>
      </c>
      <c r="D156" s="329">
        <v>0.11119062599948855</v>
      </c>
      <c r="E156" s="329">
        <v>1.2332693317160043E-2</v>
      </c>
      <c r="F156" s="329">
        <v>2.0248169090937254E-2</v>
      </c>
      <c r="G156" s="329"/>
      <c r="H156" s="329">
        <v>7.6020432884855979E-2</v>
      </c>
      <c r="I156" s="329">
        <v>2.8965992283987822E-2</v>
      </c>
      <c r="J156" s="329"/>
      <c r="K156" s="329">
        <v>2.0035195258828194E-2</v>
      </c>
      <c r="L156" s="329">
        <v>1.1723920862984256E-2</v>
      </c>
      <c r="M156" s="329">
        <v>5.6585652156433436E-2</v>
      </c>
      <c r="N156" s="329">
        <v>6.4344798568161832E-2</v>
      </c>
      <c r="O156" s="329">
        <v>1.1800785385699376E-2</v>
      </c>
      <c r="P156" s="329"/>
      <c r="Q156" s="329">
        <v>3.3714853757648836E-2</v>
      </c>
      <c r="R156" s="329"/>
      <c r="S156" s="329"/>
      <c r="T156" s="329">
        <v>1.8686924405953955E-2</v>
      </c>
      <c r="U156" s="329"/>
      <c r="V156" s="329">
        <v>1.2570075919027359E-2</v>
      </c>
      <c r="W156" s="329">
        <v>6.8372435423247066E-3</v>
      </c>
      <c r="X156" s="329">
        <v>0.19888643245167886</v>
      </c>
      <c r="Y156" s="329">
        <v>2.1103739388022451E-2</v>
      </c>
      <c r="Z156" s="329">
        <v>1.6475105484957016E-2</v>
      </c>
      <c r="AA156" s="329">
        <v>2.300093925184122E-2</v>
      </c>
      <c r="AB156" s="329">
        <v>4.2603481919420191E-2</v>
      </c>
      <c r="AC156" s="329">
        <v>2.7843664396549481E-2</v>
      </c>
      <c r="AD156" s="329">
        <v>2.1491096659555661E-2</v>
      </c>
      <c r="AE156" s="329">
        <v>7.258728841546061E-2</v>
      </c>
      <c r="AF156" s="329">
        <v>7.8328377338205565E-2</v>
      </c>
      <c r="AG156" s="329"/>
      <c r="AH156" s="329"/>
      <c r="AI156" s="329"/>
      <c r="AJ156" s="329"/>
      <c r="AK156" s="329">
        <v>8.4368932985877693E-2</v>
      </c>
      <c r="AL156" s="329">
        <v>3.8783192323029125E-2</v>
      </c>
    </row>
    <row r="157" spans="1:38">
      <c r="A157" s="160" t="s">
        <v>43</v>
      </c>
      <c r="B157" s="92" t="s">
        <v>60</v>
      </c>
      <c r="C157" s="329">
        <v>31.519543154184287</v>
      </c>
      <c r="D157" s="329">
        <v>12.454739588431288</v>
      </c>
      <c r="E157" s="329">
        <v>9.9884191685030643</v>
      </c>
      <c r="F157" s="329">
        <v>3.9449737253614945</v>
      </c>
      <c r="G157" s="329"/>
      <c r="H157" s="329">
        <v>14.138080500571252</v>
      </c>
      <c r="I157" s="329">
        <v>6.6810146483075155</v>
      </c>
      <c r="J157" s="329">
        <v>2.220687827627033</v>
      </c>
      <c r="K157" s="329">
        <v>1.7556685280511994</v>
      </c>
      <c r="L157" s="329">
        <v>11.747426486282942</v>
      </c>
      <c r="M157" s="329">
        <v>19.078976925077601</v>
      </c>
      <c r="N157" s="329">
        <v>6.5511226154890743</v>
      </c>
      <c r="O157" s="329">
        <v>6.3521903489771763</v>
      </c>
      <c r="P157" s="329">
        <v>9.0081376893113969</v>
      </c>
      <c r="Q157" s="329">
        <v>29.94729139601834</v>
      </c>
      <c r="R157" s="329">
        <v>3.3980622411004187</v>
      </c>
      <c r="S157" s="329">
        <v>1.9331638945534362</v>
      </c>
      <c r="T157" s="329">
        <v>11.770980046132568</v>
      </c>
      <c r="U157" s="329"/>
      <c r="V157" s="329">
        <v>9.3155659070723313</v>
      </c>
      <c r="W157" s="329">
        <v>7.3001691039391261</v>
      </c>
      <c r="X157" s="329">
        <v>6.1978651148499386</v>
      </c>
      <c r="Y157" s="329">
        <v>3.6043414388933499</v>
      </c>
      <c r="Z157" s="329">
        <v>9.3167155222869162</v>
      </c>
      <c r="AA157" s="329">
        <v>5.1612371133956056</v>
      </c>
      <c r="AB157" s="329">
        <v>13.781143430569113</v>
      </c>
      <c r="AC157" s="329">
        <v>16.620659359095939</v>
      </c>
      <c r="AD157" s="329">
        <v>2.2385849172893639</v>
      </c>
      <c r="AE157" s="329">
        <v>15.725957946615683</v>
      </c>
      <c r="AF157" s="329">
        <v>81.135602676219705</v>
      </c>
      <c r="AG157" s="329">
        <v>15.859390080828071</v>
      </c>
      <c r="AH157" s="329">
        <v>3.0989016995122505</v>
      </c>
      <c r="AI157" s="329">
        <v>0.69346740169268395</v>
      </c>
      <c r="AJ157" s="329">
        <v>0.97276660725895336</v>
      </c>
      <c r="AK157" s="329">
        <v>4.7438843835408759</v>
      </c>
      <c r="AL157" s="329">
        <v>6.7858863731843178</v>
      </c>
    </row>
    <row r="158" spans="1:38">
      <c r="A158" s="159"/>
      <c r="B158" s="159"/>
      <c r="C158" s="147"/>
      <c r="D158" s="147"/>
      <c r="E158" s="147"/>
      <c r="F158" s="147"/>
      <c r="G158" s="147"/>
      <c r="H158" s="147"/>
      <c r="I158" s="147"/>
      <c r="J158" s="147"/>
      <c r="K158" s="147"/>
      <c r="L158" s="147"/>
      <c r="M158" s="147"/>
      <c r="N158" s="147"/>
      <c r="O158" s="147"/>
      <c r="P158" s="147"/>
      <c r="Q158" s="147"/>
      <c r="R158" s="147"/>
      <c r="S158" s="147"/>
      <c r="T158" s="147"/>
      <c r="U158" s="147"/>
      <c r="V158" s="147"/>
      <c r="W158" s="147"/>
      <c r="X158" s="147"/>
      <c r="Y158" s="147"/>
      <c r="Z158" s="147"/>
      <c r="AA158" s="147"/>
      <c r="AB158" s="147"/>
      <c r="AC158" s="147"/>
      <c r="AD158" s="147"/>
      <c r="AE158" s="147"/>
      <c r="AF158" s="147"/>
      <c r="AG158" s="147"/>
      <c r="AH158" s="147"/>
      <c r="AI158" s="147"/>
      <c r="AJ158" s="147"/>
      <c r="AK158" s="147"/>
      <c r="AL158" s="216"/>
    </row>
    <row r="159" spans="1:38" ht="15">
      <c r="A159" s="118"/>
      <c r="B159" s="118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223"/>
      <c r="W159" s="223"/>
      <c r="X159" s="223"/>
      <c r="Y159" s="223"/>
      <c r="Z159" s="223"/>
      <c r="AA159" s="223"/>
      <c r="AB159" s="223"/>
      <c r="AC159" s="223"/>
      <c r="AD159" s="223"/>
      <c r="AE159" s="223"/>
      <c r="AF159" s="223"/>
      <c r="AG159" s="223"/>
      <c r="AH159" s="223"/>
      <c r="AI159" s="223"/>
      <c r="AJ159" s="223"/>
      <c r="AK159" s="223"/>
      <c r="AL159" s="223"/>
    </row>
    <row r="160" spans="1:38" ht="15">
      <c r="A160" s="112" t="s">
        <v>213</v>
      </c>
      <c r="B160" s="118"/>
      <c r="C160" s="223"/>
      <c r="D160" s="223"/>
      <c r="E160" s="223"/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23"/>
      <c r="Z160" s="223"/>
      <c r="AA160" s="223"/>
      <c r="AB160" s="223"/>
      <c r="AC160" s="223"/>
      <c r="AD160" s="223"/>
      <c r="AE160" s="223"/>
      <c r="AF160" s="223"/>
      <c r="AG160" s="223"/>
      <c r="AH160" s="223"/>
      <c r="AI160" s="223"/>
      <c r="AJ160" s="223"/>
      <c r="AK160" s="223"/>
      <c r="AL160" s="223"/>
    </row>
    <row r="161" spans="1:38">
      <c r="A161" s="141" t="s">
        <v>41</v>
      </c>
      <c r="B161" s="141" t="s">
        <v>42</v>
      </c>
      <c r="C161" s="232" t="s">
        <v>0</v>
      </c>
      <c r="D161" s="232" t="s">
        <v>1</v>
      </c>
      <c r="E161" s="232" t="s">
        <v>2</v>
      </c>
      <c r="F161" s="232" t="s">
        <v>3</v>
      </c>
      <c r="G161" s="232" t="s">
        <v>4</v>
      </c>
      <c r="H161" s="232" t="s">
        <v>5</v>
      </c>
      <c r="I161" s="232" t="s">
        <v>6</v>
      </c>
      <c r="J161" s="232" t="s">
        <v>7</v>
      </c>
      <c r="K161" s="232" t="s">
        <v>8</v>
      </c>
      <c r="L161" s="232" t="s">
        <v>9</v>
      </c>
      <c r="M161" s="232" t="s">
        <v>10</v>
      </c>
      <c r="N161" s="232" t="s">
        <v>11</v>
      </c>
      <c r="O161" s="232" t="s">
        <v>12</v>
      </c>
      <c r="P161" s="232" t="s">
        <v>13</v>
      </c>
      <c r="Q161" s="232" t="s">
        <v>14</v>
      </c>
      <c r="R161" s="232" t="s">
        <v>15</v>
      </c>
      <c r="S161" s="232" t="s">
        <v>16</v>
      </c>
      <c r="T161" s="232" t="s">
        <v>17</v>
      </c>
      <c r="U161" s="232" t="s">
        <v>18</v>
      </c>
      <c r="V161" s="232" t="s">
        <v>19</v>
      </c>
      <c r="W161" s="232" t="s">
        <v>20</v>
      </c>
      <c r="X161" s="232" t="s">
        <v>21</v>
      </c>
      <c r="Y161" s="232" t="s">
        <v>22</v>
      </c>
      <c r="Z161" s="232" t="s">
        <v>23</v>
      </c>
      <c r="AA161" s="232" t="s">
        <v>24</v>
      </c>
      <c r="AB161" s="232" t="s">
        <v>25</v>
      </c>
      <c r="AC161" s="232" t="s">
        <v>26</v>
      </c>
      <c r="AD161" s="232" t="s">
        <v>27</v>
      </c>
      <c r="AE161" s="232" t="s">
        <v>28</v>
      </c>
      <c r="AF161" s="232" t="s">
        <v>29</v>
      </c>
      <c r="AG161" s="232" t="s">
        <v>30</v>
      </c>
      <c r="AH161" s="232" t="s">
        <v>31</v>
      </c>
      <c r="AI161" s="232" t="s">
        <v>32</v>
      </c>
      <c r="AJ161" s="232" t="s">
        <v>33</v>
      </c>
      <c r="AK161" s="232" t="s">
        <v>34</v>
      </c>
      <c r="AL161" s="232" t="s">
        <v>35</v>
      </c>
    </row>
    <row r="162" spans="1:38">
      <c r="A162" s="160" t="s">
        <v>40</v>
      </c>
      <c r="B162" s="102" t="s">
        <v>56</v>
      </c>
      <c r="C162" s="329"/>
      <c r="D162" s="329"/>
      <c r="E162" s="329"/>
      <c r="F162" s="329"/>
      <c r="G162" s="329"/>
      <c r="H162" s="329"/>
      <c r="I162" s="329"/>
      <c r="J162" s="329"/>
      <c r="K162" s="329"/>
      <c r="L162" s="329"/>
      <c r="M162" s="329"/>
      <c r="N162" s="329"/>
      <c r="O162" s="329"/>
      <c r="P162" s="329"/>
      <c r="Q162" s="329"/>
      <c r="R162" s="329"/>
      <c r="S162" s="329"/>
      <c r="T162" s="329"/>
      <c r="U162" s="329"/>
      <c r="V162" s="329"/>
      <c r="W162" s="329"/>
      <c r="X162" s="329"/>
      <c r="Y162" s="329"/>
      <c r="Z162" s="329"/>
      <c r="AA162" s="329"/>
      <c r="AB162" s="329"/>
      <c r="AC162" s="329"/>
      <c r="AD162" s="329"/>
      <c r="AE162" s="329"/>
      <c r="AF162" s="329"/>
      <c r="AG162" s="329"/>
      <c r="AH162" s="329"/>
      <c r="AI162" s="329"/>
      <c r="AJ162" s="329"/>
      <c r="AK162" s="329"/>
      <c r="AL162" s="329"/>
    </row>
    <row r="163" spans="1:38">
      <c r="A163" s="160" t="s">
        <v>40</v>
      </c>
      <c r="B163" s="102" t="s">
        <v>365</v>
      </c>
      <c r="C163" s="329"/>
      <c r="D163" s="329"/>
      <c r="E163" s="329"/>
      <c r="F163" s="329"/>
      <c r="G163" s="329"/>
      <c r="H163" s="329"/>
      <c r="I163" s="329"/>
      <c r="J163" s="329"/>
      <c r="K163" s="329"/>
      <c r="L163" s="329"/>
      <c r="M163" s="329"/>
      <c r="N163" s="329"/>
      <c r="O163" s="329"/>
      <c r="P163" s="329"/>
      <c r="Q163" s="329"/>
      <c r="R163" s="329"/>
      <c r="S163" s="329"/>
      <c r="T163" s="329"/>
      <c r="U163" s="329"/>
      <c r="V163" s="329"/>
      <c r="W163" s="329"/>
      <c r="X163" s="329"/>
      <c r="Y163" s="329"/>
      <c r="Z163" s="329"/>
      <c r="AA163" s="329"/>
      <c r="AB163" s="329"/>
      <c r="AC163" s="329"/>
      <c r="AD163" s="329"/>
      <c r="AE163" s="329"/>
      <c r="AF163" s="329"/>
      <c r="AG163" s="329"/>
      <c r="AH163" s="329"/>
      <c r="AI163" s="329"/>
      <c r="AJ163" s="329"/>
      <c r="AK163" s="329"/>
      <c r="AL163" s="329"/>
    </row>
    <row r="164" spans="1:38">
      <c r="A164" s="160" t="s">
        <v>40</v>
      </c>
      <c r="B164" s="102" t="s">
        <v>58</v>
      </c>
      <c r="C164" s="329">
        <v>4.2985046605270911</v>
      </c>
      <c r="D164" s="329">
        <v>11.900091714172502</v>
      </c>
      <c r="E164" s="329">
        <v>4.9239814894034852</v>
      </c>
      <c r="F164" s="329">
        <v>4.1345305059485211</v>
      </c>
      <c r="G164" s="329"/>
      <c r="H164" s="329">
        <v>7.2329887532769845</v>
      </c>
      <c r="I164" s="329">
        <v>2.2630272450629612</v>
      </c>
      <c r="J164" s="329">
        <v>1.9745859966522472</v>
      </c>
      <c r="K164" s="329">
        <v>2.0378058479552497</v>
      </c>
      <c r="L164" s="329">
        <v>1.8912485177043976</v>
      </c>
      <c r="M164" s="329">
        <v>5.9702297408892697</v>
      </c>
      <c r="N164" s="329">
        <v>2.083898767646958</v>
      </c>
      <c r="O164" s="329">
        <v>4.4904997914850764</v>
      </c>
      <c r="P164" s="329">
        <v>1.642928640945537</v>
      </c>
      <c r="Q164" s="329">
        <v>7.0452151010381261</v>
      </c>
      <c r="R164" s="329">
        <v>2.069146734580837</v>
      </c>
      <c r="S164" s="329">
        <v>4.0862701681173546</v>
      </c>
      <c r="T164" s="329">
        <v>10.967993233570255</v>
      </c>
      <c r="U164" s="329"/>
      <c r="V164" s="329">
        <v>3.265947674169134</v>
      </c>
      <c r="W164" s="329">
        <v>2.0736850703369596</v>
      </c>
      <c r="X164" s="329">
        <v>3.7681382245926414</v>
      </c>
      <c r="Y164" s="329">
        <v>2.8590122338723756</v>
      </c>
      <c r="Z164" s="329">
        <v>3.5542362346326124</v>
      </c>
      <c r="AA164" s="329">
        <v>7.7998076760637041</v>
      </c>
      <c r="AB164" s="329">
        <v>2.9173863469546744</v>
      </c>
      <c r="AC164" s="329">
        <v>6.2439988271475322</v>
      </c>
      <c r="AD164" s="329">
        <v>2.5064584568287045</v>
      </c>
      <c r="AE164" s="329">
        <v>1.7529450222564802</v>
      </c>
      <c r="AF164" s="329">
        <v>2.0647518339278346</v>
      </c>
      <c r="AG164" s="329">
        <v>42.05307443365696</v>
      </c>
      <c r="AH164" s="329">
        <v>42.04907975460123</v>
      </c>
      <c r="AI164" s="329">
        <v>1.555853542587216</v>
      </c>
      <c r="AJ164" s="329">
        <v>2.6171620126909567</v>
      </c>
      <c r="AK164" s="329">
        <v>0.72692667165460201</v>
      </c>
      <c r="AL164" s="329">
        <v>3.4176788806913496</v>
      </c>
    </row>
    <row r="165" spans="1:38">
      <c r="A165" s="160" t="s">
        <v>43</v>
      </c>
      <c r="B165" s="102" t="s">
        <v>59</v>
      </c>
      <c r="C165" s="329"/>
      <c r="D165" s="329"/>
      <c r="E165" s="329"/>
      <c r="F165" s="329"/>
      <c r="G165" s="329"/>
      <c r="H165" s="329"/>
      <c r="I165" s="329"/>
      <c r="J165" s="329"/>
      <c r="K165" s="329"/>
      <c r="L165" s="329"/>
      <c r="M165" s="329"/>
      <c r="N165" s="329"/>
      <c r="O165" s="329"/>
      <c r="P165" s="329"/>
      <c r="Q165" s="329"/>
      <c r="R165" s="329"/>
      <c r="S165" s="329"/>
      <c r="T165" s="329"/>
      <c r="U165" s="329"/>
      <c r="V165" s="329"/>
      <c r="W165" s="329"/>
      <c r="X165" s="329"/>
      <c r="Y165" s="329"/>
      <c r="Z165" s="329"/>
      <c r="AA165" s="329"/>
      <c r="AB165" s="329"/>
      <c r="AC165" s="329"/>
      <c r="AD165" s="329"/>
      <c r="AE165" s="329"/>
      <c r="AF165" s="329"/>
      <c r="AG165" s="329"/>
      <c r="AH165" s="329"/>
      <c r="AI165" s="329"/>
      <c r="AJ165" s="329"/>
      <c r="AK165" s="329"/>
      <c r="AL165" s="329"/>
    </row>
    <row r="166" spans="1:38">
      <c r="A166" s="160" t="s">
        <v>43</v>
      </c>
      <c r="B166" s="92" t="s">
        <v>60</v>
      </c>
      <c r="C166" s="329">
        <v>3.8006071153626375</v>
      </c>
      <c r="D166" s="329">
        <v>2.4480699266609665</v>
      </c>
      <c r="E166" s="329">
        <v>4.0338296823720858</v>
      </c>
      <c r="F166" s="329">
        <v>2.4552814737350555</v>
      </c>
      <c r="G166" s="329"/>
      <c r="H166" s="329">
        <v>4.5266878160096873</v>
      </c>
      <c r="I166" s="329">
        <v>2.9838093166460973</v>
      </c>
      <c r="J166" s="329">
        <v>2.2706273068489455</v>
      </c>
      <c r="K166" s="329">
        <v>1.6288084496992163</v>
      </c>
      <c r="L166" s="329">
        <v>2.3482108782935489</v>
      </c>
      <c r="M166" s="329">
        <v>3.0797320015951035</v>
      </c>
      <c r="N166" s="329">
        <v>3.312472089827156</v>
      </c>
      <c r="O166" s="329">
        <v>2.4520385766276096</v>
      </c>
      <c r="P166" s="329">
        <v>4.5911218287630744</v>
      </c>
      <c r="Q166" s="329">
        <v>2.0862001733131668</v>
      </c>
      <c r="R166" s="329">
        <v>2.2706273068489455</v>
      </c>
      <c r="S166" s="329">
        <v>2.2706273068489455</v>
      </c>
      <c r="T166" s="329">
        <v>2.5547091812950717</v>
      </c>
      <c r="U166" s="329"/>
      <c r="V166" s="329">
        <v>2.9925046605203609</v>
      </c>
      <c r="W166" s="329">
        <v>2.4718297545859325</v>
      </c>
      <c r="X166" s="329">
        <v>4.4612422763722224</v>
      </c>
      <c r="Y166" s="329">
        <v>2.3151192256744704</v>
      </c>
      <c r="Z166" s="329">
        <v>3.0902504668158919</v>
      </c>
      <c r="AA166" s="329">
        <v>2.1955617201828375</v>
      </c>
      <c r="AB166" s="329">
        <v>4.7648837689943688</v>
      </c>
      <c r="AC166" s="329">
        <v>3.3806472805522718</v>
      </c>
      <c r="AD166" s="329">
        <v>2.0364911017222447</v>
      </c>
      <c r="AE166" s="329">
        <v>3.8700671299893163</v>
      </c>
      <c r="AF166" s="329">
        <v>2.5389596618435788</v>
      </c>
      <c r="AG166" s="329">
        <v>0.72928317575269908</v>
      </c>
      <c r="AH166" s="329">
        <v>0.72961414330911467</v>
      </c>
      <c r="AI166" s="329">
        <v>0.29015648160714624</v>
      </c>
      <c r="AJ166" s="329">
        <v>0.46653791129779743</v>
      </c>
      <c r="AK166" s="329">
        <v>0.89971088167624669</v>
      </c>
      <c r="AL166" s="329">
        <v>2.4983677585128357</v>
      </c>
    </row>
    <row r="167" spans="1:38">
      <c r="A167" s="159"/>
      <c r="B167" s="159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  <c r="AG167" s="147"/>
      <c r="AH167" s="147"/>
      <c r="AI167" s="147"/>
      <c r="AJ167" s="147"/>
      <c r="AK167" s="147"/>
      <c r="AL167" s="216"/>
    </row>
    <row r="168" spans="1:38" ht="15">
      <c r="A168" s="118"/>
      <c r="B168" s="118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223"/>
      <c r="W168" s="223"/>
      <c r="X168" s="223"/>
      <c r="Y168" s="223"/>
      <c r="Z168" s="223"/>
      <c r="AA168" s="223"/>
      <c r="AB168" s="223"/>
      <c r="AC168" s="223"/>
      <c r="AD168" s="223"/>
      <c r="AE168" s="223"/>
      <c r="AF168" s="223"/>
      <c r="AG168" s="223"/>
      <c r="AH168" s="223"/>
      <c r="AI168" s="223"/>
      <c r="AJ168" s="223"/>
      <c r="AK168" s="223"/>
      <c r="AL168" s="223"/>
    </row>
    <row r="169" spans="1:38" ht="15">
      <c r="A169" s="112" t="s">
        <v>52</v>
      </c>
      <c r="B169" s="118"/>
      <c r="C169" s="223"/>
      <c r="D169" s="223"/>
      <c r="E169" s="223"/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23"/>
      <c r="Z169" s="223"/>
      <c r="AA169" s="223"/>
      <c r="AB169" s="223"/>
      <c r="AC169" s="223"/>
      <c r="AD169" s="223"/>
      <c r="AE169" s="223"/>
      <c r="AF169" s="223"/>
      <c r="AG169" s="223"/>
      <c r="AH169" s="223"/>
      <c r="AI169" s="223"/>
      <c r="AJ169" s="223"/>
      <c r="AK169" s="223"/>
      <c r="AL169" s="223"/>
    </row>
    <row r="170" spans="1:38">
      <c r="A170" s="141" t="s">
        <v>41</v>
      </c>
      <c r="B170" s="141" t="s">
        <v>42</v>
      </c>
      <c r="C170" s="232" t="s">
        <v>0</v>
      </c>
      <c r="D170" s="232" t="s">
        <v>1</v>
      </c>
      <c r="E170" s="232" t="s">
        <v>2</v>
      </c>
      <c r="F170" s="232" t="s">
        <v>3</v>
      </c>
      <c r="G170" s="232" t="s">
        <v>4</v>
      </c>
      <c r="H170" s="232" t="s">
        <v>5</v>
      </c>
      <c r="I170" s="232" t="s">
        <v>6</v>
      </c>
      <c r="J170" s="232" t="s">
        <v>7</v>
      </c>
      <c r="K170" s="232" t="s">
        <v>8</v>
      </c>
      <c r="L170" s="232" t="s">
        <v>9</v>
      </c>
      <c r="M170" s="232" t="s">
        <v>10</v>
      </c>
      <c r="N170" s="232" t="s">
        <v>11</v>
      </c>
      <c r="O170" s="232" t="s">
        <v>12</v>
      </c>
      <c r="P170" s="232" t="s">
        <v>13</v>
      </c>
      <c r="Q170" s="232" t="s">
        <v>14</v>
      </c>
      <c r="R170" s="232" t="s">
        <v>15</v>
      </c>
      <c r="S170" s="232" t="s">
        <v>16</v>
      </c>
      <c r="T170" s="232" t="s">
        <v>17</v>
      </c>
      <c r="U170" s="232" t="s">
        <v>18</v>
      </c>
      <c r="V170" s="232" t="s">
        <v>19</v>
      </c>
      <c r="W170" s="232" t="s">
        <v>20</v>
      </c>
      <c r="X170" s="232" t="s">
        <v>21</v>
      </c>
      <c r="Y170" s="232" t="s">
        <v>22</v>
      </c>
      <c r="Z170" s="232" t="s">
        <v>23</v>
      </c>
      <c r="AA170" s="232" t="s">
        <v>24</v>
      </c>
      <c r="AB170" s="232" t="s">
        <v>25</v>
      </c>
      <c r="AC170" s="232" t="s">
        <v>26</v>
      </c>
      <c r="AD170" s="232" t="s">
        <v>27</v>
      </c>
      <c r="AE170" s="232" t="s">
        <v>28</v>
      </c>
      <c r="AF170" s="232" t="s">
        <v>29</v>
      </c>
      <c r="AG170" s="232" t="s">
        <v>30</v>
      </c>
      <c r="AH170" s="232" t="s">
        <v>31</v>
      </c>
      <c r="AI170" s="232" t="s">
        <v>32</v>
      </c>
      <c r="AJ170" s="232" t="s">
        <v>33</v>
      </c>
      <c r="AK170" s="232" t="s">
        <v>34</v>
      </c>
      <c r="AL170" s="232" t="s">
        <v>35</v>
      </c>
    </row>
    <row r="171" spans="1:38">
      <c r="A171" s="160" t="s">
        <v>40</v>
      </c>
      <c r="B171" s="102" t="s">
        <v>56</v>
      </c>
      <c r="C171" s="329"/>
      <c r="D171" s="329">
        <v>3.8423389356833204</v>
      </c>
      <c r="E171" s="329"/>
      <c r="F171" s="329"/>
      <c r="G171" s="329"/>
      <c r="H171" s="329"/>
      <c r="I171" s="329"/>
      <c r="J171" s="329"/>
      <c r="K171" s="329"/>
      <c r="L171" s="329">
        <v>2.8860223345126985</v>
      </c>
      <c r="M171" s="329">
        <v>3.0420701325079129</v>
      </c>
      <c r="N171" s="329"/>
      <c r="O171" s="329"/>
      <c r="P171" s="329"/>
      <c r="Q171" s="329">
        <v>8.3112260118723391</v>
      </c>
      <c r="R171" s="329"/>
      <c r="S171" s="329"/>
      <c r="T171" s="329"/>
      <c r="U171" s="329"/>
      <c r="V171" s="329">
        <v>1.758475448133205</v>
      </c>
      <c r="W171" s="329"/>
      <c r="X171" s="329"/>
      <c r="Y171" s="329"/>
      <c r="Z171" s="329"/>
      <c r="AA171" s="329"/>
      <c r="AB171" s="329">
        <v>0.59897866745301998</v>
      </c>
      <c r="AC171" s="329"/>
      <c r="AD171" s="329">
        <v>2.6285003149464874</v>
      </c>
      <c r="AE171" s="329"/>
      <c r="AF171" s="329"/>
      <c r="AG171" s="329"/>
      <c r="AH171" s="329"/>
      <c r="AI171" s="329"/>
      <c r="AJ171" s="329"/>
      <c r="AK171" s="329"/>
      <c r="AL171" s="329">
        <v>3.2517769252649846</v>
      </c>
    </row>
    <row r="172" spans="1:38">
      <c r="A172" s="160" t="s">
        <v>40</v>
      </c>
      <c r="B172" s="102" t="s">
        <v>365</v>
      </c>
      <c r="C172" s="145">
        <v>17.170543153291437</v>
      </c>
      <c r="D172" s="145">
        <v>13.616610985636029</v>
      </c>
      <c r="E172" s="145">
        <v>0.83379421994648095</v>
      </c>
      <c r="F172" s="145">
        <v>2.3815935855522934</v>
      </c>
      <c r="G172" s="145"/>
      <c r="H172" s="145">
        <v>1.8392661420635128</v>
      </c>
      <c r="I172" s="145">
        <v>3.4582194952308121</v>
      </c>
      <c r="J172" s="145">
        <v>1.0482190346297477</v>
      </c>
      <c r="K172" s="145">
        <v>6.8673091143217846</v>
      </c>
      <c r="L172" s="145">
        <v>5.1542773851947485</v>
      </c>
      <c r="M172" s="145">
        <v>10.021301399011522</v>
      </c>
      <c r="N172" s="145">
        <v>9.4409567949502371</v>
      </c>
      <c r="O172" s="145">
        <v>2.288991586649987</v>
      </c>
      <c r="P172" s="145">
        <v>13.859288822052488</v>
      </c>
      <c r="Q172" s="145">
        <v>16.173701779165075</v>
      </c>
      <c r="R172" s="145">
        <v>0.79569208617492704</v>
      </c>
      <c r="S172" s="145">
        <v>0.57713057731312911</v>
      </c>
      <c r="T172" s="145">
        <v>36.277772684606695</v>
      </c>
      <c r="U172" s="145"/>
      <c r="V172" s="145">
        <v>4.6807651251248297</v>
      </c>
      <c r="W172" s="145">
        <v>2.9181552346534905</v>
      </c>
      <c r="X172" s="145">
        <v>7.9213107603210444</v>
      </c>
      <c r="Y172" s="145">
        <v>7.1887795898891156</v>
      </c>
      <c r="Z172" s="145">
        <v>10.237008039658695</v>
      </c>
      <c r="AA172" s="145">
        <v>4.6005225545514685</v>
      </c>
      <c r="AB172" s="145">
        <v>2.6324303937814699</v>
      </c>
      <c r="AC172" s="145">
        <v>5.2580646193748057</v>
      </c>
      <c r="AD172" s="145">
        <v>4.9169116047775168</v>
      </c>
      <c r="AE172" s="145">
        <v>11.714184715673785</v>
      </c>
      <c r="AF172" s="145">
        <v>17.835074533107381</v>
      </c>
      <c r="AG172" s="145"/>
      <c r="AH172" s="145"/>
      <c r="AI172" s="145"/>
      <c r="AJ172" s="145"/>
      <c r="AK172" s="145"/>
      <c r="AL172" s="145">
        <v>7.9680767552919738</v>
      </c>
    </row>
    <row r="173" spans="1:38">
      <c r="A173" s="160" t="s">
        <v>40</v>
      </c>
      <c r="B173" s="102" t="s">
        <v>58</v>
      </c>
      <c r="C173" s="329">
        <v>49.798137069829963</v>
      </c>
      <c r="D173" s="329">
        <v>60.197570815297574</v>
      </c>
      <c r="E173" s="329">
        <v>1.4572294774045138</v>
      </c>
      <c r="F173" s="329">
        <v>3.9232342559722797</v>
      </c>
      <c r="G173" s="329"/>
      <c r="H173" s="329">
        <v>6.7799859295612466</v>
      </c>
      <c r="I173" s="329">
        <v>3.0057378593003254</v>
      </c>
      <c r="J173" s="329">
        <v>1.0482190346297477</v>
      </c>
      <c r="K173" s="329">
        <v>8.2479521418749009</v>
      </c>
      <c r="L173" s="329">
        <v>8.3333668230027502</v>
      </c>
      <c r="M173" s="329">
        <v>26.187582365461111</v>
      </c>
      <c r="N173" s="329">
        <v>4.217025329655975</v>
      </c>
      <c r="O173" s="329">
        <v>6.3637410952349125</v>
      </c>
      <c r="P173" s="329">
        <v>5.7592177978715959</v>
      </c>
      <c r="Q173" s="329">
        <v>88.479427471400157</v>
      </c>
      <c r="R173" s="329">
        <v>0.79569208617492704</v>
      </c>
      <c r="S173" s="329">
        <v>0.577130577313129</v>
      </c>
      <c r="T173" s="329">
        <v>167.96039385139693</v>
      </c>
      <c r="U173" s="329"/>
      <c r="V173" s="329">
        <v>7.5320436457676232</v>
      </c>
      <c r="W173" s="329">
        <v>4.3778987152044939</v>
      </c>
      <c r="X173" s="329">
        <v>13.638982572415788</v>
      </c>
      <c r="Y173" s="329">
        <v>10.416518209881161</v>
      </c>
      <c r="Z173" s="329">
        <v>22.323379293728731</v>
      </c>
      <c r="AA173" s="329">
        <v>11.825346586020034</v>
      </c>
      <c r="AB173" s="329">
        <v>2.6447453647969921</v>
      </c>
      <c r="AC173" s="329">
        <v>16.485472720138556</v>
      </c>
      <c r="AD173" s="329">
        <v>10.058278145675597</v>
      </c>
      <c r="AE173" s="329">
        <v>9.1236684980754283</v>
      </c>
      <c r="AF173" s="329">
        <v>17.835074533107377</v>
      </c>
      <c r="AG173" s="329"/>
      <c r="AH173" s="329"/>
      <c r="AI173" s="329"/>
      <c r="AJ173" s="329"/>
      <c r="AK173" s="329"/>
      <c r="AL173" s="329">
        <v>13.821882237474263</v>
      </c>
    </row>
    <row r="174" spans="1:38">
      <c r="A174" s="160" t="s">
        <v>43</v>
      </c>
      <c r="B174" s="102" t="s">
        <v>59</v>
      </c>
      <c r="C174" s="329">
        <v>16.724336238019539</v>
      </c>
      <c r="D174" s="329">
        <v>9.8078405237845931</v>
      </c>
      <c r="E174" s="329">
        <v>0.44755748742496265</v>
      </c>
      <c r="F174" s="329">
        <v>1.6801905577910765</v>
      </c>
      <c r="G174" s="329"/>
      <c r="H174" s="329">
        <v>1.3507441471861734</v>
      </c>
      <c r="I174" s="329">
        <v>1.8290157801441147</v>
      </c>
      <c r="J174" s="329"/>
      <c r="K174" s="329">
        <v>4.8865071584929796</v>
      </c>
      <c r="L174" s="329">
        <v>6.2140122000635145</v>
      </c>
      <c r="M174" s="329">
        <v>7.5514463572847141</v>
      </c>
      <c r="N174" s="329">
        <v>3.9429334264684819</v>
      </c>
      <c r="O174" s="329">
        <v>1.4775354038930915</v>
      </c>
      <c r="P174" s="329"/>
      <c r="Q174" s="329">
        <v>15.980277586372665</v>
      </c>
      <c r="R174" s="329"/>
      <c r="S174" s="329"/>
      <c r="T174" s="329">
        <v>27.048926326477705</v>
      </c>
      <c r="U174" s="329"/>
      <c r="V174" s="329">
        <v>4.2769850281549697</v>
      </c>
      <c r="W174" s="329">
        <v>1.7710776924607807</v>
      </c>
      <c r="X174" s="329">
        <v>10.81350464313579</v>
      </c>
      <c r="Y174" s="329">
        <v>3.3416446948457015</v>
      </c>
      <c r="Z174" s="329">
        <v>6.366057669181064</v>
      </c>
      <c r="AA174" s="329">
        <v>2.2828222738582977</v>
      </c>
      <c r="AB174" s="329">
        <v>2.7108645953325139</v>
      </c>
      <c r="AC174" s="329">
        <v>3.9958175083355245</v>
      </c>
      <c r="AD174" s="329">
        <v>3.7783583354537074</v>
      </c>
      <c r="AE174" s="329">
        <v>8.9223804541139575</v>
      </c>
      <c r="AF174" s="329">
        <v>16.25428224217799</v>
      </c>
      <c r="AG174" s="329"/>
      <c r="AH174" s="329"/>
      <c r="AI174" s="329"/>
      <c r="AJ174" s="329"/>
      <c r="AK174" s="329"/>
      <c r="AL174" s="329">
        <v>6.4969618320808227</v>
      </c>
    </row>
    <row r="175" spans="1:38">
      <c r="A175" s="160" t="s">
        <v>43</v>
      </c>
      <c r="B175" s="92" t="s">
        <v>60</v>
      </c>
      <c r="C175" s="329">
        <v>29.03882308882033</v>
      </c>
      <c r="D175" s="329">
        <v>10.005681789253696</v>
      </c>
      <c r="E175" s="329">
        <v>0.7760288401250135</v>
      </c>
      <c r="F175" s="329">
        <v>1.6400744737043107</v>
      </c>
      <c r="G175" s="329"/>
      <c r="H175" s="329">
        <v>3.1267570340105797</v>
      </c>
      <c r="I175" s="329">
        <v>2.7743868392618145</v>
      </c>
      <c r="J175" s="329">
        <v>0.93070634521014473</v>
      </c>
      <c r="K175" s="329">
        <v>4.64085056262899</v>
      </c>
      <c r="L175" s="329">
        <v>7.2088166495746444</v>
      </c>
      <c r="M175" s="329">
        <v>9.9657352236627865</v>
      </c>
      <c r="N175" s="329">
        <v>4.9418044532036047</v>
      </c>
      <c r="O175" s="329">
        <v>2.5618214469342551</v>
      </c>
      <c r="P175" s="329">
        <v>11.329424815020403</v>
      </c>
      <c r="Q175" s="329">
        <v>18.443709195764395</v>
      </c>
      <c r="R175" s="329">
        <v>0.62470423676184672</v>
      </c>
      <c r="S175" s="329">
        <v>0.22379156276400891</v>
      </c>
      <c r="T175" s="329">
        <v>29.041517599325068</v>
      </c>
      <c r="U175" s="329"/>
      <c r="V175" s="329">
        <v>5.5975546311522191</v>
      </c>
      <c r="W175" s="329">
        <v>3.2685423148583634</v>
      </c>
      <c r="X175" s="329">
        <v>11.262995547091123</v>
      </c>
      <c r="Y175" s="329">
        <v>5.7939633358357039</v>
      </c>
      <c r="Z175" s="329">
        <v>14.418391241576117</v>
      </c>
      <c r="AA175" s="329">
        <v>2.5670189567873036</v>
      </c>
      <c r="AB175" s="329">
        <v>3.0359237731318958</v>
      </c>
      <c r="AC175" s="329">
        <v>7.2393296506088962</v>
      </c>
      <c r="AD175" s="329">
        <v>5.6940037207114793</v>
      </c>
      <c r="AE175" s="329">
        <v>14.257257236756571</v>
      </c>
      <c r="AF175" s="329">
        <v>16.254282242177986</v>
      </c>
      <c r="AG175" s="329"/>
      <c r="AH175" s="329"/>
      <c r="AI175" s="329"/>
      <c r="AJ175" s="329"/>
      <c r="AK175" s="329"/>
      <c r="AL175" s="329">
        <v>4.4716897613611977</v>
      </c>
    </row>
    <row r="176" spans="1:38">
      <c r="A176" s="159"/>
      <c r="B176" s="159"/>
      <c r="C176" s="147"/>
      <c r="D176" s="147"/>
      <c r="E176" s="147"/>
      <c r="F176" s="147"/>
      <c r="G176" s="147"/>
      <c r="H176" s="147"/>
      <c r="I176" s="147"/>
      <c r="J176" s="147"/>
      <c r="K176" s="147"/>
      <c r="L176" s="147"/>
      <c r="M176" s="147"/>
      <c r="N176" s="147"/>
      <c r="O176" s="147"/>
      <c r="P176" s="147"/>
      <c r="Q176" s="147"/>
      <c r="R176" s="147"/>
      <c r="S176" s="147"/>
      <c r="T176" s="147"/>
      <c r="U176" s="147"/>
      <c r="V176" s="147"/>
      <c r="W176" s="147"/>
      <c r="X176" s="147"/>
      <c r="Y176" s="147"/>
      <c r="Z176" s="147"/>
      <c r="AA176" s="147"/>
      <c r="AB176" s="147"/>
      <c r="AC176" s="147"/>
      <c r="AD176" s="147"/>
      <c r="AE176" s="147"/>
      <c r="AF176" s="147"/>
      <c r="AG176" s="147"/>
      <c r="AH176" s="147"/>
      <c r="AI176" s="147"/>
      <c r="AJ176" s="147"/>
      <c r="AK176" s="147"/>
      <c r="AL176" s="216"/>
    </row>
    <row r="177" spans="1:38" ht="15">
      <c r="A177" s="118"/>
      <c r="B177" s="118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223"/>
      <c r="W177" s="223"/>
      <c r="X177" s="223"/>
      <c r="Y177" s="223"/>
      <c r="Z177" s="223"/>
      <c r="AA177" s="223"/>
      <c r="AB177" s="223"/>
      <c r="AC177" s="223"/>
      <c r="AD177" s="223"/>
      <c r="AE177" s="223"/>
      <c r="AF177" s="223"/>
      <c r="AG177" s="223"/>
      <c r="AH177" s="223"/>
      <c r="AI177" s="223"/>
      <c r="AJ177" s="223"/>
      <c r="AK177" s="223"/>
      <c r="AL177" s="223"/>
    </row>
    <row r="178" spans="1:38" ht="15">
      <c r="A178" s="112" t="s">
        <v>53</v>
      </c>
      <c r="B178" s="118"/>
      <c r="C178" s="120" t="s">
        <v>218</v>
      </c>
      <c r="D178" s="223"/>
      <c r="E178" s="223"/>
      <c r="F178" s="223"/>
      <c r="G178" s="223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23"/>
      <c r="Z178" s="223"/>
      <c r="AA178" s="223"/>
      <c r="AB178" s="223"/>
      <c r="AC178" s="223"/>
      <c r="AD178" s="223"/>
      <c r="AE178" s="223"/>
      <c r="AF178" s="223"/>
      <c r="AG178" s="223"/>
      <c r="AH178" s="223"/>
      <c r="AI178" s="223"/>
      <c r="AJ178" s="223"/>
      <c r="AK178" s="223"/>
      <c r="AL178" s="223"/>
    </row>
    <row r="179" spans="1:38">
      <c r="A179" s="141" t="s">
        <v>41</v>
      </c>
      <c r="B179" s="141" t="s">
        <v>42</v>
      </c>
      <c r="C179" s="232" t="s">
        <v>0</v>
      </c>
      <c r="D179" s="232" t="s">
        <v>1</v>
      </c>
      <c r="E179" s="232" t="s">
        <v>2</v>
      </c>
      <c r="F179" s="232" t="s">
        <v>3</v>
      </c>
      <c r="G179" s="232" t="s">
        <v>4</v>
      </c>
      <c r="H179" s="232" t="s">
        <v>5</v>
      </c>
      <c r="I179" s="232" t="s">
        <v>6</v>
      </c>
      <c r="J179" s="232" t="s">
        <v>7</v>
      </c>
      <c r="K179" s="232" t="s">
        <v>8</v>
      </c>
      <c r="L179" s="232" t="s">
        <v>9</v>
      </c>
      <c r="M179" s="232" t="s">
        <v>10</v>
      </c>
      <c r="N179" s="232" t="s">
        <v>11</v>
      </c>
      <c r="O179" s="232" t="s">
        <v>12</v>
      </c>
      <c r="P179" s="232" t="s">
        <v>13</v>
      </c>
      <c r="Q179" s="232" t="s">
        <v>14</v>
      </c>
      <c r="R179" s="232" t="s">
        <v>15</v>
      </c>
      <c r="S179" s="232" t="s">
        <v>16</v>
      </c>
      <c r="T179" s="232" t="s">
        <v>17</v>
      </c>
      <c r="U179" s="232" t="s">
        <v>18</v>
      </c>
      <c r="V179" s="232" t="s">
        <v>19</v>
      </c>
      <c r="W179" s="232" t="s">
        <v>20</v>
      </c>
      <c r="X179" s="232" t="s">
        <v>21</v>
      </c>
      <c r="Y179" s="232" t="s">
        <v>22</v>
      </c>
      <c r="Z179" s="232" t="s">
        <v>23</v>
      </c>
      <c r="AA179" s="232" t="s">
        <v>24</v>
      </c>
      <c r="AB179" s="232" t="s">
        <v>25</v>
      </c>
      <c r="AC179" s="232" t="s">
        <v>26</v>
      </c>
      <c r="AD179" s="232" t="s">
        <v>27</v>
      </c>
      <c r="AE179" s="232" t="s">
        <v>28</v>
      </c>
      <c r="AF179" s="232" t="s">
        <v>29</v>
      </c>
      <c r="AG179" s="232" t="s">
        <v>30</v>
      </c>
      <c r="AH179" s="232" t="s">
        <v>31</v>
      </c>
      <c r="AI179" s="232" t="s">
        <v>32</v>
      </c>
      <c r="AJ179" s="232" t="s">
        <v>33</v>
      </c>
      <c r="AK179" s="232" t="s">
        <v>34</v>
      </c>
      <c r="AL179" s="232" t="s">
        <v>35</v>
      </c>
    </row>
    <row r="180" spans="1:38">
      <c r="A180" s="160" t="s">
        <v>40</v>
      </c>
      <c r="B180" s="102" t="s">
        <v>56</v>
      </c>
      <c r="C180" s="233"/>
      <c r="D180" s="233"/>
      <c r="E180" s="233"/>
      <c r="F180" s="233"/>
      <c r="G180" s="233"/>
      <c r="H180" s="233"/>
      <c r="I180" s="233"/>
      <c r="J180" s="233"/>
      <c r="K180" s="233"/>
      <c r="L180" s="233"/>
      <c r="M180" s="233"/>
      <c r="N180" s="233"/>
      <c r="O180" s="233"/>
      <c r="P180" s="233"/>
      <c r="Q180" s="233"/>
      <c r="R180" s="233"/>
      <c r="S180" s="233"/>
      <c r="T180" s="233"/>
      <c r="U180" s="233"/>
      <c r="V180" s="233"/>
      <c r="W180" s="233"/>
      <c r="X180" s="233"/>
      <c r="Y180" s="233"/>
      <c r="Z180" s="233"/>
      <c r="AA180" s="233"/>
      <c r="AB180" s="233"/>
      <c r="AC180" s="233"/>
      <c r="AD180" s="233"/>
      <c r="AE180" s="233"/>
      <c r="AF180" s="233"/>
      <c r="AG180" s="233"/>
      <c r="AH180" s="233"/>
      <c r="AI180" s="233"/>
      <c r="AJ180" s="233"/>
      <c r="AK180" s="233"/>
      <c r="AL180" s="94"/>
    </row>
    <row r="181" spans="1:38">
      <c r="A181" s="160" t="s">
        <v>40</v>
      </c>
      <c r="B181" s="102" t="s">
        <v>365</v>
      </c>
      <c r="C181" s="329"/>
      <c r="D181" s="329"/>
      <c r="E181" s="329"/>
      <c r="F181" s="329"/>
      <c r="G181" s="329"/>
      <c r="H181" s="329"/>
      <c r="I181" s="329"/>
      <c r="J181" s="329"/>
      <c r="K181" s="329"/>
      <c r="L181" s="329"/>
      <c r="M181" s="329"/>
      <c r="N181" s="329"/>
      <c r="O181" s="329"/>
      <c r="P181" s="329"/>
      <c r="Q181" s="329"/>
      <c r="R181" s="329"/>
      <c r="S181" s="329"/>
      <c r="T181" s="329"/>
      <c r="U181" s="329"/>
      <c r="V181" s="329"/>
      <c r="W181" s="329"/>
      <c r="X181" s="329"/>
      <c r="Y181" s="329"/>
      <c r="Z181" s="329"/>
      <c r="AA181" s="329"/>
      <c r="AB181" s="329"/>
      <c r="AC181" s="329"/>
      <c r="AD181" s="329"/>
      <c r="AE181" s="329"/>
      <c r="AF181" s="329"/>
      <c r="AG181" s="329"/>
      <c r="AH181" s="329"/>
      <c r="AI181" s="329"/>
      <c r="AJ181" s="329"/>
      <c r="AK181" s="329"/>
      <c r="AL181" s="329"/>
    </row>
    <row r="182" spans="1:38">
      <c r="A182" s="160" t="s">
        <v>40</v>
      </c>
      <c r="B182" s="102" t="s">
        <v>58</v>
      </c>
      <c r="C182" s="329"/>
      <c r="D182" s="329"/>
      <c r="E182" s="329"/>
      <c r="F182" s="329"/>
      <c r="G182" s="329"/>
      <c r="H182" s="329"/>
      <c r="I182" s="329"/>
      <c r="J182" s="329"/>
      <c r="K182" s="329"/>
      <c r="L182" s="329"/>
      <c r="M182" s="329"/>
      <c r="N182" s="329"/>
      <c r="O182" s="329"/>
      <c r="P182" s="329"/>
      <c r="Q182" s="329"/>
      <c r="R182" s="329"/>
      <c r="S182" s="329"/>
      <c r="T182" s="329"/>
      <c r="U182" s="329"/>
      <c r="V182" s="329"/>
      <c r="W182" s="329"/>
      <c r="X182" s="329"/>
      <c r="Y182" s="329"/>
      <c r="Z182" s="329"/>
      <c r="AA182" s="329"/>
      <c r="AB182" s="329"/>
      <c r="AC182" s="329"/>
      <c r="AD182" s="329"/>
      <c r="AE182" s="329"/>
      <c r="AF182" s="223"/>
      <c r="AG182" s="329"/>
      <c r="AH182" s="329"/>
      <c r="AI182" s="329"/>
      <c r="AJ182" s="329"/>
      <c r="AK182" s="329"/>
      <c r="AL182" s="329"/>
    </row>
    <row r="183" spans="1:38">
      <c r="A183" s="160" t="s">
        <v>43</v>
      </c>
      <c r="B183" s="102" t="s">
        <v>59</v>
      </c>
      <c r="C183" s="233"/>
      <c r="D183" s="233"/>
      <c r="E183" s="233"/>
      <c r="F183" s="233"/>
      <c r="G183" s="233"/>
      <c r="H183" s="233"/>
      <c r="I183" s="233"/>
      <c r="J183" s="233"/>
      <c r="K183" s="233"/>
      <c r="L183" s="233"/>
      <c r="M183" s="233"/>
      <c r="N183" s="233"/>
      <c r="O183" s="233"/>
      <c r="P183" s="233"/>
      <c r="Q183" s="233"/>
      <c r="R183" s="233"/>
      <c r="S183" s="233"/>
      <c r="T183" s="233"/>
      <c r="U183" s="233"/>
      <c r="V183" s="233"/>
      <c r="W183" s="233"/>
      <c r="X183" s="233"/>
      <c r="Y183" s="233"/>
      <c r="Z183" s="233"/>
      <c r="AA183" s="233"/>
      <c r="AB183" s="233"/>
      <c r="AC183" s="233"/>
      <c r="AD183" s="233"/>
      <c r="AE183" s="233"/>
      <c r="AF183" s="233"/>
      <c r="AG183" s="233"/>
      <c r="AH183" s="233"/>
      <c r="AI183" s="233"/>
      <c r="AJ183" s="233"/>
      <c r="AK183" s="233"/>
      <c r="AL183" s="329"/>
    </row>
    <row r="184" spans="1:38">
      <c r="A184" s="160" t="s">
        <v>43</v>
      </c>
      <c r="B184" s="92" t="s">
        <v>60</v>
      </c>
      <c r="C184" s="233"/>
      <c r="D184" s="233"/>
      <c r="E184" s="233"/>
      <c r="F184" s="233"/>
      <c r="G184" s="233"/>
      <c r="H184" s="233"/>
      <c r="I184" s="233"/>
      <c r="J184" s="233"/>
      <c r="K184" s="233"/>
      <c r="L184" s="233"/>
      <c r="M184" s="233"/>
      <c r="N184" s="233"/>
      <c r="O184" s="233"/>
      <c r="P184" s="233"/>
      <c r="Q184" s="233"/>
      <c r="R184" s="233"/>
      <c r="S184" s="233"/>
      <c r="T184" s="233"/>
      <c r="U184" s="233"/>
      <c r="V184" s="233"/>
      <c r="W184" s="233"/>
      <c r="X184" s="233"/>
      <c r="Y184" s="233"/>
      <c r="Z184" s="233"/>
      <c r="AA184" s="233"/>
      <c r="AB184" s="233"/>
      <c r="AC184" s="233"/>
      <c r="AD184" s="233"/>
      <c r="AE184" s="233"/>
      <c r="AF184" s="233"/>
      <c r="AG184" s="233"/>
      <c r="AH184" s="233"/>
      <c r="AI184" s="233"/>
      <c r="AJ184" s="233"/>
      <c r="AK184" s="233"/>
      <c r="AL184" s="329"/>
    </row>
    <row r="185" spans="1:38">
      <c r="A185" s="159"/>
      <c r="B185" s="159"/>
      <c r="C185" s="147"/>
      <c r="D185" s="147"/>
      <c r="E185" s="147"/>
      <c r="F185" s="147"/>
      <c r="G185" s="147"/>
      <c r="H185" s="147"/>
      <c r="I185" s="147"/>
      <c r="J185" s="147"/>
      <c r="K185" s="147"/>
      <c r="L185" s="147"/>
      <c r="M185" s="147"/>
      <c r="N185" s="147"/>
      <c r="O185" s="147"/>
      <c r="P185" s="147"/>
      <c r="Q185" s="147"/>
      <c r="R185" s="147"/>
      <c r="S185" s="147"/>
      <c r="T185" s="147"/>
      <c r="U185" s="147"/>
      <c r="V185" s="147"/>
      <c r="W185" s="147"/>
      <c r="X185" s="147"/>
      <c r="Y185" s="147"/>
      <c r="Z185" s="147"/>
      <c r="AA185" s="147"/>
      <c r="AB185" s="147"/>
      <c r="AC185" s="147"/>
      <c r="AD185" s="147"/>
      <c r="AE185" s="147"/>
      <c r="AF185" s="147"/>
      <c r="AG185" s="147"/>
      <c r="AH185" s="147"/>
      <c r="AI185" s="147"/>
      <c r="AJ185" s="147"/>
      <c r="AK185" s="147"/>
      <c r="AL185" s="216"/>
    </row>
    <row r="186" spans="1:38" ht="15">
      <c r="A186" s="118"/>
      <c r="B186" s="118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223"/>
      <c r="W186" s="223"/>
      <c r="X186" s="223"/>
      <c r="Y186" s="223"/>
      <c r="Z186" s="223"/>
      <c r="AA186" s="223"/>
      <c r="AB186" s="223"/>
      <c r="AC186" s="223"/>
      <c r="AD186" s="223"/>
      <c r="AE186" s="223"/>
      <c r="AF186" s="223"/>
      <c r="AG186" s="223"/>
      <c r="AH186" s="223"/>
      <c r="AI186" s="223"/>
      <c r="AJ186" s="223"/>
      <c r="AK186" s="223"/>
      <c r="AL186" s="223"/>
    </row>
    <row r="187" spans="1:38" ht="15">
      <c r="A187" s="112" t="s">
        <v>54</v>
      </c>
      <c r="B187" s="118"/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23"/>
      <c r="Z187" s="223"/>
      <c r="AA187" s="223"/>
      <c r="AB187" s="223"/>
      <c r="AC187" s="223"/>
      <c r="AD187" s="223"/>
      <c r="AE187" s="223"/>
      <c r="AF187" s="223"/>
      <c r="AG187" s="223"/>
      <c r="AH187" s="223"/>
      <c r="AI187" s="223"/>
      <c r="AJ187" s="223"/>
      <c r="AK187" s="223"/>
      <c r="AL187" s="223"/>
    </row>
    <row r="188" spans="1:38">
      <c r="A188" s="141" t="s">
        <v>41</v>
      </c>
      <c r="B188" s="141" t="s">
        <v>42</v>
      </c>
      <c r="C188" s="232" t="s">
        <v>0</v>
      </c>
      <c r="D188" s="232" t="s">
        <v>1</v>
      </c>
      <c r="E188" s="232" t="s">
        <v>2</v>
      </c>
      <c r="F188" s="232" t="s">
        <v>3</v>
      </c>
      <c r="G188" s="232" t="s">
        <v>4</v>
      </c>
      <c r="H188" s="232" t="s">
        <v>5</v>
      </c>
      <c r="I188" s="232" t="s">
        <v>6</v>
      </c>
      <c r="J188" s="232" t="s">
        <v>7</v>
      </c>
      <c r="K188" s="232" t="s">
        <v>8</v>
      </c>
      <c r="L188" s="232" t="s">
        <v>9</v>
      </c>
      <c r="M188" s="232" t="s">
        <v>10</v>
      </c>
      <c r="N188" s="232" t="s">
        <v>11</v>
      </c>
      <c r="O188" s="232" t="s">
        <v>12</v>
      </c>
      <c r="P188" s="232" t="s">
        <v>13</v>
      </c>
      <c r="Q188" s="232" t="s">
        <v>14</v>
      </c>
      <c r="R188" s="232" t="s">
        <v>15</v>
      </c>
      <c r="S188" s="232" t="s">
        <v>16</v>
      </c>
      <c r="T188" s="232" t="s">
        <v>17</v>
      </c>
      <c r="U188" s="232" t="s">
        <v>18</v>
      </c>
      <c r="V188" s="232" t="s">
        <v>19</v>
      </c>
      <c r="W188" s="232" t="s">
        <v>20</v>
      </c>
      <c r="X188" s="232" t="s">
        <v>21</v>
      </c>
      <c r="Y188" s="232" t="s">
        <v>22</v>
      </c>
      <c r="Z188" s="232" t="s">
        <v>23</v>
      </c>
      <c r="AA188" s="232" t="s">
        <v>24</v>
      </c>
      <c r="AB188" s="232" t="s">
        <v>25</v>
      </c>
      <c r="AC188" s="232" t="s">
        <v>26</v>
      </c>
      <c r="AD188" s="232" t="s">
        <v>27</v>
      </c>
      <c r="AE188" s="232" t="s">
        <v>28</v>
      </c>
      <c r="AF188" s="232" t="s">
        <v>29</v>
      </c>
      <c r="AG188" s="232" t="s">
        <v>30</v>
      </c>
      <c r="AH188" s="232" t="s">
        <v>31</v>
      </c>
      <c r="AI188" s="232" t="s">
        <v>32</v>
      </c>
      <c r="AJ188" s="232" t="s">
        <v>33</v>
      </c>
      <c r="AK188" s="232" t="s">
        <v>34</v>
      </c>
      <c r="AL188" s="232" t="s">
        <v>35</v>
      </c>
    </row>
    <row r="189" spans="1:38">
      <c r="A189" s="160" t="s">
        <v>40</v>
      </c>
      <c r="B189" s="102" t="s">
        <v>56</v>
      </c>
      <c r="C189" s="329"/>
      <c r="D189" s="329">
        <v>2.0563664830056188</v>
      </c>
      <c r="E189" s="329"/>
      <c r="F189" s="329"/>
      <c r="G189" s="329"/>
      <c r="H189" s="329"/>
      <c r="I189" s="329"/>
      <c r="J189" s="329"/>
      <c r="K189" s="329"/>
      <c r="L189" s="329">
        <v>1.0974931412013738</v>
      </c>
      <c r="M189" s="329">
        <v>5.8382130324180803</v>
      </c>
      <c r="N189" s="329"/>
      <c r="O189" s="329"/>
      <c r="P189" s="329"/>
      <c r="Q189" s="329">
        <v>4.7300067904273995</v>
      </c>
      <c r="R189" s="329"/>
      <c r="S189" s="329"/>
      <c r="T189" s="329"/>
      <c r="U189" s="329"/>
      <c r="V189" s="329">
        <v>4.3355735938146287</v>
      </c>
      <c r="W189" s="329"/>
      <c r="X189" s="329"/>
      <c r="Y189" s="329"/>
      <c r="Z189" s="329"/>
      <c r="AA189" s="329"/>
      <c r="AB189" s="329">
        <v>2.6822189194390242</v>
      </c>
      <c r="AC189" s="329"/>
      <c r="AD189" s="329">
        <v>4.9333117638502877</v>
      </c>
      <c r="AE189" s="329"/>
      <c r="AF189" s="329"/>
      <c r="AG189" s="329"/>
      <c r="AH189" s="329"/>
      <c r="AI189" s="329"/>
      <c r="AJ189" s="329"/>
      <c r="AK189" s="329">
        <v>3.5099369437993904</v>
      </c>
      <c r="AL189" s="329">
        <v>3.02957403697238</v>
      </c>
    </row>
    <row r="190" spans="1:38">
      <c r="A190" s="160" t="s">
        <v>40</v>
      </c>
      <c r="B190" s="102" t="s">
        <v>365</v>
      </c>
      <c r="C190" s="329">
        <v>3.7977358650706727</v>
      </c>
      <c r="D190" s="329">
        <v>5.487607836852785</v>
      </c>
      <c r="E190" s="329">
        <v>25.604204754448233</v>
      </c>
      <c r="F190" s="329">
        <v>4.4221309541018137</v>
      </c>
      <c r="G190" s="329"/>
      <c r="H190" s="329">
        <v>18.10535605684634</v>
      </c>
      <c r="I190" s="329">
        <v>11.415250946280569</v>
      </c>
      <c r="J190" s="329">
        <v>13.992751094755784</v>
      </c>
      <c r="K190" s="329">
        <v>4.929790022500196</v>
      </c>
      <c r="L190" s="329">
        <v>0.99122359239819813</v>
      </c>
      <c r="M190" s="329">
        <v>15.185878552092065</v>
      </c>
      <c r="N190" s="329">
        <v>34.914021642865549</v>
      </c>
      <c r="O190" s="329">
        <v>9.4755737483839368</v>
      </c>
      <c r="P190" s="329">
        <v>15.656378208433148</v>
      </c>
      <c r="Q190" s="329">
        <v>6.7899655672190926</v>
      </c>
      <c r="R190" s="329">
        <v>3.9047543811623351</v>
      </c>
      <c r="S190" s="329">
        <v>15.119549995371806</v>
      </c>
      <c r="T190" s="329">
        <v>4.3986522556604122</v>
      </c>
      <c r="U190" s="329"/>
      <c r="V190" s="329">
        <v>7.470483806471055</v>
      </c>
      <c r="W190" s="329">
        <v>20.071871427620081</v>
      </c>
      <c r="X190" s="329">
        <v>7.3440713270833875</v>
      </c>
      <c r="Y190" s="329">
        <v>13.913129327607788</v>
      </c>
      <c r="Z190" s="329">
        <v>5.2944494598668124</v>
      </c>
      <c r="AA190" s="329">
        <v>12.171138222968986</v>
      </c>
      <c r="AB190" s="329">
        <v>7.5144430624221714</v>
      </c>
      <c r="AC190" s="329">
        <v>0.7111091638294631</v>
      </c>
      <c r="AD190" s="329">
        <v>6.7596702827781208</v>
      </c>
      <c r="AE190" s="329">
        <v>0.32976592740718147</v>
      </c>
      <c r="AF190" s="329">
        <v>0.47929284346050005</v>
      </c>
      <c r="AG190" s="329"/>
      <c r="AH190" s="329"/>
      <c r="AI190" s="329"/>
      <c r="AJ190" s="329"/>
      <c r="AK190" s="329">
        <v>4.1036013702965075</v>
      </c>
      <c r="AL190" s="329">
        <v>8.0375731798248644</v>
      </c>
    </row>
    <row r="191" spans="1:38">
      <c r="A191" s="160" t="s">
        <v>40</v>
      </c>
      <c r="B191" s="102" t="s">
        <v>58</v>
      </c>
      <c r="C191" s="329">
        <v>1.754599912360562</v>
      </c>
      <c r="D191" s="329">
        <v>4.7550362649810243</v>
      </c>
      <c r="E191" s="329">
        <v>1.0831753435021829</v>
      </c>
      <c r="F191" s="329">
        <v>1.1922086082591288</v>
      </c>
      <c r="G191" s="329"/>
      <c r="H191" s="329">
        <v>2.4031398092581266</v>
      </c>
      <c r="I191" s="329">
        <v>0.66232989450700708</v>
      </c>
      <c r="J191" s="329">
        <v>0.42807606467189907</v>
      </c>
      <c r="K191" s="329">
        <v>0.43833740160966839</v>
      </c>
      <c r="L191" s="329">
        <v>0.69202262627991773</v>
      </c>
      <c r="M191" s="329">
        <v>2.4446694639747211</v>
      </c>
      <c r="N191" s="329">
        <v>0.46434945156256036</v>
      </c>
      <c r="O191" s="329">
        <v>1.4363058184328419</v>
      </c>
      <c r="P191" s="329">
        <v>0.50638704788809519</v>
      </c>
      <c r="Q191" s="329">
        <v>2.3817426264977608</v>
      </c>
      <c r="R191" s="329">
        <v>0.45707228081842693</v>
      </c>
      <c r="S191" s="329">
        <v>1.0121196741246199</v>
      </c>
      <c r="T191" s="329">
        <v>6.7023315485988721</v>
      </c>
      <c r="U191" s="329"/>
      <c r="V191" s="329">
        <v>1.357731051207955</v>
      </c>
      <c r="W191" s="329">
        <v>0.56126515900388607</v>
      </c>
      <c r="X191" s="329">
        <v>0.75432434971279438</v>
      </c>
      <c r="Y191" s="329">
        <v>0.76033627303168072</v>
      </c>
      <c r="Z191" s="329">
        <v>1.1124817692995599</v>
      </c>
      <c r="AA191" s="329">
        <v>2.3601908054364285</v>
      </c>
      <c r="AB191" s="329">
        <v>0.70346408678882622</v>
      </c>
      <c r="AC191" s="329">
        <v>1.4805113904646172</v>
      </c>
      <c r="AD191" s="329">
        <v>0.71409134731437529</v>
      </c>
      <c r="AE191" s="329">
        <v>0.63968171188736456</v>
      </c>
      <c r="AF191" s="329">
        <v>0.76611448148740569</v>
      </c>
      <c r="AG191" s="329">
        <v>0.56976475046816621</v>
      </c>
      <c r="AH191" s="329">
        <v>0.5559547327236255</v>
      </c>
      <c r="AI191" s="329">
        <v>0.52250526090563509</v>
      </c>
      <c r="AJ191" s="329">
        <v>0.87892650743940393</v>
      </c>
      <c r="AK191" s="329">
        <v>0.1576505278469944</v>
      </c>
      <c r="AL191" s="329">
        <v>1.1403301486432755</v>
      </c>
    </row>
    <row r="192" spans="1:38">
      <c r="A192" s="160" t="s">
        <v>43</v>
      </c>
      <c r="B192" s="102" t="s">
        <v>59</v>
      </c>
      <c r="C192" s="329">
        <v>0.63269410560311523</v>
      </c>
      <c r="D192" s="329">
        <v>0.83022132061206921</v>
      </c>
      <c r="E192" s="329">
        <v>2.44458538831136</v>
      </c>
      <c r="F192" s="329">
        <v>0.58170927988619536</v>
      </c>
      <c r="G192" s="329"/>
      <c r="H192" s="329">
        <v>2.2672942994328373</v>
      </c>
      <c r="I192" s="329">
        <v>1.4204066362348102</v>
      </c>
      <c r="J192" s="329"/>
      <c r="K192" s="329">
        <v>0.6051622276905434</v>
      </c>
      <c r="L192" s="329">
        <v>0.37375746048434999</v>
      </c>
      <c r="M192" s="329">
        <v>2.2922210645132552</v>
      </c>
      <c r="N192" s="329">
        <v>2.7188598154250414</v>
      </c>
      <c r="O192" s="329">
        <v>0.98347927302636851</v>
      </c>
      <c r="P192" s="329"/>
      <c r="Q192" s="329">
        <v>1.4384561664188198</v>
      </c>
      <c r="R192" s="329"/>
      <c r="S192" s="329"/>
      <c r="T192" s="329">
        <v>0.58835558800033783</v>
      </c>
      <c r="U192" s="329"/>
      <c r="V192" s="329">
        <v>1.6678754839404808</v>
      </c>
      <c r="W192" s="329">
        <v>2.1334009996827468</v>
      </c>
      <c r="X192" s="329">
        <v>2.0540317873418985</v>
      </c>
      <c r="Y192" s="329">
        <v>1.0229291777880705</v>
      </c>
      <c r="Z192" s="329">
        <v>0.58749386947596138</v>
      </c>
      <c r="AA192" s="329">
        <v>1.1608425305599341</v>
      </c>
      <c r="AB192" s="329">
        <v>1.9200225679558116</v>
      </c>
      <c r="AC192" s="329">
        <v>0.10593427335273928</v>
      </c>
      <c r="AD192" s="329">
        <v>1.1216292171322513</v>
      </c>
      <c r="AE192" s="329">
        <v>5.6211421160837854E-2</v>
      </c>
      <c r="AF192" s="329">
        <v>9.3290209982604386E-2</v>
      </c>
      <c r="AG192" s="329"/>
      <c r="AH192" s="329"/>
      <c r="AI192" s="329"/>
      <c r="AJ192" s="329"/>
      <c r="AK192" s="329">
        <v>4.1695132428167501</v>
      </c>
      <c r="AL192" s="329">
        <v>1.5667039178445625</v>
      </c>
    </row>
    <row r="193" spans="1:38">
      <c r="A193" s="160" t="s">
        <v>43</v>
      </c>
      <c r="B193" s="92" t="s">
        <v>60</v>
      </c>
      <c r="C193" s="329">
        <v>3.3515372478937664</v>
      </c>
      <c r="D193" s="329">
        <v>1.2135119370203427</v>
      </c>
      <c r="E193" s="329">
        <v>1.0286873228442979</v>
      </c>
      <c r="F193" s="329">
        <v>1.0366218768729905</v>
      </c>
      <c r="G193" s="329"/>
      <c r="H193" s="329">
        <v>4.7532588873861474</v>
      </c>
      <c r="I193" s="329">
        <v>3.1615998373797267</v>
      </c>
      <c r="J193" s="329">
        <v>0.47107956321951661</v>
      </c>
      <c r="K193" s="329">
        <v>0.3437654626831953</v>
      </c>
      <c r="L193" s="329">
        <v>2.7902000147418349</v>
      </c>
      <c r="M193" s="329">
        <v>3.5604120706573497</v>
      </c>
      <c r="N193" s="329">
        <v>1.3730067620395809</v>
      </c>
      <c r="O193" s="329">
        <v>2.651283241161412</v>
      </c>
      <c r="P193" s="329">
        <v>8.6570931533401492</v>
      </c>
      <c r="Q193" s="329">
        <v>7.5126817105063406</v>
      </c>
      <c r="R193" s="329">
        <v>0.45979172071505259</v>
      </c>
      <c r="S193" s="329">
        <v>0.5003260657765628</v>
      </c>
      <c r="T193" s="329">
        <v>3.2485334156035881</v>
      </c>
      <c r="U193" s="329"/>
      <c r="V193" s="329">
        <v>2.1741992154176999</v>
      </c>
      <c r="W193" s="329">
        <v>0.6761038208664969</v>
      </c>
      <c r="X193" s="329">
        <v>0.98601233779043052</v>
      </c>
      <c r="Y193" s="329">
        <v>0.98028549540501719</v>
      </c>
      <c r="Z193" s="329">
        <v>1.6991957130499231</v>
      </c>
      <c r="AA193" s="329">
        <v>0.83605254416450625</v>
      </c>
      <c r="AB193" s="329">
        <v>1.7947837276698586</v>
      </c>
      <c r="AC193" s="329">
        <v>1.0121922787179392</v>
      </c>
      <c r="AD193" s="329">
        <v>1.03370942984285</v>
      </c>
      <c r="AE193" s="329">
        <v>2.3505705046681062</v>
      </c>
      <c r="AF193" s="329">
        <v>2.0120854852525736</v>
      </c>
      <c r="AG193" s="329">
        <v>7.851735382021513E-2</v>
      </c>
      <c r="AH193" s="329">
        <v>7.847076188695068E-2</v>
      </c>
      <c r="AI193" s="329">
        <v>0.54047350671087135</v>
      </c>
      <c r="AJ193" s="329">
        <v>0.26124007306783137</v>
      </c>
      <c r="AK193" s="329">
        <v>2.7949858656841364</v>
      </c>
      <c r="AL193" s="329">
        <v>1.3621614122656855</v>
      </c>
    </row>
    <row r="194" spans="1:38">
      <c r="A194" s="159"/>
      <c r="B194" s="159"/>
      <c r="C194" s="147"/>
      <c r="D194" s="147"/>
      <c r="E194" s="147"/>
      <c r="F194" s="147"/>
      <c r="G194" s="147"/>
      <c r="H194" s="147"/>
      <c r="I194" s="147"/>
      <c r="J194" s="147"/>
      <c r="K194" s="147"/>
      <c r="L194" s="147"/>
      <c r="M194" s="147"/>
      <c r="N194" s="147"/>
      <c r="O194" s="147"/>
      <c r="P194" s="147"/>
      <c r="Q194" s="147"/>
      <c r="R194" s="147"/>
      <c r="S194" s="147"/>
      <c r="T194" s="147"/>
      <c r="U194" s="147"/>
      <c r="V194" s="147"/>
      <c r="W194" s="147"/>
      <c r="X194" s="147"/>
      <c r="Y194" s="147"/>
      <c r="Z194" s="147"/>
      <c r="AA194" s="147"/>
      <c r="AB194" s="147"/>
      <c r="AC194" s="147"/>
      <c r="AD194" s="147"/>
      <c r="AE194" s="147"/>
      <c r="AF194" s="147"/>
      <c r="AG194" s="147"/>
      <c r="AH194" s="147"/>
      <c r="AI194" s="147"/>
      <c r="AJ194" s="147"/>
      <c r="AK194" s="147"/>
      <c r="AL194" s="216"/>
    </row>
    <row r="195" spans="1:38" ht="15">
      <c r="A195" s="118"/>
      <c r="B195" s="118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223"/>
      <c r="W195" s="223"/>
      <c r="X195" s="223"/>
      <c r="Y195" s="223"/>
      <c r="Z195" s="223"/>
      <c r="AA195" s="223"/>
      <c r="AB195" s="223"/>
      <c r="AC195" s="223"/>
      <c r="AD195" s="223"/>
      <c r="AE195" s="223"/>
      <c r="AF195" s="223"/>
      <c r="AG195" s="223"/>
      <c r="AH195" s="223"/>
      <c r="AI195" s="223"/>
      <c r="AJ195" s="223"/>
      <c r="AK195" s="223"/>
      <c r="AL195" s="223"/>
    </row>
    <row r="196" spans="1:38" ht="15">
      <c r="A196" s="112" t="s">
        <v>214</v>
      </c>
      <c r="B196" s="118"/>
      <c r="C196" s="223"/>
      <c r="D196" s="223"/>
      <c r="E196" s="223"/>
      <c r="F196" s="223"/>
      <c r="G196" s="223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23"/>
      <c r="Z196" s="223"/>
      <c r="AA196" s="223"/>
      <c r="AB196" s="223"/>
      <c r="AC196" s="223"/>
      <c r="AD196" s="223"/>
      <c r="AE196" s="223"/>
      <c r="AF196" s="223"/>
      <c r="AG196" s="223"/>
      <c r="AH196" s="223"/>
      <c r="AI196" s="223"/>
      <c r="AJ196" s="223"/>
      <c r="AK196" s="223"/>
      <c r="AL196" s="223"/>
    </row>
    <row r="197" spans="1:38">
      <c r="A197" s="141" t="s">
        <v>41</v>
      </c>
      <c r="B197" s="141" t="s">
        <v>42</v>
      </c>
      <c r="C197" s="232" t="s">
        <v>0</v>
      </c>
      <c r="D197" s="232" t="s">
        <v>1</v>
      </c>
      <c r="E197" s="232" t="s">
        <v>2</v>
      </c>
      <c r="F197" s="232" t="s">
        <v>3</v>
      </c>
      <c r="G197" s="232" t="s">
        <v>4</v>
      </c>
      <c r="H197" s="232" t="s">
        <v>5</v>
      </c>
      <c r="I197" s="232" t="s">
        <v>6</v>
      </c>
      <c r="J197" s="232" t="s">
        <v>7</v>
      </c>
      <c r="K197" s="232" t="s">
        <v>8</v>
      </c>
      <c r="L197" s="232" t="s">
        <v>9</v>
      </c>
      <c r="M197" s="232" t="s">
        <v>10</v>
      </c>
      <c r="N197" s="232" t="s">
        <v>11</v>
      </c>
      <c r="O197" s="232" t="s">
        <v>12</v>
      </c>
      <c r="P197" s="232" t="s">
        <v>13</v>
      </c>
      <c r="Q197" s="232" t="s">
        <v>14</v>
      </c>
      <c r="R197" s="232" t="s">
        <v>15</v>
      </c>
      <c r="S197" s="232" t="s">
        <v>16</v>
      </c>
      <c r="T197" s="232" t="s">
        <v>17</v>
      </c>
      <c r="U197" s="232" t="s">
        <v>18</v>
      </c>
      <c r="V197" s="232" t="s">
        <v>19</v>
      </c>
      <c r="W197" s="232" t="s">
        <v>20</v>
      </c>
      <c r="X197" s="232" t="s">
        <v>21</v>
      </c>
      <c r="Y197" s="232" t="s">
        <v>22</v>
      </c>
      <c r="Z197" s="232" t="s">
        <v>23</v>
      </c>
      <c r="AA197" s="232" t="s">
        <v>24</v>
      </c>
      <c r="AB197" s="232" t="s">
        <v>25</v>
      </c>
      <c r="AC197" s="232" t="s">
        <v>26</v>
      </c>
      <c r="AD197" s="232" t="s">
        <v>27</v>
      </c>
      <c r="AE197" s="232" t="s">
        <v>28</v>
      </c>
      <c r="AF197" s="232" t="s">
        <v>29</v>
      </c>
      <c r="AG197" s="232" t="s">
        <v>30</v>
      </c>
      <c r="AH197" s="232" t="s">
        <v>31</v>
      </c>
      <c r="AI197" s="232" t="s">
        <v>32</v>
      </c>
      <c r="AJ197" s="232" t="s">
        <v>33</v>
      </c>
      <c r="AK197" s="232" t="s">
        <v>34</v>
      </c>
      <c r="AL197" s="232" t="s">
        <v>35</v>
      </c>
    </row>
    <row r="198" spans="1:38">
      <c r="A198" s="160" t="s">
        <v>40</v>
      </c>
      <c r="B198" s="102" t="s">
        <v>56</v>
      </c>
      <c r="C198" s="329"/>
      <c r="D198" s="329">
        <v>19.488733137027459</v>
      </c>
      <c r="E198" s="329"/>
      <c r="F198" s="329"/>
      <c r="G198" s="329"/>
      <c r="H198" s="329"/>
      <c r="I198" s="329"/>
      <c r="J198" s="329"/>
      <c r="K198" s="329"/>
      <c r="L198" s="329">
        <v>4.3050978363952543</v>
      </c>
      <c r="M198" s="329">
        <v>6.3555045372759427</v>
      </c>
      <c r="N198" s="329"/>
      <c r="O198" s="329"/>
      <c r="P198" s="329"/>
      <c r="Q198" s="329">
        <v>5.1756104004111281</v>
      </c>
      <c r="R198" s="329"/>
      <c r="S198" s="329"/>
      <c r="T198" s="329"/>
      <c r="U198" s="329"/>
      <c r="V198" s="329">
        <v>11.219104827187262</v>
      </c>
      <c r="W198" s="329"/>
      <c r="X198" s="329"/>
      <c r="Y198" s="329"/>
      <c r="Z198" s="329"/>
      <c r="AA198" s="329"/>
      <c r="AB198" s="329">
        <v>13.555264404576501</v>
      </c>
      <c r="AC198" s="329"/>
      <c r="AD198" s="329">
        <v>2.3202168488147725</v>
      </c>
      <c r="AE198" s="329"/>
      <c r="AF198" s="329"/>
      <c r="AG198" s="329"/>
      <c r="AH198" s="329"/>
      <c r="AI198" s="329"/>
      <c r="AJ198" s="329"/>
      <c r="AK198" s="329">
        <v>1.4606427968587643</v>
      </c>
      <c r="AL198" s="329">
        <v>6.2019950006353017</v>
      </c>
    </row>
    <row r="199" spans="1:38">
      <c r="A199" s="160" t="s">
        <v>40</v>
      </c>
      <c r="B199" s="102" t="s">
        <v>365</v>
      </c>
      <c r="C199" s="329">
        <v>2.8203313364557845</v>
      </c>
      <c r="D199" s="329">
        <v>5.3234715016524214</v>
      </c>
      <c r="E199" s="329">
        <v>10.73874689660493</v>
      </c>
      <c r="F199" s="329">
        <v>10.361348478682901</v>
      </c>
      <c r="G199" s="329"/>
      <c r="H199" s="329">
        <v>4.3863309715121712</v>
      </c>
      <c r="I199" s="329">
        <v>6.9901239879633215</v>
      </c>
      <c r="J199" s="329">
        <v>8.4608270690028053</v>
      </c>
      <c r="K199" s="329">
        <v>14.176802775696451</v>
      </c>
      <c r="L199" s="329">
        <v>6.062013746104995</v>
      </c>
      <c r="M199" s="329">
        <v>6.0450718676496962</v>
      </c>
      <c r="N199" s="329">
        <v>30.708450454599664</v>
      </c>
      <c r="O199" s="329">
        <v>4.3736712262832134</v>
      </c>
      <c r="P199" s="329">
        <v>26.879034374301057</v>
      </c>
      <c r="Q199" s="329">
        <v>3.8209227708063991</v>
      </c>
      <c r="R199" s="329">
        <v>1.8731570689432968</v>
      </c>
      <c r="S199" s="329">
        <v>5.1242381934211885</v>
      </c>
      <c r="T199" s="329">
        <v>7.4965831621176822</v>
      </c>
      <c r="U199" s="329"/>
      <c r="V199" s="329">
        <v>2.8092561321078886</v>
      </c>
      <c r="W199" s="329">
        <v>5.3562564765847043</v>
      </c>
      <c r="X199" s="329">
        <v>3.0566278174446633</v>
      </c>
      <c r="Y199" s="329">
        <v>7.3708603478730286</v>
      </c>
      <c r="Z199" s="329">
        <v>4.64241721066095</v>
      </c>
      <c r="AA199" s="329">
        <v>5.7306353767660712</v>
      </c>
      <c r="AB199" s="329">
        <v>13.576946066450123</v>
      </c>
      <c r="AC199" s="329">
        <v>9.9094586915244101</v>
      </c>
      <c r="AD199" s="329">
        <v>2.521178745893371</v>
      </c>
      <c r="AE199" s="329">
        <v>15.148247732505657</v>
      </c>
      <c r="AF199" s="329">
        <v>3.0417306204264749</v>
      </c>
      <c r="AG199" s="329"/>
      <c r="AH199" s="329"/>
      <c r="AI199" s="329"/>
      <c r="AJ199" s="329"/>
      <c r="AK199" s="329">
        <v>1.4279580655773041</v>
      </c>
      <c r="AL199" s="329">
        <v>5.6555297202465429</v>
      </c>
    </row>
    <row r="200" spans="1:38">
      <c r="A200" s="160" t="s">
        <v>40</v>
      </c>
      <c r="B200" s="102" t="s">
        <v>58</v>
      </c>
      <c r="C200" s="329">
        <v>8.1795459363927865</v>
      </c>
      <c r="D200" s="329">
        <v>16.243561659368382</v>
      </c>
      <c r="E200" s="329">
        <v>18.768202217956617</v>
      </c>
      <c r="F200" s="329">
        <v>17.068402239674437</v>
      </c>
      <c r="G200" s="329"/>
      <c r="H200" s="329">
        <v>16.169091350687346</v>
      </c>
      <c r="I200" s="329">
        <v>6.0755195963703343</v>
      </c>
      <c r="J200" s="329">
        <v>8.4608270690028071</v>
      </c>
      <c r="K200" s="329">
        <v>17.026988136428386</v>
      </c>
      <c r="L200" s="329">
        <v>8.3964645996207228</v>
      </c>
      <c r="M200" s="329">
        <v>11.706121761199974</v>
      </c>
      <c r="N200" s="329">
        <v>13.716651417237514</v>
      </c>
      <c r="O200" s="329">
        <v>12.159464229608341</v>
      </c>
      <c r="P200" s="329">
        <v>11.169563975877351</v>
      </c>
      <c r="Q200" s="329">
        <v>15.77573972696239</v>
      </c>
      <c r="R200" s="329">
        <v>1.8731570689432975</v>
      </c>
      <c r="S200" s="329">
        <v>5.1242381934211876</v>
      </c>
      <c r="T200" s="329">
        <v>34.708003476280325</v>
      </c>
      <c r="U200" s="329"/>
      <c r="V200" s="329">
        <v>3.4962034343246149</v>
      </c>
      <c r="W200" s="329">
        <v>6.8965671922135883</v>
      </c>
      <c r="X200" s="329">
        <v>5.2629286735367824</v>
      </c>
      <c r="Y200" s="329">
        <v>10.680352635111831</v>
      </c>
      <c r="Z200" s="329">
        <v>10.123508727533807</v>
      </c>
      <c r="AA200" s="329">
        <v>14.73022872615245</v>
      </c>
      <c r="AB200" s="329">
        <v>5.7717847376035447</v>
      </c>
      <c r="AC200" s="329">
        <v>31.068867112913058</v>
      </c>
      <c r="AD200" s="329">
        <v>4.9610799418173901</v>
      </c>
      <c r="AE200" s="329">
        <v>11.798310679972479</v>
      </c>
      <c r="AF200" s="329">
        <v>3.0417306204264749</v>
      </c>
      <c r="AG200" s="329">
        <v>32.459435283361046</v>
      </c>
      <c r="AH200" s="329">
        <v>31.957162214931575</v>
      </c>
      <c r="AI200" s="329">
        <v>10.138325195512628</v>
      </c>
      <c r="AJ200" s="329">
        <v>986.79072939171306</v>
      </c>
      <c r="AK200" s="329">
        <v>0.86381666818778968</v>
      </c>
      <c r="AL200" s="329">
        <v>8.3895683190188688</v>
      </c>
    </row>
    <row r="201" spans="1:38">
      <c r="A201" s="160" t="s">
        <v>43</v>
      </c>
      <c r="B201" s="102" t="s">
        <v>59</v>
      </c>
      <c r="C201" s="329">
        <v>1.7169000258324627</v>
      </c>
      <c r="D201" s="329">
        <v>1.654076943384541</v>
      </c>
      <c r="E201" s="329">
        <v>3.6026624316890925</v>
      </c>
      <c r="F201" s="329">
        <v>4.5686426059100196</v>
      </c>
      <c r="G201" s="329"/>
      <c r="H201" s="329">
        <v>2.0133066770126082</v>
      </c>
      <c r="I201" s="329">
        <v>2.3106267359512116</v>
      </c>
      <c r="J201" s="329"/>
      <c r="K201" s="329">
        <v>6.3047846593499255</v>
      </c>
      <c r="L201" s="329">
        <v>3.9131642833889564</v>
      </c>
      <c r="M201" s="329">
        <v>2.1097344272254555</v>
      </c>
      <c r="N201" s="329">
        <v>8.0156981438878123</v>
      </c>
      <c r="O201" s="329">
        <v>1.7644926371484826</v>
      </c>
      <c r="P201" s="329"/>
      <c r="Q201" s="329">
        <v>1.7807861328041072</v>
      </c>
      <c r="R201" s="329"/>
      <c r="S201" s="329"/>
      <c r="T201" s="329">
        <v>3.493436039598623</v>
      </c>
      <c r="U201" s="329"/>
      <c r="V201" s="329">
        <v>1.2407995133227236</v>
      </c>
      <c r="W201" s="329">
        <v>1.7437526972508754</v>
      </c>
      <c r="X201" s="329">
        <v>2.6079063882522355</v>
      </c>
      <c r="Y201" s="329">
        <v>2.1414271426336047</v>
      </c>
      <c r="Z201" s="329">
        <v>1.8043538437313056</v>
      </c>
      <c r="AA201" s="329">
        <v>1.777246759243061</v>
      </c>
      <c r="AB201" s="329">
        <v>3.6975504110229873</v>
      </c>
      <c r="AC201" s="329">
        <v>4.7066258457314483</v>
      </c>
      <c r="AD201" s="329">
        <v>1.164758115127597</v>
      </c>
      <c r="AE201" s="329">
        <v>7.2112588692226831</v>
      </c>
      <c r="AF201" s="329">
        <v>1.7325813496499944</v>
      </c>
      <c r="AG201" s="329"/>
      <c r="AH201" s="329"/>
      <c r="AI201" s="329"/>
      <c r="AJ201" s="329"/>
      <c r="AK201" s="329">
        <v>2.6547473443310161</v>
      </c>
      <c r="AL201" s="329">
        <v>2.4320049763119327</v>
      </c>
    </row>
    <row r="202" spans="1:38">
      <c r="A202" s="160" t="s">
        <v>43</v>
      </c>
      <c r="B202" s="92" t="s">
        <v>60</v>
      </c>
      <c r="C202" s="329">
        <v>2.9810902747817432</v>
      </c>
      <c r="D202" s="329">
        <v>1.6874425629486913</v>
      </c>
      <c r="E202" s="329">
        <v>6.2467281338788556</v>
      </c>
      <c r="F202" s="329">
        <v>4.4595620911486371</v>
      </c>
      <c r="G202" s="329"/>
      <c r="H202" s="329">
        <v>4.6604835024334044</v>
      </c>
      <c r="I202" s="329">
        <v>3.5049300701847481</v>
      </c>
      <c r="J202" s="329">
        <v>4.6951932150493434</v>
      </c>
      <c r="K202" s="329">
        <v>5.9878278051315705</v>
      </c>
      <c r="L202" s="329">
        <v>4.5396247915842212</v>
      </c>
      <c r="M202" s="329">
        <v>2.7842420775051053</v>
      </c>
      <c r="N202" s="329">
        <v>10.0463306118966</v>
      </c>
      <c r="O202" s="329">
        <v>3.0593616023644445</v>
      </c>
      <c r="P202" s="329">
        <v>13.732847467588103</v>
      </c>
      <c r="Q202" s="329">
        <v>2.0553023184839492</v>
      </c>
      <c r="R202" s="329">
        <v>0.91914414619428164</v>
      </c>
      <c r="S202" s="329">
        <v>1.2418780497426329</v>
      </c>
      <c r="T202" s="329">
        <v>3.7507841531886514</v>
      </c>
      <c r="U202" s="329"/>
      <c r="V202" s="329">
        <v>1.6239110065641726</v>
      </c>
      <c r="W202" s="329">
        <v>3.2181137517992333</v>
      </c>
      <c r="X202" s="329">
        <v>2.7163106696181756</v>
      </c>
      <c r="Y202" s="329">
        <v>3.7129472112699946</v>
      </c>
      <c r="Z202" s="329">
        <v>4.0866547255935179</v>
      </c>
      <c r="AA202" s="329">
        <v>1.9985025440263116</v>
      </c>
      <c r="AB202" s="329">
        <v>4.1409228681159496</v>
      </c>
      <c r="AC202" s="329">
        <v>8.527120162081431</v>
      </c>
      <c r="AD202" s="329">
        <v>1.755295938723884</v>
      </c>
      <c r="AE202" s="329">
        <v>11.523020479578953</v>
      </c>
      <c r="AF202" s="329">
        <v>1.732581349649994</v>
      </c>
      <c r="AG202" s="329">
        <v>2.2885900706755185</v>
      </c>
      <c r="AH202" s="329">
        <v>2.2922170672718116</v>
      </c>
      <c r="AI202" s="329">
        <v>0.94541369183848833</v>
      </c>
      <c r="AJ202" s="329">
        <v>147.95695853093071</v>
      </c>
      <c r="AK202" s="329">
        <v>2.6942721414174828</v>
      </c>
      <c r="AL202" s="329">
        <v>2.4575976279206264</v>
      </c>
    </row>
    <row r="206" spans="1:38">
      <c r="B206" s="159"/>
      <c r="C206" s="217"/>
      <c r="D206" s="217"/>
      <c r="E206" s="217"/>
      <c r="F206" s="217"/>
      <c r="G206" s="217"/>
      <c r="H206" s="217"/>
      <c r="I206" s="217"/>
      <c r="J206" s="217"/>
      <c r="K206" s="217"/>
      <c r="L206" s="217"/>
      <c r="M206" s="217"/>
      <c r="N206" s="217"/>
      <c r="O206" s="217"/>
      <c r="P206" s="217"/>
      <c r="Q206" s="217"/>
      <c r="R206" s="217"/>
      <c r="S206" s="217"/>
      <c r="T206" s="217"/>
      <c r="U206" s="217"/>
      <c r="V206" s="217"/>
      <c r="W206" s="217"/>
      <c r="X206" s="217"/>
      <c r="Y206" s="217"/>
      <c r="Z206" s="217"/>
      <c r="AA206" s="217"/>
      <c r="AB206" s="217"/>
      <c r="AC206" s="217"/>
      <c r="AD206" s="217"/>
      <c r="AE206" s="217"/>
      <c r="AF206" s="217"/>
      <c r="AG206" s="217"/>
      <c r="AH206" s="217"/>
      <c r="AI206" s="217"/>
      <c r="AJ206" s="217"/>
      <c r="AK206" s="217"/>
      <c r="AL206" s="217"/>
    </row>
    <row r="207" spans="1:38" ht="15">
      <c r="B207" s="17"/>
      <c r="C207" s="291"/>
      <c r="D207" s="291"/>
      <c r="E207" s="291"/>
      <c r="F207" s="291"/>
      <c r="G207" s="291"/>
      <c r="H207" s="291"/>
      <c r="I207" s="291"/>
      <c r="J207" s="291"/>
      <c r="K207" s="291"/>
      <c r="L207" s="291"/>
      <c r="M207" s="291"/>
      <c r="N207" s="291"/>
      <c r="O207" s="291"/>
      <c r="P207" s="291"/>
      <c r="Q207" s="291"/>
      <c r="R207" s="291"/>
      <c r="S207" s="291"/>
      <c r="T207" s="291"/>
      <c r="U207" s="291"/>
      <c r="V207" s="291"/>
      <c r="W207" s="291"/>
      <c r="X207" s="291"/>
      <c r="Y207" s="291"/>
      <c r="Z207" s="291"/>
      <c r="AA207" s="291"/>
      <c r="AB207" s="291"/>
      <c r="AC207" s="291"/>
      <c r="AD207" s="291"/>
      <c r="AE207" s="291"/>
      <c r="AF207" s="291"/>
      <c r="AG207" s="137"/>
      <c r="AH207" s="137"/>
      <c r="AI207" s="291"/>
      <c r="AJ207" s="291"/>
      <c r="AK207" s="291"/>
      <c r="AL207" s="231"/>
    </row>
    <row r="208" spans="1:38" ht="15">
      <c r="B208" s="17"/>
      <c r="C208" s="291"/>
      <c r="D208" s="291"/>
      <c r="E208" s="291"/>
      <c r="F208" s="291"/>
      <c r="G208" s="291"/>
      <c r="H208" s="291"/>
      <c r="I208" s="291"/>
      <c r="J208" s="291"/>
      <c r="K208" s="291"/>
      <c r="L208" s="291"/>
      <c r="M208" s="291"/>
      <c r="N208" s="291"/>
      <c r="O208" s="291"/>
      <c r="P208" s="291"/>
      <c r="Q208" s="291"/>
      <c r="R208" s="291"/>
      <c r="S208" s="291"/>
      <c r="T208" s="291"/>
      <c r="U208" s="291"/>
      <c r="V208" s="291"/>
      <c r="W208" s="291"/>
      <c r="X208" s="291"/>
      <c r="Y208" s="291"/>
      <c r="Z208" s="291"/>
      <c r="AA208" s="291"/>
      <c r="AB208" s="291"/>
      <c r="AC208" s="291"/>
      <c r="AD208" s="291"/>
      <c r="AE208" s="291"/>
      <c r="AF208" s="291"/>
      <c r="AG208" s="137"/>
      <c r="AH208" s="137"/>
      <c r="AI208" s="291"/>
      <c r="AJ208" s="291"/>
      <c r="AK208" s="291"/>
      <c r="AL208" s="291"/>
    </row>
    <row r="209" spans="2:38" ht="15">
      <c r="B209" s="17"/>
      <c r="C209" s="291"/>
      <c r="D209" s="291"/>
      <c r="E209" s="291"/>
      <c r="F209" s="291"/>
      <c r="G209" s="291"/>
      <c r="H209" s="291"/>
      <c r="I209" s="291"/>
      <c r="J209" s="291"/>
      <c r="K209" s="291"/>
      <c r="L209" s="291"/>
      <c r="M209" s="291"/>
      <c r="N209" s="291"/>
      <c r="O209" s="291"/>
      <c r="P209" s="291"/>
      <c r="Q209" s="291"/>
      <c r="R209" s="291"/>
      <c r="S209" s="291"/>
      <c r="T209" s="291"/>
      <c r="U209" s="291"/>
      <c r="V209" s="291"/>
      <c r="W209" s="291"/>
      <c r="X209" s="291"/>
      <c r="Y209" s="291"/>
      <c r="Z209" s="291"/>
      <c r="AA209" s="291"/>
      <c r="AB209" s="291"/>
      <c r="AC209" s="291"/>
      <c r="AD209" s="291"/>
      <c r="AE209" s="291"/>
      <c r="AF209" s="291"/>
      <c r="AG209" s="238"/>
      <c r="AH209" s="238"/>
      <c r="AI209" s="291"/>
      <c r="AJ209" s="291"/>
      <c r="AK209" s="291"/>
      <c r="AL209" s="159"/>
    </row>
    <row r="210" spans="2:38" ht="15">
      <c r="B210" s="17"/>
      <c r="C210" s="291"/>
      <c r="D210" s="291"/>
      <c r="E210" s="291"/>
      <c r="F210" s="291"/>
      <c r="G210" s="291"/>
      <c r="H210" s="291"/>
      <c r="I210" s="291"/>
      <c r="J210" s="291"/>
      <c r="K210" s="291"/>
      <c r="L210" s="291"/>
      <c r="M210" s="291"/>
      <c r="N210" s="292"/>
      <c r="O210" s="291"/>
      <c r="P210" s="291"/>
      <c r="Q210" s="291"/>
      <c r="R210" s="291"/>
      <c r="S210" s="291"/>
      <c r="T210" s="293"/>
      <c r="U210" s="291"/>
      <c r="V210" s="291"/>
      <c r="W210" s="291"/>
      <c r="X210" s="291"/>
      <c r="Y210" s="291"/>
      <c r="Z210" s="291"/>
      <c r="AA210" s="291"/>
      <c r="AB210" s="291"/>
      <c r="AC210" s="291"/>
      <c r="AD210" s="291"/>
      <c r="AE210" s="291"/>
      <c r="AF210" s="291"/>
      <c r="AG210" s="137"/>
      <c r="AH210" s="137"/>
      <c r="AI210" s="291"/>
      <c r="AJ210" s="291"/>
      <c r="AK210" s="291"/>
      <c r="AL210" s="159"/>
    </row>
    <row r="211" spans="2:38" ht="15">
      <c r="B211" s="115"/>
      <c r="C211" s="291"/>
      <c r="D211" s="291"/>
      <c r="E211" s="293"/>
      <c r="F211" s="291"/>
      <c r="G211" s="291"/>
      <c r="H211" s="291"/>
      <c r="I211" s="291"/>
      <c r="J211" s="291"/>
      <c r="K211" s="291"/>
      <c r="L211" s="291"/>
      <c r="M211" s="291"/>
      <c r="N211" s="293"/>
      <c r="O211" s="291"/>
      <c r="P211" s="293"/>
      <c r="Q211" s="291"/>
      <c r="R211" s="291"/>
      <c r="S211" s="291"/>
      <c r="T211" s="293"/>
      <c r="U211" s="291"/>
      <c r="V211" s="291"/>
      <c r="W211" s="291"/>
      <c r="X211" s="291"/>
      <c r="Y211" s="291"/>
      <c r="Z211" s="291"/>
      <c r="AA211" s="291"/>
      <c r="AB211" s="291"/>
      <c r="AC211" s="291"/>
      <c r="AD211" s="291"/>
      <c r="AE211" s="293"/>
      <c r="AF211" s="293"/>
      <c r="AG211" s="282"/>
      <c r="AH211" s="282"/>
      <c r="AI211" s="291"/>
      <c r="AJ211" s="291"/>
      <c r="AK211" s="291"/>
      <c r="AL211" s="159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AR86"/>
  <sheetViews>
    <sheetView zoomScale="70" zoomScaleNormal="70" workbookViewId="0">
      <selection activeCell="AM14" sqref="AM14:AM23"/>
    </sheetView>
    <sheetView workbookViewId="1"/>
  </sheetViews>
  <sheetFormatPr defaultColWidth="8.85546875" defaultRowHeight="12.75"/>
  <cols>
    <col min="1" max="1" width="11.140625" style="144" customWidth="1"/>
    <col min="2" max="2" width="17.42578125" style="144" customWidth="1"/>
    <col min="3" max="3" width="10.28515625" style="144" bestFit="1" customWidth="1"/>
    <col min="4" max="4" width="8.85546875" style="144"/>
    <col min="5" max="38" width="8.85546875" style="144" customWidth="1"/>
    <col min="39" max="16384" width="8.85546875" style="144"/>
  </cols>
  <sheetData>
    <row r="1" spans="1:39" ht="18.75">
      <c r="A1" s="111" t="s">
        <v>49</v>
      </c>
      <c r="B1" s="140"/>
    </row>
    <row r="2" spans="1:39">
      <c r="C2" s="234"/>
    </row>
    <row r="3" spans="1:39">
      <c r="A3" s="112" t="s">
        <v>237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39">
      <c r="A4" s="141" t="s">
        <v>41</v>
      </c>
      <c r="B4" s="141" t="s">
        <v>42</v>
      </c>
      <c r="C4" s="141" t="s">
        <v>0</v>
      </c>
      <c r="D4" s="141" t="s">
        <v>1</v>
      </c>
      <c r="E4" s="141" t="s">
        <v>2</v>
      </c>
      <c r="F4" s="141" t="s">
        <v>3</v>
      </c>
      <c r="G4" s="141" t="s">
        <v>4</v>
      </c>
      <c r="H4" s="141" t="s">
        <v>5</v>
      </c>
      <c r="I4" s="141" t="s">
        <v>6</v>
      </c>
      <c r="J4" s="141" t="s">
        <v>7</v>
      </c>
      <c r="K4" s="141" t="s">
        <v>8</v>
      </c>
      <c r="L4" s="141" t="s">
        <v>9</v>
      </c>
      <c r="M4" s="141" t="s">
        <v>10</v>
      </c>
      <c r="N4" s="141" t="s">
        <v>11</v>
      </c>
      <c r="O4" s="141" t="s">
        <v>12</v>
      </c>
      <c r="P4" s="141" t="s">
        <v>13</v>
      </c>
      <c r="Q4" s="141" t="s">
        <v>14</v>
      </c>
      <c r="R4" s="141" t="s">
        <v>15</v>
      </c>
      <c r="S4" s="141" t="s">
        <v>16</v>
      </c>
      <c r="T4" s="141" t="s">
        <v>17</v>
      </c>
      <c r="U4" s="141" t="s">
        <v>18</v>
      </c>
      <c r="V4" s="141" t="s">
        <v>19</v>
      </c>
      <c r="W4" s="141" t="s">
        <v>20</v>
      </c>
      <c r="X4" s="141" t="s">
        <v>21</v>
      </c>
      <c r="Y4" s="141" t="s">
        <v>22</v>
      </c>
      <c r="Z4" s="141" t="s">
        <v>23</v>
      </c>
      <c r="AA4" s="141" t="s">
        <v>24</v>
      </c>
      <c r="AB4" s="141" t="s">
        <v>25</v>
      </c>
      <c r="AC4" s="141" t="s">
        <v>26</v>
      </c>
      <c r="AD4" s="141" t="s">
        <v>27</v>
      </c>
      <c r="AE4" s="141" t="s">
        <v>28</v>
      </c>
      <c r="AF4" s="141" t="s">
        <v>29</v>
      </c>
      <c r="AG4" s="141" t="s">
        <v>30</v>
      </c>
      <c r="AH4" s="141" t="s">
        <v>31</v>
      </c>
      <c r="AI4" s="141" t="s">
        <v>32</v>
      </c>
      <c r="AJ4" s="141" t="s">
        <v>33</v>
      </c>
      <c r="AK4" s="141" t="s">
        <v>34</v>
      </c>
      <c r="AL4" s="141" t="s">
        <v>35</v>
      </c>
      <c r="AM4" s="141" t="s">
        <v>375</v>
      </c>
    </row>
    <row r="5" spans="1:39">
      <c r="A5" s="160" t="s">
        <v>70</v>
      </c>
      <c r="B5" s="10" t="s">
        <v>56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333">
        <v>4059.7012011686015</v>
      </c>
      <c r="AM5" s="133"/>
    </row>
    <row r="6" spans="1:39">
      <c r="A6" s="160" t="s">
        <v>70</v>
      </c>
      <c r="B6" s="10" t="s">
        <v>219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333">
        <v>16608.787479600767</v>
      </c>
      <c r="AM6" s="133"/>
    </row>
    <row r="7" spans="1:39" ht="13.5" thickBot="1">
      <c r="A7" s="214" t="s">
        <v>70</v>
      </c>
      <c r="B7" s="97" t="s">
        <v>215</v>
      </c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334">
        <v>2971.5171747889553</v>
      </c>
      <c r="AM7" s="134"/>
    </row>
    <row r="8" spans="1:39" ht="13.5" thickTop="1">
      <c r="A8" s="93" t="s">
        <v>70</v>
      </c>
      <c r="B8" s="98" t="s">
        <v>211</v>
      </c>
      <c r="C8" s="51">
        <v>424.57051122987934</v>
      </c>
      <c r="D8" s="51">
        <v>644.55132169088733</v>
      </c>
      <c r="E8" s="51">
        <v>76.969503854817546</v>
      </c>
      <c r="F8" s="51">
        <v>54.469064142600359</v>
      </c>
      <c r="G8" s="51"/>
      <c r="H8" s="51">
        <v>401.65221377790954</v>
      </c>
      <c r="I8" s="51">
        <v>58.390572114823648</v>
      </c>
      <c r="J8" s="51">
        <v>66.244597638105262</v>
      </c>
      <c r="K8" s="51">
        <v>42.304875859374228</v>
      </c>
      <c r="L8" s="51">
        <v>5468.83801425818</v>
      </c>
      <c r="M8" s="51">
        <v>5359.3651736000365</v>
      </c>
      <c r="N8" s="51">
        <v>42.542273323980758</v>
      </c>
      <c r="O8" s="51">
        <v>219.6001718076551</v>
      </c>
      <c r="P8" s="51">
        <v>68.001927905411335</v>
      </c>
      <c r="Q8" s="51">
        <v>1144.2358375576628</v>
      </c>
      <c r="R8" s="51">
        <v>211.37354637903277</v>
      </c>
      <c r="S8" s="51">
        <v>352.01243432553127</v>
      </c>
      <c r="T8" s="51">
        <v>13.69032066581382</v>
      </c>
      <c r="U8" s="51"/>
      <c r="V8" s="51">
        <v>354.88675332347748</v>
      </c>
      <c r="W8" s="51">
        <v>987.56267896691281</v>
      </c>
      <c r="X8" s="51">
        <v>105.65410063693848</v>
      </c>
      <c r="Y8" s="51">
        <v>517.46707474863365</v>
      </c>
      <c r="Z8" s="51">
        <v>159.9122584457661</v>
      </c>
      <c r="AA8" s="51">
        <v>20.191816971118332</v>
      </c>
      <c r="AB8" s="51">
        <v>707.78036776458111</v>
      </c>
      <c r="AC8" s="51">
        <v>162.1177002642562</v>
      </c>
      <c r="AD8" s="51">
        <v>1915.9195431363396</v>
      </c>
      <c r="AE8" s="51">
        <v>29.849041839374834</v>
      </c>
      <c r="AF8" s="51">
        <v>872.49606793698331</v>
      </c>
      <c r="AG8" s="51">
        <v>8.3897061139566933</v>
      </c>
      <c r="AH8" s="51">
        <v>14.634508173430286</v>
      </c>
      <c r="AI8" s="51">
        <v>1.4990812482649496</v>
      </c>
      <c r="AJ8" s="51">
        <v>0</v>
      </c>
      <c r="AK8" s="51">
        <v>185.27546382300437</v>
      </c>
      <c r="AL8" s="91">
        <v>19580.304654389729</v>
      </c>
      <c r="AM8" s="91">
        <f>AL8-AD8</f>
        <v>17664.385111253388</v>
      </c>
    </row>
    <row r="9" spans="1:39">
      <c r="A9" s="96"/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</row>
    <row r="10" spans="1:39">
      <c r="A10" s="96"/>
      <c r="B10" s="99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</row>
    <row r="11" spans="1:39">
      <c r="A11" s="159"/>
      <c r="B11" s="115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</row>
    <row r="12" spans="1:39">
      <c r="A12" s="159"/>
      <c r="B12" s="115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</row>
    <row r="13" spans="1:39">
      <c r="A13" s="112" t="s">
        <v>238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</row>
    <row r="14" spans="1:39">
      <c r="A14" s="141" t="s">
        <v>41</v>
      </c>
      <c r="B14" s="141" t="s">
        <v>42</v>
      </c>
      <c r="C14" s="141" t="s">
        <v>0</v>
      </c>
      <c r="D14" s="141" t="s">
        <v>1</v>
      </c>
      <c r="E14" s="141" t="s">
        <v>2</v>
      </c>
      <c r="F14" s="141" t="s">
        <v>3</v>
      </c>
      <c r="G14" s="141" t="s">
        <v>4</v>
      </c>
      <c r="H14" s="141" t="s">
        <v>5</v>
      </c>
      <c r="I14" s="141" t="s">
        <v>6</v>
      </c>
      <c r="J14" s="141" t="s">
        <v>7</v>
      </c>
      <c r="K14" s="141" t="s">
        <v>8</v>
      </c>
      <c r="L14" s="141" t="s">
        <v>9</v>
      </c>
      <c r="M14" s="141" t="s">
        <v>10</v>
      </c>
      <c r="N14" s="141" t="s">
        <v>11</v>
      </c>
      <c r="O14" s="141" t="s">
        <v>12</v>
      </c>
      <c r="P14" s="141" t="s">
        <v>13</v>
      </c>
      <c r="Q14" s="141" t="s">
        <v>14</v>
      </c>
      <c r="R14" s="141" t="s">
        <v>15</v>
      </c>
      <c r="S14" s="141" t="s">
        <v>16</v>
      </c>
      <c r="T14" s="141" t="s">
        <v>17</v>
      </c>
      <c r="U14" s="141" t="s">
        <v>18</v>
      </c>
      <c r="V14" s="141" t="s">
        <v>19</v>
      </c>
      <c r="W14" s="141" t="s">
        <v>20</v>
      </c>
      <c r="X14" s="141" t="s">
        <v>21</v>
      </c>
      <c r="Y14" s="141" t="s">
        <v>22</v>
      </c>
      <c r="Z14" s="141" t="s">
        <v>23</v>
      </c>
      <c r="AA14" s="141" t="s">
        <v>24</v>
      </c>
      <c r="AB14" s="141" t="s">
        <v>25</v>
      </c>
      <c r="AC14" s="141" t="s">
        <v>26</v>
      </c>
      <c r="AD14" s="141" t="s">
        <v>27</v>
      </c>
      <c r="AE14" s="141" t="s">
        <v>28</v>
      </c>
      <c r="AF14" s="141" t="s">
        <v>29</v>
      </c>
      <c r="AG14" s="141" t="s">
        <v>30</v>
      </c>
      <c r="AH14" s="141" t="s">
        <v>31</v>
      </c>
      <c r="AI14" s="141" t="s">
        <v>32</v>
      </c>
      <c r="AJ14" s="141" t="s">
        <v>33</v>
      </c>
      <c r="AK14" s="141" t="s">
        <v>34</v>
      </c>
      <c r="AL14" s="141" t="s">
        <v>35</v>
      </c>
    </row>
    <row r="15" spans="1:39">
      <c r="A15" s="160" t="s">
        <v>40</v>
      </c>
      <c r="B15" s="10" t="s">
        <v>56</v>
      </c>
      <c r="C15" s="335"/>
      <c r="D15" s="336">
        <v>48.41507388807451</v>
      </c>
      <c r="E15" s="335"/>
      <c r="F15" s="335"/>
      <c r="G15" s="335"/>
      <c r="H15" s="335"/>
      <c r="I15" s="335"/>
      <c r="J15" s="335"/>
      <c r="K15" s="335"/>
      <c r="L15" s="336">
        <v>52.085938416336603</v>
      </c>
      <c r="M15" s="336">
        <v>21.797437840821583</v>
      </c>
      <c r="N15" s="335"/>
      <c r="O15" s="335"/>
      <c r="P15" s="335"/>
      <c r="Q15" s="336">
        <v>22.22005212803138</v>
      </c>
      <c r="R15" s="335"/>
      <c r="S15" s="335"/>
      <c r="T15" s="335"/>
      <c r="U15" s="335"/>
      <c r="V15" s="336">
        <v>55.750290252454228</v>
      </c>
      <c r="W15" s="335"/>
      <c r="X15" s="335"/>
      <c r="Y15" s="335"/>
      <c r="Z15" s="335"/>
      <c r="AA15" s="335"/>
      <c r="AB15" s="336">
        <v>14.432375308087916</v>
      </c>
      <c r="AC15" s="335"/>
      <c r="AD15" s="336">
        <v>72.849400578102973</v>
      </c>
      <c r="AE15" s="335"/>
      <c r="AF15" s="335"/>
      <c r="AG15" s="335"/>
      <c r="AH15" s="335"/>
      <c r="AI15" s="335"/>
      <c r="AJ15" s="335"/>
      <c r="AK15" s="335">
        <v>0.10028126027619783</v>
      </c>
      <c r="AL15" s="336">
        <v>37.434196729970786</v>
      </c>
    </row>
    <row r="16" spans="1:39">
      <c r="A16" s="160" t="s">
        <v>40</v>
      </c>
      <c r="B16" s="102" t="s">
        <v>376</v>
      </c>
      <c r="C16" s="336">
        <v>18.5975051987628</v>
      </c>
      <c r="D16" s="336">
        <v>56.984988350114762</v>
      </c>
      <c r="E16" s="336">
        <v>21.438195705716542</v>
      </c>
      <c r="F16" s="336">
        <v>13.783443524783644</v>
      </c>
      <c r="G16" s="336"/>
      <c r="H16" s="336">
        <v>11.154753217623474</v>
      </c>
      <c r="I16" s="336">
        <v>13.478294825447918</v>
      </c>
      <c r="J16" s="336">
        <v>20.066680285498236</v>
      </c>
      <c r="K16" s="336">
        <v>3.2364919123531077</v>
      </c>
      <c r="L16" s="336">
        <v>53.364673426140037</v>
      </c>
      <c r="M16" s="336">
        <v>40.646244766695006</v>
      </c>
      <c r="N16" s="336">
        <v>33.045580518539232</v>
      </c>
      <c r="O16" s="336">
        <v>16.161156602911024</v>
      </c>
      <c r="P16" s="336">
        <v>67.293093503042769</v>
      </c>
      <c r="Q16" s="336">
        <v>17.510019458962255</v>
      </c>
      <c r="R16" s="336">
        <v>15.268946703405163</v>
      </c>
      <c r="S16" s="336">
        <v>76.902081087074492</v>
      </c>
      <c r="T16" s="336">
        <v>27.980883764072772</v>
      </c>
      <c r="U16" s="336"/>
      <c r="V16" s="336">
        <v>16.362271473119375</v>
      </c>
      <c r="W16" s="336">
        <v>26.76830542595345</v>
      </c>
      <c r="X16" s="336">
        <v>18.073422035504628</v>
      </c>
      <c r="Y16" s="336">
        <v>48.093715565066411</v>
      </c>
      <c r="Z16" s="336">
        <v>16.347876627263897</v>
      </c>
      <c r="AA16" s="336">
        <v>6.2838396314569147</v>
      </c>
      <c r="AB16" s="336">
        <v>23.244809098904437</v>
      </c>
      <c r="AC16" s="336">
        <v>9.1072602380792596</v>
      </c>
      <c r="AD16" s="336">
        <v>16.807673957204983</v>
      </c>
      <c r="AE16" s="336">
        <v>9.2286298755466234</v>
      </c>
      <c r="AF16" s="336">
        <v>37.858538337133666</v>
      </c>
      <c r="AG16" s="336"/>
      <c r="AH16" s="336"/>
      <c r="AI16" s="336"/>
      <c r="AJ16" s="336"/>
      <c r="AK16" s="336">
        <v>0.10028126027619783</v>
      </c>
      <c r="AL16" s="336">
        <v>31.531707693535036</v>
      </c>
    </row>
    <row r="17" spans="1:38">
      <c r="A17" s="160" t="s">
        <v>40</v>
      </c>
      <c r="B17" s="10" t="s">
        <v>58</v>
      </c>
      <c r="C17" s="335">
        <v>80.832637184875651</v>
      </c>
      <c r="D17" s="336">
        <v>215.53148577729465</v>
      </c>
      <c r="E17" s="335">
        <v>102.54350297222764</v>
      </c>
      <c r="F17" s="335">
        <v>78.942832416816202</v>
      </c>
      <c r="G17" s="335"/>
      <c r="H17" s="335">
        <v>114.70830203604247</v>
      </c>
      <c r="I17" s="335">
        <v>5.2231020571114524</v>
      </c>
      <c r="J17" s="335">
        <v>39.609934865376324</v>
      </c>
      <c r="K17" s="335">
        <v>8.5974567405245406</v>
      </c>
      <c r="L17" s="336">
        <v>107.04363060651374</v>
      </c>
      <c r="M17" s="336">
        <v>138.40927501736761</v>
      </c>
      <c r="N17" s="335">
        <v>31.431965551190974</v>
      </c>
      <c r="O17" s="335">
        <v>43.587403355148474</v>
      </c>
      <c r="P17" s="335">
        <v>31.11475634230143</v>
      </c>
      <c r="Q17" s="336">
        <v>110.23227163590795</v>
      </c>
      <c r="R17" s="335">
        <v>33.272225395985338</v>
      </c>
      <c r="S17" s="335">
        <v>115.25254151411274</v>
      </c>
      <c r="T17" s="335">
        <v>184.43792521610294</v>
      </c>
      <c r="U17" s="335"/>
      <c r="V17" s="336">
        <v>35.479963445582548</v>
      </c>
      <c r="W17" s="337">
        <v>61.917673497729716</v>
      </c>
      <c r="X17" s="335">
        <v>41.446418241013362</v>
      </c>
      <c r="Y17" s="335">
        <v>113.46008572807307</v>
      </c>
      <c r="Z17" s="335">
        <v>68.237964747606867</v>
      </c>
      <c r="AA17" s="335">
        <v>67.553477291840139</v>
      </c>
      <c r="AB17" s="336">
        <v>39.55106243319414</v>
      </c>
      <c r="AC17" s="335">
        <v>16.653791883110394</v>
      </c>
      <c r="AD17" s="336">
        <v>45.754549767580492</v>
      </c>
      <c r="AE17" s="335">
        <v>5.8299840715733522</v>
      </c>
      <c r="AF17" s="335">
        <v>44.335267155882491</v>
      </c>
      <c r="AG17" s="335">
        <v>3.1049602573210402</v>
      </c>
      <c r="AH17" s="335">
        <v>5.0609251834316407</v>
      </c>
      <c r="AI17" s="335"/>
      <c r="AJ17" s="335"/>
      <c r="AK17" s="335">
        <v>1.7109242322634082</v>
      </c>
      <c r="AL17" s="336">
        <v>72.583729421099093</v>
      </c>
    </row>
    <row r="18" spans="1:38">
      <c r="A18" s="160" t="s">
        <v>43</v>
      </c>
      <c r="B18" s="10" t="s">
        <v>59</v>
      </c>
      <c r="C18" s="335">
        <v>6.6120405512734273</v>
      </c>
      <c r="D18" s="336">
        <v>4.6851238520643985</v>
      </c>
      <c r="E18" s="335">
        <v>6.9079745661120997</v>
      </c>
      <c r="F18" s="335">
        <v>4.5430622854479807</v>
      </c>
      <c r="G18" s="335"/>
      <c r="H18" s="335">
        <v>5.2530317885596229</v>
      </c>
      <c r="I18" s="335">
        <v>2.1981755157671619</v>
      </c>
      <c r="J18" s="335"/>
      <c r="K18" s="335">
        <v>2.6436503598232317</v>
      </c>
      <c r="L18" s="336">
        <v>7.3954781611484819</v>
      </c>
      <c r="M18" s="336">
        <v>4.7110404859043058</v>
      </c>
      <c r="N18" s="335">
        <v>2.4710702592926075</v>
      </c>
      <c r="O18" s="335">
        <v>4.588603472194297</v>
      </c>
      <c r="P18" s="335"/>
      <c r="Q18" s="336">
        <v>3.0613869106740763</v>
      </c>
      <c r="R18" s="335"/>
      <c r="S18" s="335"/>
      <c r="T18" s="335">
        <v>2.8794980469880431</v>
      </c>
      <c r="U18" s="335"/>
      <c r="V18" s="336">
        <v>5.8160104245323812</v>
      </c>
      <c r="W18" s="337">
        <v>7.8925170378162832</v>
      </c>
      <c r="X18" s="335">
        <v>3.6940770505435863</v>
      </c>
      <c r="Y18" s="335">
        <v>7.6945785347664213</v>
      </c>
      <c r="Z18" s="335">
        <v>5.5383990352638994</v>
      </c>
      <c r="AA18" s="335">
        <v>1.4413318365808196</v>
      </c>
      <c r="AB18" s="336">
        <v>1.0407345062523177</v>
      </c>
      <c r="AC18" s="335">
        <v>2.1166363285980228</v>
      </c>
      <c r="AD18" s="336">
        <v>4.5325425692131649</v>
      </c>
      <c r="AE18" s="335">
        <v>1.5047338564344686E-2</v>
      </c>
      <c r="AF18" s="335">
        <v>9.2816949917865035</v>
      </c>
      <c r="AG18" s="335"/>
      <c r="AH18" s="335"/>
      <c r="AI18" s="335"/>
      <c r="AJ18" s="335"/>
      <c r="AK18" s="335">
        <v>0.17650175854970779</v>
      </c>
      <c r="AL18" s="336">
        <v>5.2478392728882399</v>
      </c>
    </row>
    <row r="19" spans="1:38">
      <c r="A19" s="160" t="s">
        <v>43</v>
      </c>
      <c r="B19" s="92" t="s">
        <v>60</v>
      </c>
      <c r="C19" s="335">
        <v>17.095496954538412</v>
      </c>
      <c r="D19" s="336">
        <v>3.1431167748186448</v>
      </c>
      <c r="E19" s="335">
        <v>24.318956414247982</v>
      </c>
      <c r="F19" s="335">
        <v>12.809760537226627</v>
      </c>
      <c r="G19" s="335"/>
      <c r="H19" s="335">
        <v>24.288090242895134</v>
      </c>
      <c r="I19" s="335">
        <v>1.3750892542598558</v>
      </c>
      <c r="J19" s="335">
        <v>17.917137654234359</v>
      </c>
      <c r="K19" s="335">
        <v>4.0819917427790795</v>
      </c>
      <c r="L19" s="336">
        <v>4.7252100072227234</v>
      </c>
      <c r="M19" s="336">
        <v>10.227347260108189</v>
      </c>
      <c r="N19" s="335">
        <v>10.058359536540545</v>
      </c>
      <c r="O19" s="335">
        <v>7.7739581392202624</v>
      </c>
      <c r="P19" s="335">
        <v>25.841683877313056</v>
      </c>
      <c r="Q19" s="336">
        <v>5.051324068834167</v>
      </c>
      <c r="R19" s="335">
        <v>10.217464336005959</v>
      </c>
      <c r="S19" s="335">
        <v>22.974447850118828</v>
      </c>
      <c r="T19" s="335">
        <v>6.4742379633286173</v>
      </c>
      <c r="U19" s="335"/>
      <c r="V19" s="336">
        <v>11.305882154998857</v>
      </c>
      <c r="W19" s="337">
        <v>20.284181997445803</v>
      </c>
      <c r="X19" s="335">
        <v>8.043182605750177</v>
      </c>
      <c r="Y19" s="335">
        <v>22.451665640380213</v>
      </c>
      <c r="Z19" s="335">
        <v>19.987010433910534</v>
      </c>
      <c r="AA19" s="335">
        <v>5.6076126079148265</v>
      </c>
      <c r="AB19" s="336">
        <v>10.223757670633182</v>
      </c>
      <c r="AC19" s="335">
        <v>2.2152994753022104</v>
      </c>
      <c r="AD19" s="336">
        <v>11.559938209285315</v>
      </c>
      <c r="AE19" s="335">
        <v>0</v>
      </c>
      <c r="AF19" s="335">
        <v>11.738802554555299</v>
      </c>
      <c r="AG19" s="335">
        <v>7.0670944169899663E-2</v>
      </c>
      <c r="AH19" s="335">
        <v>0.11067665749783519</v>
      </c>
      <c r="AI19" s="335">
        <v>0.12089364905362497</v>
      </c>
      <c r="AJ19" s="335">
        <v>0</v>
      </c>
      <c r="AK19" s="335">
        <v>3.0310911303540644</v>
      </c>
      <c r="AL19" s="336">
        <v>13.252013496883132</v>
      </c>
    </row>
    <row r="20" spans="1:38">
      <c r="A20" s="159"/>
      <c r="B20" s="115"/>
      <c r="C20" s="338"/>
      <c r="D20" s="338"/>
      <c r="E20" s="338"/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  <c r="W20" s="338"/>
      <c r="X20" s="338"/>
      <c r="Y20" s="338"/>
      <c r="Z20" s="338"/>
      <c r="AA20" s="338"/>
      <c r="AB20" s="338"/>
      <c r="AC20" s="338"/>
      <c r="AD20" s="338"/>
      <c r="AE20" s="338"/>
      <c r="AF20" s="338"/>
      <c r="AG20" s="338"/>
      <c r="AH20" s="338"/>
      <c r="AI20" s="338"/>
      <c r="AJ20" s="338"/>
      <c r="AK20" s="338"/>
      <c r="AL20" s="338"/>
    </row>
    <row r="21" spans="1:38">
      <c r="A21" s="160" t="s">
        <v>40</v>
      </c>
      <c r="B21" s="160" t="s">
        <v>253</v>
      </c>
      <c r="C21" s="337">
        <v>23.115957068068909</v>
      </c>
      <c r="D21" s="337">
        <v>59.310212159006262</v>
      </c>
      <c r="E21" s="337">
        <v>28.579249749565651</v>
      </c>
      <c r="F21" s="337">
        <v>38.638929407848593</v>
      </c>
      <c r="G21" s="337"/>
      <c r="H21" s="337">
        <v>36.267933860511889</v>
      </c>
      <c r="I21" s="337">
        <v>8.3321901625836396</v>
      </c>
      <c r="J21" s="337">
        <v>36.352725768729975</v>
      </c>
      <c r="K21" s="337">
        <v>3.699108259539992</v>
      </c>
      <c r="L21" s="337">
        <v>58.625233493744183</v>
      </c>
      <c r="M21" s="337">
        <v>51.984741450020643</v>
      </c>
      <c r="N21" s="337">
        <v>31.626165094968254</v>
      </c>
      <c r="O21" s="337">
        <v>22.247984912753903</v>
      </c>
      <c r="P21" s="337">
        <v>34.161171143477198</v>
      </c>
      <c r="Q21" s="337">
        <v>20.674141299851367</v>
      </c>
      <c r="R21" s="337">
        <v>30.851128207634048</v>
      </c>
      <c r="S21" s="337">
        <v>112.7598637452802</v>
      </c>
      <c r="T21" s="337">
        <v>31.014962797960838</v>
      </c>
      <c r="U21" s="337"/>
      <c r="V21" s="337">
        <v>17.721488959934305</v>
      </c>
      <c r="W21" s="337">
        <v>29.442610261751511</v>
      </c>
      <c r="X21" s="337">
        <v>23.140545471536768</v>
      </c>
      <c r="Y21" s="337">
        <v>72.007867891181576</v>
      </c>
      <c r="Z21" s="337">
        <v>28.771407918959689</v>
      </c>
      <c r="AA21" s="337">
        <v>16.894961578801492</v>
      </c>
      <c r="AB21" s="337">
        <v>25.823951577650814</v>
      </c>
      <c r="AC21" s="337">
        <v>9.2972196791997153</v>
      </c>
      <c r="AD21" s="337">
        <v>25.483256891227185</v>
      </c>
      <c r="AE21" s="337">
        <v>8.3836063841036932</v>
      </c>
      <c r="AF21" s="337">
        <v>37.988072913508638</v>
      </c>
      <c r="AG21" s="337">
        <v>3.1049602573210402</v>
      </c>
      <c r="AH21" s="337">
        <v>5.0609251834316407</v>
      </c>
      <c r="AI21" s="337"/>
      <c r="AJ21" s="337"/>
      <c r="AK21" s="337">
        <v>0.57069372761710169</v>
      </c>
      <c r="AL21" s="337">
        <v>37.585134099974809</v>
      </c>
    </row>
    <row r="22" spans="1:38">
      <c r="A22" s="160" t="s">
        <v>43</v>
      </c>
      <c r="B22" s="160" t="s">
        <v>254</v>
      </c>
      <c r="C22" s="337">
        <v>7.1437366465002343</v>
      </c>
      <c r="D22" s="337">
        <v>4.354244430202697</v>
      </c>
      <c r="E22" s="337">
        <v>8.9589715048603686</v>
      </c>
      <c r="F22" s="337">
        <v>8.2920474220763829</v>
      </c>
      <c r="G22" s="337"/>
      <c r="H22" s="337">
        <v>7.0097143805288233</v>
      </c>
      <c r="I22" s="337">
        <v>1.8395701350877625</v>
      </c>
      <c r="J22" s="337">
        <v>17.917137654234359</v>
      </c>
      <c r="K22" s="337">
        <v>3.1987180538057034</v>
      </c>
      <c r="L22" s="337">
        <v>7.126184486682325</v>
      </c>
      <c r="M22" s="337">
        <v>5.2759993210561653</v>
      </c>
      <c r="N22" s="337">
        <v>8.8381864252920259</v>
      </c>
      <c r="O22" s="337">
        <v>5.0264989616893763</v>
      </c>
      <c r="P22" s="337">
        <v>25.841683877313056</v>
      </c>
      <c r="Q22" s="337">
        <v>3.1230904536029387</v>
      </c>
      <c r="R22" s="337">
        <v>10.217464336005959</v>
      </c>
      <c r="S22" s="337">
        <v>22.974447850118828</v>
      </c>
      <c r="T22" s="337">
        <v>3.5075662621555082</v>
      </c>
      <c r="U22" s="337"/>
      <c r="V22" s="337">
        <v>6.7766390035979835</v>
      </c>
      <c r="W22" s="337">
        <v>9.4852167132656149</v>
      </c>
      <c r="X22" s="337">
        <v>5.2406853445191537</v>
      </c>
      <c r="Y22" s="337">
        <v>10.734335613605714</v>
      </c>
      <c r="Z22" s="337">
        <v>7.3199414663105387</v>
      </c>
      <c r="AA22" s="337">
        <v>2.2950373891331726</v>
      </c>
      <c r="AB22" s="337">
        <v>2.6932989584026719</v>
      </c>
      <c r="AC22" s="337">
        <v>2.121256587065667</v>
      </c>
      <c r="AD22" s="337">
        <v>10.179934916586909</v>
      </c>
      <c r="AE22" s="337">
        <v>1.2956301854259751E-2</v>
      </c>
      <c r="AF22" s="337">
        <v>9.3308371430418777</v>
      </c>
      <c r="AG22" s="337">
        <v>7.0670944169899663E-2</v>
      </c>
      <c r="AH22" s="337">
        <v>0.11067665749783519</v>
      </c>
      <c r="AI22" s="337"/>
      <c r="AJ22" s="337"/>
      <c r="AK22" s="337">
        <v>0.97746884005696666</v>
      </c>
      <c r="AL22" s="337">
        <v>7.1167245648056632</v>
      </c>
    </row>
    <row r="23" spans="1:38"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1:38">
      <c r="A24" s="112" t="s">
        <v>239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1:38">
      <c r="A25" s="141" t="s">
        <v>41</v>
      </c>
      <c r="B25" s="141" t="s">
        <v>42</v>
      </c>
      <c r="C25" s="339" t="s">
        <v>0</v>
      </c>
      <c r="D25" s="339" t="s">
        <v>1</v>
      </c>
      <c r="E25" s="339" t="s">
        <v>2</v>
      </c>
      <c r="F25" s="339" t="s">
        <v>3</v>
      </c>
      <c r="G25" s="339" t="s">
        <v>4</v>
      </c>
      <c r="H25" s="339" t="s">
        <v>5</v>
      </c>
      <c r="I25" s="339" t="s">
        <v>6</v>
      </c>
      <c r="J25" s="339" t="s">
        <v>7</v>
      </c>
      <c r="K25" s="339" t="s">
        <v>8</v>
      </c>
      <c r="L25" s="339" t="s">
        <v>9</v>
      </c>
      <c r="M25" s="339" t="s">
        <v>10</v>
      </c>
      <c r="N25" s="339" t="s">
        <v>11</v>
      </c>
      <c r="O25" s="339" t="s">
        <v>12</v>
      </c>
      <c r="P25" s="339" t="s">
        <v>13</v>
      </c>
      <c r="Q25" s="339" t="s">
        <v>14</v>
      </c>
      <c r="R25" s="339" t="s">
        <v>15</v>
      </c>
      <c r="S25" s="339" t="s">
        <v>16</v>
      </c>
      <c r="T25" s="339" t="s">
        <v>17</v>
      </c>
      <c r="U25" s="339" t="s">
        <v>18</v>
      </c>
      <c r="V25" s="339" t="s">
        <v>19</v>
      </c>
      <c r="W25" s="339" t="s">
        <v>20</v>
      </c>
      <c r="X25" s="339" t="s">
        <v>21</v>
      </c>
      <c r="Y25" s="339" t="s">
        <v>22</v>
      </c>
      <c r="Z25" s="339" t="s">
        <v>23</v>
      </c>
      <c r="AA25" s="339" t="s">
        <v>24</v>
      </c>
      <c r="AB25" s="339" t="s">
        <v>25</v>
      </c>
      <c r="AC25" s="339" t="s">
        <v>26</v>
      </c>
      <c r="AD25" s="339" t="s">
        <v>27</v>
      </c>
      <c r="AE25" s="339" t="s">
        <v>28</v>
      </c>
      <c r="AF25" s="339" t="s">
        <v>29</v>
      </c>
      <c r="AG25" s="339" t="s">
        <v>30</v>
      </c>
      <c r="AH25" s="339" t="s">
        <v>31</v>
      </c>
      <c r="AI25" s="339" t="s">
        <v>32</v>
      </c>
      <c r="AJ25" s="339" t="s">
        <v>33</v>
      </c>
      <c r="AK25" s="339" t="s">
        <v>34</v>
      </c>
      <c r="AL25" s="339" t="s">
        <v>35</v>
      </c>
    </row>
    <row r="26" spans="1:38">
      <c r="A26" s="160" t="s">
        <v>40</v>
      </c>
      <c r="B26" s="10" t="s">
        <v>56</v>
      </c>
      <c r="C26" s="337"/>
      <c r="D26" s="336">
        <v>48.41507388807451</v>
      </c>
      <c r="E26" s="337"/>
      <c r="F26" s="337"/>
      <c r="G26" s="337"/>
      <c r="H26" s="337"/>
      <c r="I26" s="337"/>
      <c r="J26" s="337"/>
      <c r="K26" s="337"/>
      <c r="L26" s="336">
        <v>52.085938416336603</v>
      </c>
      <c r="M26" s="336">
        <v>21.797437840821583</v>
      </c>
      <c r="N26" s="337"/>
      <c r="O26" s="337"/>
      <c r="P26" s="337"/>
      <c r="Q26" s="336">
        <v>22.22005212803138</v>
      </c>
      <c r="R26" s="337"/>
      <c r="S26" s="337"/>
      <c r="T26" s="337"/>
      <c r="U26" s="337"/>
      <c r="V26" s="336">
        <v>55.750290252454228</v>
      </c>
      <c r="W26" s="337"/>
      <c r="X26" s="337"/>
      <c r="Y26" s="337"/>
      <c r="Z26" s="337"/>
      <c r="AA26" s="337"/>
      <c r="AB26" s="336">
        <v>14.432375308087916</v>
      </c>
      <c r="AC26" s="337"/>
      <c r="AD26" s="336">
        <v>72.849400578102973</v>
      </c>
      <c r="AE26" s="337"/>
      <c r="AF26" s="337"/>
      <c r="AG26" s="337"/>
      <c r="AH26" s="337"/>
      <c r="AI26" s="337"/>
      <c r="AJ26" s="337"/>
      <c r="AK26" s="337">
        <v>0.10028126027619783</v>
      </c>
      <c r="AL26" s="336">
        <v>37.434196729970786</v>
      </c>
    </row>
    <row r="27" spans="1:38">
      <c r="A27" s="160" t="s">
        <v>40</v>
      </c>
      <c r="B27" s="102" t="s">
        <v>376</v>
      </c>
      <c r="C27" s="336">
        <v>18.5975051987628</v>
      </c>
      <c r="D27" s="336">
        <v>56.984988350114762</v>
      </c>
      <c r="E27" s="336">
        <v>21.438195705716542</v>
      </c>
      <c r="F27" s="336">
        <v>13.783443524783644</v>
      </c>
      <c r="G27" s="336"/>
      <c r="H27" s="336">
        <v>11.154753217623474</v>
      </c>
      <c r="I27" s="336">
        <v>13.478294825447918</v>
      </c>
      <c r="J27" s="336">
        <v>20.066680285498236</v>
      </c>
      <c r="K27" s="336">
        <v>3.2364919123531077</v>
      </c>
      <c r="L27" s="336">
        <v>53.364673426140037</v>
      </c>
      <c r="M27" s="336">
        <v>40.646244766695006</v>
      </c>
      <c r="N27" s="336">
        <v>33.045580518539232</v>
      </c>
      <c r="O27" s="336">
        <v>16.161156602911024</v>
      </c>
      <c r="P27" s="336">
        <v>67.293093503042769</v>
      </c>
      <c r="Q27" s="336">
        <v>17.510019458962255</v>
      </c>
      <c r="R27" s="336">
        <v>15.268946703405163</v>
      </c>
      <c r="S27" s="336">
        <v>76.902081087074492</v>
      </c>
      <c r="T27" s="336">
        <v>27.980883764072772</v>
      </c>
      <c r="U27" s="336"/>
      <c r="V27" s="336">
        <v>16.362271473119375</v>
      </c>
      <c r="W27" s="336">
        <v>26.76830542595345</v>
      </c>
      <c r="X27" s="336">
        <v>18.073422035504628</v>
      </c>
      <c r="Y27" s="336">
        <v>48.093715565066411</v>
      </c>
      <c r="Z27" s="336">
        <v>16.347876627263897</v>
      </c>
      <c r="AA27" s="336">
        <v>6.2838396314569147</v>
      </c>
      <c r="AB27" s="336">
        <v>23.244809098904437</v>
      </c>
      <c r="AC27" s="336">
        <v>9.1072602380792596</v>
      </c>
      <c r="AD27" s="336">
        <v>16.807673957204983</v>
      </c>
      <c r="AE27" s="336">
        <v>9.2286298755466234</v>
      </c>
      <c r="AF27" s="336">
        <v>37.858538337133666</v>
      </c>
      <c r="AG27" s="336"/>
      <c r="AH27" s="336"/>
      <c r="AI27" s="336"/>
      <c r="AJ27" s="336"/>
      <c r="AK27" s="336">
        <v>0.10028126027619783</v>
      </c>
      <c r="AL27" s="336">
        <v>31.531707693535036</v>
      </c>
    </row>
    <row r="28" spans="1:38">
      <c r="A28" s="160" t="s">
        <v>40</v>
      </c>
      <c r="B28" s="10" t="s">
        <v>58</v>
      </c>
      <c r="C28" s="337">
        <v>80.832637184875651</v>
      </c>
      <c r="D28" s="336">
        <v>215.53148577729465</v>
      </c>
      <c r="E28" s="337">
        <v>102.54350297222764</v>
      </c>
      <c r="F28" s="337">
        <v>78.942832416816202</v>
      </c>
      <c r="G28" s="337"/>
      <c r="H28" s="337">
        <v>114.70830203604247</v>
      </c>
      <c r="I28" s="337">
        <v>5.2231020571114524</v>
      </c>
      <c r="J28" s="337">
        <v>39.609934865376324</v>
      </c>
      <c r="K28" s="337">
        <v>8.5974567405245406</v>
      </c>
      <c r="L28" s="336">
        <v>107.04363060651374</v>
      </c>
      <c r="M28" s="336">
        <v>138.40927501736761</v>
      </c>
      <c r="N28" s="337">
        <v>31.431965551190974</v>
      </c>
      <c r="O28" s="337">
        <v>43.587403355148474</v>
      </c>
      <c r="P28" s="337">
        <v>31.11475634230143</v>
      </c>
      <c r="Q28" s="336">
        <v>110.23227163590795</v>
      </c>
      <c r="R28" s="337">
        <v>33.272225395985338</v>
      </c>
      <c r="S28" s="337">
        <v>115.25254151411274</v>
      </c>
      <c r="T28" s="337">
        <v>184.43792521610294</v>
      </c>
      <c r="U28" s="337"/>
      <c r="V28" s="336">
        <v>35.479963445582548</v>
      </c>
      <c r="W28" s="337">
        <v>61.917673497729716</v>
      </c>
      <c r="X28" s="337">
        <v>41.446418241013362</v>
      </c>
      <c r="Y28" s="337">
        <v>113.46008572807307</v>
      </c>
      <c r="Z28" s="337">
        <v>68.237964747606867</v>
      </c>
      <c r="AA28" s="337">
        <v>67.553477291840139</v>
      </c>
      <c r="AB28" s="336">
        <v>39.55106243319414</v>
      </c>
      <c r="AC28" s="337">
        <v>16.653791883110394</v>
      </c>
      <c r="AD28" s="336">
        <v>45.754549767580492</v>
      </c>
      <c r="AE28" s="337">
        <v>5.8299840715733522</v>
      </c>
      <c r="AF28" s="337">
        <v>44.335267155882491</v>
      </c>
      <c r="AG28" s="337">
        <v>3.1049602573210402</v>
      </c>
      <c r="AH28" s="337">
        <v>5.0609251834316407</v>
      </c>
      <c r="AI28" s="337"/>
      <c r="AJ28" s="337"/>
      <c r="AK28" s="337">
        <v>1.7109242322634082</v>
      </c>
      <c r="AL28" s="336">
        <v>72.583729421099093</v>
      </c>
    </row>
    <row r="29" spans="1:38">
      <c r="A29" s="160" t="s">
        <v>43</v>
      </c>
      <c r="B29" s="10" t="s">
        <v>59</v>
      </c>
      <c r="C29" s="337">
        <v>6.6120405512734273</v>
      </c>
      <c r="D29" s="336">
        <v>4.6851238520643985</v>
      </c>
      <c r="E29" s="337">
        <v>6.9079745661120997</v>
      </c>
      <c r="F29" s="337">
        <v>4.5430622854479807</v>
      </c>
      <c r="G29" s="337"/>
      <c r="H29" s="337">
        <v>5.2530317885596229</v>
      </c>
      <c r="I29" s="337">
        <v>2.1981755157671619</v>
      </c>
      <c r="J29" s="337"/>
      <c r="K29" s="337">
        <v>2.6436503598232317</v>
      </c>
      <c r="L29" s="336">
        <v>7.3954781611484819</v>
      </c>
      <c r="M29" s="336">
        <v>4.7110404859043058</v>
      </c>
      <c r="N29" s="337">
        <v>2.4710702592926075</v>
      </c>
      <c r="O29" s="337">
        <v>4.588603472194297</v>
      </c>
      <c r="P29" s="337"/>
      <c r="Q29" s="336">
        <v>3.0613869106740763</v>
      </c>
      <c r="R29" s="337"/>
      <c r="S29" s="337"/>
      <c r="T29" s="337">
        <v>2.8794980469880431</v>
      </c>
      <c r="U29" s="337"/>
      <c r="V29" s="336">
        <v>5.8160104245323812</v>
      </c>
      <c r="W29" s="337">
        <v>7.8925170378162832</v>
      </c>
      <c r="X29" s="337">
        <v>3.6940770505435863</v>
      </c>
      <c r="Y29" s="337">
        <v>7.6945785347664213</v>
      </c>
      <c r="Z29" s="337">
        <v>5.5383990352638994</v>
      </c>
      <c r="AA29" s="337">
        <v>1.4413318365808196</v>
      </c>
      <c r="AB29" s="336">
        <v>1.0407345062523177</v>
      </c>
      <c r="AC29" s="337">
        <v>2.1166363285980228</v>
      </c>
      <c r="AD29" s="336">
        <v>4.5325425692131649</v>
      </c>
      <c r="AE29" s="337">
        <v>1.5047338564344686E-2</v>
      </c>
      <c r="AF29" s="337">
        <v>9.2816949917865035</v>
      </c>
      <c r="AG29" s="337"/>
      <c r="AH29" s="337"/>
      <c r="AI29" s="337"/>
      <c r="AJ29" s="337"/>
      <c r="AK29" s="337">
        <v>0.17650175854970779</v>
      </c>
      <c r="AL29" s="336">
        <v>5.2478392728882399</v>
      </c>
    </row>
    <row r="30" spans="1:38">
      <c r="A30" s="160" t="s">
        <v>43</v>
      </c>
      <c r="B30" s="92" t="s">
        <v>60</v>
      </c>
      <c r="C30" s="337">
        <v>17.095496954538412</v>
      </c>
      <c r="D30" s="336">
        <v>3.1431167748186448</v>
      </c>
      <c r="E30" s="337">
        <v>24.318956414247982</v>
      </c>
      <c r="F30" s="337">
        <v>12.809760537226627</v>
      </c>
      <c r="G30" s="337"/>
      <c r="H30" s="337">
        <v>24.288090242895134</v>
      </c>
      <c r="I30" s="337">
        <v>1.3750892542598558</v>
      </c>
      <c r="J30" s="337">
        <v>17.917137654234359</v>
      </c>
      <c r="K30" s="337">
        <v>4.0819917427790795</v>
      </c>
      <c r="L30" s="336">
        <v>4.7252100072227234</v>
      </c>
      <c r="M30" s="336">
        <v>10.227347260108189</v>
      </c>
      <c r="N30" s="337">
        <v>10.058359536540545</v>
      </c>
      <c r="O30" s="337">
        <v>7.7739581392202624</v>
      </c>
      <c r="P30" s="337">
        <v>25.841683877313056</v>
      </c>
      <c r="Q30" s="336">
        <v>5.051324068834167</v>
      </c>
      <c r="R30" s="337">
        <v>10.217464336005959</v>
      </c>
      <c r="S30" s="337">
        <v>22.974447850118828</v>
      </c>
      <c r="T30" s="337">
        <v>6.4742379633286173</v>
      </c>
      <c r="U30" s="337"/>
      <c r="V30" s="336">
        <v>11.305882154998857</v>
      </c>
      <c r="W30" s="337">
        <v>20.284181997445803</v>
      </c>
      <c r="X30" s="337">
        <v>8.043182605750177</v>
      </c>
      <c r="Y30" s="337">
        <v>22.451665640380213</v>
      </c>
      <c r="Z30" s="337">
        <v>19.987010433910534</v>
      </c>
      <c r="AA30" s="337">
        <v>5.6076126079148265</v>
      </c>
      <c r="AB30" s="336">
        <v>10.223757670633182</v>
      </c>
      <c r="AC30" s="337">
        <v>2.2152994753022104</v>
      </c>
      <c r="AD30" s="336">
        <v>11.559938209285315</v>
      </c>
      <c r="AE30" s="337">
        <v>0</v>
      </c>
      <c r="AF30" s="337">
        <v>11.738802554555299</v>
      </c>
      <c r="AG30" s="337">
        <v>7.0670944169899663E-2</v>
      </c>
      <c r="AH30" s="337">
        <v>0.11067665749783519</v>
      </c>
      <c r="AI30" s="337">
        <v>0.12089364905362497</v>
      </c>
      <c r="AJ30" s="337">
        <v>0</v>
      </c>
      <c r="AK30" s="337">
        <v>3.0310911303540644</v>
      </c>
      <c r="AL30" s="336">
        <v>13.252013496883132</v>
      </c>
    </row>
    <row r="31" spans="1:38">
      <c r="C31" s="60"/>
      <c r="D31" s="60"/>
      <c r="E31" s="60"/>
      <c r="F31" s="60"/>
      <c r="G31" s="60"/>
      <c r="H31" s="60"/>
      <c r="I31" s="60"/>
      <c r="J31" s="60"/>
      <c r="K31" s="60"/>
      <c r="L31" s="338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1:38">
      <c r="A32" s="160" t="s">
        <v>40</v>
      </c>
      <c r="B32" s="160" t="s">
        <v>253</v>
      </c>
      <c r="C32" s="337">
        <v>23.115957068068909</v>
      </c>
      <c r="D32" s="337">
        <v>59.310212159006262</v>
      </c>
      <c r="E32" s="337">
        <v>28.579249749565651</v>
      </c>
      <c r="F32" s="337">
        <v>38.638929407848593</v>
      </c>
      <c r="G32" s="337"/>
      <c r="H32" s="337">
        <v>36.267933860511889</v>
      </c>
      <c r="I32" s="337">
        <v>8.3321901625836396</v>
      </c>
      <c r="J32" s="337">
        <v>36.352725768729975</v>
      </c>
      <c r="K32" s="337">
        <v>3.699108259539992</v>
      </c>
      <c r="L32" s="337">
        <v>58.625233493744183</v>
      </c>
      <c r="M32" s="337">
        <v>51.984741450020643</v>
      </c>
      <c r="N32" s="337">
        <v>31.626165094968254</v>
      </c>
      <c r="O32" s="337">
        <v>22.247984912753903</v>
      </c>
      <c r="P32" s="337">
        <v>34.161171143477198</v>
      </c>
      <c r="Q32" s="337">
        <v>20.674141299851367</v>
      </c>
      <c r="R32" s="337">
        <v>30.851128207634048</v>
      </c>
      <c r="S32" s="337">
        <v>112.7598637452802</v>
      </c>
      <c r="T32" s="337">
        <v>31.014962797960838</v>
      </c>
      <c r="U32" s="337"/>
      <c r="V32" s="337">
        <v>17.721488959934305</v>
      </c>
      <c r="W32" s="337">
        <v>29.442610261751511</v>
      </c>
      <c r="X32" s="337">
        <v>23.140545471536768</v>
      </c>
      <c r="Y32" s="337">
        <v>72.007867891181576</v>
      </c>
      <c r="Z32" s="337">
        <v>28.771407918959689</v>
      </c>
      <c r="AA32" s="337">
        <v>16.894961578801492</v>
      </c>
      <c r="AB32" s="337">
        <v>25.823951577650814</v>
      </c>
      <c r="AC32" s="337">
        <v>9.2972196791997153</v>
      </c>
      <c r="AD32" s="337">
        <v>25.483256891227185</v>
      </c>
      <c r="AE32" s="337">
        <v>8.3836063841036932</v>
      </c>
      <c r="AF32" s="337">
        <v>37.988072913508638</v>
      </c>
      <c r="AG32" s="337">
        <v>3.1049602573210402</v>
      </c>
      <c r="AH32" s="337">
        <v>5.0609251834316407</v>
      </c>
      <c r="AI32" s="337"/>
      <c r="AJ32" s="337"/>
      <c r="AK32" s="337">
        <v>0.57069372761710169</v>
      </c>
      <c r="AL32" s="337">
        <v>37.585134099974809</v>
      </c>
    </row>
    <row r="33" spans="1:44">
      <c r="A33" s="160" t="s">
        <v>43</v>
      </c>
      <c r="B33" s="160" t="s">
        <v>254</v>
      </c>
      <c r="C33" s="337">
        <v>7.1437366465002343</v>
      </c>
      <c r="D33" s="337">
        <v>4.354244430202697</v>
      </c>
      <c r="E33" s="337">
        <v>8.9589715048603686</v>
      </c>
      <c r="F33" s="337">
        <v>8.2920474220763829</v>
      </c>
      <c r="G33" s="337"/>
      <c r="H33" s="337">
        <v>7.0097143805288233</v>
      </c>
      <c r="I33" s="337">
        <v>1.8395701350877625</v>
      </c>
      <c r="J33" s="337">
        <v>17.917137654234359</v>
      </c>
      <c r="K33" s="337">
        <v>3.1987180538057034</v>
      </c>
      <c r="L33" s="337">
        <v>7.126184486682325</v>
      </c>
      <c r="M33" s="337">
        <v>5.2759993210561653</v>
      </c>
      <c r="N33" s="337">
        <v>8.8381864252920259</v>
      </c>
      <c r="O33" s="337">
        <v>5.0264989616893763</v>
      </c>
      <c r="P33" s="337">
        <v>25.841683877313056</v>
      </c>
      <c r="Q33" s="337">
        <v>3.1230904536029387</v>
      </c>
      <c r="R33" s="337">
        <v>10.217464336005959</v>
      </c>
      <c r="S33" s="337">
        <v>22.974447850118828</v>
      </c>
      <c r="T33" s="337">
        <v>3.5075662621555082</v>
      </c>
      <c r="U33" s="337"/>
      <c r="V33" s="337">
        <v>6.7766390035979835</v>
      </c>
      <c r="W33" s="337">
        <v>9.4852167132656149</v>
      </c>
      <c r="X33" s="337">
        <v>5.2406853445191537</v>
      </c>
      <c r="Y33" s="337">
        <v>10.734335613605714</v>
      </c>
      <c r="Z33" s="337">
        <v>7.3199414663105387</v>
      </c>
      <c r="AA33" s="337">
        <v>2.2950373891331726</v>
      </c>
      <c r="AB33" s="337">
        <v>2.6932989584026719</v>
      </c>
      <c r="AC33" s="337">
        <v>2.121256587065667</v>
      </c>
      <c r="AD33" s="337">
        <v>10.179934916586909</v>
      </c>
      <c r="AE33" s="337">
        <v>1.2956301854259751E-2</v>
      </c>
      <c r="AF33" s="337">
        <v>9.3308371430418777</v>
      </c>
      <c r="AG33" s="337">
        <v>7.0670944169899663E-2</v>
      </c>
      <c r="AH33" s="337">
        <v>0.11067665749783519</v>
      </c>
      <c r="AI33" s="337"/>
      <c r="AJ33" s="337"/>
      <c r="AK33" s="337">
        <v>0.97746884005696666</v>
      </c>
      <c r="AL33" s="337">
        <v>7.1167245648056632</v>
      </c>
    </row>
    <row r="34" spans="1:44"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1:44">
      <c r="A35" s="112" t="s">
        <v>240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1:44">
      <c r="A36" s="141" t="s">
        <v>41</v>
      </c>
      <c r="B36" s="141" t="s">
        <v>42</v>
      </c>
      <c r="C36" s="339" t="s">
        <v>0</v>
      </c>
      <c r="D36" s="339" t="s">
        <v>1</v>
      </c>
      <c r="E36" s="339" t="s">
        <v>2</v>
      </c>
      <c r="F36" s="339" t="s">
        <v>3</v>
      </c>
      <c r="G36" s="339" t="s">
        <v>4</v>
      </c>
      <c r="H36" s="339" t="s">
        <v>5</v>
      </c>
      <c r="I36" s="339" t="s">
        <v>6</v>
      </c>
      <c r="J36" s="339" t="s">
        <v>7</v>
      </c>
      <c r="K36" s="339" t="s">
        <v>8</v>
      </c>
      <c r="L36" s="339" t="s">
        <v>9</v>
      </c>
      <c r="M36" s="339" t="s">
        <v>10</v>
      </c>
      <c r="N36" s="339" t="s">
        <v>11</v>
      </c>
      <c r="O36" s="339" t="s">
        <v>12</v>
      </c>
      <c r="P36" s="339" t="s">
        <v>13</v>
      </c>
      <c r="Q36" s="339" t="s">
        <v>14</v>
      </c>
      <c r="R36" s="339" t="s">
        <v>15</v>
      </c>
      <c r="S36" s="339" t="s">
        <v>16</v>
      </c>
      <c r="T36" s="339" t="s">
        <v>17</v>
      </c>
      <c r="U36" s="339" t="s">
        <v>18</v>
      </c>
      <c r="V36" s="339" t="s">
        <v>19</v>
      </c>
      <c r="W36" s="339" t="s">
        <v>20</v>
      </c>
      <c r="X36" s="339" t="s">
        <v>21</v>
      </c>
      <c r="Y36" s="339" t="s">
        <v>22</v>
      </c>
      <c r="Z36" s="339" t="s">
        <v>23</v>
      </c>
      <c r="AA36" s="339" t="s">
        <v>24</v>
      </c>
      <c r="AB36" s="339" t="s">
        <v>25</v>
      </c>
      <c r="AC36" s="339" t="s">
        <v>26</v>
      </c>
      <c r="AD36" s="339" t="s">
        <v>27</v>
      </c>
      <c r="AE36" s="339" t="s">
        <v>28</v>
      </c>
      <c r="AF36" s="339" t="s">
        <v>29</v>
      </c>
      <c r="AG36" s="339" t="s">
        <v>30</v>
      </c>
      <c r="AH36" s="339" t="s">
        <v>31</v>
      </c>
      <c r="AI36" s="339" t="s">
        <v>32</v>
      </c>
      <c r="AJ36" s="339" t="s">
        <v>33</v>
      </c>
      <c r="AK36" s="339" t="s">
        <v>34</v>
      </c>
      <c r="AL36" s="339" t="s">
        <v>35</v>
      </c>
    </row>
    <row r="37" spans="1:44">
      <c r="A37" s="160" t="s">
        <v>40</v>
      </c>
      <c r="B37" s="10" t="s">
        <v>56</v>
      </c>
      <c r="C37" s="337">
        <v>0</v>
      </c>
      <c r="D37" s="336">
        <v>48.372797159558303</v>
      </c>
      <c r="E37" s="337">
        <v>0</v>
      </c>
      <c r="F37" s="337">
        <v>0</v>
      </c>
      <c r="G37" s="337">
        <v>0</v>
      </c>
      <c r="H37" s="337">
        <v>0</v>
      </c>
      <c r="I37" s="337">
        <v>0</v>
      </c>
      <c r="J37" s="337">
        <v>0</v>
      </c>
      <c r="K37" s="337">
        <v>0</v>
      </c>
      <c r="L37" s="336">
        <v>50.612955600855386</v>
      </c>
      <c r="M37" s="336">
        <v>21.112187525445087</v>
      </c>
      <c r="N37" s="337">
        <v>0</v>
      </c>
      <c r="O37" s="337">
        <v>0</v>
      </c>
      <c r="P37" s="337">
        <v>0</v>
      </c>
      <c r="Q37" s="336">
        <v>22.161023886269948</v>
      </c>
      <c r="R37" s="337">
        <v>0</v>
      </c>
      <c r="S37" s="337">
        <v>0</v>
      </c>
      <c r="T37" s="337">
        <v>0</v>
      </c>
      <c r="U37" s="337">
        <v>0</v>
      </c>
      <c r="V37" s="336">
        <v>55.554802218042603</v>
      </c>
      <c r="W37" s="337">
        <v>0</v>
      </c>
      <c r="X37" s="337">
        <v>0</v>
      </c>
      <c r="Y37" s="337">
        <v>0</v>
      </c>
      <c r="Z37" s="337">
        <v>0</v>
      </c>
      <c r="AA37" s="337">
        <v>0</v>
      </c>
      <c r="AB37" s="336">
        <v>13.84587369025289</v>
      </c>
      <c r="AC37" s="337">
        <v>0</v>
      </c>
      <c r="AD37" s="336">
        <v>70.717657050511775</v>
      </c>
      <c r="AE37" s="337">
        <v>0</v>
      </c>
      <c r="AF37" s="337">
        <v>0</v>
      </c>
      <c r="AG37" s="337">
        <v>0</v>
      </c>
      <c r="AH37" s="337">
        <v>0</v>
      </c>
      <c r="AI37" s="337">
        <v>0</v>
      </c>
      <c r="AJ37" s="337">
        <v>0</v>
      </c>
      <c r="AK37" s="337">
        <v>0</v>
      </c>
      <c r="AL37" s="336">
        <v>36.42439232919736</v>
      </c>
    </row>
    <row r="38" spans="1:44">
      <c r="A38" s="160" t="s">
        <v>40</v>
      </c>
      <c r="B38" s="102" t="s">
        <v>376</v>
      </c>
      <c r="C38" s="278">
        <v>16.914789706079951</v>
      </c>
      <c r="D38" s="336">
        <v>56.838945262784158</v>
      </c>
      <c r="E38" s="278">
        <v>20.021836035667604</v>
      </c>
      <c r="F38" s="278">
        <v>13.244293571142952</v>
      </c>
      <c r="G38" s="278"/>
      <c r="H38" s="278">
        <v>10.704511355640081</v>
      </c>
      <c r="I38" s="278">
        <v>13.278466198088726</v>
      </c>
      <c r="J38" s="278">
        <v>19.251116376012025</v>
      </c>
      <c r="K38" s="278">
        <v>3.1228487498047133</v>
      </c>
      <c r="L38" s="336">
        <v>51.891788272544268</v>
      </c>
      <c r="M38" s="336">
        <v>39.112247810396156</v>
      </c>
      <c r="N38" s="278">
        <v>32.386676860412052</v>
      </c>
      <c r="O38" s="278">
        <v>15.678073333084164</v>
      </c>
      <c r="P38" s="278">
        <v>67.081141294762276</v>
      </c>
      <c r="Q38" s="336">
        <v>17.41012681267031</v>
      </c>
      <c r="R38" s="278">
        <v>15.090736074381411</v>
      </c>
      <c r="S38" s="278">
        <v>76.29691479677588</v>
      </c>
      <c r="T38" s="278">
        <v>27.762085278459427</v>
      </c>
      <c r="U38" s="278"/>
      <c r="V38" s="336">
        <v>15.97076587917007</v>
      </c>
      <c r="W38" s="336">
        <v>25.829791790867159</v>
      </c>
      <c r="X38" s="278">
        <v>17.835448916429918</v>
      </c>
      <c r="Y38" s="278">
        <v>47.400310978168299</v>
      </c>
      <c r="Z38" s="278">
        <v>16.144234855631833</v>
      </c>
      <c r="AA38" s="278">
        <v>5.8446824788303084</v>
      </c>
      <c r="AB38" s="336">
        <v>21.555674633533464</v>
      </c>
      <c r="AC38" s="278">
        <v>9.0360510248955599</v>
      </c>
      <c r="AD38" s="336">
        <v>14.11993683787596</v>
      </c>
      <c r="AE38" s="278">
        <v>7.4853125492505814</v>
      </c>
      <c r="AF38" s="278">
        <v>37.786424349726545</v>
      </c>
      <c r="AG38" s="278"/>
      <c r="AH38" s="278"/>
      <c r="AI38" s="278"/>
      <c r="AJ38" s="278"/>
      <c r="AK38" s="278"/>
      <c r="AL38" s="336">
        <v>30.163637332270259</v>
      </c>
    </row>
    <row r="39" spans="1:44">
      <c r="A39" s="160" t="s">
        <v>40</v>
      </c>
      <c r="B39" s="10" t="s">
        <v>58</v>
      </c>
      <c r="C39" s="337">
        <v>49.056399018411483</v>
      </c>
      <c r="D39" s="336">
        <v>215.53148577729465</v>
      </c>
      <c r="E39" s="337">
        <v>34.992338595016328</v>
      </c>
      <c r="F39" s="337">
        <v>21.817520230854928</v>
      </c>
      <c r="G39" s="337">
        <v>0</v>
      </c>
      <c r="H39" s="337">
        <v>39.459453264682644</v>
      </c>
      <c r="I39" s="337">
        <v>3.4709124771612898</v>
      </c>
      <c r="J39" s="337">
        <v>19.251116376012025</v>
      </c>
      <c r="K39" s="337">
        <v>2.9687600642275536</v>
      </c>
      <c r="L39" s="336">
        <v>101.77962490594439</v>
      </c>
      <c r="M39" s="336">
        <v>104.87113513197524</v>
      </c>
      <c r="N39" s="337">
        <v>14.466270700104456</v>
      </c>
      <c r="O39" s="337">
        <v>43.587403355148474</v>
      </c>
      <c r="P39" s="337">
        <v>27.875521450394313</v>
      </c>
      <c r="Q39" s="336">
        <v>79.087196671961323</v>
      </c>
      <c r="R39" s="337">
        <v>12.553742763325985</v>
      </c>
      <c r="S39" s="337">
        <v>76.29691479677588</v>
      </c>
      <c r="T39" s="337">
        <v>128.53409767035336</v>
      </c>
      <c r="U39" s="337">
        <v>0</v>
      </c>
      <c r="V39" s="336">
        <v>16.431816892493799</v>
      </c>
      <c r="W39" s="336">
        <v>38.578105546412594</v>
      </c>
      <c r="X39" s="337">
        <v>24.848245217956499</v>
      </c>
      <c r="Y39" s="337">
        <v>61.310365329345686</v>
      </c>
      <c r="Z39" s="337">
        <v>35.205000982037028</v>
      </c>
      <c r="AA39" s="337">
        <v>15.023379448282167</v>
      </c>
      <c r="AB39" s="336">
        <v>15.467522041457329</v>
      </c>
      <c r="AC39" s="337">
        <v>16.653791883110394</v>
      </c>
      <c r="AD39" s="336">
        <v>16.933228922440474</v>
      </c>
      <c r="AE39" s="337">
        <v>5.8299840715733522</v>
      </c>
      <c r="AF39" s="337">
        <v>41.505088333350422</v>
      </c>
      <c r="AG39" s="337">
        <v>0</v>
      </c>
      <c r="AH39" s="337">
        <v>0</v>
      </c>
      <c r="AI39" s="337">
        <v>0</v>
      </c>
      <c r="AJ39" s="337">
        <v>0</v>
      </c>
      <c r="AK39" s="337">
        <v>0</v>
      </c>
      <c r="AL39" s="336">
        <v>48.114518079330281</v>
      </c>
    </row>
    <row r="40" spans="1:44">
      <c r="A40" s="160" t="s">
        <v>43</v>
      </c>
      <c r="B40" s="10" t="s">
        <v>59</v>
      </c>
      <c r="C40" s="337">
        <v>6.073151810188909</v>
      </c>
      <c r="D40" s="336">
        <v>4.6581452709127245</v>
      </c>
      <c r="E40" s="337">
        <v>6.6973730979793036</v>
      </c>
      <c r="F40" s="337">
        <v>4.4380578901449006</v>
      </c>
      <c r="G40" s="337">
        <v>0</v>
      </c>
      <c r="H40" s="337">
        <v>5.1703681726228394</v>
      </c>
      <c r="I40" s="337">
        <v>2.1691070434874002</v>
      </c>
      <c r="J40" s="337">
        <v>0</v>
      </c>
      <c r="K40" s="337">
        <v>2.6234343582547139</v>
      </c>
      <c r="L40" s="336">
        <v>6.664828414695112</v>
      </c>
      <c r="M40" s="336">
        <v>4.3164571568986219</v>
      </c>
      <c r="N40" s="337">
        <v>2.3939363807403597</v>
      </c>
      <c r="O40" s="337">
        <v>4.4987624960760106</v>
      </c>
      <c r="P40" s="337">
        <v>0</v>
      </c>
      <c r="Q40" s="336">
        <v>3.0330130074907262</v>
      </c>
      <c r="R40" s="337">
        <v>0</v>
      </c>
      <c r="S40" s="337">
        <v>0</v>
      </c>
      <c r="T40" s="337">
        <v>2.8339825758676045</v>
      </c>
      <c r="U40" s="337">
        <v>0</v>
      </c>
      <c r="V40" s="336">
        <v>5.704397864948505</v>
      </c>
      <c r="W40" s="336">
        <v>7.6391804110610408</v>
      </c>
      <c r="X40" s="337">
        <v>3.6128618481005117</v>
      </c>
      <c r="Y40" s="337">
        <v>7.6069166046667354</v>
      </c>
      <c r="Z40" s="337">
        <v>5.5067395099162191</v>
      </c>
      <c r="AA40" s="337">
        <v>1.3868533660455336</v>
      </c>
      <c r="AB40" s="336">
        <v>0.42545853599241967</v>
      </c>
      <c r="AC40" s="337">
        <v>2.1031076330897096</v>
      </c>
      <c r="AD40" s="336">
        <v>3.8273499927130707</v>
      </c>
      <c r="AE40" s="337">
        <v>0</v>
      </c>
      <c r="AF40" s="337">
        <v>9.2652644310009524</v>
      </c>
      <c r="AG40" s="337">
        <v>0</v>
      </c>
      <c r="AH40" s="337">
        <v>0</v>
      </c>
      <c r="AI40" s="337">
        <v>0</v>
      </c>
      <c r="AJ40" s="337">
        <v>0</v>
      </c>
      <c r="AK40" s="337">
        <v>0</v>
      </c>
      <c r="AL40" s="336">
        <v>4.9034070778223162</v>
      </c>
    </row>
    <row r="41" spans="1:44">
      <c r="A41" s="160" t="s">
        <v>43</v>
      </c>
      <c r="B41" s="92" t="s">
        <v>60</v>
      </c>
      <c r="C41" s="337">
        <v>10.517453325640469</v>
      </c>
      <c r="D41" s="336">
        <v>3.1431167748186448</v>
      </c>
      <c r="E41" s="337">
        <v>11.548362175989025</v>
      </c>
      <c r="F41" s="337">
        <v>4.3320952047355448</v>
      </c>
      <c r="G41" s="337">
        <v>0</v>
      </c>
      <c r="H41" s="337">
        <v>11.968576792170737</v>
      </c>
      <c r="I41" s="337">
        <v>0.80093926580040264</v>
      </c>
      <c r="J41" s="337">
        <v>11.499997030297246</v>
      </c>
      <c r="K41" s="337">
        <v>2.957677659823136</v>
      </c>
      <c r="L41" s="336">
        <v>3.1086635711885315</v>
      </c>
      <c r="M41" s="336">
        <v>5.6964807925091989</v>
      </c>
      <c r="N41" s="337">
        <v>3.000396960195391</v>
      </c>
      <c r="O41" s="337">
        <v>7.7739581392202624</v>
      </c>
      <c r="P41" s="337">
        <v>23.579566406471216</v>
      </c>
      <c r="Q41" s="336">
        <v>2.7465747470344541</v>
      </c>
      <c r="R41" s="337">
        <v>4.4429467089021024</v>
      </c>
      <c r="S41" s="337">
        <v>17.611937132268</v>
      </c>
      <c r="T41" s="337">
        <v>3.042751267087247</v>
      </c>
      <c r="U41" s="337">
        <v>0</v>
      </c>
      <c r="V41" s="336">
        <v>6.2805289682017298</v>
      </c>
      <c r="W41" s="336">
        <v>14.098186957398561</v>
      </c>
      <c r="X41" s="337">
        <v>3.1773117470651573</v>
      </c>
      <c r="Y41" s="337">
        <v>12.15412528514152</v>
      </c>
      <c r="Z41" s="337">
        <v>12.412880318718654</v>
      </c>
      <c r="AA41" s="337">
        <v>1.5595076855922387</v>
      </c>
      <c r="AB41" s="336">
        <v>0.40954009213513337</v>
      </c>
      <c r="AC41" s="337">
        <v>2.2152994753022104</v>
      </c>
      <c r="AD41" s="336">
        <v>5.7678343778254595</v>
      </c>
      <c r="AE41" s="337">
        <v>0</v>
      </c>
      <c r="AF41" s="337">
        <v>10.823140751257752</v>
      </c>
      <c r="AG41" s="337">
        <v>0</v>
      </c>
      <c r="AH41" s="337">
        <v>0</v>
      </c>
      <c r="AI41" s="337">
        <v>0</v>
      </c>
      <c r="AJ41" s="337">
        <v>0</v>
      </c>
      <c r="AK41" s="337">
        <v>0</v>
      </c>
      <c r="AL41" s="336">
        <v>7.8878096236738342</v>
      </c>
    </row>
    <row r="42" spans="1:44"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1:44">
      <c r="A43" s="160" t="s">
        <v>40</v>
      </c>
      <c r="B43" s="160" t="s">
        <v>253</v>
      </c>
      <c r="C43" s="337">
        <v>19.248364168687626</v>
      </c>
      <c r="D43" s="337">
        <v>59.166310921980113</v>
      </c>
      <c r="E43" s="337">
        <v>21.339939270127978</v>
      </c>
      <c r="F43" s="337">
        <v>16.514608376671202</v>
      </c>
      <c r="G43" s="337"/>
      <c r="H43" s="337">
        <v>17.677986033980648</v>
      </c>
      <c r="I43" s="337">
        <v>7.1646540375609344</v>
      </c>
      <c r="J43" s="337">
        <v>19.251116376012025</v>
      </c>
      <c r="K43" s="337">
        <v>3.1095518998627139</v>
      </c>
      <c r="L43" s="337">
        <v>56.780816954136789</v>
      </c>
      <c r="M43" s="337">
        <v>46.738923496318634</v>
      </c>
      <c r="N43" s="337">
        <v>16.623002492419424</v>
      </c>
      <c r="O43" s="337">
        <v>21.87211445076608</v>
      </c>
      <c r="P43" s="337">
        <v>31.176850089477224</v>
      </c>
      <c r="Q43" s="337">
        <v>19.51484018235212</v>
      </c>
      <c r="R43" s="337">
        <v>12.894919916507188</v>
      </c>
      <c r="S43" s="337">
        <v>76.29691479677588</v>
      </c>
      <c r="T43" s="337">
        <v>29.71629741978192</v>
      </c>
      <c r="U43" s="337"/>
      <c r="V43" s="337">
        <v>16.00354539044821</v>
      </c>
      <c r="W43" s="337">
        <v>26.79973460904549</v>
      </c>
      <c r="X43" s="337">
        <v>19.355780506746513</v>
      </c>
      <c r="Y43" s="337">
        <v>52.489275805021343</v>
      </c>
      <c r="Z43" s="337">
        <v>20.707765830293145</v>
      </c>
      <c r="AA43" s="337">
        <v>7.4343160490570819</v>
      </c>
      <c r="AB43" s="337">
        <v>20.592718113393182</v>
      </c>
      <c r="AC43" s="337">
        <v>9.2278029268411039</v>
      </c>
      <c r="AD43" s="337">
        <v>14.963100326645941</v>
      </c>
      <c r="AE43" s="337">
        <v>7.0737393726469966</v>
      </c>
      <c r="AF43" s="337">
        <v>37.860797629399023</v>
      </c>
      <c r="AG43" s="337">
        <v>0</v>
      </c>
      <c r="AH43" s="337">
        <v>0</v>
      </c>
      <c r="AI43" s="337"/>
      <c r="AJ43" s="337"/>
      <c r="AK43" s="337">
        <v>0</v>
      </c>
      <c r="AL43" s="337">
        <v>32.810628417246292</v>
      </c>
    </row>
    <row r="44" spans="1:44">
      <c r="A44" s="160" t="s">
        <v>43</v>
      </c>
      <c r="B44" s="160" t="s">
        <v>254</v>
      </c>
      <c r="C44" s="337">
        <v>6.2985562637277477</v>
      </c>
      <c r="D44" s="337">
        <v>4.3330548350199196</v>
      </c>
      <c r="E44" s="337">
        <v>7.2688149520735026</v>
      </c>
      <c r="F44" s="337">
        <v>4.3900033318995417</v>
      </c>
      <c r="G44" s="337"/>
      <c r="H44" s="337">
        <v>5.7977523630724734</v>
      </c>
      <c r="I44" s="337">
        <v>1.5730184563054863</v>
      </c>
      <c r="J44" s="337">
        <v>11.499997030297246</v>
      </c>
      <c r="K44" s="337">
        <v>2.7524215798066698</v>
      </c>
      <c r="L44" s="337">
        <v>6.3061930108659743</v>
      </c>
      <c r="M44" s="337">
        <v>4.4577938478351236</v>
      </c>
      <c r="N44" s="337">
        <v>2.9028671488170072</v>
      </c>
      <c r="O44" s="337">
        <v>4.9490085594714728</v>
      </c>
      <c r="P44" s="337">
        <v>23.579566406471216</v>
      </c>
      <c r="Q44" s="337">
        <v>3.0241311915861107</v>
      </c>
      <c r="R44" s="337">
        <v>4.4429467089021024</v>
      </c>
      <c r="S44" s="337">
        <v>17.611937132268</v>
      </c>
      <c r="T44" s="337">
        <v>2.870458366141369</v>
      </c>
      <c r="U44" s="337"/>
      <c r="V44" s="337">
        <v>5.8052104212787814</v>
      </c>
      <c r="W44" s="337">
        <v>8.4693559898546447</v>
      </c>
      <c r="X44" s="337">
        <v>3.4579735865597598</v>
      </c>
      <c r="Y44" s="337">
        <v>8.5435790826007771</v>
      </c>
      <c r="Z44" s="337">
        <v>6.3582803636495226</v>
      </c>
      <c r="AA44" s="337">
        <v>1.4222316709075884</v>
      </c>
      <c r="AB44" s="337">
        <v>0.42259387432477419</v>
      </c>
      <c r="AC44" s="337">
        <v>2.108361421624724</v>
      </c>
      <c r="AD44" s="337">
        <v>5.3867721781088314</v>
      </c>
      <c r="AE44" s="337">
        <v>0</v>
      </c>
      <c r="AF44" s="337">
        <v>9.2964219574060873</v>
      </c>
      <c r="AG44" s="337">
        <v>0</v>
      </c>
      <c r="AH44" s="337">
        <v>0</v>
      </c>
      <c r="AI44" s="337"/>
      <c r="AJ44" s="337"/>
      <c r="AK44" s="337">
        <v>0</v>
      </c>
      <c r="AL44" s="337">
        <v>5.600231742930502</v>
      </c>
    </row>
    <row r="45" spans="1:44">
      <c r="G45" s="105"/>
      <c r="H45" s="106"/>
      <c r="I45" s="159"/>
      <c r="J45" s="107"/>
      <c r="K45" s="107"/>
      <c r="L45" s="107"/>
      <c r="M45" s="107"/>
      <c r="N45" s="107"/>
      <c r="O45" s="107"/>
      <c r="P45" s="107"/>
      <c r="Q45" s="107"/>
      <c r="R45" s="107"/>
      <c r="S45" s="106"/>
      <c r="T45" s="106"/>
      <c r="U45" s="107"/>
      <c r="V45" s="107"/>
      <c r="W45" s="107"/>
      <c r="X45" s="106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6"/>
      <c r="AL45" s="107"/>
      <c r="AM45" s="107"/>
      <c r="AN45" s="107"/>
      <c r="AO45" s="107"/>
      <c r="AP45" s="107"/>
      <c r="AQ45" s="107"/>
      <c r="AR45" s="107"/>
    </row>
    <row r="46" spans="1:44">
      <c r="G46" s="105"/>
      <c r="H46" s="106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</row>
    <row r="47" spans="1:44">
      <c r="G47" s="105"/>
      <c r="H47" s="107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</row>
    <row r="48" spans="1:44">
      <c r="G48" s="105"/>
      <c r="H48" s="107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</row>
    <row r="49" spans="1:44">
      <c r="A49" s="159"/>
      <c r="B49" s="159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159"/>
      <c r="AN49" s="159"/>
      <c r="AO49" s="159"/>
      <c r="AP49" s="159"/>
      <c r="AQ49" s="159"/>
      <c r="AR49" s="159"/>
    </row>
    <row r="50" spans="1:44" ht="15">
      <c r="A50" s="159"/>
      <c r="B50" s="17"/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291"/>
      <c r="AD50" s="291"/>
      <c r="AE50" s="291"/>
      <c r="AF50" s="291"/>
      <c r="AG50" s="137"/>
      <c r="AH50" s="137"/>
      <c r="AI50" s="291"/>
      <c r="AJ50" s="291"/>
      <c r="AK50" s="291"/>
      <c r="AL50" s="231"/>
    </row>
    <row r="51" spans="1:44" ht="15">
      <c r="A51" s="159"/>
      <c r="B51" s="17"/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  <c r="AC51" s="291"/>
      <c r="AD51" s="291"/>
      <c r="AE51" s="291"/>
      <c r="AF51" s="291"/>
      <c r="AG51" s="137"/>
      <c r="AH51" s="137"/>
      <c r="AI51" s="291"/>
      <c r="AJ51" s="291"/>
      <c r="AK51" s="291"/>
      <c r="AL51" s="291"/>
      <c r="AM51" s="159"/>
      <c r="AN51" s="159"/>
      <c r="AO51" s="159"/>
      <c r="AP51" s="159"/>
      <c r="AQ51" s="159"/>
      <c r="AR51" s="159"/>
    </row>
    <row r="52" spans="1:44" ht="15">
      <c r="A52" s="159"/>
      <c r="B52" s="17"/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38"/>
      <c r="AH52" s="238"/>
      <c r="AI52" s="291"/>
      <c r="AJ52" s="291"/>
      <c r="AK52" s="291"/>
      <c r="AL52" s="159"/>
      <c r="AM52" s="159"/>
      <c r="AN52" s="159"/>
      <c r="AO52" s="159"/>
      <c r="AP52" s="159"/>
      <c r="AQ52" s="159"/>
      <c r="AR52" s="159"/>
    </row>
    <row r="53" spans="1:44" ht="15">
      <c r="A53" s="159"/>
      <c r="B53" s="17"/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2"/>
      <c r="O53" s="291"/>
      <c r="P53" s="291"/>
      <c r="Q53" s="291"/>
      <c r="R53" s="291"/>
      <c r="S53" s="291"/>
      <c r="T53" s="293"/>
      <c r="U53" s="291"/>
      <c r="V53" s="291"/>
      <c r="W53" s="291"/>
      <c r="X53" s="291"/>
      <c r="Y53" s="291"/>
      <c r="Z53" s="291"/>
      <c r="AA53" s="291"/>
      <c r="AB53" s="291"/>
      <c r="AC53" s="291"/>
      <c r="AD53" s="291"/>
      <c r="AE53" s="291"/>
      <c r="AF53" s="291"/>
      <c r="AG53" s="137"/>
      <c r="AH53" s="137"/>
      <c r="AI53" s="291"/>
      <c r="AJ53" s="291"/>
      <c r="AK53" s="291"/>
      <c r="AL53" s="159"/>
      <c r="AM53" s="159"/>
      <c r="AN53" s="159"/>
      <c r="AO53" s="159"/>
      <c r="AP53" s="159"/>
      <c r="AQ53" s="159"/>
      <c r="AR53" s="159"/>
    </row>
    <row r="54" spans="1:44" ht="15">
      <c r="A54" s="159"/>
      <c r="B54" s="115"/>
      <c r="C54" s="291"/>
      <c r="D54" s="291"/>
      <c r="E54" s="293"/>
      <c r="F54" s="291"/>
      <c r="G54" s="291"/>
      <c r="H54" s="291"/>
      <c r="I54" s="291"/>
      <c r="J54" s="291"/>
      <c r="K54" s="291"/>
      <c r="L54" s="291"/>
      <c r="M54" s="291"/>
      <c r="N54" s="293"/>
      <c r="O54" s="291"/>
      <c r="P54" s="293"/>
      <c r="Q54" s="291"/>
      <c r="R54" s="291"/>
      <c r="S54" s="291"/>
      <c r="T54" s="293"/>
      <c r="U54" s="291"/>
      <c r="V54" s="291"/>
      <c r="W54" s="291"/>
      <c r="X54" s="291"/>
      <c r="Y54" s="291"/>
      <c r="Z54" s="291"/>
      <c r="AA54" s="291"/>
      <c r="AB54" s="291"/>
      <c r="AC54" s="291"/>
      <c r="AD54" s="291"/>
      <c r="AE54" s="293"/>
      <c r="AF54" s="293"/>
      <c r="AG54" s="282"/>
      <c r="AH54" s="282"/>
      <c r="AI54" s="291"/>
      <c r="AJ54" s="291"/>
      <c r="AK54" s="291"/>
      <c r="AL54" s="159"/>
      <c r="AM54" s="159"/>
      <c r="AN54" s="159"/>
      <c r="AO54" s="159"/>
      <c r="AP54" s="159"/>
      <c r="AQ54" s="159"/>
      <c r="AR54" s="159"/>
    </row>
    <row r="55" spans="1:44">
      <c r="G55" s="105"/>
      <c r="H55" s="107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</row>
    <row r="56" spans="1:44">
      <c r="G56" s="105"/>
      <c r="H56" s="106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</row>
    <row r="57" spans="1:44">
      <c r="G57" s="105"/>
      <c r="H57" s="106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</row>
    <row r="58" spans="1:44">
      <c r="G58" s="105"/>
      <c r="H58" s="107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</row>
    <row r="59" spans="1:44">
      <c r="G59" s="105"/>
      <c r="H59" s="107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</row>
    <row r="60" spans="1:44">
      <c r="G60" s="105"/>
      <c r="H60" s="107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</row>
    <row r="61" spans="1:44">
      <c r="G61" s="105"/>
      <c r="H61" s="106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</row>
    <row r="62" spans="1:44">
      <c r="G62" s="105"/>
      <c r="H62" s="107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</row>
    <row r="63" spans="1:44">
      <c r="G63" s="105"/>
      <c r="H63" s="107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</row>
    <row r="64" spans="1:44">
      <c r="G64" s="105"/>
      <c r="H64" s="107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</row>
    <row r="65" spans="7:44">
      <c r="G65" s="105"/>
      <c r="H65" s="107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</row>
    <row r="66" spans="7:44">
      <c r="G66" s="105"/>
      <c r="H66" s="107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</row>
    <row r="67" spans="7:44">
      <c r="G67" s="105"/>
      <c r="H67" s="107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</row>
    <row r="68" spans="7:44">
      <c r="G68" s="105"/>
      <c r="H68" s="107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</row>
    <row r="69" spans="7:44">
      <c r="G69" s="105"/>
      <c r="H69" s="107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</row>
    <row r="70" spans="7:44">
      <c r="G70" s="105"/>
      <c r="H70" s="107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</row>
    <row r="71" spans="7:44">
      <c r="G71" s="105"/>
      <c r="H71" s="107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</row>
    <row r="72" spans="7:44">
      <c r="G72" s="105"/>
      <c r="H72" s="107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</row>
    <row r="73" spans="7:44">
      <c r="G73" s="105"/>
      <c r="H73" s="107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</row>
    <row r="74" spans="7:44">
      <c r="G74" s="105"/>
      <c r="H74" s="106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</row>
    <row r="75" spans="7:44">
      <c r="G75" s="105"/>
      <c r="H75" s="107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</row>
    <row r="76" spans="7:44">
      <c r="G76" s="105"/>
      <c r="H76" s="107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</row>
    <row r="77" spans="7:44">
      <c r="G77" s="105"/>
      <c r="H77" s="107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</row>
    <row r="78" spans="7:44">
      <c r="G78" s="105"/>
      <c r="H78" s="107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59"/>
      <c r="AM78" s="159"/>
      <c r="AN78" s="159"/>
      <c r="AO78" s="159"/>
      <c r="AP78" s="159"/>
      <c r="AQ78" s="159"/>
      <c r="AR78" s="159"/>
    </row>
    <row r="79" spans="7:44">
      <c r="G79" s="105"/>
      <c r="H79" s="107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59"/>
      <c r="Z79" s="159"/>
      <c r="AA79" s="159"/>
      <c r="AB79" s="159"/>
      <c r="AC79" s="159"/>
      <c r="AD79" s="159"/>
      <c r="AE79" s="159"/>
      <c r="AF79" s="159"/>
      <c r="AG79" s="159"/>
      <c r="AH79" s="159"/>
      <c r="AI79" s="159"/>
      <c r="AJ79" s="159"/>
      <c r="AK79" s="159"/>
      <c r="AL79" s="159"/>
      <c r="AM79" s="159"/>
      <c r="AN79" s="159"/>
      <c r="AO79" s="159"/>
      <c r="AP79" s="159"/>
      <c r="AQ79" s="159"/>
      <c r="AR79" s="159"/>
    </row>
    <row r="80" spans="7:44">
      <c r="G80" s="105"/>
      <c r="H80" s="107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59"/>
      <c r="Z80" s="159"/>
      <c r="AA80" s="159"/>
      <c r="AB80" s="159"/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</row>
    <row r="81" spans="7:44">
      <c r="G81" s="105"/>
      <c r="H81" s="107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</row>
    <row r="82" spans="7:44">
      <c r="G82" s="70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59"/>
      <c r="Z82" s="159"/>
      <c r="AA82" s="159"/>
      <c r="AB82" s="159"/>
      <c r="AC82" s="159"/>
      <c r="AD82" s="159"/>
      <c r="AE82" s="159"/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59"/>
    </row>
    <row r="83" spans="7:44">
      <c r="G83" s="71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  <c r="AF83" s="159"/>
      <c r="AG83" s="159"/>
      <c r="AH83" s="159"/>
      <c r="AI83" s="159"/>
      <c r="AJ83" s="159"/>
      <c r="AK83" s="159"/>
      <c r="AL83" s="159"/>
      <c r="AM83" s="159"/>
      <c r="AN83" s="159"/>
      <c r="AO83" s="159"/>
      <c r="AP83" s="159"/>
      <c r="AQ83" s="159"/>
      <c r="AR83" s="159"/>
    </row>
    <row r="84" spans="7:44">
      <c r="G84" s="72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9"/>
      <c r="Z84" s="159"/>
      <c r="AA84" s="159"/>
      <c r="AB84" s="159"/>
      <c r="AC84" s="159"/>
      <c r="AD84" s="159"/>
      <c r="AE84" s="159"/>
      <c r="AF84" s="159"/>
      <c r="AG84" s="159"/>
      <c r="AH84" s="159"/>
      <c r="AI84" s="159"/>
      <c r="AJ84" s="159"/>
      <c r="AK84" s="159"/>
      <c r="AL84" s="159"/>
      <c r="AM84" s="159"/>
      <c r="AN84" s="159"/>
      <c r="AO84" s="159"/>
      <c r="AP84" s="159"/>
      <c r="AQ84" s="159"/>
      <c r="AR84" s="159"/>
    </row>
    <row r="85" spans="7:44">
      <c r="G85" s="72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  <c r="AC85" s="159"/>
      <c r="AD85" s="159"/>
      <c r="AE85" s="159"/>
      <c r="AF85" s="159"/>
      <c r="AG85" s="159"/>
      <c r="AH85" s="159"/>
      <c r="AI85" s="159"/>
      <c r="AJ85" s="159"/>
      <c r="AK85" s="159"/>
      <c r="AL85" s="159"/>
      <c r="AM85" s="159"/>
      <c r="AN85" s="159"/>
      <c r="AO85" s="159"/>
      <c r="AP85" s="159"/>
      <c r="AQ85" s="159"/>
      <c r="AR85" s="159"/>
    </row>
    <row r="86" spans="7:44">
      <c r="G86" s="71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9"/>
      <c r="Y86" s="159"/>
      <c r="Z86" s="159"/>
      <c r="AA86" s="159"/>
      <c r="AB86" s="159"/>
      <c r="AC86" s="159"/>
      <c r="AD86" s="159"/>
      <c r="AE86" s="159"/>
      <c r="AF86" s="159"/>
      <c r="AG86" s="159"/>
      <c r="AH86" s="159"/>
      <c r="AI86" s="159"/>
      <c r="AJ86" s="159"/>
      <c r="AK86" s="159"/>
      <c r="AL86" s="159"/>
      <c r="AM86" s="159"/>
      <c r="AN86" s="159"/>
      <c r="AO86" s="159"/>
      <c r="AP86" s="159"/>
      <c r="AQ86" s="159"/>
      <c r="AR86" s="159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M24"/>
  <sheetViews>
    <sheetView zoomScale="60" zoomScaleNormal="60" workbookViewId="0">
      <selection activeCell="AL6" sqref="AL6"/>
    </sheetView>
    <sheetView workbookViewId="1"/>
  </sheetViews>
  <sheetFormatPr defaultColWidth="8.85546875" defaultRowHeight="12.75"/>
  <cols>
    <col min="1" max="1" width="11.140625" style="144" customWidth="1"/>
    <col min="2" max="2" width="17.28515625" style="144" customWidth="1"/>
    <col min="3" max="16384" width="8.85546875" style="144"/>
  </cols>
  <sheetData>
    <row r="1" spans="1:39" ht="18.75">
      <c r="A1" s="111" t="s">
        <v>57</v>
      </c>
    </row>
    <row r="3" spans="1:39">
      <c r="A3" s="112" t="s">
        <v>71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39">
      <c r="A4" s="141" t="s">
        <v>41</v>
      </c>
      <c r="B4" s="141" t="s">
        <v>42</v>
      </c>
      <c r="C4" s="141" t="s">
        <v>0</v>
      </c>
      <c r="D4" s="141" t="s">
        <v>1</v>
      </c>
      <c r="E4" s="141" t="s">
        <v>2</v>
      </c>
      <c r="F4" s="141" t="s">
        <v>3</v>
      </c>
      <c r="G4" s="141" t="s">
        <v>4</v>
      </c>
      <c r="H4" s="141" t="s">
        <v>5</v>
      </c>
      <c r="I4" s="141" t="s">
        <v>6</v>
      </c>
      <c r="J4" s="141" t="s">
        <v>7</v>
      </c>
      <c r="K4" s="141" t="s">
        <v>8</v>
      </c>
      <c r="L4" s="141" t="s">
        <v>9</v>
      </c>
      <c r="M4" s="141" t="s">
        <v>10</v>
      </c>
      <c r="N4" s="141" t="s">
        <v>11</v>
      </c>
      <c r="O4" s="141" t="s">
        <v>12</v>
      </c>
      <c r="P4" s="141" t="s">
        <v>13</v>
      </c>
      <c r="Q4" s="141" t="s">
        <v>14</v>
      </c>
      <c r="R4" s="141" t="s">
        <v>15</v>
      </c>
      <c r="S4" s="141" t="s">
        <v>16</v>
      </c>
      <c r="T4" s="141" t="s">
        <v>17</v>
      </c>
      <c r="U4" s="141" t="s">
        <v>18</v>
      </c>
      <c r="V4" s="141" t="s">
        <v>19</v>
      </c>
      <c r="W4" s="141" t="s">
        <v>20</v>
      </c>
      <c r="X4" s="141" t="s">
        <v>21</v>
      </c>
      <c r="Y4" s="141" t="s">
        <v>22</v>
      </c>
      <c r="Z4" s="141" t="s">
        <v>23</v>
      </c>
      <c r="AA4" s="141" t="s">
        <v>24</v>
      </c>
      <c r="AB4" s="141" t="s">
        <v>25</v>
      </c>
      <c r="AC4" s="141" t="s">
        <v>26</v>
      </c>
      <c r="AD4" s="141" t="s">
        <v>27</v>
      </c>
      <c r="AE4" s="141" t="s">
        <v>28</v>
      </c>
      <c r="AF4" s="141" t="s">
        <v>29</v>
      </c>
      <c r="AG4" s="141" t="s">
        <v>30</v>
      </c>
      <c r="AH4" s="141" t="s">
        <v>31</v>
      </c>
      <c r="AI4" s="141" t="s">
        <v>32</v>
      </c>
      <c r="AJ4" s="141" t="s">
        <v>33</v>
      </c>
      <c r="AK4" s="141" t="s">
        <v>34</v>
      </c>
      <c r="AL4" s="141" t="s">
        <v>35</v>
      </c>
      <c r="AM4" s="141" t="s">
        <v>375</v>
      </c>
    </row>
    <row r="5" spans="1:39">
      <c r="A5" s="160" t="s">
        <v>70</v>
      </c>
      <c r="B5" s="10" t="s">
        <v>72</v>
      </c>
      <c r="C5" s="143">
        <v>39.219179909691157</v>
      </c>
      <c r="D5" s="143">
        <v>362.79788169286394</v>
      </c>
      <c r="E5" s="143">
        <v>2.3809696568882721</v>
      </c>
      <c r="F5" s="143">
        <v>5.0660397861450219</v>
      </c>
      <c r="G5" s="143"/>
      <c r="H5" s="161">
        <v>37.645935012177688</v>
      </c>
      <c r="I5" s="143"/>
      <c r="J5" s="143"/>
      <c r="K5" s="161">
        <v>5.9868967907433319</v>
      </c>
      <c r="L5" s="161">
        <v>237.44054780370305</v>
      </c>
      <c r="M5" s="161">
        <v>1133.7565266832394</v>
      </c>
      <c r="N5" s="143"/>
      <c r="O5" s="161">
        <v>28.500118477217935</v>
      </c>
      <c r="P5" s="143"/>
      <c r="Q5" s="133">
        <v>104.64355039278367</v>
      </c>
      <c r="R5" s="143"/>
      <c r="S5" s="161">
        <v>2.5883440455091598</v>
      </c>
      <c r="T5" s="161">
        <v>0.93888375822910308</v>
      </c>
      <c r="U5" s="143"/>
      <c r="V5" s="161">
        <v>826.5430537074626</v>
      </c>
      <c r="W5" s="161">
        <v>36.399589825328192</v>
      </c>
      <c r="X5" s="143"/>
      <c r="Y5" s="161">
        <v>38.451239282751111</v>
      </c>
      <c r="Z5" s="161">
        <v>1.1627672655362185</v>
      </c>
      <c r="AA5" s="142"/>
      <c r="AB5" s="142"/>
      <c r="AC5" s="142"/>
      <c r="AD5" s="142"/>
      <c r="AE5" s="142"/>
      <c r="AF5" s="161">
        <v>2.3155452435473487</v>
      </c>
      <c r="AG5" s="142"/>
      <c r="AH5" s="142"/>
      <c r="AI5" s="142"/>
      <c r="AJ5" s="161">
        <v>10.627453671082735</v>
      </c>
      <c r="AK5" s="142"/>
      <c r="AL5" s="133">
        <f>SUM(C5:AD5)</f>
        <v>2863.5215240902698</v>
      </c>
      <c r="AM5" s="133">
        <v>2863.5215240902698</v>
      </c>
    </row>
    <row r="6" spans="1:39">
      <c r="A6" s="159"/>
      <c r="B6" s="17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147"/>
      <c r="AB6" s="147"/>
      <c r="AC6" s="147"/>
      <c r="AD6" s="147"/>
      <c r="AE6" s="147"/>
      <c r="AF6" s="206"/>
      <c r="AG6" s="147"/>
      <c r="AH6" s="147"/>
      <c r="AI6" s="147"/>
      <c r="AJ6" s="206"/>
      <c r="AK6" s="147"/>
      <c r="AL6" s="206"/>
    </row>
    <row r="7" spans="1:39">
      <c r="A7" s="159"/>
      <c r="B7" s="17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147"/>
      <c r="AB7" s="147"/>
      <c r="AC7" s="147"/>
      <c r="AD7" s="147"/>
      <c r="AE7" s="147"/>
      <c r="AF7" s="206"/>
      <c r="AG7" s="147"/>
      <c r="AH7" s="147"/>
      <c r="AI7" s="147"/>
      <c r="AJ7" s="206"/>
      <c r="AK7" s="147"/>
      <c r="AL7" s="206"/>
    </row>
    <row r="8" spans="1:39">
      <c r="A8" s="159"/>
      <c r="B8" s="17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147"/>
      <c r="AB8" s="147"/>
      <c r="AC8" s="147"/>
      <c r="AD8" s="147"/>
      <c r="AE8" s="147"/>
      <c r="AF8" s="206"/>
      <c r="AG8" s="147"/>
      <c r="AH8" s="147"/>
      <c r="AI8" s="147"/>
      <c r="AJ8" s="206"/>
      <c r="AK8" s="147"/>
      <c r="AL8" s="206"/>
    </row>
    <row r="9" spans="1:39">
      <c r="A9" s="159"/>
      <c r="B9" s="17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147"/>
      <c r="AB9" s="147"/>
      <c r="AC9" s="147"/>
      <c r="AD9" s="147"/>
      <c r="AE9" s="147"/>
      <c r="AF9" s="206"/>
      <c r="AG9" s="147"/>
      <c r="AH9" s="147"/>
      <c r="AI9" s="147"/>
      <c r="AJ9" s="206"/>
      <c r="AK9" s="147"/>
      <c r="AL9" s="206"/>
    </row>
    <row r="10" spans="1:39">
      <c r="A10" s="159"/>
      <c r="B10" s="17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147"/>
      <c r="AB10" s="147"/>
      <c r="AC10" s="147"/>
      <c r="AD10" s="147"/>
      <c r="AE10" s="147"/>
      <c r="AF10" s="206"/>
      <c r="AG10" s="147"/>
      <c r="AH10" s="147"/>
      <c r="AI10" s="147"/>
      <c r="AJ10" s="206"/>
      <c r="AK10" s="147"/>
      <c r="AL10" s="206"/>
    </row>
    <row r="11" spans="1:39">
      <c r="A11" s="159"/>
      <c r="B11" s="17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147"/>
      <c r="AB11" s="147"/>
      <c r="AC11" s="147"/>
      <c r="AD11" s="147"/>
      <c r="AE11" s="147"/>
      <c r="AF11" s="206"/>
      <c r="AG11" s="147"/>
      <c r="AH11" s="147"/>
      <c r="AI11" s="147"/>
      <c r="AJ11" s="206"/>
      <c r="AK11" s="147"/>
      <c r="AL11" s="206"/>
    </row>
    <row r="12" spans="1:39">
      <c r="A12" s="159"/>
      <c r="B12" s="17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147"/>
      <c r="AB12" s="147"/>
      <c r="AC12" s="147"/>
      <c r="AD12" s="147"/>
      <c r="AE12" s="147"/>
      <c r="AF12" s="206"/>
      <c r="AG12" s="147"/>
      <c r="AH12" s="147"/>
      <c r="AI12" s="147"/>
      <c r="AJ12" s="206"/>
      <c r="AK12" s="147"/>
      <c r="AL12" s="206"/>
    </row>
    <row r="13" spans="1:39">
      <c r="A13" s="112" t="s">
        <v>55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</row>
    <row r="14" spans="1:39">
      <c r="A14" s="141" t="s">
        <v>41</v>
      </c>
      <c r="B14" s="141" t="s">
        <v>42</v>
      </c>
      <c r="C14" s="141" t="s">
        <v>0</v>
      </c>
      <c r="D14" s="141" t="s">
        <v>1</v>
      </c>
      <c r="E14" s="141" t="s">
        <v>2</v>
      </c>
      <c r="F14" s="141" t="s">
        <v>3</v>
      </c>
      <c r="G14" s="141" t="s">
        <v>4</v>
      </c>
      <c r="H14" s="141" t="s">
        <v>5</v>
      </c>
      <c r="I14" s="141" t="s">
        <v>6</v>
      </c>
      <c r="J14" s="141" t="s">
        <v>7</v>
      </c>
      <c r="K14" s="141" t="s">
        <v>8</v>
      </c>
      <c r="L14" s="141" t="s">
        <v>9</v>
      </c>
      <c r="M14" s="141" t="s">
        <v>10</v>
      </c>
      <c r="N14" s="141" t="s">
        <v>11</v>
      </c>
      <c r="O14" s="141" t="s">
        <v>12</v>
      </c>
      <c r="P14" s="141" t="s">
        <v>13</v>
      </c>
      <c r="Q14" s="141" t="s">
        <v>14</v>
      </c>
      <c r="R14" s="141" t="s">
        <v>15</v>
      </c>
      <c r="S14" s="141" t="s">
        <v>16</v>
      </c>
      <c r="T14" s="141" t="s">
        <v>17</v>
      </c>
      <c r="U14" s="141" t="s">
        <v>18</v>
      </c>
      <c r="V14" s="141" t="s">
        <v>19</v>
      </c>
      <c r="W14" s="141" t="s">
        <v>20</v>
      </c>
      <c r="X14" s="141" t="s">
        <v>21</v>
      </c>
      <c r="Y14" s="141" t="s">
        <v>22</v>
      </c>
      <c r="Z14" s="141" t="s">
        <v>23</v>
      </c>
      <c r="AA14" s="141" t="s">
        <v>24</v>
      </c>
      <c r="AB14" s="141" t="s">
        <v>25</v>
      </c>
      <c r="AC14" s="141" t="s">
        <v>26</v>
      </c>
      <c r="AD14" s="141" t="s">
        <v>27</v>
      </c>
      <c r="AE14" s="141" t="s">
        <v>28</v>
      </c>
      <c r="AF14" s="141" t="s">
        <v>29</v>
      </c>
      <c r="AG14" s="141" t="s">
        <v>30</v>
      </c>
      <c r="AH14" s="141" t="s">
        <v>31</v>
      </c>
      <c r="AI14" s="141" t="s">
        <v>32</v>
      </c>
      <c r="AJ14" s="141" t="s">
        <v>33</v>
      </c>
      <c r="AK14" s="141" t="s">
        <v>34</v>
      </c>
      <c r="AL14" s="141" t="s">
        <v>257</v>
      </c>
    </row>
    <row r="15" spans="1:39">
      <c r="A15" s="160" t="s">
        <v>43</v>
      </c>
      <c r="B15" s="10" t="s">
        <v>73</v>
      </c>
      <c r="C15" s="161">
        <v>21.716046461623009</v>
      </c>
      <c r="D15" s="161">
        <v>34.797418155847296</v>
      </c>
      <c r="E15" s="161">
        <v>0.42555311115071892</v>
      </c>
      <c r="F15" s="161">
        <v>5.7634127259897863</v>
      </c>
      <c r="G15" s="143"/>
      <c r="H15" s="161">
        <v>1140.7859094599298</v>
      </c>
      <c r="I15" s="143"/>
      <c r="J15" s="143"/>
      <c r="K15" s="161">
        <v>46.053052236487169</v>
      </c>
      <c r="L15" s="161">
        <v>27.881698896630233</v>
      </c>
      <c r="M15" s="161">
        <v>20.496366748318529</v>
      </c>
      <c r="N15" s="143"/>
      <c r="O15" s="161">
        <v>15.625064954615095</v>
      </c>
      <c r="P15" s="143"/>
      <c r="Q15" s="133">
        <v>1687.7991998836076</v>
      </c>
      <c r="R15" s="143"/>
      <c r="S15" s="143"/>
      <c r="T15" s="161">
        <v>3.99525003501746</v>
      </c>
      <c r="U15" s="163"/>
      <c r="V15" s="161">
        <v>17.029835246882921</v>
      </c>
      <c r="W15" s="161">
        <v>413.63170256054764</v>
      </c>
      <c r="X15" s="143"/>
      <c r="Y15" s="161">
        <v>2.9200515858711356</v>
      </c>
      <c r="Z15" s="161">
        <v>1.5691865931662867</v>
      </c>
      <c r="AA15" s="143"/>
      <c r="AB15" s="143"/>
      <c r="AC15" s="143"/>
      <c r="AD15" s="143"/>
      <c r="AE15" s="143"/>
      <c r="AF15" s="161">
        <v>0.41385973968674689</v>
      </c>
      <c r="AG15" s="143"/>
      <c r="AH15" s="143"/>
      <c r="AI15" s="143"/>
      <c r="AJ15" s="143"/>
      <c r="AK15" s="143"/>
      <c r="AL15" s="133">
        <v>19.220533564638799</v>
      </c>
      <c r="AM15" s="218"/>
    </row>
    <row r="16" spans="1:39">
      <c r="A16" s="159"/>
      <c r="B16" s="17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15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206"/>
      <c r="AK16" s="206"/>
      <c r="AL16" s="147"/>
    </row>
    <row r="17" spans="1:38">
      <c r="A17" s="159"/>
      <c r="B17" s="17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15"/>
      <c r="V17" s="206"/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6"/>
      <c r="AH17" s="206"/>
      <c r="AI17" s="206"/>
      <c r="AJ17" s="206"/>
      <c r="AK17" s="206"/>
      <c r="AL17" s="206"/>
    </row>
    <row r="18" spans="1:38">
      <c r="A18" s="159"/>
      <c r="B18" s="17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15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6"/>
      <c r="AK18" s="206"/>
      <c r="AL18" s="206"/>
    </row>
    <row r="19" spans="1:38">
      <c r="A19" s="159"/>
      <c r="B19" s="17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15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/>
      <c r="AH19" s="206"/>
      <c r="AI19" s="206"/>
      <c r="AJ19" s="206"/>
      <c r="AK19" s="206"/>
      <c r="AL19" s="206"/>
    </row>
    <row r="20" spans="1:38">
      <c r="A20" s="159"/>
      <c r="B20" s="17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15"/>
      <c r="V20" s="206"/>
      <c r="W20" s="206"/>
      <c r="X20" s="206"/>
      <c r="Y20" s="206"/>
      <c r="Z20" s="206"/>
      <c r="AA20" s="206"/>
      <c r="AB20" s="206"/>
      <c r="AC20" s="206"/>
      <c r="AD20" s="206"/>
      <c r="AE20" s="206"/>
      <c r="AF20" s="206"/>
      <c r="AG20" s="206"/>
      <c r="AH20" s="206"/>
      <c r="AI20" s="206"/>
      <c r="AJ20" s="206"/>
      <c r="AK20" s="206"/>
      <c r="AL20" s="206"/>
    </row>
    <row r="22" spans="1:38">
      <c r="A22" s="112" t="s">
        <v>68</v>
      </c>
    </row>
    <row r="23" spans="1:38">
      <c r="A23" s="141" t="s">
        <v>41</v>
      </c>
      <c r="B23" s="141" t="s">
        <v>42</v>
      </c>
      <c r="C23" s="141" t="s">
        <v>0</v>
      </c>
      <c r="D23" s="141" t="s">
        <v>1</v>
      </c>
      <c r="E23" s="141" t="s">
        <v>2</v>
      </c>
      <c r="F23" s="141" t="s">
        <v>3</v>
      </c>
      <c r="G23" s="141" t="s">
        <v>4</v>
      </c>
      <c r="H23" s="141" t="s">
        <v>5</v>
      </c>
      <c r="I23" s="141" t="s">
        <v>6</v>
      </c>
      <c r="J23" s="141" t="s">
        <v>7</v>
      </c>
      <c r="K23" s="141" t="s">
        <v>8</v>
      </c>
      <c r="L23" s="141" t="s">
        <v>9</v>
      </c>
      <c r="M23" s="141" t="s">
        <v>10</v>
      </c>
      <c r="N23" s="141" t="s">
        <v>11</v>
      </c>
      <c r="O23" s="141" t="s">
        <v>12</v>
      </c>
      <c r="P23" s="141" t="s">
        <v>13</v>
      </c>
      <c r="Q23" s="141" t="s">
        <v>14</v>
      </c>
      <c r="R23" s="141" t="s">
        <v>15</v>
      </c>
      <c r="S23" s="141" t="s">
        <v>16</v>
      </c>
      <c r="T23" s="141" t="s">
        <v>17</v>
      </c>
      <c r="U23" s="141" t="s">
        <v>18</v>
      </c>
      <c r="V23" s="141" t="s">
        <v>19</v>
      </c>
      <c r="W23" s="141" t="s">
        <v>20</v>
      </c>
      <c r="X23" s="141" t="s">
        <v>21</v>
      </c>
      <c r="Y23" s="141" t="s">
        <v>22</v>
      </c>
      <c r="Z23" s="141" t="s">
        <v>23</v>
      </c>
      <c r="AA23" s="141" t="s">
        <v>24</v>
      </c>
      <c r="AB23" s="141" t="s">
        <v>25</v>
      </c>
      <c r="AC23" s="141" t="s">
        <v>26</v>
      </c>
      <c r="AD23" s="141" t="s">
        <v>27</v>
      </c>
      <c r="AE23" s="141" t="s">
        <v>28</v>
      </c>
      <c r="AF23" s="141" t="s">
        <v>29</v>
      </c>
      <c r="AG23" s="141" t="s">
        <v>30</v>
      </c>
      <c r="AH23" s="141" t="s">
        <v>31</v>
      </c>
      <c r="AI23" s="141" t="s">
        <v>32</v>
      </c>
      <c r="AJ23" s="141" t="s">
        <v>33</v>
      </c>
      <c r="AK23" s="141" t="s">
        <v>34</v>
      </c>
      <c r="AL23" s="141" t="s">
        <v>257</v>
      </c>
    </row>
    <row r="24" spans="1:38">
      <c r="A24" s="160" t="s">
        <v>43</v>
      </c>
      <c r="B24" s="10" t="s">
        <v>73</v>
      </c>
      <c r="C24" s="235">
        <v>1.2562987460069348</v>
      </c>
      <c r="D24" s="235">
        <v>2.8002012851769829</v>
      </c>
      <c r="E24" s="235">
        <v>8.0510238841825649E-2</v>
      </c>
      <c r="F24" s="235">
        <v>5.2132461618395652E-2</v>
      </c>
      <c r="G24" s="236"/>
      <c r="H24" s="235">
        <v>0.57855212327298777</v>
      </c>
      <c r="I24" s="236"/>
      <c r="J24" s="236"/>
      <c r="K24" s="235">
        <v>5.0911266369803171E-3</v>
      </c>
      <c r="L24" s="235">
        <v>0.64490815323658102</v>
      </c>
      <c r="M24" s="235">
        <v>1.8159657610176363</v>
      </c>
      <c r="N24" s="236"/>
      <c r="O24" s="235">
        <v>0.15981782247523599</v>
      </c>
      <c r="P24" s="236"/>
      <c r="Q24" s="235">
        <v>0.63791056462262674</v>
      </c>
      <c r="R24" s="236"/>
      <c r="S24" s="236"/>
      <c r="T24" s="235">
        <v>0.24476086862502353</v>
      </c>
      <c r="U24" s="236"/>
      <c r="V24" s="235">
        <v>1.2179141712835575</v>
      </c>
      <c r="W24" s="235">
        <v>3.7459339034697052E-2</v>
      </c>
      <c r="X24" s="236"/>
      <c r="Y24" s="235">
        <v>0.2323099036098423</v>
      </c>
      <c r="Z24" s="235">
        <v>6.7751604209835115E-2</v>
      </c>
      <c r="AA24" s="236"/>
      <c r="AB24" s="236"/>
      <c r="AC24" s="236"/>
      <c r="AD24" s="236"/>
      <c r="AE24" s="236"/>
      <c r="AF24" s="235">
        <v>5.0013623325611871E-2</v>
      </c>
      <c r="AG24" s="236"/>
      <c r="AH24" s="236"/>
      <c r="AI24" s="236"/>
      <c r="AJ24" s="236"/>
      <c r="AK24" s="236"/>
      <c r="AL24" s="235">
        <v>1.3460313650143201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Document" ma:contentTypeID="0x01010032D923E531974EABBC32AD71A762C58D00D2425473D9DE461DB1C714AC4872504A00B64BEB13AB0E7D47BD2000C09E8E9CD5" ma:contentTypeVersion="8" ma:contentTypeDescription="Een nieuw document maken." ma:contentTypeScope="" ma:versionID="f284ef12c34e6b724b669e855604874a">
  <xsd:schema xmlns:xsd="http://www.w3.org/2001/XMLSchema" xmlns:xs="http://www.w3.org/2001/XMLSchema" xmlns:p="http://schemas.microsoft.com/office/2006/metadata/properties" xmlns:ns2="850f1e76-e290-4779-b859-23d729297c51" xmlns:ns3="63001c23-55b0-4799-937c-2bba7094fda6" targetNamespace="http://schemas.microsoft.com/office/2006/metadata/properties" ma:root="true" ma:fieldsID="81ed267b51912c66dfa773bff7f79f98" ns2:_="" ns3:_="">
    <xsd:import namespace="850f1e76-e290-4779-b859-23d729297c51"/>
    <xsd:import namespace="63001c23-55b0-4799-937c-2bba7094fda6"/>
    <xsd:element name="properties">
      <xsd:complexType>
        <xsd:sequence>
          <xsd:element name="documentManagement">
            <xsd:complexType>
              <xsd:all>
                <xsd:element ref="ns2:SureECM_ProjectName" minOccurs="0"/>
                <xsd:element ref="ns2:SureECM_ProjectNumber" minOccurs="0"/>
                <xsd:element ref="ns2:SureECM_ClientName" minOccurs="0"/>
                <xsd:element ref="ns2:SureECM_ProjectLeader" minOccurs="0"/>
                <xsd:element ref="ns2:SureECM_ProjectFaseTaxHTField0" minOccurs="0"/>
                <xsd:element ref="ns2:acf0689dc3b949abb655ab78c2e0f99c" minOccurs="0"/>
                <xsd:element ref="ns2:TaxCatchAll" minOccurs="0"/>
                <xsd:element ref="ns2:TaxCatchAllLabel" minOccurs="0"/>
                <xsd:element ref="ns2:lca88ee71ce7428c86da6846b19763e3" minOccurs="0"/>
                <xsd:element ref="ns2:TaxKeywordTaxHTFiel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f1e76-e290-4779-b859-23d729297c51" elementFormDefault="qualified">
    <xsd:import namespace="http://schemas.microsoft.com/office/2006/documentManagement/types"/>
    <xsd:import namespace="http://schemas.microsoft.com/office/infopath/2007/PartnerControls"/>
    <xsd:element name="SureECM_ProjectName" ma:index="8" nillable="true" ma:displayName="Projectnaam" ma:internalName="SureECM_ProjectName">
      <xsd:simpleType>
        <xsd:restriction base="dms:Text"/>
      </xsd:simpleType>
    </xsd:element>
    <xsd:element name="SureECM_ProjectNumber" ma:index="9" nillable="true" ma:displayName="Projectnummer" ma:internalName="SureECM_ProjectNumber">
      <xsd:simpleType>
        <xsd:restriction base="dms:Text">
          <xsd:maxLength value="255"/>
        </xsd:restriction>
      </xsd:simpleType>
    </xsd:element>
    <xsd:element name="SureECM_ClientName" ma:index="10" nillable="true" ma:displayName="Opdrachtgever" ma:SharePointGroup="0" ma:internalName="SureECM_ClientNam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reECM_ProjectLeader" ma:index="11" nillable="true" ma:displayName="Projectleider" ma:internalName="SureECM_ProjectLead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reECM_ProjectFaseTaxHTField0" ma:index="12" nillable="true" ma:taxonomy="true" ma:internalName="SureECM_ProjectFaseTaxHTField0" ma:taxonomyFieldName="SureECM_ProjectFase" ma:displayName="Projectfase" ma:readOnly="false" ma:default="1;#1|344ddbc6-b8ca-4407-8593-4a569d0d2a68" ma:fieldId="{aaf7d00f-ef44-4e4f-9bfe-6e1c6b2262e1}" ma:sspId="b15848ff-ca16-4813-bad8-a92d09325781" ma:termSetId="daef2c36-05f6-4ec3-a3df-8d68228409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cf0689dc3b949abb655ab78c2e0f99c" ma:index="14" nillable="true" ma:taxonomy="true" ma:internalName="acf0689dc3b949abb655ab78c2e0f99c" ma:taxonomyFieldName="Sector" ma:displayName="Sector" ma:default="" ma:fieldId="{acf0689d-c3b9-49ab-b655-ab78c2e0f99c}" ma:sspId="b15848ff-ca16-4813-bad8-a92d09325781" ma:termSetId="5e03380a-e66b-435b-ab66-f20a0a2d71a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5" nillable="true" ma:displayName="Taxonomy Catch All Column" ma:description="" ma:hidden="true" ma:list="{dc9bfee0-f557-4650-b5d4-25ce059e2752}" ma:internalName="TaxCatchAll" ma:showField="CatchAllData" ma:web="63001c23-55b0-4799-937c-2bba7094fd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6" nillable="true" ma:displayName="Taxonomy Catch All Column1" ma:description="" ma:hidden="true" ma:list="{dc9bfee0-f557-4650-b5d4-25ce059e2752}" ma:internalName="TaxCatchAllLabel" ma:readOnly="true" ma:showField="CatchAllDataLabel" ma:web="63001c23-55b0-4799-937c-2bba7094fd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ca88ee71ce7428c86da6846b19763e3" ma:index="18" nillable="true" ma:taxonomy="true" ma:internalName="lca88ee71ce7428c86da6846b19763e3" ma:taxonomyFieldName="Thema" ma:displayName="Thema" ma:default="" ma:fieldId="{5ca88ee7-1ce7-428c-86da-6846b19763e3}" ma:taxonomyMulti="true" ma:sspId="b15848ff-ca16-4813-bad8-a92d09325781" ma:termSetId="5ebe3af2-8dfb-4688-8412-0cb710041cd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0" nillable="true" ma:taxonomy="true" ma:internalName="TaxKeywordTaxHTField" ma:taxonomyFieldName="TaxKeyword" ma:displayName="Ondernemingstrefwoorden" ma:fieldId="{23f27201-bee3-471e-b2e7-b64fd8b7ca38}" ma:taxonomyMulti="true" ma:sspId="39e35c83-584b-4c74-802e-2bf240529e8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001c23-55b0-4799-937c-2bba7094fda6" elementFormDefault="qualified">
    <xsd:import namespace="http://schemas.microsoft.com/office/2006/documentManagement/types"/>
    <xsd:import namespace="http://schemas.microsoft.com/office/infopath/2007/PartnerControls"/>
    <xsd:element name="_dlc_DocId" ma:index="22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23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b15848ff-ca16-4813-bad8-a92d09325781" ContentTypeId="0x01010032D923E531974EABBC32AD71A762C58D00D2425473D9DE461DB1C714AC4872504A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0f1e76-e290-4779-b859-23d729297c51">
      <Value>1</Value>
    </TaxCatchAll>
    <SureECM_ProjectNumber xmlns="850f1e76-e290-4779-b859-23d729297c51">4.K83</SureECM_ProjectNumber>
    <SureECM_ClientName xmlns="850f1e76-e290-4779-b859-23d729297c51">
      <UserInfo>
        <DisplayName/>
        <AccountId xsi:nil="true"/>
        <AccountType/>
      </UserInfo>
    </SureECM_ClientName>
    <lca88ee71ce7428c86da6846b19763e3 xmlns="850f1e76-e290-4779-b859-23d729297c51">
      <Terms xmlns="http://schemas.microsoft.com/office/infopath/2007/PartnerControls"/>
    </lca88ee71ce7428c86da6846b19763e3>
    <SureECM_ProjectName xmlns="850f1e76-e290-4779-b859-23d729297c51">Transport infrastructure charging and internalisation of transport externalities</SureECM_ProjectName>
    <TaxKeywordTaxHTField xmlns="850f1e76-e290-4779-b859-23d729297c51">
      <Terms xmlns="http://schemas.microsoft.com/office/infopath/2007/PartnerControls"/>
    </TaxKeywordTaxHTField>
    <acf0689dc3b949abb655ab78c2e0f99c xmlns="850f1e76-e290-4779-b859-23d729297c51">
      <Terms xmlns="http://schemas.microsoft.com/office/infopath/2007/PartnerControls"/>
    </acf0689dc3b949abb655ab78c2e0f99c>
    <SureECM_ProjectFaseTaxHTField0 xmlns="850f1e76-e290-4779-b859-23d729297c51">
      <Terms xmlns="http://schemas.microsoft.com/office/infopath/2007/PartnerControls">
        <TermInfo xmlns="http://schemas.microsoft.com/office/infopath/2007/PartnerControls">
          <TermName xmlns="http://schemas.microsoft.com/office/infopath/2007/PartnerControls">1</TermName>
          <TermId xmlns="http://schemas.microsoft.com/office/infopath/2007/PartnerControls">344ddbc6-b8ca-4407-8593-4a569d0d2a68</TermId>
        </TermInfo>
      </Terms>
    </SureECM_ProjectFaseTaxHTField0>
    <SureECM_ProjectLeader xmlns="850f1e76-e290-4779-b859-23d729297c51">
      <UserInfo>
        <DisplayName>Huib van Essen (CE Delft)</DisplayName>
        <AccountId>23</AccountId>
        <AccountType/>
      </UserInfo>
    </SureECM_ProjectLeader>
    <_dlc_DocId xmlns="63001c23-55b0-4799-937c-2bba7094fda6">3XDR2FAJKRYX-1384105695-2037</_dlc_DocId>
    <_dlc_DocIdUrl xmlns="63001c23-55b0-4799-937c-2bba7094fda6">
      <Url>https://ceproject.cedelft.eu/projecten/4-K83/_layouts/15/DocIdRedir.aspx?ID=3XDR2FAJKRYX-1384105695-2037</Url>
      <Description>3XDR2FAJKRYX-1384105695-2037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FA48FB-1499-4C44-8CDD-A19A9C9124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f1e76-e290-4779-b859-23d729297c51"/>
    <ds:schemaRef ds:uri="63001c23-55b0-4799-937c-2bba7094fd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A16966-84F0-45EB-91EE-CFCC1FF6C933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71FC0166-4C41-4134-82FF-08134D9DA47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C20C5FF-C96F-46B9-A53B-B74C1E923B22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850f1e76-e290-4779-b859-23d729297c51"/>
    <ds:schemaRef ds:uri="63001c23-55b0-4799-937c-2bba7094fda6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22064D18-64F8-4B36-AA69-9072919983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23</vt:i4>
      </vt:variant>
    </vt:vector>
  </HeadingPairs>
  <TitlesOfParts>
    <vt:vector size="23" baseType="lpstr">
      <vt:lpstr>Info</vt:lpstr>
      <vt:lpstr>Definitions</vt:lpstr>
      <vt:lpstr>Infra_costs_road</vt:lpstr>
      <vt:lpstr>Ext_costs_road</vt:lpstr>
      <vt:lpstr>Taxes_road</vt:lpstr>
      <vt:lpstr>Infra_costs_rail</vt:lpstr>
      <vt:lpstr>Ext_costs_rail</vt:lpstr>
      <vt:lpstr>Taxes_rail</vt:lpstr>
      <vt:lpstr>Infra_costs_IWT</vt:lpstr>
      <vt:lpstr>Ext_costs_IWT</vt:lpstr>
      <vt:lpstr>Taxes_IWT</vt:lpstr>
      <vt:lpstr>Infra_costs_mar</vt:lpstr>
      <vt:lpstr>Ext_costs_mar</vt:lpstr>
      <vt:lpstr>Taxes_mar</vt:lpstr>
      <vt:lpstr>Infra_costs_av</vt:lpstr>
      <vt:lpstr>Ext_costs_av</vt:lpstr>
      <vt:lpstr>Taxes_av</vt:lpstr>
      <vt:lpstr>Fuel</vt:lpstr>
      <vt:lpstr>Ov_CC</vt:lpstr>
      <vt:lpstr>Ov_CC_ex_infra</vt:lpstr>
      <vt:lpstr>Variable_ext_infra_CC</vt:lpstr>
      <vt:lpstr>Overal_infra_CC</vt:lpstr>
      <vt:lpstr>Variable_infra_CC</vt:lpstr>
    </vt:vector>
  </TitlesOfParts>
  <Manager/>
  <Company>CE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Lisanne van Wijngaarden</dc:creator>
  <cp:keywords/>
  <dc:description>Sjabloonversie 2.1, 6 juli 2018_x000d_
Ontwikkeling sjabloon en macro's:_x000d_
www.JoulesUnlimited.com</dc:description>
  <cp:lastModifiedBy>Lisanne van Wijngaarden</cp:lastModifiedBy>
  <cp:lastPrinted>2018-11-16T14:28:48Z</cp:lastPrinted>
  <dcterms:created xsi:type="dcterms:W3CDTF">2017-07-07T07:42:55Z</dcterms:created>
  <dcterms:modified xsi:type="dcterms:W3CDTF">2019-05-27T15:40:12Z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0x01010032D923E531974EABBC32AD71A762C58D00D2425473D9DE461DB1C714AC4872504A00B64BEB13AB0E7D47BD2000C09E8E9CD5</vt:lpwstr>
  </property>
  <property fmtid="{D5CDD505-2E9C-101B-9397-08002B2CF9AE}" pid="3" name="Sector">
    <vt:lpwstr/>
  </property>
  <property fmtid="{D5CDD505-2E9C-101B-9397-08002B2CF9AE}" pid="4" name="TaxKeyword">
    <vt:lpwstr/>
  </property>
  <property fmtid="{D5CDD505-2E9C-101B-9397-08002B2CF9AE}" pid="5" name="Thema">
    <vt:lpwstr/>
  </property>
  <property fmtid="{D5CDD505-2E9C-101B-9397-08002B2CF9AE}" pid="6" name="SureECM_ProjectFase">
    <vt:lpwstr>1;#1|344ddbc6-b8ca-4407-8593-4a569d0d2a68</vt:lpwstr>
  </property>
  <property fmtid="{D5CDD505-2E9C-101B-9397-08002B2CF9AE}" pid="7" name="_dlc_DocIdItemGuid">
    <vt:lpwstr>def636e9-ce0c-4287-818f-2d2715292098</vt:lpwstr>
  </property>
  <property fmtid="{D5CDD505-2E9C-101B-9397-08002B2CF9AE}" pid="8" name="Klant">
    <vt:lpwstr>Onbekend, onbekend</vt:lpwstr>
  </property>
  <property fmtid="{D5CDD505-2E9C-101B-9397-08002B2CF9AE}" pid="9" name="Projectsite status">
    <vt:lpwstr>Actief</vt:lpwstr>
  </property>
</Properties>
</file>