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5.xml" ContentType="application/vnd.openxmlformats-officedocument.drawingml.chartshapes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y Documents\Studies\Internalisation study\Reports\PR2\Final\HB\"/>
    </mc:Choice>
  </mc:AlternateContent>
  <bookViews>
    <workbookView xWindow="0" yWindow="0" windowWidth="19200" windowHeight="11460" tabRatio="838" firstSheet="2" activeTab="14"/>
  </bookViews>
  <sheets>
    <sheet name="Acc_input" sheetId="1" r:id="rId1"/>
    <sheet name="Acc_output" sheetId="2" r:id="rId2"/>
    <sheet name="AP_input" sheetId="3" r:id="rId3"/>
    <sheet name="AP_output" sheetId="4" r:id="rId4"/>
    <sheet name="CC_input" sheetId="5" r:id="rId5"/>
    <sheet name="CC_output" sheetId="6" r:id="rId6"/>
    <sheet name="Noise_input" sheetId="7" r:id="rId7"/>
    <sheet name="Noise_output" sheetId="8" r:id="rId8"/>
    <sheet name="Cong_input" sheetId="9" r:id="rId9"/>
    <sheet name="Cong_output" sheetId="27" r:id="rId10"/>
    <sheet name="WTT_input" sheetId="11" r:id="rId11"/>
    <sheet name="WTT_output" sheetId="12" r:id="rId12"/>
    <sheet name="Hab_input" sheetId="13" r:id="rId13"/>
    <sheet name="Hab_output" sheetId="14" r:id="rId14"/>
    <sheet name="Tables Synthesis Chapter" sheetId="24" r:id="rId15"/>
    <sheet name="GDP" sheetId="25" r:id="rId16"/>
  </sheets>
  <definedNames>
    <definedName name="_xlnm.Print_Area" localSheetId="14">'Tables Synthesis Chapter'!$A$1:$Z$67</definedName>
  </definedName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24" l="1"/>
  <c r="J29" i="24"/>
  <c r="M5" i="9" l="1"/>
  <c r="N5" i="9"/>
  <c r="M6" i="9"/>
  <c r="N6" i="9"/>
  <c r="M7" i="9"/>
  <c r="N7" i="9"/>
  <c r="M8" i="9"/>
  <c r="N8" i="9"/>
  <c r="M9" i="9"/>
  <c r="N9" i="9"/>
  <c r="M10" i="9"/>
  <c r="N10" i="9"/>
  <c r="M11" i="9"/>
  <c r="N11" i="9"/>
  <c r="M12" i="9"/>
  <c r="N12" i="9"/>
  <c r="M13" i="9"/>
  <c r="N13" i="9"/>
  <c r="M14" i="9"/>
  <c r="N14" i="9"/>
  <c r="M15" i="9"/>
  <c r="N15" i="9"/>
  <c r="M16" i="9"/>
  <c r="N16" i="9"/>
  <c r="M17" i="9"/>
  <c r="N17" i="9"/>
  <c r="M18" i="9"/>
  <c r="N18" i="9"/>
  <c r="M19" i="9"/>
  <c r="N19" i="9"/>
  <c r="M20" i="9"/>
  <c r="N20" i="9"/>
  <c r="M21" i="9"/>
  <c r="N21" i="9"/>
  <c r="M22" i="9"/>
  <c r="N22" i="9"/>
  <c r="M23" i="9"/>
  <c r="N23" i="9"/>
  <c r="M24" i="9"/>
  <c r="N24" i="9"/>
  <c r="M25" i="9"/>
  <c r="N25" i="9"/>
  <c r="M26" i="9"/>
  <c r="N26" i="9"/>
  <c r="M27" i="9"/>
  <c r="N27" i="9"/>
  <c r="M28" i="9"/>
  <c r="N28" i="9"/>
  <c r="M29" i="9"/>
  <c r="N29" i="9"/>
  <c r="M30" i="9"/>
  <c r="N30" i="9"/>
  <c r="M31" i="9"/>
  <c r="N31" i="9"/>
  <c r="M32" i="9"/>
  <c r="N32" i="9"/>
  <c r="M33" i="9"/>
  <c r="N33" i="9"/>
  <c r="M34" i="9"/>
  <c r="N34" i="9"/>
  <c r="M35" i="9"/>
  <c r="N35" i="9"/>
  <c r="J5" i="9"/>
  <c r="K5" i="9"/>
  <c r="L5" i="9"/>
  <c r="J6" i="9"/>
  <c r="K6" i="9"/>
  <c r="L6" i="9"/>
  <c r="J7" i="9"/>
  <c r="K7" i="9"/>
  <c r="L7" i="9"/>
  <c r="J8" i="9"/>
  <c r="K8" i="9"/>
  <c r="L8" i="9"/>
  <c r="J9" i="9"/>
  <c r="K9" i="9"/>
  <c r="L9" i="9"/>
  <c r="J10" i="9"/>
  <c r="K10" i="9"/>
  <c r="L10" i="9"/>
  <c r="J11" i="9"/>
  <c r="K11" i="9"/>
  <c r="L11" i="9"/>
  <c r="J12" i="9"/>
  <c r="K12" i="9"/>
  <c r="L12" i="9"/>
  <c r="J13" i="9"/>
  <c r="K13" i="9"/>
  <c r="L13" i="9"/>
  <c r="J14" i="9"/>
  <c r="K14" i="9"/>
  <c r="L14" i="9"/>
  <c r="J15" i="9"/>
  <c r="K15" i="9"/>
  <c r="L15" i="9"/>
  <c r="J16" i="9"/>
  <c r="K16" i="9"/>
  <c r="L16" i="9"/>
  <c r="J17" i="9"/>
  <c r="K17" i="9"/>
  <c r="L17" i="9"/>
  <c r="J18" i="9"/>
  <c r="K18" i="9"/>
  <c r="L18" i="9"/>
  <c r="J19" i="9"/>
  <c r="K19" i="9"/>
  <c r="L19" i="9"/>
  <c r="J20" i="9"/>
  <c r="K20" i="9"/>
  <c r="L20" i="9"/>
  <c r="J21" i="9"/>
  <c r="K21" i="9"/>
  <c r="L21" i="9"/>
  <c r="J22" i="9"/>
  <c r="K22" i="9"/>
  <c r="L22" i="9"/>
  <c r="J23" i="9"/>
  <c r="K23" i="9"/>
  <c r="L23" i="9"/>
  <c r="J24" i="9"/>
  <c r="K24" i="9"/>
  <c r="L24" i="9"/>
  <c r="J25" i="9"/>
  <c r="K25" i="9"/>
  <c r="L25" i="9"/>
  <c r="J26" i="9"/>
  <c r="K26" i="9"/>
  <c r="L26" i="9"/>
  <c r="J27" i="9"/>
  <c r="K27" i="9"/>
  <c r="L27" i="9"/>
  <c r="J28" i="9"/>
  <c r="K28" i="9"/>
  <c r="L28" i="9"/>
  <c r="J29" i="9"/>
  <c r="K29" i="9"/>
  <c r="L29" i="9"/>
  <c r="J30" i="9"/>
  <c r="K30" i="9"/>
  <c r="L30" i="9"/>
  <c r="J31" i="9"/>
  <c r="K31" i="9"/>
  <c r="L31" i="9"/>
  <c r="J32" i="9"/>
  <c r="K32" i="9"/>
  <c r="L32" i="9"/>
  <c r="J33" i="9"/>
  <c r="K33" i="9"/>
  <c r="L33" i="9"/>
  <c r="J34" i="9"/>
  <c r="K34" i="9"/>
  <c r="L34" i="9"/>
  <c r="J35" i="9"/>
  <c r="K35" i="9"/>
  <c r="L3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5" i="9"/>
  <c r="G158" i="24" l="1"/>
  <c r="D72" i="8" l="1"/>
  <c r="D73" i="8"/>
  <c r="H162" i="24" l="1"/>
  <c r="H176" i="24"/>
  <c r="D79" i="8"/>
  <c r="I79" i="8" s="1"/>
  <c r="D77" i="8"/>
  <c r="I77" i="8" s="1"/>
  <c r="I72" i="8"/>
  <c r="D71" i="8"/>
  <c r="I71" i="8" s="1"/>
  <c r="D66" i="8"/>
  <c r="I66" i="8" s="1"/>
  <c r="D62" i="8"/>
  <c r="I62" i="8" s="1"/>
  <c r="D61" i="8"/>
  <c r="I61" i="8" s="1"/>
  <c r="D53" i="8"/>
  <c r="I53" i="8" s="1"/>
  <c r="D81" i="8"/>
  <c r="I81" i="8" s="1"/>
  <c r="D80" i="8"/>
  <c r="I80" i="8" s="1"/>
  <c r="D78" i="8"/>
  <c r="I78" i="8" s="1"/>
  <c r="D76" i="8"/>
  <c r="I76" i="8" s="1"/>
  <c r="D75" i="8"/>
  <c r="I75" i="8" s="1"/>
  <c r="D74" i="8"/>
  <c r="I74" i="8" s="1"/>
  <c r="I73" i="8"/>
  <c r="D69" i="8"/>
  <c r="I69" i="8" s="1"/>
  <c r="D68" i="8"/>
  <c r="I68" i="8" s="1"/>
  <c r="D67" i="8"/>
  <c r="I67" i="8" s="1"/>
  <c r="D65" i="8"/>
  <c r="I65" i="8" s="1"/>
  <c r="D64" i="8"/>
  <c r="I64" i="8" s="1"/>
  <c r="D63" i="8"/>
  <c r="I63" i="8" s="1"/>
  <c r="D60" i="8"/>
  <c r="I60" i="8" s="1"/>
  <c r="D59" i="8"/>
  <c r="I59" i="8" s="1"/>
  <c r="D58" i="8"/>
  <c r="I58" i="8" s="1"/>
  <c r="D57" i="8"/>
  <c r="I57" i="8" s="1"/>
  <c r="D55" i="8"/>
  <c r="I55" i="8" s="1"/>
  <c r="D54" i="8"/>
  <c r="I54" i="8" s="1"/>
  <c r="D52" i="8"/>
  <c r="I52" i="8" s="1"/>
  <c r="D50" i="4"/>
  <c r="D50" i="8" l="1"/>
  <c r="I50" i="8" s="1"/>
  <c r="D51" i="8"/>
  <c r="I51" i="8" s="1"/>
  <c r="AA8" i="27"/>
  <c r="AC8" i="27"/>
  <c r="E5" i="4" l="1"/>
  <c r="P40" i="24" l="1"/>
  <c r="G248" i="24" l="1"/>
  <c r="I237" i="24"/>
  <c r="I236" i="24"/>
  <c r="I234" i="24"/>
  <c r="I230" i="24"/>
  <c r="H237" i="24"/>
  <c r="H236" i="24"/>
  <c r="H234" i="24"/>
  <c r="H230" i="24"/>
  <c r="G239" i="24" l="1"/>
  <c r="G242" i="24"/>
  <c r="G241" i="24"/>
  <c r="G240" i="24"/>
  <c r="G238" i="24"/>
  <c r="G236" i="24"/>
  <c r="G235" i="24"/>
  <c r="G234" i="24"/>
  <c r="G233" i="24"/>
  <c r="G232" i="24"/>
  <c r="G231" i="24"/>
  <c r="G230" i="24"/>
  <c r="D249" i="24"/>
  <c r="D248" i="24"/>
  <c r="D239" i="24"/>
  <c r="D243" i="24"/>
  <c r="D241" i="24"/>
  <c r="D238" i="24"/>
  <c r="D237" i="24"/>
  <c r="D236" i="24"/>
  <c r="D234" i="24"/>
  <c r="D233" i="24"/>
  <c r="D230" i="24"/>
  <c r="F51" i="4" l="1"/>
  <c r="E240" i="24" s="1"/>
  <c r="AH51" i="27" l="1"/>
  <c r="AI51" i="27"/>
  <c r="AJ51" i="27"/>
  <c r="AK51" i="27"/>
  <c r="AL51" i="27"/>
  <c r="AG51" i="27"/>
  <c r="AN8" i="27" l="1"/>
  <c r="Q44" i="24" l="1"/>
  <c r="P44" i="24"/>
  <c r="N44" i="24"/>
  <c r="M44" i="24"/>
  <c r="L44" i="24"/>
  <c r="K44" i="24"/>
  <c r="H44" i="24"/>
  <c r="G44" i="24"/>
  <c r="AA14" i="27" l="1"/>
  <c r="AA11" i="27"/>
  <c r="AA24" i="27"/>
  <c r="AA19" i="27"/>
  <c r="AA39" i="27"/>
  <c r="AA15" i="27" l="1"/>
  <c r="AA33" i="27"/>
  <c r="D28" i="24"/>
  <c r="AA37" i="27"/>
  <c r="AA26" i="27"/>
  <c r="AA12" i="27"/>
  <c r="AA13" i="27" l="1"/>
  <c r="AA23" i="27"/>
  <c r="AA28" i="27"/>
  <c r="AQ8" i="27"/>
  <c r="P28" i="24"/>
  <c r="AA18" i="27"/>
  <c r="AC21" i="27"/>
  <c r="AA31" i="27"/>
  <c r="AC10" i="27"/>
  <c r="AA27" i="27"/>
  <c r="AA36" i="27"/>
  <c r="AC26" i="27"/>
  <c r="AC28" i="27"/>
  <c r="AC39" i="27"/>
  <c r="AC25" i="27"/>
  <c r="AC32" i="27"/>
  <c r="AC23" i="27"/>
  <c r="AA22" i="27"/>
  <c r="AA29" i="27"/>
  <c r="AA32" i="27"/>
  <c r="AA16" i="27"/>
  <c r="AA20" i="27"/>
  <c r="AC22" i="27"/>
  <c r="AC19" i="27"/>
  <c r="AC27" i="27"/>
  <c r="AC36" i="27"/>
  <c r="AC18" i="27"/>
  <c r="AA21" i="27"/>
  <c r="AC20" i="27"/>
  <c r="AA30" i="27"/>
  <c r="AC35" i="27"/>
  <c r="AC24" i="27"/>
  <c r="AC30" i="27"/>
  <c r="AC33" i="27"/>
  <c r="AA35" i="27"/>
  <c r="AC38" i="27"/>
  <c r="AC12" i="27"/>
  <c r="AC29" i="27"/>
  <c r="AC37" i="27"/>
  <c r="AC31" i="27"/>
  <c r="AA25" i="27" l="1"/>
  <c r="AB25" i="27" s="1"/>
  <c r="AC17" i="27"/>
  <c r="AD17" i="27" s="1"/>
  <c r="AC13" i="27"/>
  <c r="AD13" i="27" s="1"/>
  <c r="AA34" i="27"/>
  <c r="AB34" i="27" s="1"/>
  <c r="AC15" i="27"/>
  <c r="AD15" i="27" s="1"/>
  <c r="AC11" i="27"/>
  <c r="AO8" i="27"/>
  <c r="G28" i="24"/>
  <c r="H28" i="24" s="1"/>
  <c r="E94" i="24" s="1"/>
  <c r="AC14" i="27"/>
  <c r="AD14" i="27" s="1"/>
  <c r="AA17" i="27"/>
  <c r="AB17" i="27" s="1"/>
  <c r="AC16" i="27"/>
  <c r="AD16" i="27" s="1"/>
  <c r="AC34" i="27"/>
  <c r="AD34" i="27" s="1"/>
  <c r="AA38" i="27"/>
  <c r="AB38" i="27" s="1"/>
  <c r="AA10" i="27"/>
  <c r="AB10" i="27" s="1"/>
  <c r="AC86" i="27"/>
  <c r="AC85" i="27"/>
  <c r="AC84" i="27"/>
  <c r="AC83" i="27"/>
  <c r="AC87" i="27"/>
  <c r="AD10" i="27"/>
  <c r="AB11" i="27"/>
  <c r="AD11" i="27"/>
  <c r="AB12" i="27"/>
  <c r="AD12" i="27"/>
  <c r="AB13" i="27"/>
  <c r="AB14" i="27"/>
  <c r="AB15" i="27"/>
  <c r="AB16" i="27"/>
  <c r="AB18" i="27"/>
  <c r="AD18" i="27"/>
  <c r="AB19" i="27"/>
  <c r="AD19" i="27"/>
  <c r="AB20" i="27"/>
  <c r="AD20" i="27"/>
  <c r="AB21" i="27"/>
  <c r="AD21" i="27"/>
  <c r="AB22" i="27"/>
  <c r="AD22" i="27"/>
  <c r="AB23" i="27"/>
  <c r="AD23" i="27"/>
  <c r="AB24" i="27"/>
  <c r="AD24" i="27"/>
  <c r="AD25" i="27"/>
  <c r="AB26" i="27"/>
  <c r="AD26" i="27"/>
  <c r="AB27" i="27"/>
  <c r="AD27" i="27"/>
  <c r="AB28" i="27"/>
  <c r="AD28" i="27"/>
  <c r="AB29" i="27"/>
  <c r="AD29" i="27"/>
  <c r="AB30" i="27"/>
  <c r="AD30" i="27"/>
  <c r="AB31" i="27"/>
  <c r="AD31" i="27"/>
  <c r="AB32" i="27"/>
  <c r="AD32" i="27"/>
  <c r="AB33" i="27"/>
  <c r="AD33" i="27"/>
  <c r="AB35" i="27"/>
  <c r="AD35" i="27"/>
  <c r="AB36" i="27"/>
  <c r="AD36" i="27"/>
  <c r="AB37" i="27"/>
  <c r="AD37" i="27"/>
  <c r="AD38" i="27"/>
  <c r="AB39" i="27"/>
  <c r="AD39" i="27"/>
  <c r="AA9" i="27" l="1"/>
  <c r="AB8" i="27"/>
  <c r="AP8" i="27"/>
  <c r="R28" i="24"/>
  <c r="AD8" i="27"/>
  <c r="AC9" i="27"/>
  <c r="D139" i="8"/>
  <c r="H5" i="9"/>
  <c r="G5" i="9"/>
  <c r="E28" i="24"/>
  <c r="F28" i="24" s="1"/>
  <c r="D94" i="24" s="1"/>
  <c r="Q28" i="24" l="1"/>
  <c r="I94" i="24" s="1"/>
  <c r="AA74" i="27"/>
  <c r="AB74" i="27" s="1"/>
  <c r="AA75" i="27"/>
  <c r="AB75" i="27" s="1"/>
  <c r="AA76" i="27"/>
  <c r="AB76" i="27" s="1"/>
  <c r="AA77" i="27"/>
  <c r="AB77" i="27" s="1"/>
  <c r="R11" i="24"/>
  <c r="AP51" i="27"/>
  <c r="G11" i="24"/>
  <c r="AO51" i="27"/>
  <c r="AC51" i="27"/>
  <c r="AD51" i="27" s="1"/>
  <c r="AN51" i="27"/>
  <c r="P11" i="24"/>
  <c r="AQ51" i="27"/>
  <c r="AA51" i="27"/>
  <c r="AB51" i="27" s="1"/>
  <c r="AA78" i="27"/>
  <c r="AB78" i="27" s="1"/>
  <c r="AA79" i="27"/>
  <c r="AB79" i="27" s="1"/>
  <c r="AA80" i="27"/>
  <c r="AB80" i="27" s="1"/>
  <c r="AA81" i="27"/>
  <c r="AB81" i="27" s="1"/>
  <c r="AA56" i="27"/>
  <c r="AB56" i="27" s="1"/>
  <c r="AA57" i="27"/>
  <c r="AB57" i="27" s="1"/>
  <c r="AC53" i="27"/>
  <c r="AD53" i="27" s="1"/>
  <c r="AC54" i="27"/>
  <c r="AD54" i="27" s="1"/>
  <c r="AC55" i="27"/>
  <c r="AD55" i="27" s="1"/>
  <c r="AC56" i="27"/>
  <c r="AD56" i="27" s="1"/>
  <c r="AC57" i="27"/>
  <c r="AD57" i="27" s="1"/>
  <c r="AC58" i="27"/>
  <c r="AD58" i="27" s="1"/>
  <c r="AC59" i="27"/>
  <c r="AD59" i="27" s="1"/>
  <c r="AC60" i="27"/>
  <c r="AD60" i="27" s="1"/>
  <c r="AC61" i="27"/>
  <c r="AD61" i="27" s="1"/>
  <c r="AC62" i="27"/>
  <c r="AD62" i="27" s="1"/>
  <c r="AC63" i="27"/>
  <c r="AD63" i="27" s="1"/>
  <c r="AC64" i="27"/>
  <c r="AD64" i="27" s="1"/>
  <c r="AC65" i="27"/>
  <c r="AD65" i="27" s="1"/>
  <c r="AC66" i="27"/>
  <c r="AD66" i="27" s="1"/>
  <c r="AC67" i="27"/>
  <c r="AD67" i="27" s="1"/>
  <c r="AC68" i="27"/>
  <c r="AD68" i="27" s="1"/>
  <c r="AC69" i="27"/>
  <c r="AD69" i="27" s="1"/>
  <c r="AC70" i="27"/>
  <c r="AD70" i="27" s="1"/>
  <c r="AC71" i="27"/>
  <c r="AD71" i="27" s="1"/>
  <c r="AC72" i="27"/>
  <c r="AD72" i="27" s="1"/>
  <c r="AC73" i="27"/>
  <c r="AD73" i="27" s="1"/>
  <c r="AC74" i="27"/>
  <c r="AD74" i="27" s="1"/>
  <c r="AC75" i="27"/>
  <c r="AD75" i="27" s="1"/>
  <c r="AC76" i="27"/>
  <c r="AD76" i="27" s="1"/>
  <c r="AC77" i="27"/>
  <c r="AD77" i="27" s="1"/>
  <c r="AC78" i="27"/>
  <c r="AD78" i="27" s="1"/>
  <c r="AC79" i="27"/>
  <c r="AD79" i="27" s="1"/>
  <c r="AC80" i="27"/>
  <c r="AD80" i="27" s="1"/>
  <c r="AC81" i="27"/>
  <c r="AD81" i="27" s="1"/>
  <c r="AC82" i="27"/>
  <c r="AD82" i="27" s="1"/>
  <c r="AA53" i="27"/>
  <c r="AB53" i="27" s="1"/>
  <c r="AA54" i="27"/>
  <c r="AB54" i="27" s="1"/>
  <c r="AA55" i="27"/>
  <c r="AB55" i="27" s="1"/>
  <c r="AA58" i="27"/>
  <c r="AB58" i="27" s="1"/>
  <c r="AA59" i="27"/>
  <c r="AB59" i="27" s="1"/>
  <c r="AA60" i="27"/>
  <c r="AB60" i="27" s="1"/>
  <c r="AA61" i="27"/>
  <c r="AB61" i="27" s="1"/>
  <c r="AA62" i="27"/>
  <c r="AB62" i="27" s="1"/>
  <c r="AA63" i="27"/>
  <c r="AB63" i="27" s="1"/>
  <c r="AA64" i="27"/>
  <c r="AB64" i="27" s="1"/>
  <c r="AA65" i="27"/>
  <c r="AB65" i="27" s="1"/>
  <c r="AA66" i="27"/>
  <c r="AB66" i="27" s="1"/>
  <c r="AA67" i="27"/>
  <c r="AB67" i="27" s="1"/>
  <c r="AA68" i="27"/>
  <c r="AB68" i="27" s="1"/>
  <c r="AA69" i="27"/>
  <c r="AB69" i="27" s="1"/>
  <c r="AA70" i="27"/>
  <c r="AB70" i="27" s="1"/>
  <c r="AA71" i="27"/>
  <c r="AB71" i="27" s="1"/>
  <c r="AA72" i="27"/>
  <c r="AB72" i="27" s="1"/>
  <c r="AA73" i="27"/>
  <c r="AB73" i="27" s="1"/>
  <c r="AA87" i="27"/>
  <c r="AB87" i="27" s="1"/>
  <c r="AA83" i="27"/>
  <c r="AB83" i="27" s="1"/>
  <c r="AD85" i="27"/>
  <c r="AA86" i="27"/>
  <c r="AB86" i="27" s="1"/>
  <c r="AA82" i="27"/>
  <c r="AB82" i="27" s="1"/>
  <c r="AD84" i="27"/>
  <c r="AA85" i="27"/>
  <c r="AB85" i="27" s="1"/>
  <c r="AD87" i="27"/>
  <c r="AD83" i="27"/>
  <c r="AA84" i="27"/>
  <c r="AB84" i="27" s="1"/>
  <c r="AD86" i="27"/>
  <c r="F11" i="24"/>
  <c r="J44" i="24" l="1"/>
  <c r="I44" i="24"/>
  <c r="AC52" i="27"/>
  <c r="AA52" i="27"/>
  <c r="C140" i="2" l="1"/>
  <c r="K94" i="24" l="1"/>
  <c r="E118" i="24" l="1"/>
  <c r="N45" i="24"/>
  <c r="N42" i="24"/>
  <c r="N41" i="24"/>
  <c r="N40" i="24"/>
  <c r="Q41" i="24"/>
  <c r="Q42" i="24"/>
  <c r="Q43" i="24"/>
  <c r="Q45" i="24"/>
  <c r="Q46" i="24"/>
  <c r="Q40" i="24"/>
  <c r="P43" i="24"/>
  <c r="N43" i="24"/>
  <c r="N46" i="24"/>
  <c r="Z14" i="24"/>
  <c r="N47" i="24" l="1"/>
  <c r="E73" i="24" s="1"/>
  <c r="E142" i="24"/>
  <c r="Q47" i="24"/>
  <c r="Q48" i="24" s="1"/>
  <c r="J188" i="24"/>
  <c r="J187" i="24"/>
  <c r="J186" i="24"/>
  <c r="J185" i="24"/>
  <c r="J184" i="24"/>
  <c r="J183" i="24"/>
  <c r="J182" i="24"/>
  <c r="J181" i="24"/>
  <c r="J180" i="24"/>
  <c r="J179" i="24"/>
  <c r="J178" i="24"/>
  <c r="J177" i="24"/>
  <c r="J176" i="24"/>
  <c r="J175" i="24"/>
  <c r="J174" i="24"/>
  <c r="J173" i="24"/>
  <c r="J172" i="24"/>
  <c r="J171" i="24"/>
  <c r="J170" i="24"/>
  <c r="J169" i="24"/>
  <c r="J168" i="24"/>
  <c r="J167" i="24"/>
  <c r="J166" i="24"/>
  <c r="J165" i="24"/>
  <c r="J164" i="24"/>
  <c r="J163" i="24"/>
  <c r="J162" i="24"/>
  <c r="J161" i="24"/>
  <c r="J160" i="24"/>
  <c r="J159" i="24"/>
  <c r="J158" i="24"/>
  <c r="N48" i="24" l="1"/>
  <c r="J94" i="24"/>
  <c r="E44" i="24"/>
  <c r="L94" i="24"/>
  <c r="H94" i="24"/>
  <c r="G94" i="24"/>
  <c r="F94" i="24"/>
  <c r="F44" i="24"/>
  <c r="D44" i="24" l="1"/>
  <c r="E117" i="24"/>
  <c r="D112" i="24"/>
  <c r="D117" i="24" s="1"/>
  <c r="E128" i="24" l="1"/>
  <c r="E60" i="24"/>
  <c r="G60" i="24" s="1"/>
  <c r="G50" i="4" l="1"/>
  <c r="D130" i="6" l="1"/>
  <c r="D126" i="6"/>
  <c r="D124" i="6"/>
  <c r="D120" i="6"/>
  <c r="D119" i="6"/>
  <c r="D117" i="6"/>
  <c r="D116" i="6"/>
  <c r="D114" i="6"/>
  <c r="D111" i="6"/>
  <c r="D109" i="6"/>
  <c r="D107" i="6"/>
  <c r="D106" i="6"/>
  <c r="D105" i="6"/>
  <c r="D104" i="6"/>
  <c r="D102" i="6"/>
  <c r="D100" i="6"/>
  <c r="D99" i="6"/>
  <c r="D98" i="6"/>
  <c r="D97" i="6"/>
  <c r="M181" i="12"/>
  <c r="M180" i="12"/>
  <c r="M179" i="12"/>
  <c r="M178" i="12"/>
  <c r="M177" i="12"/>
  <c r="M176" i="12"/>
  <c r="M175" i="12"/>
  <c r="M174" i="12"/>
  <c r="M173" i="12"/>
  <c r="M172" i="12"/>
  <c r="M171" i="12"/>
  <c r="M170" i="12"/>
  <c r="M169" i="12"/>
  <c r="M168" i="12"/>
  <c r="M167" i="12"/>
  <c r="M166" i="12"/>
  <c r="M165" i="12"/>
  <c r="M164" i="12"/>
  <c r="M163" i="12"/>
  <c r="M162" i="12"/>
  <c r="M161" i="12"/>
  <c r="M160" i="12"/>
  <c r="M159" i="12"/>
  <c r="M158" i="12"/>
  <c r="M157" i="12"/>
  <c r="M156" i="12"/>
  <c r="M155" i="12"/>
  <c r="M154" i="12"/>
  <c r="M153" i="12"/>
  <c r="M152" i="12"/>
  <c r="M151" i="12"/>
  <c r="M150" i="12"/>
  <c r="M149" i="12"/>
  <c r="M148" i="12"/>
  <c r="M147" i="12"/>
  <c r="M146" i="12"/>
  <c r="M145" i="12"/>
  <c r="M144" i="12"/>
  <c r="M143" i="12"/>
  <c r="M142" i="12"/>
  <c r="D130" i="12"/>
  <c r="D126" i="12"/>
  <c r="D124" i="12"/>
  <c r="D120" i="12"/>
  <c r="D119" i="12"/>
  <c r="D117" i="12"/>
  <c r="D116" i="12"/>
  <c r="D114" i="12"/>
  <c r="D111" i="12"/>
  <c r="D109" i="12"/>
  <c r="D107" i="12"/>
  <c r="D106" i="12"/>
  <c r="D105" i="12"/>
  <c r="D104" i="12"/>
  <c r="D102" i="12"/>
  <c r="D100" i="12"/>
  <c r="D99" i="12"/>
  <c r="D98" i="12"/>
  <c r="D97" i="12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K7" i="24" l="1"/>
  <c r="L188" i="24" l="1"/>
  <c r="L187" i="24"/>
  <c r="L186" i="24"/>
  <c r="L185" i="24"/>
  <c r="L184" i="24"/>
  <c r="L183" i="24"/>
  <c r="L182" i="24"/>
  <c r="L181" i="24"/>
  <c r="L180" i="24"/>
  <c r="L179" i="24"/>
  <c r="L178" i="24"/>
  <c r="L176" i="24"/>
  <c r="L173" i="24"/>
  <c r="L171" i="24"/>
  <c r="L170" i="24"/>
  <c r="L169" i="24"/>
  <c r="L168" i="24"/>
  <c r="L167" i="24"/>
  <c r="L165" i="24"/>
  <c r="L164" i="24"/>
  <c r="L162" i="24"/>
  <c r="L161" i="24"/>
  <c r="L160" i="24"/>
  <c r="L166" i="24"/>
  <c r="L172" i="24"/>
  <c r="L174" i="24"/>
  <c r="L175" i="24"/>
  <c r="L159" i="24"/>
  <c r="L158" i="24"/>
  <c r="G186" i="24"/>
  <c r="G184" i="24"/>
  <c r="G178" i="24"/>
  <c r="G173" i="24"/>
  <c r="G169" i="24"/>
  <c r="G168" i="24"/>
  <c r="G160" i="24"/>
  <c r="I85" i="14"/>
  <c r="I84" i="14"/>
  <c r="I83" i="14"/>
  <c r="I82" i="14"/>
  <c r="I86" i="14"/>
  <c r="I81" i="14"/>
  <c r="I80" i="14"/>
  <c r="I79" i="14"/>
  <c r="I78" i="14"/>
  <c r="I77" i="14"/>
  <c r="I76" i="14"/>
  <c r="I75" i="14"/>
  <c r="I74" i="14"/>
  <c r="I73" i="14"/>
  <c r="I72" i="14"/>
  <c r="I71" i="14"/>
  <c r="I69" i="14"/>
  <c r="I68" i="14"/>
  <c r="I67" i="14"/>
  <c r="I66" i="14"/>
  <c r="I65" i="14"/>
  <c r="I64" i="14"/>
  <c r="I63" i="14"/>
  <c r="I62" i="14"/>
  <c r="I61" i="14"/>
  <c r="I60" i="14"/>
  <c r="I59" i="14"/>
  <c r="I58" i="14"/>
  <c r="I57" i="14"/>
  <c r="I55" i="14"/>
  <c r="I54" i="14"/>
  <c r="I53" i="14"/>
  <c r="I52" i="14"/>
  <c r="D51" i="14"/>
  <c r="D50" i="14"/>
  <c r="E141" i="14" l="1"/>
  <c r="J248" i="24" s="1"/>
  <c r="D141" i="14"/>
  <c r="C141" i="14"/>
  <c r="C96" i="14" l="1"/>
  <c r="K243" i="24" s="1"/>
  <c r="C95" i="14"/>
  <c r="H51" i="14"/>
  <c r="K242" i="24" s="1"/>
  <c r="G51" i="14"/>
  <c r="K241" i="24" s="1"/>
  <c r="F51" i="14"/>
  <c r="K240" i="24" s="1"/>
  <c r="E51" i="14"/>
  <c r="K239" i="24" s="1"/>
  <c r="H50" i="14"/>
  <c r="G50" i="14"/>
  <c r="F50" i="14"/>
  <c r="E50" i="14"/>
  <c r="K6" i="14"/>
  <c r="K237" i="24" s="1"/>
  <c r="J6" i="14"/>
  <c r="I6" i="14"/>
  <c r="H6" i="14"/>
  <c r="K233" i="24" s="1"/>
  <c r="G6" i="14"/>
  <c r="K235" i="24" s="1"/>
  <c r="F6" i="14"/>
  <c r="K234" i="24" s="1"/>
  <c r="E6" i="14"/>
  <c r="K230" i="24" s="1"/>
  <c r="D6" i="14"/>
  <c r="K232" i="24" s="1"/>
  <c r="K5" i="14"/>
  <c r="J5" i="14"/>
  <c r="I5" i="14"/>
  <c r="H5" i="14"/>
  <c r="G5" i="14"/>
  <c r="F5" i="14"/>
  <c r="E5" i="14"/>
  <c r="D5" i="14"/>
  <c r="C5" i="14"/>
  <c r="C96" i="6"/>
  <c r="F243" i="24" s="1"/>
  <c r="C95" i="6"/>
  <c r="D95" i="6" s="1"/>
  <c r="C96" i="12"/>
  <c r="J243" i="24" s="1"/>
  <c r="C95" i="12"/>
  <c r="D95" i="12" s="1"/>
  <c r="K141" i="4"/>
  <c r="J141" i="4"/>
  <c r="I141" i="4"/>
  <c r="H141" i="4"/>
  <c r="G141" i="4"/>
  <c r="F141" i="4"/>
  <c r="E141" i="4"/>
  <c r="D141" i="4"/>
  <c r="C141" i="4"/>
  <c r="K236" i="24" l="1"/>
  <c r="K141" i="6"/>
  <c r="J141" i="6"/>
  <c r="I141" i="6"/>
  <c r="H141" i="6"/>
  <c r="G141" i="6"/>
  <c r="F141" i="6"/>
  <c r="E141" i="6"/>
  <c r="D141" i="6"/>
  <c r="C141" i="6"/>
  <c r="H51" i="12"/>
  <c r="J242" i="24" s="1"/>
  <c r="G51" i="12"/>
  <c r="J241" i="24" s="1"/>
  <c r="F51" i="12"/>
  <c r="J240" i="24" s="1"/>
  <c r="E51" i="12"/>
  <c r="J239" i="24" s="1"/>
  <c r="D51" i="12"/>
  <c r="H50" i="12"/>
  <c r="T12" i="24" s="1"/>
  <c r="G50" i="12"/>
  <c r="S12" i="24" s="1"/>
  <c r="F50" i="12"/>
  <c r="L12" i="24" s="1"/>
  <c r="E50" i="12"/>
  <c r="K12" i="24" s="1"/>
  <c r="D50" i="12"/>
  <c r="J238" i="24"/>
  <c r="K6" i="12"/>
  <c r="J237" i="24" s="1"/>
  <c r="K5" i="12"/>
  <c r="L141" i="12"/>
  <c r="I248" i="24" s="1"/>
  <c r="K141" i="12"/>
  <c r="J141" i="12"/>
  <c r="I141" i="12"/>
  <c r="H141" i="12"/>
  <c r="G141" i="12"/>
  <c r="F141" i="12"/>
  <c r="E141" i="12"/>
  <c r="D141" i="12"/>
  <c r="C141" i="12"/>
  <c r="L140" i="12"/>
  <c r="M140" i="12" s="1"/>
  <c r="K140" i="12"/>
  <c r="J140" i="12"/>
  <c r="I140" i="12"/>
  <c r="H140" i="12"/>
  <c r="G140" i="12"/>
  <c r="F140" i="12"/>
  <c r="E140" i="12"/>
  <c r="D140" i="12"/>
  <c r="C140" i="12"/>
  <c r="I86" i="12"/>
  <c r="J86" i="12" s="1"/>
  <c r="I85" i="12"/>
  <c r="J85" i="12" s="1"/>
  <c r="I84" i="12"/>
  <c r="J84" i="12" s="1"/>
  <c r="I83" i="12"/>
  <c r="J83" i="12" s="1"/>
  <c r="I82" i="12"/>
  <c r="J82" i="12" s="1"/>
  <c r="I81" i="12"/>
  <c r="J81" i="12" s="1"/>
  <c r="I80" i="12"/>
  <c r="J80" i="12" s="1"/>
  <c r="I79" i="12"/>
  <c r="J79" i="12" s="1"/>
  <c r="I78" i="12"/>
  <c r="J78" i="12" s="1"/>
  <c r="I77" i="12"/>
  <c r="J77" i="12" s="1"/>
  <c r="I76" i="12"/>
  <c r="J76" i="12" s="1"/>
  <c r="I75" i="12"/>
  <c r="J75" i="12" s="1"/>
  <c r="I74" i="12"/>
  <c r="J74" i="12" s="1"/>
  <c r="I73" i="12"/>
  <c r="J73" i="12" s="1"/>
  <c r="I72" i="12"/>
  <c r="J72" i="12" s="1"/>
  <c r="I71" i="12"/>
  <c r="J71" i="12" s="1"/>
  <c r="I69" i="12"/>
  <c r="J69" i="12" s="1"/>
  <c r="I68" i="12"/>
  <c r="J68" i="12" s="1"/>
  <c r="I67" i="12"/>
  <c r="J67" i="12" s="1"/>
  <c r="I66" i="12"/>
  <c r="J66" i="12" s="1"/>
  <c r="I65" i="12"/>
  <c r="J65" i="12" s="1"/>
  <c r="I64" i="12"/>
  <c r="J64" i="12" s="1"/>
  <c r="I63" i="12"/>
  <c r="J63" i="12" s="1"/>
  <c r="I62" i="12"/>
  <c r="J62" i="12" s="1"/>
  <c r="I61" i="12"/>
  <c r="J61" i="12" s="1"/>
  <c r="I60" i="12"/>
  <c r="J60" i="12" s="1"/>
  <c r="I59" i="12"/>
  <c r="J59" i="12" s="1"/>
  <c r="I58" i="12"/>
  <c r="J58" i="12" s="1"/>
  <c r="I57" i="12"/>
  <c r="J57" i="12" s="1"/>
  <c r="I55" i="12"/>
  <c r="J55" i="12" s="1"/>
  <c r="I54" i="12"/>
  <c r="J54" i="12" s="1"/>
  <c r="I53" i="12"/>
  <c r="J53" i="12" s="1"/>
  <c r="I52" i="12"/>
  <c r="J52" i="12" s="1"/>
  <c r="L41" i="12"/>
  <c r="M41" i="12" s="1"/>
  <c r="L40" i="12"/>
  <c r="M40" i="12" s="1"/>
  <c r="L39" i="12"/>
  <c r="M39" i="12" s="1"/>
  <c r="L38" i="12"/>
  <c r="M38" i="12" s="1"/>
  <c r="L37" i="12"/>
  <c r="M37" i="12" s="1"/>
  <c r="L36" i="12"/>
  <c r="M36" i="12" s="1"/>
  <c r="L35" i="12"/>
  <c r="M35" i="12" s="1"/>
  <c r="L34" i="12"/>
  <c r="M34" i="12" s="1"/>
  <c r="L33" i="12"/>
  <c r="M33" i="12" s="1"/>
  <c r="L32" i="12"/>
  <c r="M32" i="12" s="1"/>
  <c r="L31" i="12"/>
  <c r="M31" i="12" s="1"/>
  <c r="L30" i="12"/>
  <c r="M30" i="12" s="1"/>
  <c r="L29" i="12"/>
  <c r="M29" i="12" s="1"/>
  <c r="L28" i="12"/>
  <c r="M28" i="12" s="1"/>
  <c r="L27" i="12"/>
  <c r="M27" i="12" s="1"/>
  <c r="L26" i="12"/>
  <c r="M26" i="12" s="1"/>
  <c r="L25" i="12"/>
  <c r="M25" i="12" s="1"/>
  <c r="L24" i="12"/>
  <c r="M24" i="12" s="1"/>
  <c r="L23" i="12"/>
  <c r="M23" i="12" s="1"/>
  <c r="L22" i="12"/>
  <c r="M22" i="12" s="1"/>
  <c r="L21" i="12"/>
  <c r="M21" i="12" s="1"/>
  <c r="L20" i="12"/>
  <c r="M20" i="12" s="1"/>
  <c r="L19" i="12"/>
  <c r="M19" i="12" s="1"/>
  <c r="L18" i="12"/>
  <c r="M18" i="12" s="1"/>
  <c r="L17" i="12"/>
  <c r="M17" i="12" s="1"/>
  <c r="L16" i="12"/>
  <c r="M16" i="12" s="1"/>
  <c r="L15" i="12"/>
  <c r="M15" i="12" s="1"/>
  <c r="L14" i="12"/>
  <c r="M14" i="12" s="1"/>
  <c r="L13" i="12"/>
  <c r="M13" i="12" s="1"/>
  <c r="L12" i="12"/>
  <c r="M12" i="12" s="1"/>
  <c r="L11" i="12"/>
  <c r="M11" i="12" s="1"/>
  <c r="L10" i="12"/>
  <c r="M10" i="12" s="1"/>
  <c r="L9" i="12"/>
  <c r="M9" i="12" s="1"/>
  <c r="L8" i="12"/>
  <c r="M8" i="12" s="1"/>
  <c r="L7" i="12"/>
  <c r="M7" i="12" s="1"/>
  <c r="J6" i="12"/>
  <c r="I6" i="12"/>
  <c r="J236" i="24" s="1"/>
  <c r="H6" i="12"/>
  <c r="J233" i="24" s="1"/>
  <c r="G6" i="12"/>
  <c r="J235" i="24" s="1"/>
  <c r="F6" i="12"/>
  <c r="J234" i="24" s="1"/>
  <c r="E6" i="12"/>
  <c r="J230" i="24" s="1"/>
  <c r="D6" i="12"/>
  <c r="J232" i="24" s="1"/>
  <c r="C6" i="12"/>
  <c r="J231" i="24" s="1"/>
  <c r="J5" i="12"/>
  <c r="I5" i="12"/>
  <c r="H5" i="12"/>
  <c r="G5" i="12"/>
  <c r="F5" i="12"/>
  <c r="E5" i="12"/>
  <c r="D5" i="12"/>
  <c r="C5" i="12"/>
  <c r="D51" i="6"/>
  <c r="F242" i="24" s="1"/>
  <c r="C51" i="6"/>
  <c r="F240" i="24" s="1"/>
  <c r="D50" i="6"/>
  <c r="C50" i="6"/>
  <c r="K5" i="6"/>
  <c r="K6" i="6"/>
  <c r="F237" i="24" s="1"/>
  <c r="K6" i="4"/>
  <c r="E237" i="24" s="1"/>
  <c r="K5" i="4"/>
  <c r="H51" i="4"/>
  <c r="E242" i="24" s="1"/>
  <c r="G51" i="4"/>
  <c r="E241" i="24" s="1"/>
  <c r="E51" i="4"/>
  <c r="E239" i="24" s="1"/>
  <c r="D51" i="4"/>
  <c r="H50" i="4"/>
  <c r="S8" i="24"/>
  <c r="F50" i="4"/>
  <c r="E50" i="4"/>
  <c r="E238" i="24"/>
  <c r="L181" i="6"/>
  <c r="M181" i="6" s="1"/>
  <c r="L180" i="6"/>
  <c r="M180" i="6" s="1"/>
  <c r="L179" i="6"/>
  <c r="M179" i="6" s="1"/>
  <c r="L178" i="6"/>
  <c r="M178" i="6" s="1"/>
  <c r="L177" i="6"/>
  <c r="M177" i="6" s="1"/>
  <c r="L176" i="6"/>
  <c r="M176" i="6" s="1"/>
  <c r="L175" i="6"/>
  <c r="M175" i="6" s="1"/>
  <c r="L174" i="6"/>
  <c r="M174" i="6" s="1"/>
  <c r="L173" i="6"/>
  <c r="M173" i="6" s="1"/>
  <c r="L172" i="6"/>
  <c r="M172" i="6" s="1"/>
  <c r="L171" i="6"/>
  <c r="M171" i="6" s="1"/>
  <c r="L170" i="6"/>
  <c r="M170" i="6" s="1"/>
  <c r="L169" i="6"/>
  <c r="M169" i="6" s="1"/>
  <c r="L168" i="6"/>
  <c r="M168" i="6" s="1"/>
  <c r="L167" i="6"/>
  <c r="M167" i="6" s="1"/>
  <c r="L166" i="6"/>
  <c r="M166" i="6" s="1"/>
  <c r="L165" i="6"/>
  <c r="M165" i="6" s="1"/>
  <c r="L164" i="6"/>
  <c r="M164" i="6" s="1"/>
  <c r="L163" i="6"/>
  <c r="M163" i="6" s="1"/>
  <c r="L162" i="6"/>
  <c r="M162" i="6" s="1"/>
  <c r="L161" i="6"/>
  <c r="M161" i="6" s="1"/>
  <c r="L160" i="6"/>
  <c r="M160" i="6" s="1"/>
  <c r="L159" i="6"/>
  <c r="M159" i="6" s="1"/>
  <c r="L158" i="6"/>
  <c r="M158" i="6" s="1"/>
  <c r="L157" i="6"/>
  <c r="M157" i="6" s="1"/>
  <c r="L156" i="6"/>
  <c r="M156" i="6" s="1"/>
  <c r="L155" i="6"/>
  <c r="M155" i="6" s="1"/>
  <c r="L154" i="6"/>
  <c r="M154" i="6" s="1"/>
  <c r="L153" i="6"/>
  <c r="M153" i="6" s="1"/>
  <c r="L152" i="6"/>
  <c r="M152" i="6" s="1"/>
  <c r="L151" i="6"/>
  <c r="M151" i="6" s="1"/>
  <c r="L150" i="6"/>
  <c r="M150" i="6" s="1"/>
  <c r="L149" i="6"/>
  <c r="M149" i="6" s="1"/>
  <c r="L148" i="6"/>
  <c r="M148" i="6" s="1"/>
  <c r="L147" i="6"/>
  <c r="M147" i="6" s="1"/>
  <c r="L146" i="6"/>
  <c r="M146" i="6" s="1"/>
  <c r="L145" i="6"/>
  <c r="M145" i="6" s="1"/>
  <c r="L144" i="6"/>
  <c r="M144" i="6" s="1"/>
  <c r="L143" i="6"/>
  <c r="M143" i="6" s="1"/>
  <c r="L142" i="6"/>
  <c r="M142" i="6" s="1"/>
  <c r="K140" i="6"/>
  <c r="J140" i="6"/>
  <c r="I140" i="6"/>
  <c r="H140" i="6"/>
  <c r="G140" i="6"/>
  <c r="F140" i="6"/>
  <c r="E140" i="6"/>
  <c r="D140" i="6"/>
  <c r="C140" i="6"/>
  <c r="E86" i="6"/>
  <c r="F86" i="6" s="1"/>
  <c r="E85" i="6"/>
  <c r="F85" i="6" s="1"/>
  <c r="E84" i="6"/>
  <c r="F84" i="6" s="1"/>
  <c r="E83" i="6"/>
  <c r="F83" i="6" s="1"/>
  <c r="E82" i="6"/>
  <c r="F82" i="6" s="1"/>
  <c r="E81" i="6"/>
  <c r="F81" i="6" s="1"/>
  <c r="E80" i="6"/>
  <c r="F80" i="6" s="1"/>
  <c r="E79" i="6"/>
  <c r="F79" i="6" s="1"/>
  <c r="E78" i="6"/>
  <c r="F78" i="6" s="1"/>
  <c r="E77" i="6"/>
  <c r="F77" i="6" s="1"/>
  <c r="E76" i="6"/>
  <c r="F76" i="6" s="1"/>
  <c r="E75" i="6"/>
  <c r="F75" i="6" s="1"/>
  <c r="E74" i="6"/>
  <c r="F74" i="6" s="1"/>
  <c r="E73" i="6"/>
  <c r="F73" i="6" s="1"/>
  <c r="E72" i="6"/>
  <c r="F72" i="6" s="1"/>
  <c r="E71" i="6"/>
  <c r="F71" i="6" s="1"/>
  <c r="E69" i="6"/>
  <c r="F69" i="6" s="1"/>
  <c r="E68" i="6"/>
  <c r="F68" i="6" s="1"/>
  <c r="E67" i="6"/>
  <c r="F67" i="6" s="1"/>
  <c r="E66" i="6"/>
  <c r="F66" i="6" s="1"/>
  <c r="E65" i="6"/>
  <c r="F65" i="6" s="1"/>
  <c r="E64" i="6"/>
  <c r="F64" i="6" s="1"/>
  <c r="E63" i="6"/>
  <c r="F63" i="6" s="1"/>
  <c r="E62" i="6"/>
  <c r="F62" i="6" s="1"/>
  <c r="E61" i="6"/>
  <c r="F61" i="6" s="1"/>
  <c r="E60" i="6"/>
  <c r="F60" i="6" s="1"/>
  <c r="E59" i="6"/>
  <c r="F59" i="6" s="1"/>
  <c r="E58" i="6"/>
  <c r="F58" i="6" s="1"/>
  <c r="E57" i="6"/>
  <c r="F57" i="6" s="1"/>
  <c r="E55" i="6"/>
  <c r="F55" i="6" s="1"/>
  <c r="E54" i="6"/>
  <c r="F54" i="6" s="1"/>
  <c r="E53" i="6"/>
  <c r="F53" i="6" s="1"/>
  <c r="E52" i="6"/>
  <c r="F52" i="6" s="1"/>
  <c r="L41" i="6"/>
  <c r="M41" i="6" s="1"/>
  <c r="L40" i="6"/>
  <c r="M40" i="6" s="1"/>
  <c r="L39" i="6"/>
  <c r="M39" i="6" s="1"/>
  <c r="L38" i="6"/>
  <c r="M38" i="6" s="1"/>
  <c r="L37" i="6"/>
  <c r="M37" i="6" s="1"/>
  <c r="L36" i="6"/>
  <c r="M36" i="6" s="1"/>
  <c r="L35" i="6"/>
  <c r="M35" i="6" s="1"/>
  <c r="L34" i="6"/>
  <c r="M34" i="6" s="1"/>
  <c r="L33" i="6"/>
  <c r="M33" i="6" s="1"/>
  <c r="L32" i="6"/>
  <c r="M32" i="6" s="1"/>
  <c r="L31" i="6"/>
  <c r="M31" i="6" s="1"/>
  <c r="L30" i="6"/>
  <c r="M30" i="6" s="1"/>
  <c r="L29" i="6"/>
  <c r="M29" i="6" s="1"/>
  <c r="L28" i="6"/>
  <c r="M28" i="6" s="1"/>
  <c r="L27" i="6"/>
  <c r="M27" i="6" s="1"/>
  <c r="L26" i="6"/>
  <c r="M26" i="6" s="1"/>
  <c r="L25" i="6"/>
  <c r="M25" i="6" s="1"/>
  <c r="L24" i="6"/>
  <c r="M24" i="6" s="1"/>
  <c r="L23" i="6"/>
  <c r="M23" i="6" s="1"/>
  <c r="L22" i="6"/>
  <c r="M22" i="6" s="1"/>
  <c r="L21" i="6"/>
  <c r="M21" i="6" s="1"/>
  <c r="L20" i="6"/>
  <c r="M20" i="6" s="1"/>
  <c r="L19" i="6"/>
  <c r="M19" i="6" s="1"/>
  <c r="L18" i="6"/>
  <c r="M18" i="6" s="1"/>
  <c r="L17" i="6"/>
  <c r="M17" i="6" s="1"/>
  <c r="L16" i="6"/>
  <c r="M16" i="6" s="1"/>
  <c r="L15" i="6"/>
  <c r="M15" i="6" s="1"/>
  <c r="L14" i="6"/>
  <c r="M14" i="6" s="1"/>
  <c r="L13" i="6"/>
  <c r="M13" i="6" s="1"/>
  <c r="L12" i="6"/>
  <c r="M12" i="6" s="1"/>
  <c r="L11" i="6"/>
  <c r="M11" i="6" s="1"/>
  <c r="L10" i="6"/>
  <c r="M10" i="6" s="1"/>
  <c r="L9" i="6"/>
  <c r="M9" i="6" s="1"/>
  <c r="L8" i="6"/>
  <c r="M8" i="6" s="1"/>
  <c r="L7" i="6"/>
  <c r="J6" i="6"/>
  <c r="I6" i="6"/>
  <c r="F236" i="24" s="1"/>
  <c r="H6" i="6"/>
  <c r="F233" i="24" s="1"/>
  <c r="G6" i="6"/>
  <c r="F235" i="24" s="1"/>
  <c r="F6" i="6"/>
  <c r="F234" i="24" s="1"/>
  <c r="E6" i="6"/>
  <c r="F230" i="24" s="1"/>
  <c r="D6" i="6"/>
  <c r="F232" i="24" s="1"/>
  <c r="C6" i="6"/>
  <c r="F231" i="24" s="1"/>
  <c r="J5" i="6"/>
  <c r="I5" i="6"/>
  <c r="H5" i="6"/>
  <c r="G5" i="6"/>
  <c r="F5" i="6"/>
  <c r="E5" i="6"/>
  <c r="D5" i="6"/>
  <c r="C5" i="6"/>
  <c r="L181" i="4"/>
  <c r="M181" i="4" s="1"/>
  <c r="L180" i="4"/>
  <c r="M180" i="4" s="1"/>
  <c r="L179" i="4"/>
  <c r="M179" i="4" s="1"/>
  <c r="L178" i="4"/>
  <c r="M178" i="4" s="1"/>
  <c r="L177" i="4"/>
  <c r="M177" i="4" s="1"/>
  <c r="L176" i="4"/>
  <c r="M176" i="4" s="1"/>
  <c r="L175" i="4"/>
  <c r="M175" i="4" s="1"/>
  <c r="L174" i="4"/>
  <c r="M174" i="4" s="1"/>
  <c r="L173" i="4"/>
  <c r="M173" i="4" s="1"/>
  <c r="L172" i="4"/>
  <c r="M172" i="4" s="1"/>
  <c r="L171" i="4"/>
  <c r="M171" i="4" s="1"/>
  <c r="L170" i="4"/>
  <c r="M170" i="4" s="1"/>
  <c r="L169" i="4"/>
  <c r="M169" i="4" s="1"/>
  <c r="L168" i="4"/>
  <c r="M168" i="4" s="1"/>
  <c r="L167" i="4"/>
  <c r="M167" i="4" s="1"/>
  <c r="L166" i="4"/>
  <c r="M166" i="4" s="1"/>
  <c r="L165" i="4"/>
  <c r="M165" i="4" s="1"/>
  <c r="L164" i="4"/>
  <c r="M164" i="4" s="1"/>
  <c r="L163" i="4"/>
  <c r="M163" i="4" s="1"/>
  <c r="L162" i="4"/>
  <c r="M162" i="4" s="1"/>
  <c r="L161" i="4"/>
  <c r="M161" i="4" s="1"/>
  <c r="L160" i="4"/>
  <c r="M160" i="4" s="1"/>
  <c r="L159" i="4"/>
  <c r="M159" i="4" s="1"/>
  <c r="L158" i="4"/>
  <c r="M158" i="4" s="1"/>
  <c r="L157" i="4"/>
  <c r="M157" i="4" s="1"/>
  <c r="L156" i="4"/>
  <c r="M156" i="4" s="1"/>
  <c r="L155" i="4"/>
  <c r="M155" i="4" s="1"/>
  <c r="L154" i="4"/>
  <c r="M154" i="4" s="1"/>
  <c r="L153" i="4"/>
  <c r="M153" i="4" s="1"/>
  <c r="L152" i="4"/>
  <c r="M152" i="4" s="1"/>
  <c r="L151" i="4"/>
  <c r="M151" i="4" s="1"/>
  <c r="L150" i="4"/>
  <c r="M150" i="4" s="1"/>
  <c r="L149" i="4"/>
  <c r="M149" i="4" s="1"/>
  <c r="L148" i="4"/>
  <c r="M148" i="4" s="1"/>
  <c r="L147" i="4"/>
  <c r="M147" i="4" s="1"/>
  <c r="L146" i="4"/>
  <c r="M146" i="4" s="1"/>
  <c r="L145" i="4"/>
  <c r="M145" i="4" s="1"/>
  <c r="L144" i="4"/>
  <c r="M144" i="4" s="1"/>
  <c r="L143" i="4"/>
  <c r="L141" i="4" s="1"/>
  <c r="E248" i="24" s="1"/>
  <c r="L142" i="4"/>
  <c r="M142" i="4" s="1"/>
  <c r="K140" i="4"/>
  <c r="J140" i="4"/>
  <c r="I140" i="4"/>
  <c r="H140" i="4"/>
  <c r="G140" i="4"/>
  <c r="F140" i="4"/>
  <c r="E140" i="4"/>
  <c r="D140" i="4"/>
  <c r="C140" i="4"/>
  <c r="C96" i="4"/>
  <c r="E243" i="24" s="1"/>
  <c r="L243" i="24" s="1"/>
  <c r="C95" i="4"/>
  <c r="D95" i="4" s="1"/>
  <c r="I86" i="4"/>
  <c r="J86" i="4" s="1"/>
  <c r="I85" i="4"/>
  <c r="J85" i="4" s="1"/>
  <c r="I84" i="4"/>
  <c r="J84" i="4" s="1"/>
  <c r="I83" i="4"/>
  <c r="J83" i="4" s="1"/>
  <c r="I82" i="4"/>
  <c r="J82" i="4" s="1"/>
  <c r="I81" i="4"/>
  <c r="J81" i="4" s="1"/>
  <c r="I80" i="4"/>
  <c r="J80" i="4" s="1"/>
  <c r="I79" i="4"/>
  <c r="J79" i="4" s="1"/>
  <c r="I78" i="4"/>
  <c r="J78" i="4" s="1"/>
  <c r="I77" i="4"/>
  <c r="J77" i="4" s="1"/>
  <c r="I76" i="4"/>
  <c r="J76" i="4" s="1"/>
  <c r="I75" i="4"/>
  <c r="J75" i="4" s="1"/>
  <c r="I74" i="4"/>
  <c r="J74" i="4" s="1"/>
  <c r="I73" i="4"/>
  <c r="J73" i="4" s="1"/>
  <c r="I72" i="4"/>
  <c r="J72" i="4" s="1"/>
  <c r="I71" i="4"/>
  <c r="J71" i="4" s="1"/>
  <c r="I69" i="4"/>
  <c r="J69" i="4" s="1"/>
  <c r="I68" i="4"/>
  <c r="J68" i="4" s="1"/>
  <c r="I67" i="4"/>
  <c r="J67" i="4" s="1"/>
  <c r="I66" i="4"/>
  <c r="J66" i="4" s="1"/>
  <c r="I65" i="4"/>
  <c r="J65" i="4" s="1"/>
  <c r="I64" i="4"/>
  <c r="J64" i="4" s="1"/>
  <c r="I63" i="4"/>
  <c r="J63" i="4" s="1"/>
  <c r="I62" i="4"/>
  <c r="J62" i="4" s="1"/>
  <c r="I61" i="4"/>
  <c r="J61" i="4" s="1"/>
  <c r="I60" i="4"/>
  <c r="J60" i="4" s="1"/>
  <c r="I59" i="4"/>
  <c r="J59" i="4" s="1"/>
  <c r="I58" i="4"/>
  <c r="J58" i="4" s="1"/>
  <c r="I57" i="4"/>
  <c r="J57" i="4" s="1"/>
  <c r="I55" i="4"/>
  <c r="J55" i="4" s="1"/>
  <c r="I54" i="4"/>
  <c r="J54" i="4" s="1"/>
  <c r="I53" i="4"/>
  <c r="J53" i="4" s="1"/>
  <c r="I52" i="4"/>
  <c r="J52" i="4" s="1"/>
  <c r="L41" i="4"/>
  <c r="M41" i="4" s="1"/>
  <c r="L40" i="4"/>
  <c r="M40" i="4" s="1"/>
  <c r="L39" i="4"/>
  <c r="M39" i="4" s="1"/>
  <c r="L38" i="4"/>
  <c r="M38" i="4" s="1"/>
  <c r="L37" i="4"/>
  <c r="M37" i="4" s="1"/>
  <c r="L36" i="4"/>
  <c r="M36" i="4" s="1"/>
  <c r="L35" i="4"/>
  <c r="M35" i="4" s="1"/>
  <c r="L34" i="4"/>
  <c r="M34" i="4" s="1"/>
  <c r="L33" i="4"/>
  <c r="M33" i="4" s="1"/>
  <c r="L32" i="4"/>
  <c r="M32" i="4" s="1"/>
  <c r="L31" i="4"/>
  <c r="M31" i="4" s="1"/>
  <c r="L30" i="4"/>
  <c r="M30" i="4" s="1"/>
  <c r="L29" i="4"/>
  <c r="M29" i="4" s="1"/>
  <c r="L28" i="4"/>
  <c r="M28" i="4" s="1"/>
  <c r="L27" i="4"/>
  <c r="M27" i="4" s="1"/>
  <c r="L26" i="4"/>
  <c r="M26" i="4" s="1"/>
  <c r="L25" i="4"/>
  <c r="M25" i="4" s="1"/>
  <c r="L24" i="4"/>
  <c r="M24" i="4" s="1"/>
  <c r="L23" i="4"/>
  <c r="M23" i="4" s="1"/>
  <c r="L22" i="4"/>
  <c r="M22" i="4" s="1"/>
  <c r="L21" i="4"/>
  <c r="M21" i="4" s="1"/>
  <c r="L20" i="4"/>
  <c r="M20" i="4" s="1"/>
  <c r="L19" i="4"/>
  <c r="M19" i="4" s="1"/>
  <c r="L18" i="4"/>
  <c r="M18" i="4" s="1"/>
  <c r="L17" i="4"/>
  <c r="M17" i="4" s="1"/>
  <c r="L16" i="4"/>
  <c r="M16" i="4" s="1"/>
  <c r="L15" i="4"/>
  <c r="M15" i="4" s="1"/>
  <c r="L14" i="4"/>
  <c r="M14" i="4" s="1"/>
  <c r="L13" i="4"/>
  <c r="M13" i="4" s="1"/>
  <c r="L12" i="4"/>
  <c r="M12" i="4" s="1"/>
  <c r="L11" i="4"/>
  <c r="M11" i="4" s="1"/>
  <c r="L10" i="4"/>
  <c r="M10" i="4" s="1"/>
  <c r="L9" i="4"/>
  <c r="M9" i="4" s="1"/>
  <c r="L8" i="4"/>
  <c r="M8" i="4" s="1"/>
  <c r="L7" i="4"/>
  <c r="J6" i="4"/>
  <c r="I6" i="4"/>
  <c r="H6" i="4"/>
  <c r="E233" i="24" s="1"/>
  <c r="L233" i="24" s="1"/>
  <c r="G6" i="4"/>
  <c r="E235" i="24" s="1"/>
  <c r="F6" i="4"/>
  <c r="E234" i="24" s="1"/>
  <c r="E6" i="4"/>
  <c r="E230" i="24" s="1"/>
  <c r="D6" i="4"/>
  <c r="E232" i="24" s="1"/>
  <c r="C6" i="4"/>
  <c r="E231" i="24" s="1"/>
  <c r="J5" i="4"/>
  <c r="I5" i="4"/>
  <c r="H5" i="4"/>
  <c r="G5" i="4"/>
  <c r="F5" i="4"/>
  <c r="D5" i="4"/>
  <c r="C5" i="4"/>
  <c r="L241" i="24" l="1"/>
  <c r="L230" i="24"/>
  <c r="M230" i="24"/>
  <c r="L239" i="24"/>
  <c r="L234" i="24"/>
  <c r="M234" i="24"/>
  <c r="E236" i="24"/>
  <c r="K8" i="24"/>
  <c r="T8" i="24"/>
  <c r="L8" i="24"/>
  <c r="X25" i="24"/>
  <c r="K91" i="24"/>
  <c r="K95" i="24"/>
  <c r="X29" i="24"/>
  <c r="L140" i="4"/>
  <c r="M140" i="4" s="1"/>
  <c r="L141" i="6"/>
  <c r="F248" i="24" s="1"/>
  <c r="K248" i="24" s="1"/>
  <c r="L6" i="6"/>
  <c r="M7" i="6"/>
  <c r="L6" i="12"/>
  <c r="L5" i="12"/>
  <c r="M5" i="12" s="1"/>
  <c r="L140" i="6"/>
  <c r="M140" i="6" s="1"/>
  <c r="L6" i="4"/>
  <c r="M7" i="4"/>
  <c r="M143" i="4"/>
  <c r="I51" i="12"/>
  <c r="I50" i="12"/>
  <c r="J50" i="12" s="1"/>
  <c r="I50" i="4"/>
  <c r="J50" i="4" s="1"/>
  <c r="L5" i="4"/>
  <c r="M5" i="4" s="1"/>
  <c r="I51" i="4"/>
  <c r="L5" i="6"/>
  <c r="M5" i="6" s="1"/>
  <c r="E51" i="6"/>
  <c r="E50" i="6"/>
  <c r="F50" i="6" s="1"/>
  <c r="F50" i="2"/>
  <c r="L236" i="24" l="1"/>
  <c r="M236" i="24"/>
  <c r="T27" i="24"/>
  <c r="S27" i="24"/>
  <c r="L27" i="24"/>
  <c r="K27" i="24"/>
  <c r="J27" i="24"/>
  <c r="I160" i="24"/>
  <c r="I161" i="24"/>
  <c r="I162" i="24"/>
  <c r="I164" i="24"/>
  <c r="I165" i="24"/>
  <c r="I166" i="24"/>
  <c r="I167" i="24"/>
  <c r="I168" i="24"/>
  <c r="I169" i="24"/>
  <c r="I170" i="24"/>
  <c r="I171" i="24"/>
  <c r="I172" i="24"/>
  <c r="I173" i="24"/>
  <c r="I174" i="24"/>
  <c r="I175" i="24"/>
  <c r="I176" i="24"/>
  <c r="I178" i="24"/>
  <c r="I179" i="24"/>
  <c r="I180" i="24"/>
  <c r="I181" i="24"/>
  <c r="I182" i="24"/>
  <c r="I183" i="24"/>
  <c r="I184" i="24"/>
  <c r="I185" i="24"/>
  <c r="I186" i="24"/>
  <c r="I187" i="24"/>
  <c r="I188" i="24"/>
  <c r="I159" i="24"/>
  <c r="I158" i="24"/>
  <c r="H179" i="24"/>
  <c r="H180" i="24"/>
  <c r="H181" i="24"/>
  <c r="H182" i="24"/>
  <c r="H183" i="24"/>
  <c r="H184" i="24"/>
  <c r="H185" i="24"/>
  <c r="H186" i="24"/>
  <c r="H187" i="24"/>
  <c r="H188" i="24"/>
  <c r="H178" i="24"/>
  <c r="H160" i="24"/>
  <c r="H161" i="24"/>
  <c r="H164" i="24"/>
  <c r="H165" i="24"/>
  <c r="H166" i="24"/>
  <c r="H167" i="24"/>
  <c r="H168" i="24"/>
  <c r="H169" i="24"/>
  <c r="H170" i="24"/>
  <c r="H171" i="24"/>
  <c r="H172" i="24"/>
  <c r="H173" i="24"/>
  <c r="H174" i="24"/>
  <c r="H175" i="24"/>
  <c r="H159" i="24"/>
  <c r="H158" i="24"/>
  <c r="D158" i="24"/>
  <c r="D175" i="8" l="1"/>
  <c r="D172" i="8"/>
  <c r="P24" i="24" l="1"/>
  <c r="J24" i="24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D5" i="25" l="1"/>
  <c r="D6" i="25"/>
  <c r="D7" i="25"/>
  <c r="D8" i="25"/>
  <c r="D9" i="25"/>
  <c r="D10" i="25"/>
  <c r="D11" i="25"/>
  <c r="D12" i="25"/>
  <c r="D13" i="25"/>
  <c r="D14" i="25"/>
  <c r="D15" i="25"/>
  <c r="D16" i="25"/>
  <c r="D17" i="25"/>
  <c r="D18" i="25"/>
  <c r="D19" i="25"/>
  <c r="D20" i="25"/>
  <c r="D21" i="25"/>
  <c r="D22" i="25"/>
  <c r="D23" i="25"/>
  <c r="D24" i="25"/>
  <c r="D25" i="25"/>
  <c r="D26" i="25"/>
  <c r="D27" i="25"/>
  <c r="D28" i="25"/>
  <c r="D29" i="25"/>
  <c r="D30" i="25"/>
  <c r="D31" i="25"/>
  <c r="D32" i="25"/>
  <c r="D33" i="25"/>
  <c r="D34" i="25"/>
  <c r="D35" i="25"/>
  <c r="D36" i="25"/>
  <c r="D37" i="25"/>
  <c r="D38" i="25"/>
  <c r="D39" i="25"/>
  <c r="F225" i="24"/>
  <c r="F223" i="24"/>
  <c r="F219" i="24"/>
  <c r="F218" i="24"/>
  <c r="F216" i="24"/>
  <c r="F215" i="24"/>
  <c r="F213" i="24"/>
  <c r="F210" i="24"/>
  <c r="F208" i="24"/>
  <c r="F206" i="24"/>
  <c r="F205" i="24"/>
  <c r="F204" i="24"/>
  <c r="F203" i="24"/>
  <c r="F201" i="24"/>
  <c r="F199" i="24"/>
  <c r="F198" i="24"/>
  <c r="F197" i="24"/>
  <c r="F196" i="24"/>
  <c r="M95" i="24" l="1"/>
  <c r="M92" i="24"/>
  <c r="M91" i="24"/>
  <c r="M97" i="24" l="1"/>
  <c r="M98" i="24" s="1"/>
  <c r="W12" i="24" l="1"/>
  <c r="V12" i="24"/>
  <c r="U12" i="24"/>
  <c r="O12" i="24"/>
  <c r="N12" i="24"/>
  <c r="M12" i="24"/>
  <c r="P45" i="24" l="1"/>
  <c r="H96" i="24"/>
  <c r="O30" i="24"/>
  <c r="N30" i="24"/>
  <c r="M30" i="24"/>
  <c r="E140" i="14" l="1"/>
  <c r="F140" i="14" s="1"/>
  <c r="D140" i="14"/>
  <c r="U13" i="24" s="1"/>
  <c r="P46" i="24" s="1"/>
  <c r="C140" i="14"/>
  <c r="M13" i="24" s="1"/>
  <c r="J10" i="24" l="1"/>
  <c r="Q30" i="24" l="1"/>
  <c r="I96" i="24" s="1"/>
  <c r="P30" i="24"/>
  <c r="D3" i="25" l="1"/>
  <c r="AM39" i="24" l="1"/>
  <c r="Z16" i="24"/>
  <c r="E119" i="24"/>
  <c r="F143" i="14"/>
  <c r="F144" i="14"/>
  <c r="F145" i="14"/>
  <c r="F146" i="14"/>
  <c r="F147" i="14"/>
  <c r="F148" i="14"/>
  <c r="F149" i="14"/>
  <c r="F150" i="14"/>
  <c r="F151" i="14"/>
  <c r="F152" i="14"/>
  <c r="F153" i="14"/>
  <c r="F154" i="14"/>
  <c r="F155" i="14"/>
  <c r="F156" i="14"/>
  <c r="F157" i="14"/>
  <c r="F158" i="14"/>
  <c r="F159" i="14"/>
  <c r="F160" i="14"/>
  <c r="F161" i="14"/>
  <c r="F162" i="14"/>
  <c r="F163" i="14"/>
  <c r="F164" i="14"/>
  <c r="F165" i="14"/>
  <c r="F166" i="14"/>
  <c r="F167" i="14"/>
  <c r="F168" i="14"/>
  <c r="F169" i="14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42" i="14"/>
  <c r="D98" i="14"/>
  <c r="D99" i="14"/>
  <c r="D100" i="14"/>
  <c r="D102" i="14"/>
  <c r="D104" i="14"/>
  <c r="D105" i="14"/>
  <c r="D106" i="14"/>
  <c r="D107" i="14"/>
  <c r="D109" i="14"/>
  <c r="D111" i="14"/>
  <c r="D114" i="14"/>
  <c r="D116" i="14"/>
  <c r="D117" i="14"/>
  <c r="D119" i="14"/>
  <c r="D120" i="14"/>
  <c r="D124" i="14"/>
  <c r="D126" i="14"/>
  <c r="D130" i="14"/>
  <c r="D97" i="14"/>
  <c r="D95" i="14"/>
  <c r="J85" i="14"/>
  <c r="J84" i="14"/>
  <c r="J83" i="14"/>
  <c r="J82" i="14"/>
  <c r="J86" i="14"/>
  <c r="J81" i="14"/>
  <c r="J80" i="14"/>
  <c r="J78" i="14"/>
  <c r="J76" i="14"/>
  <c r="J75" i="14"/>
  <c r="J74" i="14"/>
  <c r="J73" i="14"/>
  <c r="J69" i="14"/>
  <c r="J68" i="14"/>
  <c r="J67" i="14"/>
  <c r="J65" i="14"/>
  <c r="J64" i="14"/>
  <c r="J63" i="14"/>
  <c r="J60" i="14"/>
  <c r="J59" i="14"/>
  <c r="J58" i="14"/>
  <c r="J57" i="14"/>
  <c r="J55" i="14"/>
  <c r="J54" i="14"/>
  <c r="J52" i="14"/>
  <c r="J61" i="14"/>
  <c r="J62" i="14"/>
  <c r="J66" i="14"/>
  <c r="J71" i="14"/>
  <c r="J72" i="14"/>
  <c r="J77" i="14"/>
  <c r="J79" i="14"/>
  <c r="L7" i="14"/>
  <c r="L8" i="14"/>
  <c r="M8" i="14" s="1"/>
  <c r="L9" i="14"/>
  <c r="M9" i="14" s="1"/>
  <c r="L10" i="14"/>
  <c r="M10" i="14" s="1"/>
  <c r="L11" i="14"/>
  <c r="M11" i="14" s="1"/>
  <c r="L12" i="14"/>
  <c r="M12" i="14" s="1"/>
  <c r="L13" i="14"/>
  <c r="M13" i="14" s="1"/>
  <c r="L14" i="14"/>
  <c r="M14" i="14" s="1"/>
  <c r="L15" i="14"/>
  <c r="M15" i="14" s="1"/>
  <c r="L16" i="14"/>
  <c r="M16" i="14" s="1"/>
  <c r="L17" i="14"/>
  <c r="M17" i="14" s="1"/>
  <c r="L18" i="14"/>
  <c r="M18" i="14" s="1"/>
  <c r="L19" i="14"/>
  <c r="M19" i="14" s="1"/>
  <c r="L20" i="14"/>
  <c r="M20" i="14" s="1"/>
  <c r="L21" i="14"/>
  <c r="M21" i="14" s="1"/>
  <c r="L22" i="14"/>
  <c r="M22" i="14" s="1"/>
  <c r="L23" i="14"/>
  <c r="M23" i="14" s="1"/>
  <c r="L24" i="14"/>
  <c r="M24" i="14" s="1"/>
  <c r="L25" i="14"/>
  <c r="M25" i="14" s="1"/>
  <c r="L26" i="14"/>
  <c r="M26" i="14" s="1"/>
  <c r="L27" i="14"/>
  <c r="M27" i="14" s="1"/>
  <c r="L28" i="14"/>
  <c r="M28" i="14" s="1"/>
  <c r="L29" i="14"/>
  <c r="M29" i="14" s="1"/>
  <c r="L30" i="14"/>
  <c r="M30" i="14" s="1"/>
  <c r="L31" i="14"/>
  <c r="M31" i="14" s="1"/>
  <c r="L32" i="14"/>
  <c r="M32" i="14" s="1"/>
  <c r="L33" i="14"/>
  <c r="M33" i="14" s="1"/>
  <c r="L34" i="14"/>
  <c r="M34" i="14" s="1"/>
  <c r="L35" i="14"/>
  <c r="M35" i="14" s="1"/>
  <c r="L36" i="14"/>
  <c r="M36" i="14" s="1"/>
  <c r="L37" i="14"/>
  <c r="M37" i="14" s="1"/>
  <c r="L38" i="14"/>
  <c r="M38" i="14" s="1"/>
  <c r="L39" i="14"/>
  <c r="M39" i="14" s="1"/>
  <c r="L40" i="14"/>
  <c r="M40" i="14" s="1"/>
  <c r="L41" i="14"/>
  <c r="M41" i="14" s="1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3" i="8"/>
  <c r="D174" i="8"/>
  <c r="D176" i="8"/>
  <c r="D177" i="8"/>
  <c r="J50" i="8"/>
  <c r="J81" i="8" l="1"/>
  <c r="E225" i="24"/>
  <c r="J77" i="8"/>
  <c r="E221" i="24"/>
  <c r="J73" i="8"/>
  <c r="E217" i="24"/>
  <c r="J68" i="8"/>
  <c r="E212" i="24"/>
  <c r="J64" i="8"/>
  <c r="E208" i="24"/>
  <c r="J60" i="8"/>
  <c r="E204" i="24"/>
  <c r="J55" i="8"/>
  <c r="E199" i="24"/>
  <c r="J76" i="8"/>
  <c r="E220" i="24"/>
  <c r="J67" i="8"/>
  <c r="E211" i="24"/>
  <c r="J80" i="8"/>
  <c r="E224" i="24"/>
  <c r="J72" i="8"/>
  <c r="E216" i="24"/>
  <c r="J63" i="8"/>
  <c r="E207" i="24"/>
  <c r="J59" i="8"/>
  <c r="E203" i="24"/>
  <c r="J54" i="8"/>
  <c r="E198" i="24"/>
  <c r="J79" i="8"/>
  <c r="E223" i="24"/>
  <c r="J75" i="8"/>
  <c r="E219" i="24"/>
  <c r="J71" i="8"/>
  <c r="E215" i="24"/>
  <c r="J66" i="8"/>
  <c r="E210" i="24"/>
  <c r="J62" i="8"/>
  <c r="E206" i="24"/>
  <c r="J58" i="8"/>
  <c r="E202" i="24"/>
  <c r="J53" i="8"/>
  <c r="E197" i="24"/>
  <c r="J78" i="8"/>
  <c r="E222" i="24"/>
  <c r="J74" i="8"/>
  <c r="E218" i="24"/>
  <c r="J69" i="8"/>
  <c r="E213" i="24"/>
  <c r="J65" i="8"/>
  <c r="E209" i="24"/>
  <c r="J61" i="8"/>
  <c r="E205" i="24"/>
  <c r="J57" i="8"/>
  <c r="E201" i="24"/>
  <c r="J52" i="8"/>
  <c r="E196" i="24"/>
  <c r="M7" i="14"/>
  <c r="L6" i="14"/>
  <c r="L5" i="14"/>
  <c r="M5" i="14" s="1"/>
  <c r="J53" i="14"/>
  <c r="I50" i="14"/>
  <c r="I51" i="14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192" i="2"/>
  <c r="F190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42" i="2"/>
  <c r="D97" i="2"/>
  <c r="D98" i="2"/>
  <c r="D99" i="2"/>
  <c r="D100" i="2"/>
  <c r="D102" i="2"/>
  <c r="D104" i="2"/>
  <c r="D105" i="2"/>
  <c r="D106" i="2"/>
  <c r="D107" i="2"/>
  <c r="D109" i="2"/>
  <c r="D111" i="2"/>
  <c r="D114" i="2"/>
  <c r="D116" i="2"/>
  <c r="D117" i="2"/>
  <c r="D119" i="2"/>
  <c r="D120" i="2"/>
  <c r="D124" i="2"/>
  <c r="D126" i="2"/>
  <c r="D130" i="2"/>
  <c r="D95" i="2"/>
  <c r="C4" i="25"/>
  <c r="AD9" i="27" l="1"/>
  <c r="AB9" i="27"/>
  <c r="AB52" i="27"/>
  <c r="AD52" i="27"/>
  <c r="D4" i="25"/>
  <c r="F141" i="14"/>
  <c r="D96" i="12"/>
  <c r="D96" i="6"/>
  <c r="M141" i="12"/>
  <c r="D96" i="4"/>
  <c r="M141" i="4"/>
  <c r="J51" i="12"/>
  <c r="M6" i="4"/>
  <c r="F51" i="6"/>
  <c r="M6" i="12"/>
  <c r="J51" i="4"/>
  <c r="M141" i="6"/>
  <c r="M6" i="6"/>
  <c r="J50" i="14"/>
  <c r="E195" i="24"/>
  <c r="D140" i="8"/>
  <c r="F191" i="2"/>
  <c r="D96" i="2"/>
  <c r="D141" i="2"/>
  <c r="J51" i="8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50" i="2"/>
  <c r="H13" i="2"/>
  <c r="H37" i="2"/>
  <c r="I37" i="2" s="1"/>
  <c r="I13" i="2" l="1"/>
  <c r="H27" i="2"/>
  <c r="H35" i="2"/>
  <c r="H11" i="2"/>
  <c r="H19" i="2"/>
  <c r="H29" i="2"/>
  <c r="H21" i="2"/>
  <c r="H10" i="2"/>
  <c r="H41" i="2"/>
  <c r="I41" i="2" s="1"/>
  <c r="H9" i="2"/>
  <c r="H38" i="2"/>
  <c r="I38" i="2" s="1"/>
  <c r="H30" i="2"/>
  <c r="H22" i="2"/>
  <c r="H14" i="2"/>
  <c r="H6" i="2"/>
  <c r="I6" i="2" s="1"/>
  <c r="H20" i="2"/>
  <c r="H28" i="2"/>
  <c r="H5" i="2"/>
  <c r="H34" i="2"/>
  <c r="H26" i="2"/>
  <c r="H18" i="2"/>
  <c r="H33" i="2"/>
  <c r="H12" i="2"/>
  <c r="H25" i="2"/>
  <c r="H32" i="2"/>
  <c r="H16" i="2"/>
  <c r="H8" i="2"/>
  <c r="H36" i="2"/>
  <c r="H17" i="2"/>
  <c r="H40" i="2"/>
  <c r="I40" i="2" s="1"/>
  <c r="H24" i="2"/>
  <c r="H39" i="2"/>
  <c r="I39" i="2" s="1"/>
  <c r="H31" i="2"/>
  <c r="H23" i="2"/>
  <c r="H15" i="2"/>
  <c r="H7" i="2"/>
  <c r="P29" i="24"/>
  <c r="Q29" i="24"/>
  <c r="P26" i="24"/>
  <c r="Q26" i="24"/>
  <c r="P25" i="24"/>
  <c r="Q25" i="24"/>
  <c r="I18" i="2" l="1"/>
  <c r="I19" i="2"/>
  <c r="I7" i="2"/>
  <c r="I26" i="2"/>
  <c r="I30" i="2"/>
  <c r="I8" i="2"/>
  <c r="I34" i="2"/>
  <c r="I35" i="2"/>
  <c r="I23" i="2"/>
  <c r="I16" i="2"/>
  <c r="I5" i="2"/>
  <c r="I9" i="2"/>
  <c r="I27" i="2"/>
  <c r="I17" i="2"/>
  <c r="I22" i="2"/>
  <c r="I36" i="2"/>
  <c r="I11" i="2"/>
  <c r="I15" i="2"/>
  <c r="I31" i="2"/>
  <c r="I32" i="2"/>
  <c r="I28" i="2"/>
  <c r="I25" i="2"/>
  <c r="I20" i="2"/>
  <c r="I10" i="2"/>
  <c r="I24" i="2"/>
  <c r="I12" i="2"/>
  <c r="I21" i="2"/>
  <c r="I33" i="2"/>
  <c r="I14" i="2"/>
  <c r="I29" i="2"/>
  <c r="C6" i="14" l="1"/>
  <c r="K231" i="24" s="1"/>
  <c r="M6" i="14" l="1"/>
  <c r="K238" i="24" l="1"/>
  <c r="L238" i="24" s="1"/>
  <c r="D96" i="14"/>
  <c r="J51" i="14" l="1"/>
  <c r="L24" i="24" l="1"/>
  <c r="U29" i="24"/>
  <c r="L95" i="24" s="1"/>
  <c r="T29" i="24"/>
  <c r="S29" i="24"/>
  <c r="O27" i="24"/>
  <c r="N27" i="24"/>
  <c r="M27" i="24"/>
  <c r="O29" i="24"/>
  <c r="N29" i="24"/>
  <c r="M29" i="24"/>
  <c r="L29" i="24"/>
  <c r="K29" i="24"/>
  <c r="R29" i="24"/>
  <c r="J95" i="24" s="1"/>
  <c r="I95" i="24"/>
  <c r="P27" i="24"/>
  <c r="Q27" i="24" s="1"/>
  <c r="I93" i="24" s="1"/>
  <c r="I29" i="24"/>
  <c r="F95" i="24" s="1"/>
  <c r="H29" i="24"/>
  <c r="G29" i="24"/>
  <c r="F29" i="24"/>
  <c r="D95" i="24" s="1"/>
  <c r="E29" i="24"/>
  <c r="D29" i="24"/>
  <c r="I27" i="24"/>
  <c r="F93" i="24" s="1"/>
  <c r="H27" i="24"/>
  <c r="G27" i="24"/>
  <c r="F27" i="24"/>
  <c r="D93" i="24" s="1"/>
  <c r="E27" i="24"/>
  <c r="D27" i="24"/>
  <c r="M188" i="24"/>
  <c r="K188" i="24"/>
  <c r="F188" i="24"/>
  <c r="E188" i="24"/>
  <c r="D188" i="24"/>
  <c r="K187" i="24"/>
  <c r="F187" i="24"/>
  <c r="E187" i="24"/>
  <c r="D187" i="24"/>
  <c r="M186" i="24"/>
  <c r="K186" i="24"/>
  <c r="F186" i="24"/>
  <c r="E186" i="24"/>
  <c r="D186" i="24"/>
  <c r="K185" i="24"/>
  <c r="F185" i="24"/>
  <c r="E185" i="24"/>
  <c r="D185" i="24"/>
  <c r="K184" i="24"/>
  <c r="F184" i="24"/>
  <c r="E184" i="24"/>
  <c r="D184" i="24"/>
  <c r="K183" i="24"/>
  <c r="F183" i="24"/>
  <c r="E183" i="24"/>
  <c r="D183" i="24"/>
  <c r="M182" i="24"/>
  <c r="K182" i="24"/>
  <c r="F182" i="24"/>
  <c r="E182" i="24"/>
  <c r="D182" i="24"/>
  <c r="M181" i="24"/>
  <c r="K181" i="24"/>
  <c r="F181" i="24"/>
  <c r="E181" i="24"/>
  <c r="D181" i="24"/>
  <c r="K180" i="24"/>
  <c r="F180" i="24"/>
  <c r="E180" i="24"/>
  <c r="D180" i="24"/>
  <c r="M179" i="24"/>
  <c r="K179" i="24"/>
  <c r="F179" i="24"/>
  <c r="E179" i="24"/>
  <c r="D179" i="24"/>
  <c r="M178" i="24"/>
  <c r="K178" i="24"/>
  <c r="F178" i="24"/>
  <c r="E178" i="24"/>
  <c r="D178" i="24"/>
  <c r="K177" i="24"/>
  <c r="F177" i="24"/>
  <c r="E177" i="24"/>
  <c r="D177" i="24"/>
  <c r="M176" i="24"/>
  <c r="K176" i="24"/>
  <c r="F176" i="24"/>
  <c r="E176" i="24"/>
  <c r="D176" i="24"/>
  <c r="K175" i="24"/>
  <c r="F175" i="24"/>
  <c r="E175" i="24"/>
  <c r="D175" i="24"/>
  <c r="K174" i="24"/>
  <c r="F174" i="24"/>
  <c r="E174" i="24"/>
  <c r="D174" i="24"/>
  <c r="M173" i="24"/>
  <c r="K173" i="24"/>
  <c r="F173" i="24"/>
  <c r="E173" i="24"/>
  <c r="D173" i="24"/>
  <c r="K172" i="24"/>
  <c r="F172" i="24"/>
  <c r="E172" i="24"/>
  <c r="D172" i="24"/>
  <c r="M171" i="24"/>
  <c r="K171" i="24"/>
  <c r="F171" i="24"/>
  <c r="E171" i="24"/>
  <c r="D171" i="24"/>
  <c r="K170" i="24"/>
  <c r="F170" i="24"/>
  <c r="E170" i="24"/>
  <c r="D170" i="24"/>
  <c r="M169" i="24"/>
  <c r="K169" i="24"/>
  <c r="F169" i="24"/>
  <c r="E169" i="24"/>
  <c r="D169" i="24"/>
  <c r="M168" i="24"/>
  <c r="K168" i="24"/>
  <c r="F168" i="24"/>
  <c r="E168" i="24"/>
  <c r="D168" i="24"/>
  <c r="M167" i="24"/>
  <c r="K167" i="24"/>
  <c r="F167" i="24"/>
  <c r="E167" i="24"/>
  <c r="D167" i="24"/>
  <c r="M166" i="24"/>
  <c r="K166" i="24"/>
  <c r="F166" i="24"/>
  <c r="E166" i="24"/>
  <c r="D166" i="24"/>
  <c r="K165" i="24"/>
  <c r="F165" i="24"/>
  <c r="E165" i="24"/>
  <c r="D165" i="24"/>
  <c r="M164" i="24"/>
  <c r="K164" i="24"/>
  <c r="F164" i="24"/>
  <c r="E164" i="24"/>
  <c r="D164" i="24"/>
  <c r="K163" i="24"/>
  <c r="F163" i="24"/>
  <c r="E163" i="24"/>
  <c r="D163" i="24"/>
  <c r="M162" i="24"/>
  <c r="K162" i="24"/>
  <c r="F162" i="24"/>
  <c r="E162" i="24"/>
  <c r="D162" i="24"/>
  <c r="M161" i="24"/>
  <c r="K161" i="24"/>
  <c r="F161" i="24"/>
  <c r="E161" i="24"/>
  <c r="D161" i="24"/>
  <c r="M160" i="24"/>
  <c r="K160" i="24"/>
  <c r="F160" i="24"/>
  <c r="E160" i="24"/>
  <c r="D160" i="24"/>
  <c r="M159" i="24"/>
  <c r="K159" i="24"/>
  <c r="F159" i="24"/>
  <c r="E159" i="24"/>
  <c r="D159" i="24"/>
  <c r="M158" i="24"/>
  <c r="K158" i="24"/>
  <c r="F158" i="24"/>
  <c r="E158" i="24"/>
  <c r="L93" i="24"/>
  <c r="M45" i="24"/>
  <c r="H45" i="24" s="1"/>
  <c r="M43" i="24"/>
  <c r="L43" i="24"/>
  <c r="M40" i="24"/>
  <c r="U30" i="24"/>
  <c r="L96" i="24" s="1"/>
  <c r="T30" i="24"/>
  <c r="S30" i="24"/>
  <c r="R30" i="24"/>
  <c r="J96" i="24" s="1"/>
  <c r="L30" i="24"/>
  <c r="K30" i="24"/>
  <c r="I30" i="24"/>
  <c r="F96" i="24" s="1"/>
  <c r="H30" i="24"/>
  <c r="G30" i="24"/>
  <c r="F30" i="24"/>
  <c r="D96" i="24" s="1"/>
  <c r="E30" i="24"/>
  <c r="D30" i="24"/>
  <c r="U26" i="24"/>
  <c r="L92" i="24" s="1"/>
  <c r="T26" i="24"/>
  <c r="R26" i="24"/>
  <c r="J92" i="24" s="1"/>
  <c r="I92" i="24"/>
  <c r="O26" i="24"/>
  <c r="N26" i="24"/>
  <c r="M26" i="24"/>
  <c r="L26" i="24"/>
  <c r="I26" i="24"/>
  <c r="F92" i="24" s="1"/>
  <c r="H26" i="24"/>
  <c r="G26" i="24"/>
  <c r="F26" i="24"/>
  <c r="D92" i="24" s="1"/>
  <c r="E26" i="24"/>
  <c r="D26" i="24"/>
  <c r="U25" i="24"/>
  <c r="L91" i="24" s="1"/>
  <c r="T25" i="24"/>
  <c r="S25" i="24"/>
  <c r="R25" i="24"/>
  <c r="J91" i="24" s="1"/>
  <c r="I91" i="24"/>
  <c r="O25" i="24"/>
  <c r="N25" i="24"/>
  <c r="M25" i="24"/>
  <c r="L25" i="24"/>
  <c r="K25" i="24"/>
  <c r="J25" i="24"/>
  <c r="J31" i="24" s="1"/>
  <c r="I25" i="24"/>
  <c r="F91" i="24" s="1"/>
  <c r="H25" i="24"/>
  <c r="G25" i="24"/>
  <c r="F25" i="24"/>
  <c r="E25" i="24"/>
  <c r="D25" i="24"/>
  <c r="U24" i="24"/>
  <c r="L90" i="24" s="1"/>
  <c r="S24" i="24"/>
  <c r="T24" i="24" s="1"/>
  <c r="R24" i="24"/>
  <c r="J90" i="24" s="1"/>
  <c r="Q24" i="24"/>
  <c r="O24" i="24"/>
  <c r="N24" i="24"/>
  <c r="M24" i="24"/>
  <c r="K24" i="24"/>
  <c r="I24" i="24"/>
  <c r="G24" i="24"/>
  <c r="H24" i="24" s="1"/>
  <c r="E90" i="24" s="1"/>
  <c r="F24" i="24"/>
  <c r="X13" i="24"/>
  <c r="L46" i="24" s="1"/>
  <c r="M46" i="24"/>
  <c r="T13" i="24"/>
  <c r="S13" i="24"/>
  <c r="R13" i="24"/>
  <c r="J46" i="24" s="1"/>
  <c r="Q13" i="24"/>
  <c r="P13" i="24"/>
  <c r="H46" i="24"/>
  <c r="L13" i="24"/>
  <c r="K13" i="24"/>
  <c r="J13" i="24"/>
  <c r="I13" i="24"/>
  <c r="F46" i="24" s="1"/>
  <c r="H13" i="24"/>
  <c r="G13" i="24"/>
  <c r="F13" i="24"/>
  <c r="E13" i="24"/>
  <c r="D13" i="24"/>
  <c r="X12" i="24"/>
  <c r="L45" i="24" s="1"/>
  <c r="R12" i="24"/>
  <c r="J45" i="24" s="1"/>
  <c r="Q12" i="24"/>
  <c r="P12" i="24"/>
  <c r="J12" i="24"/>
  <c r="W29" i="24" s="1"/>
  <c r="I12" i="24"/>
  <c r="F45" i="24" s="1"/>
  <c r="H12" i="24"/>
  <c r="G12" i="24"/>
  <c r="F12" i="24"/>
  <c r="D45" i="24" s="1"/>
  <c r="E12" i="24"/>
  <c r="D12" i="24"/>
  <c r="T10" i="24"/>
  <c r="S10" i="24"/>
  <c r="P10" i="24"/>
  <c r="I43" i="24" s="1"/>
  <c r="M10" i="24"/>
  <c r="H43" i="24" s="1"/>
  <c r="L10" i="24"/>
  <c r="K10" i="24"/>
  <c r="I10" i="24"/>
  <c r="F43" i="24" s="1"/>
  <c r="H10" i="24"/>
  <c r="G10" i="24"/>
  <c r="F10" i="24"/>
  <c r="D43" i="24" s="1"/>
  <c r="E10" i="24"/>
  <c r="D10" i="24"/>
  <c r="X9" i="24"/>
  <c r="L42" i="24" s="1"/>
  <c r="W9" i="24"/>
  <c r="V9" i="24"/>
  <c r="U9" i="24"/>
  <c r="T9" i="24"/>
  <c r="R9" i="24"/>
  <c r="J42" i="24" s="1"/>
  <c r="Q9" i="24"/>
  <c r="P9" i="24"/>
  <c r="O9" i="24"/>
  <c r="N9" i="24"/>
  <c r="M9" i="24"/>
  <c r="L9" i="24"/>
  <c r="W26" i="24" s="1"/>
  <c r="I9" i="24"/>
  <c r="F42" i="24" s="1"/>
  <c r="H9" i="24"/>
  <c r="G9" i="24"/>
  <c r="F9" i="24"/>
  <c r="D42" i="24" s="1"/>
  <c r="E9" i="24"/>
  <c r="D9" i="24"/>
  <c r="W8" i="24"/>
  <c r="V8" i="24"/>
  <c r="U8" i="24"/>
  <c r="R8" i="24"/>
  <c r="J41" i="24" s="1"/>
  <c r="Q8" i="24"/>
  <c r="P8" i="24"/>
  <c r="O8" i="24"/>
  <c r="N8" i="24"/>
  <c r="M8" i="24"/>
  <c r="I8" i="24"/>
  <c r="H8" i="24"/>
  <c r="G8" i="24"/>
  <c r="F8" i="24"/>
  <c r="D41" i="24" s="1"/>
  <c r="E8" i="24"/>
  <c r="D8" i="24"/>
  <c r="X7" i="24"/>
  <c r="L40" i="24" s="1"/>
  <c r="S7" i="24"/>
  <c r="R7" i="24"/>
  <c r="P7" i="24"/>
  <c r="J7" i="24"/>
  <c r="I7" i="24"/>
  <c r="G7" i="24"/>
  <c r="F7" i="24"/>
  <c r="H93" i="24" l="1"/>
  <c r="K14" i="24"/>
  <c r="P14" i="24"/>
  <c r="P41" i="24"/>
  <c r="G14" i="24"/>
  <c r="D46" i="24"/>
  <c r="F40" i="24"/>
  <c r="I14" i="24"/>
  <c r="W24" i="24"/>
  <c r="F14" i="24"/>
  <c r="K93" i="24"/>
  <c r="X27" i="24"/>
  <c r="G93" i="24"/>
  <c r="W27" i="24"/>
  <c r="K96" i="24"/>
  <c r="X30" i="24"/>
  <c r="X26" i="24"/>
  <c r="K92" i="24"/>
  <c r="W30" i="24"/>
  <c r="K90" i="24"/>
  <c r="X24" i="24"/>
  <c r="M42" i="24"/>
  <c r="H42" i="24" s="1"/>
  <c r="P42" i="24"/>
  <c r="J40" i="24"/>
  <c r="I40" i="24"/>
  <c r="G95" i="24"/>
  <c r="G96" i="24"/>
  <c r="G42" i="24"/>
  <c r="G92" i="24"/>
  <c r="G90" i="24"/>
  <c r="K42" i="24"/>
  <c r="D90" i="24"/>
  <c r="E24" i="24"/>
  <c r="E31" i="24" s="1"/>
  <c r="D24" i="24"/>
  <c r="D31" i="24" s="1"/>
  <c r="D91" i="24"/>
  <c r="F31" i="24"/>
  <c r="E93" i="24"/>
  <c r="L31" i="24"/>
  <c r="K45" i="24"/>
  <c r="K31" i="24"/>
  <c r="E42" i="24"/>
  <c r="H95" i="24"/>
  <c r="E46" i="24"/>
  <c r="E41" i="24"/>
  <c r="K41" i="24"/>
  <c r="E45" i="24"/>
  <c r="G45" i="24"/>
  <c r="I45" i="24"/>
  <c r="I46" i="24"/>
  <c r="E95" i="24"/>
  <c r="Q31" i="24"/>
  <c r="I90" i="24"/>
  <c r="I97" i="24" s="1"/>
  <c r="I98" i="24" s="1"/>
  <c r="H41" i="24"/>
  <c r="K46" i="24"/>
  <c r="M31" i="24"/>
  <c r="G31" i="24"/>
  <c r="H91" i="24"/>
  <c r="H92" i="24"/>
  <c r="N31" i="24"/>
  <c r="P31" i="24"/>
  <c r="T31" i="24"/>
  <c r="I42" i="24"/>
  <c r="E43" i="24"/>
  <c r="K43" i="24"/>
  <c r="G46" i="24"/>
  <c r="E92" i="24"/>
  <c r="U31" i="24"/>
  <c r="U32" i="24" s="1"/>
  <c r="E40" i="24"/>
  <c r="K40" i="24"/>
  <c r="S14" i="24"/>
  <c r="M41" i="24"/>
  <c r="U14" i="24"/>
  <c r="I31" i="24"/>
  <c r="F90" i="24"/>
  <c r="F97" i="24" s="1"/>
  <c r="F98" i="24" s="1"/>
  <c r="F41" i="24"/>
  <c r="G40" i="24"/>
  <c r="I41" i="24"/>
  <c r="G43" i="24"/>
  <c r="H90" i="24"/>
  <c r="L97" i="24"/>
  <c r="L98" i="24" s="1"/>
  <c r="E91" i="24"/>
  <c r="O31" i="24"/>
  <c r="S31" i="24"/>
  <c r="E96" i="24"/>
  <c r="H31" i="24"/>
  <c r="D40" i="24"/>
  <c r="P47" i="24" l="1"/>
  <c r="P48" i="24" s="1"/>
  <c r="E62" i="24"/>
  <c r="G62" i="24" s="1"/>
  <c r="F47" i="24"/>
  <c r="F48" i="24" s="1"/>
  <c r="X31" i="24"/>
  <c r="D15" i="24"/>
  <c r="E61" i="24"/>
  <c r="G61" i="24" s="1"/>
  <c r="E58" i="24"/>
  <c r="G58" i="24" s="1"/>
  <c r="E126" i="24"/>
  <c r="E130" i="24"/>
  <c r="E129" i="24"/>
  <c r="I47" i="24"/>
  <c r="I48" i="24" s="1"/>
  <c r="D97" i="24"/>
  <c r="D98" i="24" s="1"/>
  <c r="U15" i="24"/>
  <c r="U16" i="24" s="1"/>
  <c r="S15" i="24"/>
  <c r="S16" i="24" s="1"/>
  <c r="M47" i="24"/>
  <c r="K47" i="24"/>
  <c r="K48" i="24" s="1"/>
  <c r="H97" i="24"/>
  <c r="H98" i="24" s="1"/>
  <c r="E97" i="24"/>
  <c r="E98" i="24" s="1"/>
  <c r="M48" i="24" l="1"/>
  <c r="K97" i="24"/>
  <c r="K98" i="24" s="1"/>
  <c r="E47" i="24" l="1"/>
  <c r="E48" i="24" s="1"/>
  <c r="N6" i="8"/>
  <c r="N7" i="8"/>
  <c r="O7" i="8" s="1"/>
  <c r="D196" i="24" s="1"/>
  <c r="N8" i="8"/>
  <c r="O8" i="8" s="1"/>
  <c r="D197" i="24" s="1"/>
  <c r="N9" i="8"/>
  <c r="O9" i="8" s="1"/>
  <c r="D198" i="24" s="1"/>
  <c r="N10" i="8"/>
  <c r="O10" i="8" s="1"/>
  <c r="D199" i="24" s="1"/>
  <c r="N11" i="8"/>
  <c r="O11" i="8" s="1"/>
  <c r="D200" i="24" s="1"/>
  <c r="N12" i="8"/>
  <c r="O12" i="8" s="1"/>
  <c r="D201" i="24" s="1"/>
  <c r="N13" i="8"/>
  <c r="O13" i="8" s="1"/>
  <c r="D202" i="24" s="1"/>
  <c r="N14" i="8"/>
  <c r="O14" i="8" s="1"/>
  <c r="D203" i="24" s="1"/>
  <c r="N15" i="8"/>
  <c r="O15" i="8" s="1"/>
  <c r="D204" i="24" s="1"/>
  <c r="N16" i="8"/>
  <c r="O16" i="8" s="1"/>
  <c r="D205" i="24" s="1"/>
  <c r="N17" i="8"/>
  <c r="O17" i="8" s="1"/>
  <c r="D206" i="24" s="1"/>
  <c r="N18" i="8"/>
  <c r="O18" i="8" s="1"/>
  <c r="D207" i="24" s="1"/>
  <c r="N19" i="8"/>
  <c r="O19" i="8" s="1"/>
  <c r="D208" i="24" s="1"/>
  <c r="N20" i="8"/>
  <c r="O20" i="8" s="1"/>
  <c r="D209" i="24" s="1"/>
  <c r="N21" i="8"/>
  <c r="O21" i="8" s="1"/>
  <c r="D210" i="24" s="1"/>
  <c r="N22" i="8"/>
  <c r="O22" i="8" s="1"/>
  <c r="D211" i="24" s="1"/>
  <c r="N23" i="8"/>
  <c r="O23" i="8" s="1"/>
  <c r="D212" i="24" s="1"/>
  <c r="N24" i="8"/>
  <c r="O24" i="8" s="1"/>
  <c r="D213" i="24" s="1"/>
  <c r="N25" i="8"/>
  <c r="O25" i="8" s="1"/>
  <c r="D214" i="24" s="1"/>
  <c r="N26" i="8"/>
  <c r="O26" i="8" s="1"/>
  <c r="D215" i="24" s="1"/>
  <c r="N27" i="8"/>
  <c r="O27" i="8" s="1"/>
  <c r="D216" i="24" s="1"/>
  <c r="N28" i="8"/>
  <c r="O28" i="8" s="1"/>
  <c r="D217" i="24" s="1"/>
  <c r="N29" i="8"/>
  <c r="O29" i="8" s="1"/>
  <c r="D218" i="24" s="1"/>
  <c r="N30" i="8"/>
  <c r="O30" i="8" s="1"/>
  <c r="D219" i="24" s="1"/>
  <c r="N31" i="8"/>
  <c r="O31" i="8" s="1"/>
  <c r="D220" i="24" s="1"/>
  <c r="N32" i="8"/>
  <c r="O32" i="8" s="1"/>
  <c r="D221" i="24" s="1"/>
  <c r="N33" i="8"/>
  <c r="O33" i="8" s="1"/>
  <c r="D222" i="24" s="1"/>
  <c r="N34" i="8"/>
  <c r="O34" i="8" s="1"/>
  <c r="D223" i="24" s="1"/>
  <c r="N35" i="8"/>
  <c r="O35" i="8" s="1"/>
  <c r="D224" i="24" s="1"/>
  <c r="N36" i="8"/>
  <c r="O36" i="8" s="1"/>
  <c r="D225" i="24" s="1"/>
  <c r="N5" i="8"/>
  <c r="O6" i="8" l="1"/>
  <c r="P6" i="8" s="1"/>
  <c r="G237" i="24"/>
  <c r="D47" i="24"/>
  <c r="O5" i="8"/>
  <c r="D195" i="24" s="1"/>
  <c r="R27" i="24"/>
  <c r="P17" i="8"/>
  <c r="G206" i="24"/>
  <c r="H206" i="24" s="1"/>
  <c r="P24" i="8"/>
  <c r="G213" i="24"/>
  <c r="H213" i="24" s="1"/>
  <c r="P31" i="8"/>
  <c r="G220" i="24"/>
  <c r="H220" i="24" s="1"/>
  <c r="P7" i="8"/>
  <c r="G196" i="24"/>
  <c r="H196" i="24" s="1"/>
  <c r="P22" i="8"/>
  <c r="G211" i="24"/>
  <c r="H211" i="24" s="1"/>
  <c r="P14" i="8"/>
  <c r="G203" i="24"/>
  <c r="H203" i="24" s="1"/>
  <c r="P29" i="8"/>
  <c r="G218" i="24"/>
  <c r="H218" i="24" s="1"/>
  <c r="P21" i="8"/>
  <c r="G210" i="24"/>
  <c r="H210" i="24" s="1"/>
  <c r="P13" i="8"/>
  <c r="G202" i="24"/>
  <c r="H202" i="24" s="1"/>
  <c r="P25" i="8"/>
  <c r="G214" i="24"/>
  <c r="H214" i="24" s="1"/>
  <c r="P32" i="8"/>
  <c r="G221" i="24"/>
  <c r="H221" i="24" s="1"/>
  <c r="P8" i="8"/>
  <c r="G197" i="24"/>
  <c r="H197" i="24" s="1"/>
  <c r="P15" i="8"/>
  <c r="G204" i="24"/>
  <c r="H204" i="24" s="1"/>
  <c r="P30" i="8"/>
  <c r="G219" i="24"/>
  <c r="H219" i="24" s="1"/>
  <c r="P36" i="8"/>
  <c r="G225" i="24"/>
  <c r="H225" i="24" s="1"/>
  <c r="P28" i="8"/>
  <c r="G217" i="24"/>
  <c r="H217" i="24" s="1"/>
  <c r="P20" i="8"/>
  <c r="G209" i="24"/>
  <c r="H209" i="24" s="1"/>
  <c r="P12" i="8"/>
  <c r="G201" i="24"/>
  <c r="H201" i="24" s="1"/>
  <c r="P35" i="8"/>
  <c r="G224" i="24"/>
  <c r="H224" i="24" s="1"/>
  <c r="P27" i="8"/>
  <c r="G216" i="24"/>
  <c r="H216" i="24" s="1"/>
  <c r="P19" i="8"/>
  <c r="G208" i="24"/>
  <c r="H208" i="24" s="1"/>
  <c r="P11" i="8"/>
  <c r="G200" i="24"/>
  <c r="H200" i="24" s="1"/>
  <c r="P33" i="8"/>
  <c r="G222" i="24"/>
  <c r="H222" i="24" s="1"/>
  <c r="P9" i="8"/>
  <c r="G198" i="24"/>
  <c r="H198" i="24" s="1"/>
  <c r="P16" i="8"/>
  <c r="G205" i="24"/>
  <c r="H205" i="24" s="1"/>
  <c r="P23" i="8"/>
  <c r="G212" i="24"/>
  <c r="H212" i="24" s="1"/>
  <c r="P34" i="8"/>
  <c r="G223" i="24"/>
  <c r="H223" i="24" s="1"/>
  <c r="P26" i="8"/>
  <c r="G215" i="24"/>
  <c r="H215" i="24" s="1"/>
  <c r="P18" i="8"/>
  <c r="G207" i="24"/>
  <c r="H207" i="24" s="1"/>
  <c r="P10" i="8"/>
  <c r="G199" i="24"/>
  <c r="H199" i="24" s="1"/>
  <c r="D16" i="24"/>
  <c r="R10" i="24"/>
  <c r="R14" i="24" s="1"/>
  <c r="E72" i="24" s="1"/>
  <c r="D48" i="24" l="1"/>
  <c r="M237" i="24"/>
  <c r="L237" i="24"/>
  <c r="P5" i="8"/>
  <c r="M7" i="24"/>
  <c r="D140" i="2"/>
  <c r="J43" i="24"/>
  <c r="E59" i="24" s="1"/>
  <c r="G59" i="24" s="1"/>
  <c r="J93" i="24"/>
  <c r="J97" i="24" s="1"/>
  <c r="R31" i="24"/>
  <c r="H40" i="24" l="1"/>
  <c r="D118" i="24" s="1"/>
  <c r="D119" i="24" s="1"/>
  <c r="M14" i="24"/>
  <c r="E124" i="24"/>
  <c r="E127" i="24"/>
  <c r="P15" i="24"/>
  <c r="P16" i="24" s="1"/>
  <c r="E138" i="24"/>
  <c r="J98" i="24"/>
  <c r="J8" i="24"/>
  <c r="J14" i="24" s="1"/>
  <c r="H47" i="24"/>
  <c r="E74" i="24" s="1"/>
  <c r="J47" i="24"/>
  <c r="E75" i="24" l="1"/>
  <c r="E56" i="24"/>
  <c r="G56" i="24" s="1"/>
  <c r="G41" i="24"/>
  <c r="W25" i="24"/>
  <c r="W31" i="24" s="1"/>
  <c r="E141" i="24"/>
  <c r="H48" i="24"/>
  <c r="AC7" i="24"/>
  <c r="G91" i="24"/>
  <c r="G97" i="24" s="1"/>
  <c r="G98" i="24" s="1"/>
  <c r="M15" i="24"/>
  <c r="M16" i="24" s="1"/>
  <c r="J48" i="24"/>
  <c r="F195" i="24"/>
  <c r="J15" i="24" l="1"/>
  <c r="J16" i="24" s="1"/>
  <c r="E139" i="24"/>
  <c r="G195" i="24"/>
  <c r="H195" i="24" s="1"/>
  <c r="G47" i="24"/>
  <c r="X8" i="24"/>
  <c r="L41" i="24" s="1"/>
  <c r="E57" i="24" s="1"/>
  <c r="G48" i="24" l="1"/>
  <c r="D17" i="24"/>
  <c r="G57" i="24"/>
  <c r="AM38" i="24"/>
  <c r="AM40" i="24" s="1"/>
  <c r="E125" i="24"/>
  <c r="X14" i="24"/>
  <c r="L47" i="24"/>
  <c r="AM41" i="24" s="1"/>
  <c r="E76" i="24" l="1"/>
  <c r="Y14" i="24"/>
  <c r="AM42" i="24"/>
  <c r="AC8" i="24"/>
  <c r="X15" i="24"/>
  <c r="X16" i="24" s="1"/>
  <c r="E140" i="24"/>
  <c r="E131" i="24"/>
  <c r="L48" i="24"/>
  <c r="E63" i="24"/>
  <c r="F76" i="24" l="1"/>
  <c r="F75" i="24"/>
  <c r="F72" i="24"/>
  <c r="F77" i="24" s="1"/>
  <c r="E77" i="24"/>
  <c r="Y15" i="24"/>
  <c r="AD7" i="24" s="1"/>
  <c r="AC11" i="24"/>
  <c r="E143" i="24"/>
  <c r="D140" i="24" s="1"/>
  <c r="D56" i="24"/>
  <c r="P17" i="24"/>
  <c r="D125" i="24"/>
  <c r="D128" i="24"/>
  <c r="D131" i="24"/>
  <c r="D129" i="24"/>
  <c r="D124" i="24"/>
  <c r="D127" i="24"/>
  <c r="D126" i="24"/>
  <c r="D130" i="24"/>
  <c r="AC12" i="24"/>
  <c r="AE12" i="24"/>
  <c r="AE13" i="24"/>
  <c r="AE11" i="24"/>
  <c r="AC13" i="24"/>
  <c r="AC14" i="24"/>
  <c r="G63" i="24"/>
  <c r="AM43" i="24" s="1"/>
  <c r="AM44" i="24" s="1"/>
  <c r="D63" i="24"/>
  <c r="D62" i="24"/>
  <c r="D58" i="24"/>
  <c r="D61" i="24"/>
  <c r="D60" i="24"/>
  <c r="D59" i="24"/>
  <c r="D57" i="24"/>
  <c r="AD8" i="24" l="1"/>
  <c r="AD15" i="24"/>
  <c r="D73" i="24"/>
  <c r="D139" i="24"/>
  <c r="D142" i="24"/>
  <c r="D138" i="24"/>
  <c r="D141" i="24"/>
  <c r="D76" i="24"/>
  <c r="D74" i="24"/>
  <c r="D75" i="24"/>
  <c r="D72" i="24"/>
  <c r="AD14" i="24"/>
  <c r="AD12" i="24"/>
  <c r="AD11" i="24"/>
  <c r="AD13" i="24"/>
  <c r="F58" i="24"/>
  <c r="F61" i="24"/>
  <c r="F63" i="24"/>
  <c r="F62" i="24"/>
  <c r="AM45" i="24"/>
  <c r="AM46" i="24" s="1"/>
  <c r="F60" i="24"/>
  <c r="F56" i="24"/>
  <c r="F59" i="24"/>
  <c r="F57" i="24"/>
  <c r="D143" i="24" l="1"/>
  <c r="D77" i="24"/>
</calcChain>
</file>

<file path=xl/comments1.xml><?xml version="1.0" encoding="utf-8"?>
<comments xmlns="http://schemas.openxmlformats.org/spreadsheetml/2006/main">
  <authors>
    <author>Lisanne van Wijngaarden</author>
  </authors>
  <commentList>
    <comment ref="D170" authorId="0" shapeId="0">
      <text>
        <r>
          <rPr>
            <b/>
            <sz val="9"/>
            <color indexed="81"/>
            <rFont val="Tahoma"/>
            <family val="2"/>
          </rPr>
          <t>Lisanne van Wijngaarden:</t>
        </r>
        <r>
          <rPr>
            <sz val="9"/>
            <color indexed="81"/>
            <rFont val="Tahoma"/>
            <family val="2"/>
          </rPr>
          <t xml:space="preserve">
Because no noise exposure data</t>
        </r>
      </text>
    </comment>
    <comment ref="E170" authorId="0" shapeId="0">
      <text>
        <r>
          <rPr>
            <b/>
            <sz val="9"/>
            <color indexed="81"/>
            <rFont val="Tahoma"/>
            <family val="2"/>
          </rPr>
          <t>Lisanne van Wijngaarden:</t>
        </r>
        <r>
          <rPr>
            <sz val="9"/>
            <color indexed="81"/>
            <rFont val="Tahoma"/>
            <family val="2"/>
          </rPr>
          <t xml:space="preserve">
Because no noise exposure data</t>
        </r>
      </text>
    </comment>
    <comment ref="F170" authorId="0" shapeId="0">
      <text>
        <r>
          <rPr>
            <b/>
            <sz val="9"/>
            <color indexed="81"/>
            <rFont val="Tahoma"/>
            <family val="2"/>
          </rPr>
          <t>Lisanne van Wijngaarden:</t>
        </r>
        <r>
          <rPr>
            <sz val="9"/>
            <color indexed="81"/>
            <rFont val="Tahoma"/>
            <family val="2"/>
          </rPr>
          <t xml:space="preserve">
Because no noise exposure data</t>
        </r>
      </text>
    </comment>
    <comment ref="K170" authorId="0" shapeId="0">
      <text>
        <r>
          <rPr>
            <b/>
            <sz val="9"/>
            <color indexed="81"/>
            <rFont val="Tahoma"/>
            <family val="2"/>
          </rPr>
          <t>Lisanne van Wijngaarden:</t>
        </r>
        <r>
          <rPr>
            <sz val="9"/>
            <color indexed="81"/>
            <rFont val="Tahoma"/>
            <family val="2"/>
          </rPr>
          <t xml:space="preserve">
Because no noise exposure data</t>
        </r>
      </text>
    </comment>
  </commentList>
</comments>
</file>

<file path=xl/sharedStrings.xml><?xml version="1.0" encoding="utf-8"?>
<sst xmlns="http://schemas.openxmlformats.org/spreadsheetml/2006/main" count="5692" uniqueCount="530">
  <si>
    <t>Road</t>
  </si>
  <si>
    <t>EU Aggregate</t>
  </si>
  <si>
    <t>EU-28</t>
  </si>
  <si>
    <t>Austria</t>
  </si>
  <si>
    <t>AT</t>
  </si>
  <si>
    <t>Belgium</t>
  </si>
  <si>
    <t>BE</t>
  </si>
  <si>
    <t>Bulgaria</t>
  </si>
  <si>
    <t>BG</t>
  </si>
  <si>
    <t>Croatia</t>
  </si>
  <si>
    <t>HR</t>
  </si>
  <si>
    <t>Cyprus</t>
  </si>
  <si>
    <t>CY</t>
  </si>
  <si>
    <t>Czech Republic</t>
  </si>
  <si>
    <t>CZ</t>
  </si>
  <si>
    <t>Denmark</t>
  </si>
  <si>
    <t>DK</t>
  </si>
  <si>
    <t>Estonia</t>
  </si>
  <si>
    <t>EE</t>
  </si>
  <si>
    <t>Finland</t>
  </si>
  <si>
    <t>FI</t>
  </si>
  <si>
    <t>France</t>
  </si>
  <si>
    <t>FR</t>
  </si>
  <si>
    <t>Germany</t>
  </si>
  <si>
    <t>DE</t>
  </si>
  <si>
    <t>Greece</t>
  </si>
  <si>
    <t>EL</t>
  </si>
  <si>
    <t>Hungary</t>
  </si>
  <si>
    <t>HU</t>
  </si>
  <si>
    <t>Ireland</t>
  </si>
  <si>
    <t>IE</t>
  </si>
  <si>
    <t>Italy</t>
  </si>
  <si>
    <t>IT</t>
  </si>
  <si>
    <t>Latvia</t>
  </si>
  <si>
    <t>LV</t>
  </si>
  <si>
    <t>Lithuania</t>
  </si>
  <si>
    <t>LT</t>
  </si>
  <si>
    <t>Luxembourg</t>
  </si>
  <si>
    <t>LU</t>
  </si>
  <si>
    <t>Malta</t>
  </si>
  <si>
    <t>MT</t>
  </si>
  <si>
    <t>Netherlands</t>
  </si>
  <si>
    <t>NL</t>
  </si>
  <si>
    <t>Poland</t>
  </si>
  <si>
    <t>PL</t>
  </si>
  <si>
    <t>Portugal</t>
  </si>
  <si>
    <t>PT</t>
  </si>
  <si>
    <t>Romania</t>
  </si>
  <si>
    <t>RO</t>
  </si>
  <si>
    <t>Slovakia</t>
  </si>
  <si>
    <t>SK</t>
  </si>
  <si>
    <t>Slovenia</t>
  </si>
  <si>
    <t>SI</t>
  </si>
  <si>
    <t>Spain</t>
  </si>
  <si>
    <t>ES</t>
  </si>
  <si>
    <t>Sweden</t>
  </si>
  <si>
    <t>SE</t>
  </si>
  <si>
    <t>United Kingdom</t>
  </si>
  <si>
    <t>UK</t>
  </si>
  <si>
    <t>Norway</t>
  </si>
  <si>
    <t>NO</t>
  </si>
  <si>
    <t>Switzerland</t>
  </si>
  <si>
    <t>CH</t>
  </si>
  <si>
    <t>Canada</t>
  </si>
  <si>
    <t>Alberta</t>
  </si>
  <si>
    <t>British Columbia</t>
  </si>
  <si>
    <t>United States</t>
  </si>
  <si>
    <t>California</t>
  </si>
  <si>
    <t>Missouri</t>
  </si>
  <si>
    <t>Japan</t>
  </si>
  <si>
    <t>JP</t>
  </si>
  <si>
    <t>Bus</t>
  </si>
  <si>
    <t>Coach</t>
  </si>
  <si>
    <t>Average costs (€-cent per vkm)</t>
  </si>
  <si>
    <t>HGV 3.5 - 7.5 t</t>
  </si>
  <si>
    <t>HGV 7.5 - 16 t</t>
  </si>
  <si>
    <t>HGV 16 - 32 t</t>
  </si>
  <si>
    <t>HGV &gt; 32 t</t>
  </si>
  <si>
    <t>Average costs (€-cent per tkm)</t>
  </si>
  <si>
    <t>MC</t>
  </si>
  <si>
    <t>LDV</t>
  </si>
  <si>
    <t>Pass car - petrol</t>
  </si>
  <si>
    <t>Pass car - diesel</t>
  </si>
  <si>
    <t>Pass car - total</t>
  </si>
  <si>
    <t>Total costs (bn €)</t>
  </si>
  <si>
    <t>Average costs (€-cent per pkm or tkm)</t>
  </si>
  <si>
    <t>Rail</t>
  </si>
  <si>
    <t>Inland waterway</t>
  </si>
  <si>
    <t>Aviation</t>
  </si>
  <si>
    <t>London Heathrow</t>
  </si>
  <si>
    <t>Paris-Charles de Gaulle</t>
  </si>
  <si>
    <t>Amsterdam/Schiphol</t>
  </si>
  <si>
    <t xml:space="preserve">Frankfurt/Main </t>
  </si>
  <si>
    <t>Adolfo Suarez Madrid-Barajas</t>
  </si>
  <si>
    <t>Barcelona/El Prat</t>
  </si>
  <si>
    <t>London Gatwick</t>
  </si>
  <si>
    <t>Muenchen</t>
  </si>
  <si>
    <t>Roma/Fiumicino</t>
  </si>
  <si>
    <t>Paris-Orly</t>
  </si>
  <si>
    <t>Kobenhavn/Kastrup</t>
  </si>
  <si>
    <t>Dublin</t>
  </si>
  <si>
    <t>Zurich</t>
  </si>
  <si>
    <t xml:space="preserve">Palma de Mallorca </t>
  </si>
  <si>
    <t>Oslo/Gardermoen</t>
  </si>
  <si>
    <t>Stockholm/Arlanda</t>
  </si>
  <si>
    <t>Wien-Schwechat</t>
  </si>
  <si>
    <t>Lisboa</t>
  </si>
  <si>
    <t>Brussels</t>
  </si>
  <si>
    <t>Athens Eleftherios Venizelos</t>
  </si>
  <si>
    <t>Helsinki-Vantaa</t>
  </si>
  <si>
    <t>Praha Ruzyne</t>
  </si>
  <si>
    <t>Budapest Liszt Ferenc</t>
  </si>
  <si>
    <t>Chopina W Warszawie</t>
  </si>
  <si>
    <t>Bukarest Henri Coandă</t>
  </si>
  <si>
    <t>Larnaka</t>
  </si>
  <si>
    <t>Riga</t>
  </si>
  <si>
    <t>Sofia</t>
  </si>
  <si>
    <t>Luqa</t>
  </si>
  <si>
    <t>Vilnius</t>
  </si>
  <si>
    <t>Zagreb Pleso</t>
  </si>
  <si>
    <t>Lennart Meri Tallinn</t>
  </si>
  <si>
    <t>Bratislava M.R. Stefanik</t>
  </si>
  <si>
    <t>Ljubljana Brink</t>
  </si>
  <si>
    <t>Atlanta Hartsfield - Jackson International</t>
  </si>
  <si>
    <t>USA</t>
  </si>
  <si>
    <t>Los Angeles International</t>
  </si>
  <si>
    <t>Toronto/Lester B Pearson Intl. Ont</t>
  </si>
  <si>
    <t>CAN</t>
  </si>
  <si>
    <t xml:space="preserve">Vancouver International B.C. </t>
  </si>
  <si>
    <t>Haneda Airport Terminal Tokyo</t>
  </si>
  <si>
    <t>JPN</t>
  </si>
  <si>
    <t>n/a for this cost category</t>
  </si>
  <si>
    <t>Maritime</t>
  </si>
  <si>
    <t>CA</t>
  </si>
  <si>
    <t>US</t>
  </si>
  <si>
    <t>Antwerp</t>
  </si>
  <si>
    <t>Varna</t>
  </si>
  <si>
    <t>Arhus</t>
  </si>
  <si>
    <t>Helsingor (Elsinore)</t>
  </si>
  <si>
    <t>Hamburg</t>
  </si>
  <si>
    <t>Bremerhaven</t>
  </si>
  <si>
    <t>Travemunde</t>
  </si>
  <si>
    <t>Tallinn</t>
  </si>
  <si>
    <t>Piraeus</t>
  </si>
  <si>
    <t>Algeciras</t>
  </si>
  <si>
    <t>Barcelona</t>
  </si>
  <si>
    <t>Bilbao</t>
  </si>
  <si>
    <t>Valencia</t>
  </si>
  <si>
    <t>Calais</t>
  </si>
  <si>
    <t>Le Havre</t>
  </si>
  <si>
    <t>Marseille</t>
  </si>
  <si>
    <t>Rijeka</t>
  </si>
  <si>
    <t>Split</t>
  </si>
  <si>
    <t>Genova</t>
  </si>
  <si>
    <t>Trieste</t>
  </si>
  <si>
    <t>Venice</t>
  </si>
  <si>
    <t>Limassol</t>
  </si>
  <si>
    <t>Klaipeda</t>
  </si>
  <si>
    <t>Marsaxlokk</t>
  </si>
  <si>
    <t>Rotterdam</t>
  </si>
  <si>
    <t>Gdansk</t>
  </si>
  <si>
    <t>Sines</t>
  </si>
  <si>
    <t>Constanta</t>
  </si>
  <si>
    <t>Koper</t>
  </si>
  <si>
    <t>Helsinki</t>
  </si>
  <si>
    <t>Goteborg</t>
  </si>
  <si>
    <t>Felixstowe</t>
  </si>
  <si>
    <t>Oslo</t>
  </si>
  <si>
    <t>Vancouver</t>
  </si>
  <si>
    <t>Montreal</t>
  </si>
  <si>
    <t>Los Angeles</t>
  </si>
  <si>
    <t>Savannah</t>
  </si>
  <si>
    <t>Tokyo</t>
  </si>
  <si>
    <t>HS pax train</t>
  </si>
  <si>
    <t>Diesel pax train</t>
  </si>
  <si>
    <t>Elec freight train</t>
  </si>
  <si>
    <t>Diesel freight train</t>
  </si>
  <si>
    <t xml:space="preserve">HGV - total </t>
  </si>
  <si>
    <t>Average costs (€)</t>
  </si>
  <si>
    <t>Per pax LTO</t>
  </si>
  <si>
    <t>Per passenger</t>
  </si>
  <si>
    <t>Per tonne</t>
  </si>
  <si>
    <t>Inland vessel</t>
  </si>
  <si>
    <t>Per airport</t>
  </si>
  <si>
    <t>Per port</t>
  </si>
  <si>
    <t>Passenger - short</t>
  </si>
  <si>
    <t>Passenger - med</t>
  </si>
  <si>
    <t>Passenger - long</t>
  </si>
  <si>
    <t>Total cost per fatality</t>
  </si>
  <si>
    <t>Total cost per serious injury</t>
  </si>
  <si>
    <t>Total cost per slight injury</t>
  </si>
  <si>
    <t>All modes</t>
  </si>
  <si>
    <t>Total noise costs per person in noise bin</t>
  </si>
  <si>
    <t>55-59 dB</t>
  </si>
  <si>
    <t>60-64 dB</t>
  </si>
  <si>
    <t>65-69 dB</t>
  </si>
  <si>
    <t>70-74 dB</t>
  </si>
  <si>
    <t>&gt; 75 dB</t>
  </si>
  <si>
    <t>€/ton CO2-equivalent</t>
  </si>
  <si>
    <t>€/ton NOX</t>
  </si>
  <si>
    <t>All areas</t>
  </si>
  <si>
    <t>€/ton NMVOC</t>
  </si>
  <si>
    <t>€/ton SO2</t>
  </si>
  <si>
    <t>Metropolitan</t>
  </si>
  <si>
    <t>Urban</t>
  </si>
  <si>
    <t>Rural</t>
  </si>
  <si>
    <t>Motorways</t>
  </si>
  <si>
    <t>Other roads</t>
  </si>
  <si>
    <t>High speed</t>
  </si>
  <si>
    <t>Other railways</t>
  </si>
  <si>
    <t>Road €/(km*a)</t>
  </si>
  <si>
    <t>Rail €/(km*a)</t>
  </si>
  <si>
    <t>Aviation €/(km2*a)</t>
  </si>
  <si>
    <t>Inland waterways €/(km*a)</t>
  </si>
  <si>
    <t>Personal</t>
  </si>
  <si>
    <t>Long distance</t>
  </si>
  <si>
    <t>Short distance</t>
  </si>
  <si>
    <t>Commuting/ business</t>
  </si>
  <si>
    <t>Passenger (€/hr per person)</t>
  </si>
  <si>
    <t>Bus/coach</t>
  </si>
  <si>
    <t>No IWT</t>
  </si>
  <si>
    <t>Short</t>
  </si>
  <si>
    <t>Medium</t>
  </si>
  <si>
    <t>Long</t>
  </si>
  <si>
    <t>No long haul flights</t>
  </si>
  <si>
    <t>Freight train</t>
  </si>
  <si>
    <t>HS train</t>
  </si>
  <si>
    <t>No HS rail</t>
  </si>
  <si>
    <t>No railways</t>
  </si>
  <si>
    <t>Passenger transport</t>
  </si>
  <si>
    <t>Total</t>
  </si>
  <si>
    <t>Passenger</t>
  </si>
  <si>
    <t>Freight</t>
  </si>
  <si>
    <t>No electric freight</t>
  </si>
  <si>
    <t>Average costs (€-cent per pkm)</t>
  </si>
  <si>
    <t>High speed Train</t>
  </si>
  <si>
    <t>Electric tot pax</t>
  </si>
  <si>
    <t>Diesel tot pax</t>
  </si>
  <si>
    <t>Electric freight</t>
  </si>
  <si>
    <t>Diesel freight</t>
  </si>
  <si>
    <t>Average costs (€-cent per pax)</t>
  </si>
  <si>
    <t>Medium-total</t>
  </si>
  <si>
    <t>Long-total</t>
  </si>
  <si>
    <t>Short-passenger</t>
  </si>
  <si>
    <t>Medium-passenger</t>
  </si>
  <si>
    <t>Long-passenger</t>
  </si>
  <si>
    <t>Short-belly freight</t>
  </si>
  <si>
    <t>Medium-belly freight</t>
  </si>
  <si>
    <t>Long-belly freight</t>
  </si>
  <si>
    <t>Short- total</t>
  </si>
  <si>
    <t xml:space="preserve">Average costs </t>
  </si>
  <si>
    <t>Per pax LTO (€/LTO)</t>
  </si>
  <si>
    <t>Per pax short (€-cent/pax)</t>
  </si>
  <si>
    <t>Per pax medium (€-cent/pax)</t>
  </si>
  <si>
    <t>Per pax long (€-cent/pax)</t>
  </si>
  <si>
    <t>Per ton (€-cent/ton)</t>
  </si>
  <si>
    <t>deadweight loss</t>
  </si>
  <si>
    <t>Delay cost</t>
  </si>
  <si>
    <t>Total (urban and inter-urban)</t>
  </si>
  <si>
    <t>Urban area</t>
  </si>
  <si>
    <t>Inter-urban area</t>
  </si>
  <si>
    <t>Car</t>
  </si>
  <si>
    <t>Truck</t>
  </si>
  <si>
    <t>inter-Urban area</t>
  </si>
  <si>
    <t>Trunck road</t>
  </si>
  <si>
    <t>Other urban road</t>
  </si>
  <si>
    <t>Motorway</t>
  </si>
  <si>
    <t>Other road</t>
  </si>
  <si>
    <t>Over capacity</t>
  </si>
  <si>
    <t>Near capacity</t>
  </si>
  <si>
    <t>Total costs (mln €)</t>
  </si>
  <si>
    <t>HGV - total</t>
  </si>
  <si>
    <t>total cost per category</t>
  </si>
  <si>
    <t>Passenger Transport</t>
  </si>
  <si>
    <t>Freight Transport</t>
  </si>
  <si>
    <t>IWT</t>
  </si>
  <si>
    <t>Cost category</t>
  </si>
  <si>
    <t>bn €/a</t>
  </si>
  <si>
    <t>Accidents</t>
  </si>
  <si>
    <t>pass</t>
  </si>
  <si>
    <t>Air Pollution</t>
  </si>
  <si>
    <t>freight</t>
  </si>
  <si>
    <t xml:space="preserve">Climate </t>
  </si>
  <si>
    <t>Noise</t>
  </si>
  <si>
    <t>Congestion</t>
  </si>
  <si>
    <t>Well-to-Tank</t>
  </si>
  <si>
    <t>Habitat damage</t>
  </si>
  <si>
    <t>average cost per category</t>
  </si>
  <si>
    <t>€-cent/pkm</t>
  </si>
  <si>
    <t>€-cent/tkm</t>
  </si>
  <si>
    <t>Graphs</t>
  </si>
  <si>
    <t>Total external costs</t>
  </si>
  <si>
    <t>Bus/Coach</t>
  </si>
  <si>
    <t>HGV</t>
  </si>
  <si>
    <t>billions</t>
  </si>
  <si>
    <t>GDP EU-28</t>
  </si>
  <si>
    <t>millions</t>
  </si>
  <si>
    <t>rel</t>
  </si>
  <si>
    <t>sum</t>
  </si>
  <si>
    <t>%</t>
  </si>
  <si>
    <t>Inland Waterways</t>
  </si>
  <si>
    <t>Average external costs</t>
  </si>
  <si>
    <t>Average external costs per country</t>
  </si>
  <si>
    <t>Rail electric</t>
  </si>
  <si>
    <t>Rail diesel</t>
  </si>
  <si>
    <t>Country</t>
  </si>
  <si>
    <t>Costs from pax</t>
  </si>
  <si>
    <t>Costs from freight</t>
  </si>
  <si>
    <t>€ per port call</t>
  </si>
  <si>
    <t>Selected EU28 ports</t>
  </si>
  <si>
    <t>HGV tot</t>
  </si>
  <si>
    <t>excl. congestion</t>
  </si>
  <si>
    <t>No electric freight trains</t>
  </si>
  <si>
    <t>n.a.</t>
  </si>
  <si>
    <t>€/ton PM (exhaust)</t>
  </si>
  <si>
    <t>€/ton PM non exhaust</t>
  </si>
  <si>
    <t>cities</t>
  </si>
  <si>
    <t>rural</t>
  </si>
  <si>
    <t>average</t>
  </si>
  <si>
    <t>EU-27</t>
  </si>
  <si>
    <t>€/ton PM2.5 (exhaust)</t>
  </si>
  <si>
    <t>€/ton PM10 (non exhaust)</t>
  </si>
  <si>
    <t>Average costs (€-cent) per tkm and pkm</t>
  </si>
  <si>
    <t>Average costs (€-cent per PAX)</t>
  </si>
  <si>
    <t>No electric trains</t>
  </si>
  <si>
    <t>all areas</t>
  </si>
  <si>
    <t>* No data on vans in Canada available</t>
  </si>
  <si>
    <t>* No data available on vkm for this country</t>
  </si>
  <si>
    <t>* No data available on tkm for this country</t>
  </si>
  <si>
    <t>Selected EU airports</t>
  </si>
  <si>
    <t>€ per million pax</t>
  </si>
  <si>
    <t>€ per million tons</t>
  </si>
  <si>
    <t>* No data on passengers in this port</t>
  </si>
  <si>
    <t>*</t>
  </si>
  <si>
    <t>* No expsoure data available so data was calculated based on EU averages</t>
  </si>
  <si>
    <t>HGV total</t>
  </si>
  <si>
    <t>**</t>
  </si>
  <si>
    <t>** No noise exposure data was available for these countries differentiated to mode</t>
  </si>
  <si>
    <t>Greece *</t>
  </si>
  <si>
    <t>EL *</t>
  </si>
  <si>
    <t>* No railways in this country</t>
  </si>
  <si>
    <t>* No exposure data available</t>
  </si>
  <si>
    <t>** No long haul flights from this airport</t>
  </si>
  <si>
    <t>congested</t>
  </si>
  <si>
    <r>
      <rPr>
        <b/>
        <sz val="10"/>
        <rFont val="Calibri"/>
        <family val="2"/>
        <scheme val="minor"/>
      </rPr>
      <t>Cars:</t>
    </r>
    <r>
      <rPr>
        <sz val="10"/>
        <rFont val="Calibri"/>
        <family val="2"/>
        <scheme val="minor"/>
      </rPr>
      <t xml:space="preserve"> deadweight loss per vkm (on congested network)</t>
    </r>
  </si>
  <si>
    <r>
      <t>Trucks:</t>
    </r>
    <r>
      <rPr>
        <sz val="10"/>
        <rFont val="Calibri"/>
        <family val="2"/>
        <scheme val="minor"/>
      </rPr>
      <t xml:space="preserve"> deadweight loss per vkm (on congested network)</t>
    </r>
  </si>
  <si>
    <r>
      <t>Coaches:</t>
    </r>
    <r>
      <rPr>
        <sz val="10"/>
        <rFont val="Calibri"/>
        <family val="2"/>
        <scheme val="minor"/>
      </rPr>
      <t xml:space="preserve"> deadweight loss per vkm (on congested network)</t>
    </r>
  </si>
  <si>
    <t>Total delay costs</t>
  </si>
  <si>
    <t>incl. congestion</t>
  </si>
  <si>
    <t>EU27</t>
  </si>
  <si>
    <t>LCV</t>
  </si>
  <si>
    <t>LCV-petrol</t>
  </si>
  <si>
    <t>LCV-diesel</t>
  </si>
  <si>
    <t>LCV total</t>
  </si>
  <si>
    <t xml:space="preserve">Car social marginal congestion costs </t>
  </si>
  <si>
    <t>Urban Area</t>
  </si>
  <si>
    <t>Trunk Road</t>
  </si>
  <si>
    <t>Congested</t>
  </si>
  <si>
    <t>Trucks social marginal congestion costs</t>
  </si>
  <si>
    <t>Coaches social marginal congestion costs</t>
  </si>
  <si>
    <t>GDP (2016 prices, PPP adjusted, mln €)</t>
  </si>
  <si>
    <t>Germany including former GDR</t>
  </si>
  <si>
    <t>CA-AB</t>
  </si>
  <si>
    <t>CA-BC</t>
  </si>
  <si>
    <t>US-CA</t>
  </si>
  <si>
    <t>US-MO</t>
  </si>
  <si>
    <t>Total as a % of GDP</t>
  </si>
  <si>
    <t>Total (bn €)</t>
  </si>
  <si>
    <t>EU28</t>
  </si>
  <si>
    <t>Total DWL</t>
  </si>
  <si>
    <t>Total DWL as % of GDP</t>
  </si>
  <si>
    <t>Total delay cost</t>
  </si>
  <si>
    <t>Total delay cost as % of GDP</t>
  </si>
  <si>
    <t>Total per mode</t>
  </si>
  <si>
    <t>Total as % of  EU28 GDP</t>
  </si>
  <si>
    <t>bn €</t>
  </si>
  <si>
    <t>€-cent/vkm</t>
  </si>
  <si>
    <t>Rail Highspeed</t>
  </si>
  <si>
    <t>§</t>
  </si>
  <si>
    <t>Total excl. congestion</t>
  </si>
  <si>
    <t>Aviation*</t>
  </si>
  <si>
    <t xml:space="preserve">* 33 EU airports </t>
  </si>
  <si>
    <t xml:space="preserve">* average of 33 EU airports </t>
  </si>
  <si>
    <t>Mio. pkm rail passenger</t>
  </si>
  <si>
    <t>Mio. tkm rail passenger</t>
  </si>
  <si>
    <t>total</t>
  </si>
  <si>
    <t>incl. aviation</t>
  </si>
  <si>
    <t>incl. aviation and maritime</t>
  </si>
  <si>
    <t>w/o aviation and maritime</t>
  </si>
  <si>
    <t>n/a</t>
  </si>
  <si>
    <t>See Bus</t>
  </si>
  <si>
    <t>No total cost per port available</t>
  </si>
  <si>
    <t>Average</t>
  </si>
  <si>
    <t>Small cont</t>
  </si>
  <si>
    <t>Larg cont</t>
  </si>
  <si>
    <t>Small bulk</t>
  </si>
  <si>
    <t>Large bulk</t>
  </si>
  <si>
    <t>EU 28</t>
  </si>
  <si>
    <t xml:space="preserve">Average  </t>
  </si>
  <si>
    <t>Rail trsp. performance EU-28 total</t>
  </si>
  <si>
    <t>% of GDP</t>
  </si>
  <si>
    <t xml:space="preserve"> -</t>
  </si>
  <si>
    <t>Total external costs per country</t>
  </si>
  <si>
    <t>Elec pax train total</t>
  </si>
  <si>
    <t>Electric tot. convent. (excl. high speed)</t>
  </si>
  <si>
    <t>Elec pax train</t>
  </si>
  <si>
    <t>Pax train total</t>
  </si>
  <si>
    <t>Electric conv. pax</t>
  </si>
  <si>
    <t>EU Aggregate (EU 28)</t>
  </si>
  <si>
    <t>Rough estimation</t>
  </si>
  <si>
    <t>Total costs maritime and aviation EU-28</t>
  </si>
  <si>
    <t>in bn EUR</t>
  </si>
  <si>
    <t xml:space="preserve">Total external costs </t>
  </si>
  <si>
    <t>All airports and ports (estimation)</t>
  </si>
  <si>
    <t>Maritime*</t>
  </si>
  <si>
    <t>Costs per vkm on congested network (€-cent per vkm)</t>
  </si>
  <si>
    <t>Social marginal congestion costs  of road transport generated per vkm (€-cent per vkm)</t>
  </si>
  <si>
    <t>Cars: deadweight loss per vkm</t>
  </si>
  <si>
    <t>Cars: delay cost per vkm</t>
  </si>
  <si>
    <t>Coach deadweight loss per vkm</t>
  </si>
  <si>
    <t>Coach delay cost per vkm</t>
  </si>
  <si>
    <r>
      <rPr>
        <b/>
        <sz val="10"/>
        <rFont val="Calibri"/>
        <family val="2"/>
        <scheme val="minor"/>
      </rPr>
      <t xml:space="preserve">Cars: </t>
    </r>
    <r>
      <rPr>
        <sz val="10"/>
        <rFont val="Calibri"/>
        <family val="2"/>
        <scheme val="minor"/>
      </rPr>
      <t>delay cost per vehicle·km (on congested network)</t>
    </r>
  </si>
  <si>
    <r>
      <rPr>
        <b/>
        <sz val="10"/>
        <rFont val="Calibri"/>
        <family val="2"/>
        <scheme val="minor"/>
      </rPr>
      <t xml:space="preserve">Trucks: </t>
    </r>
    <r>
      <rPr>
        <sz val="10"/>
        <rFont val="Calibri"/>
        <family val="2"/>
        <scheme val="minor"/>
      </rPr>
      <t>delay cost per vehicle·km (on congested network)</t>
    </r>
  </si>
  <si>
    <r>
      <rPr>
        <b/>
        <sz val="10"/>
        <rFont val="Calibri"/>
        <family val="2"/>
        <scheme val="minor"/>
      </rPr>
      <t xml:space="preserve">Coaches: </t>
    </r>
    <r>
      <rPr>
        <sz val="10"/>
        <rFont val="Calibri"/>
        <family val="2"/>
        <scheme val="minor"/>
      </rPr>
      <t>delay cost per vehicle·km (on congested network)</t>
    </r>
  </si>
  <si>
    <t>bus</t>
  </si>
  <si>
    <t>coach</t>
  </si>
  <si>
    <t>Light commercial vehicle</t>
  </si>
  <si>
    <t>Whole network</t>
  </si>
  <si>
    <t>motorways only</t>
  </si>
  <si>
    <t>*Data for coaches are estimations for inter-urban travel</t>
  </si>
  <si>
    <t>*Coach</t>
  </si>
  <si>
    <t>LCV Diesel</t>
  </si>
  <si>
    <t>Pass car - Full Electric</t>
  </si>
  <si>
    <t>Share of the modes</t>
  </si>
  <si>
    <t>without aviation and maritime (selected (air)ports)</t>
  </si>
  <si>
    <t>incl. aviation and maritime* (estimation EU-28)</t>
  </si>
  <si>
    <t>selected airports and ports</t>
  </si>
  <si>
    <t>Aviation°</t>
  </si>
  <si>
    <t>Maritime°</t>
  </si>
  <si>
    <t>incl. other cost categories for selected airports and ports</t>
  </si>
  <si>
    <t>with EU-28 estimations</t>
  </si>
  <si>
    <t>for aviation and maritime</t>
  </si>
  <si>
    <t>Total EU-28</t>
  </si>
  <si>
    <t>Total passenger transport road &amp; rail</t>
  </si>
  <si>
    <t>Total freight road &amp; rail &amp; IWT</t>
  </si>
  <si>
    <t>* 33 EU airports, selected maritime ports</t>
  </si>
  <si>
    <t>incl. aviation &amp; maritime°</t>
  </si>
  <si>
    <t>without aviation &amp; maritime°</t>
  </si>
  <si>
    <t>° with EU-28 estimations</t>
  </si>
  <si>
    <t>Rail average</t>
  </si>
  <si>
    <t xml:space="preserve">Freight </t>
  </si>
  <si>
    <t>goods (€/hour per tonne)</t>
  </si>
  <si>
    <t>HGV driver (€/hr )</t>
  </si>
  <si>
    <t>Total costs generated (bn €)</t>
  </si>
  <si>
    <t>bus/Coach</t>
  </si>
  <si>
    <t>Average costs generated (€-cent per vkm)</t>
  </si>
  <si>
    <t>car</t>
  </si>
  <si>
    <t>bus/coach</t>
  </si>
  <si>
    <t>Average costs generated (€-cent per pkm)</t>
  </si>
  <si>
    <t>Average costs generated (€-cent per tkm)</t>
  </si>
  <si>
    <t>Social marginal congestion costs  of road transport per mode (€-cent per vkm)</t>
  </si>
  <si>
    <t>HGV deadweight loss per vkm</t>
  </si>
  <si>
    <t>HGV delay cost per vkm</t>
  </si>
  <si>
    <t xml:space="preserve"> LCV deadweight loss per vkm</t>
  </si>
  <si>
    <t xml:space="preserve"> LCV delay cost per vkm</t>
  </si>
  <si>
    <t>Total costs borne (bn €)</t>
  </si>
  <si>
    <t>Average costs borne (€-cent per vkm)</t>
  </si>
  <si>
    <t>DWL</t>
  </si>
  <si>
    <t>Delay</t>
  </si>
  <si>
    <t xml:space="preserve">Delay </t>
  </si>
  <si>
    <t>CAR</t>
  </si>
  <si>
    <t>Total costs borne on motorways</t>
  </si>
  <si>
    <t>Total costs generated on motorways</t>
  </si>
  <si>
    <t>Marginal costs</t>
  </si>
  <si>
    <t>Pass car (€-cent/pkm)</t>
  </si>
  <si>
    <t>MC (€-cent/pkm)</t>
  </si>
  <si>
    <t>Bus/coach (€-cent/pkm)</t>
  </si>
  <si>
    <t>LCV (€-cent/vkm)</t>
  </si>
  <si>
    <t>HGV - total (€-cent/tkm)</t>
  </si>
  <si>
    <t>Pass car (€-cent/vkm)</t>
  </si>
  <si>
    <t>MC (€-cent/vkm)</t>
  </si>
  <si>
    <t>Bus/coach (€-cent/vkm)</t>
  </si>
  <si>
    <t>HGV - total (€-cent/vkm)</t>
  </si>
  <si>
    <t>* No motorways in Malta</t>
  </si>
  <si>
    <t>** No data on LCV in Canada</t>
  </si>
  <si>
    <t>Not available</t>
  </si>
  <si>
    <t>Total external costs EU27</t>
  </si>
  <si>
    <t>Vehicle category</t>
  </si>
  <si>
    <t>Air pollution</t>
  </si>
  <si>
    <t>Climate change</t>
  </si>
  <si>
    <t>Delay costs</t>
  </si>
  <si>
    <t>DWL costs</t>
  </si>
  <si>
    <t>WTT emissions</t>
  </si>
  <si>
    <t>Habitat</t>
  </si>
  <si>
    <t xml:space="preserve">Total </t>
  </si>
  <si>
    <t>Cong delay</t>
  </si>
  <si>
    <t>Cong DWL</t>
  </si>
  <si>
    <t>Passenger car</t>
  </si>
  <si>
    <t>Passenger car petrol</t>
  </si>
  <si>
    <t>Passenger car diesel</t>
  </si>
  <si>
    <t>Motorcycle</t>
  </si>
  <si>
    <t>HS rail</t>
  </si>
  <si>
    <t>Conventional electric passenger train</t>
  </si>
  <si>
    <t>Conventional diesel passenger train</t>
  </si>
  <si>
    <t>Electric freight train</t>
  </si>
  <si>
    <t>IWT vessel</t>
  </si>
  <si>
    <t>Selected EU 27 airports</t>
  </si>
  <si>
    <t>Selected EU 27 ports</t>
  </si>
  <si>
    <t>WTT</t>
  </si>
  <si>
    <t>Social marginal congestion costs  of road transport generated per vkm (€-cent per pkm / tkm)</t>
  </si>
  <si>
    <t>Social marginal congestion costs  of road transport per mode (€-cent per pkm / tkm)</t>
  </si>
  <si>
    <t>Total without congestion</t>
  </si>
  <si>
    <t>As share of GDP</t>
  </si>
  <si>
    <t>Allocation external costs over modes</t>
  </si>
  <si>
    <t>Total excl. maritime</t>
  </si>
  <si>
    <t>Total without congestion as share of GDP</t>
  </si>
  <si>
    <t>total costswithout congestion</t>
  </si>
  <si>
    <t>Total costs incl. congestion</t>
  </si>
  <si>
    <t>Total costs without aviation and maritime, including congestion</t>
  </si>
  <si>
    <t>Total costs without aviation and maritime, without congestion</t>
  </si>
  <si>
    <t xml:space="preserve">Costs / share of GDP </t>
  </si>
  <si>
    <t>Unit</t>
  </si>
  <si>
    <t>Total costs including congestion as share of GDP</t>
  </si>
  <si>
    <t>Total costs without aviation and maritime and including congestion as share of GDP</t>
  </si>
  <si>
    <t>Total costs without aviation and maritime and without congestion as share of GDP</t>
  </si>
  <si>
    <t>Total external costs as share of GDP for the EU28</t>
  </si>
  <si>
    <t xml:space="preserve"> incl. aviation and maritime (selected (air)ports)</t>
  </si>
  <si>
    <t>rel w/o av. &amp; marit</t>
  </si>
  <si>
    <t>Share of cost categories in total external costs</t>
  </si>
  <si>
    <t>Share of modes in total external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</si>
</sst>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43" formatCode="_-* #,##0.00_-;\-* #,##0.00_-;_-* &quot;-&quot;??_-;_-@_-"/>
    <numFmt numFmtId="164" formatCode="_ * #,##0.00_ ;_ * \-#,##0.00_ ;_ * &quot;-&quot;??_ ;_ @_ "/>
    <numFmt numFmtId="165" formatCode="0.000"/>
    <numFmt numFmtId="166" formatCode="0.0"/>
    <numFmt numFmtId="167" formatCode="#,##0.0"/>
    <numFmt numFmtId="168" formatCode="#,##0.000"/>
    <numFmt numFmtId="169" formatCode="#,##0.00000"/>
    <numFmt numFmtId="170" formatCode="0.0%"/>
    <numFmt numFmtId="171" formatCode="0.00000"/>
    <numFmt numFmtId="172" formatCode="0.0000"/>
    <numFmt numFmtId="173" formatCode="#,##0.000000"/>
    <numFmt numFmtId="174" formatCode="#,##0.0000"/>
    <numFmt numFmtId="175" formatCode="0.000%"/>
    <numFmt numFmtId="176" formatCode="0.0000%"/>
    <numFmt numFmtId="177" formatCode="_ * #,##0_ ;_ * \-#,##0_ ;_ * &quot;-&quot;??_ ;_ @_ "/>
    <numFmt numFmtId="178" formatCode="0.000000"/>
    <numFmt numFmtId="179" formatCode="_-* #,##0.0000_-;\-* #,##0.0000_-;_-* &quot;-&quot;??_-;_-@_-"/>
    <numFmt numFmtId="180" formatCode="_ * #,##0.000_ ;_ * \-#,##0.000_ ;_ * &quot;-&quot;??_ ;_ @_ "/>
    <numFmt numFmtId="181" formatCode="_ * #,##0.0_ ;_ * \-#,##0.0_ ;_ * &quot;-&quot;??_ ;_ @_ "/>
    <numFmt numFmtId="182" formatCode="0.0000000"/>
  </numFmts>
  <fonts count="36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FFFF"/>
      <name val="Calibri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9"/>
      <name val="Times New Roman"/>
      <family val="1"/>
    </font>
    <font>
      <b/>
      <sz val="12"/>
      <name val="Times New Roman"/>
      <family val="1"/>
    </font>
    <font>
      <sz val="9"/>
      <color indexed="8"/>
      <name val="Times New Roman"/>
      <family val="1"/>
    </font>
    <font>
      <b/>
      <sz val="9"/>
      <name val="Times New Roman"/>
      <family val="1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8"/>
      <name val="Helv"/>
    </font>
    <font>
      <b/>
      <sz val="12"/>
      <name val="Helv"/>
    </font>
    <font>
      <b/>
      <sz val="9"/>
      <name val="Helv"/>
    </font>
    <font>
      <sz val="8"/>
      <color rgb="FFFF0000"/>
      <name val="Calibri"/>
      <family val="2"/>
    </font>
    <font>
      <sz val="8"/>
      <name val="Calibri"/>
      <family val="2"/>
    </font>
    <font>
      <sz val="8"/>
      <name val="Calibri"/>
      <family val="2"/>
      <scheme val="minor"/>
    </font>
    <font>
      <b/>
      <sz val="8"/>
      <name val="Calibri"/>
      <family val="2"/>
    </font>
    <font>
      <sz val="8"/>
      <color theme="0"/>
      <name val="Calibri"/>
      <family val="2"/>
    </font>
    <font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rgb="FFFF0000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5D83B3"/>
        <bgColor indexed="64"/>
      </patternFill>
    </fill>
    <fill>
      <patternFill patternType="solid">
        <fgColor rgb="FF8FA4CA"/>
        <bgColor indexed="64"/>
      </patternFill>
    </fill>
    <fill>
      <patternFill patternType="solid">
        <fgColor rgb="FFC0CBE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AE1EE"/>
        <bgColor indexed="64"/>
      </patternFill>
    </fill>
    <fill>
      <patternFill patternType="solid">
        <fgColor rgb="FF0099DC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B9E4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DADCDD"/>
      </left>
      <right style="thin">
        <color rgb="FFDADCDD"/>
      </right>
      <top style="thin">
        <color rgb="FFDADCDD"/>
      </top>
      <bottom style="thin">
        <color rgb="FFDADCDD"/>
      </bottom>
      <diagonal/>
    </border>
    <border>
      <left style="medium">
        <color rgb="FF009EE0"/>
      </left>
      <right style="medium">
        <color rgb="FF009EE0"/>
      </right>
      <top style="medium">
        <color rgb="FF009EE0"/>
      </top>
      <bottom/>
      <diagonal/>
    </border>
    <border>
      <left style="medium">
        <color rgb="FF009EE0"/>
      </left>
      <right/>
      <top style="medium">
        <color rgb="FF009EE0"/>
      </top>
      <bottom style="medium">
        <color rgb="FF009EE0"/>
      </bottom>
      <diagonal/>
    </border>
    <border>
      <left/>
      <right/>
      <top style="medium">
        <color rgb="FF009EE0"/>
      </top>
      <bottom style="medium">
        <color rgb="FF009EE0"/>
      </bottom>
      <diagonal/>
    </border>
    <border>
      <left/>
      <right style="medium">
        <color rgb="FF009EE0"/>
      </right>
      <top style="medium">
        <color rgb="FF009EE0"/>
      </top>
      <bottom style="medium">
        <color rgb="FF009EE0"/>
      </bottom>
      <diagonal/>
    </border>
    <border>
      <left style="medium">
        <color rgb="FF009EE0"/>
      </left>
      <right style="medium">
        <color rgb="FF009EE0"/>
      </right>
      <top/>
      <bottom/>
      <diagonal/>
    </border>
    <border>
      <left style="medium">
        <color rgb="FF009EE0"/>
      </left>
      <right style="medium">
        <color rgb="FF009EE0"/>
      </right>
      <top style="medium">
        <color rgb="FF009EE0"/>
      </top>
      <bottom style="medium">
        <color rgb="FF009EE0"/>
      </bottom>
      <diagonal/>
    </border>
    <border>
      <left style="medium">
        <color rgb="FF009EE0"/>
      </left>
      <right style="medium">
        <color rgb="FF009EE0"/>
      </right>
      <top/>
      <bottom style="medium">
        <color rgb="FF009EE0"/>
      </bottom>
      <diagonal/>
    </border>
    <border>
      <left/>
      <right style="medium">
        <color rgb="FF009EE0"/>
      </right>
      <top/>
      <bottom style="medium">
        <color rgb="FF009EE0"/>
      </bottom>
      <diagonal/>
    </border>
    <border>
      <left/>
      <right/>
      <top/>
      <bottom style="thin">
        <color indexed="22"/>
      </bottom>
      <diagonal/>
    </border>
    <border>
      <left style="medium">
        <color rgb="FF00B0F0"/>
      </left>
      <right/>
      <top style="medium">
        <color rgb="FF00B0F0"/>
      </top>
      <bottom style="medium">
        <color rgb="FF00B0F0"/>
      </bottom>
      <diagonal/>
    </border>
    <border>
      <left/>
      <right/>
      <top style="medium">
        <color rgb="FF00B0F0"/>
      </top>
      <bottom style="medium">
        <color rgb="FF00B0F0"/>
      </bottom>
      <diagonal/>
    </border>
    <border>
      <left/>
      <right style="medium">
        <color rgb="FF00B0F0"/>
      </right>
      <top style="medium">
        <color rgb="FF00B0F0"/>
      </top>
      <bottom style="medium">
        <color rgb="FF00B0F0"/>
      </bottom>
      <diagonal/>
    </border>
  </borders>
  <cellStyleXfs count="63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3" fillId="0" borderId="0"/>
    <xf numFmtId="0" fontId="6" fillId="0" borderId="0"/>
    <xf numFmtId="0" fontId="9" fillId="9" borderId="18">
      <alignment horizontal="center"/>
    </xf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7" fillId="0" borderId="0"/>
    <xf numFmtId="0" fontId="17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18" fillId="0" borderId="0"/>
    <xf numFmtId="0" fontId="20" fillId="0" borderId="0" applyNumberFormat="0" applyFill="0" applyBorder="0" applyAlignment="0" applyProtection="0"/>
    <xf numFmtId="0" fontId="21" fillId="0" borderId="0" applyNumberFormat="0">
      <alignment horizontal="right"/>
    </xf>
    <xf numFmtId="0" fontId="19" fillId="0" borderId="0"/>
    <xf numFmtId="0" fontId="22" fillId="0" borderId="0" applyNumberFormat="0" applyFill="0" applyBorder="0" applyProtection="0">
      <alignment horizontal="left" vertical="center"/>
    </xf>
    <xf numFmtId="0" fontId="18" fillId="0" borderId="0" applyNumberFormat="0" applyFont="0" applyFill="0" applyBorder="0" applyProtection="0">
      <alignment horizontal="left" vertical="center" indent="5"/>
    </xf>
    <xf numFmtId="43" fontId="6" fillId="0" borderId="0" applyFont="0" applyFill="0" applyBorder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5" fillId="0" borderId="0">
      <alignment horizontal="left"/>
    </xf>
    <xf numFmtId="0" fontId="26" fillId="0" borderId="0">
      <alignment horizontal="left"/>
    </xf>
    <xf numFmtId="0" fontId="6" fillId="0" borderId="0"/>
    <xf numFmtId="0" fontId="6" fillId="0" borderId="0"/>
    <xf numFmtId="0" fontId="27" fillId="0" borderId="27">
      <alignment horizontal="left"/>
    </xf>
    <xf numFmtId="164" fontId="18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729">
    <xf numFmtId="0" fontId="0" fillId="0" borderId="0" xfId="0"/>
    <xf numFmtId="0" fontId="3" fillId="0" borderId="0" xfId="3"/>
    <xf numFmtId="3" fontId="3" fillId="0" borderId="0" xfId="3" applyNumberFormat="1"/>
    <xf numFmtId="0" fontId="1" fillId="0" borderId="1" xfId="1"/>
    <xf numFmtId="0" fontId="3" fillId="3" borderId="2" xfId="0" applyFont="1" applyFill="1" applyBorder="1"/>
    <xf numFmtId="0" fontId="4" fillId="3" borderId="2" xfId="0" applyFont="1" applyFill="1" applyBorder="1"/>
    <xf numFmtId="0" fontId="3" fillId="0" borderId="0" xfId="3" applyBorder="1"/>
    <xf numFmtId="0" fontId="3" fillId="0" borderId="0" xfId="3" applyBorder="1" applyAlignment="1">
      <alignment wrapText="1"/>
    </xf>
    <xf numFmtId="0" fontId="3" fillId="0" borderId="7" xfId="3" applyBorder="1"/>
    <xf numFmtId="0" fontId="3" fillId="3" borderId="4" xfId="0" applyFont="1" applyFill="1" applyBorder="1"/>
    <xf numFmtId="0" fontId="3" fillId="0" borderId="0" xfId="0" applyFont="1" applyFill="1" applyBorder="1"/>
    <xf numFmtId="0" fontId="3" fillId="3" borderId="2" xfId="0" applyFont="1" applyFill="1" applyBorder="1"/>
    <xf numFmtId="0" fontId="4" fillId="4" borderId="11" xfId="0" applyFont="1" applyFill="1" applyBorder="1" applyAlignment="1">
      <alignment wrapText="1"/>
    </xf>
    <xf numFmtId="0" fontId="3" fillId="0" borderId="0" xfId="3"/>
    <xf numFmtId="0" fontId="2" fillId="2" borderId="0" xfId="2"/>
    <xf numFmtId="0" fontId="3" fillId="0" borderId="0" xfId="3" applyAlignment="1">
      <alignment wrapText="1"/>
    </xf>
    <xf numFmtId="0" fontId="4" fillId="4" borderId="2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4" xfId="0" applyFont="1" applyFill="1" applyBorder="1" applyAlignment="1"/>
    <xf numFmtId="0" fontId="4" fillId="4" borderId="2" xfId="0" applyFont="1" applyFill="1" applyBorder="1" applyAlignment="1"/>
    <xf numFmtId="0" fontId="4" fillId="4" borderId="6" xfId="0" applyFont="1" applyFill="1" applyBorder="1" applyAlignment="1"/>
    <xf numFmtId="0" fontId="4" fillId="5" borderId="3" xfId="0" applyFont="1" applyFill="1" applyBorder="1" applyAlignment="1">
      <alignment vertical="top" wrapText="1"/>
    </xf>
    <xf numFmtId="0" fontId="3" fillId="5" borderId="3" xfId="0" applyFont="1" applyFill="1" applyBorder="1" applyAlignment="1">
      <alignment vertical="top" wrapText="1"/>
    </xf>
    <xf numFmtId="0" fontId="3" fillId="5" borderId="4" xfId="0" applyFont="1" applyFill="1" applyBorder="1" applyAlignment="1">
      <alignment vertical="top"/>
    </xf>
    <xf numFmtId="0" fontId="3" fillId="5" borderId="2" xfId="0" applyFont="1" applyFill="1" applyBorder="1" applyAlignment="1">
      <alignment vertical="top"/>
    </xf>
    <xf numFmtId="0" fontId="3" fillId="5" borderId="6" xfId="0" applyFont="1" applyFill="1" applyBorder="1" applyAlignment="1">
      <alignment vertical="top"/>
    </xf>
    <xf numFmtId="0" fontId="3" fillId="6" borderId="4" xfId="0" applyFont="1" applyFill="1" applyBorder="1" applyAlignment="1">
      <alignment vertical="top"/>
    </xf>
    <xf numFmtId="0" fontId="3" fillId="6" borderId="2" xfId="0" applyFont="1" applyFill="1" applyBorder="1" applyAlignment="1">
      <alignment vertical="top"/>
    </xf>
    <xf numFmtId="0" fontId="3" fillId="6" borderId="6" xfId="0" applyFont="1" applyFill="1" applyBorder="1" applyAlignment="1">
      <alignment vertical="top"/>
    </xf>
    <xf numFmtId="0" fontId="3" fillId="6" borderId="3" xfId="0" applyFont="1" applyFill="1" applyBorder="1" applyAlignment="1">
      <alignment vertical="top" wrapText="1"/>
    </xf>
    <xf numFmtId="0" fontId="4" fillId="4" borderId="4" xfId="0" applyFont="1" applyFill="1" applyBorder="1" applyAlignment="1">
      <alignment vertical="center"/>
    </xf>
    <xf numFmtId="1" fontId="3" fillId="0" borderId="0" xfId="3" applyNumberFormat="1"/>
    <xf numFmtId="0" fontId="0" fillId="7" borderId="3" xfId="0" applyFill="1" applyBorder="1" applyAlignment="1">
      <alignment wrapText="1"/>
    </xf>
    <xf numFmtId="3" fontId="0" fillId="0" borderId="13" xfId="0" applyNumberFormat="1" applyBorder="1"/>
    <xf numFmtId="3" fontId="0" fillId="0" borderId="12" xfId="0" applyNumberFormat="1" applyBorder="1"/>
    <xf numFmtId="3" fontId="0" fillId="0" borderId="14" xfId="0" applyNumberFormat="1" applyBorder="1"/>
    <xf numFmtId="3" fontId="0" fillId="0" borderId="5" xfId="0" applyNumberFormat="1" applyBorder="1"/>
    <xf numFmtId="3" fontId="0" fillId="0" borderId="0" xfId="0" applyNumberFormat="1" applyBorder="1"/>
    <xf numFmtId="3" fontId="0" fillId="0" borderId="9" xfId="0" applyNumberFormat="1" applyBorder="1"/>
    <xf numFmtId="3" fontId="0" fillId="0" borderId="15" xfId="0" applyNumberFormat="1" applyBorder="1"/>
    <xf numFmtId="3" fontId="0" fillId="0" borderId="10" xfId="0" applyNumberFormat="1" applyBorder="1"/>
    <xf numFmtId="3" fontId="0" fillId="0" borderId="8" xfId="0" applyNumberFormat="1" applyBorder="1"/>
    <xf numFmtId="1" fontId="3" fillId="0" borderId="13" xfId="3" applyNumberFormat="1" applyBorder="1"/>
    <xf numFmtId="1" fontId="3" fillId="0" borderId="12" xfId="3" applyNumberFormat="1" applyBorder="1"/>
    <xf numFmtId="1" fontId="3" fillId="0" borderId="14" xfId="3" applyNumberFormat="1" applyBorder="1"/>
    <xf numFmtId="1" fontId="3" fillId="0" borderId="5" xfId="3" applyNumberFormat="1" applyBorder="1"/>
    <xf numFmtId="1" fontId="3" fillId="0" borderId="0" xfId="3" applyNumberFormat="1" applyBorder="1"/>
    <xf numFmtId="1" fontId="3" fillId="0" borderId="9" xfId="3" applyNumberFormat="1" applyBorder="1"/>
    <xf numFmtId="1" fontId="3" fillId="0" borderId="15" xfId="3" applyNumberFormat="1" applyBorder="1"/>
    <xf numFmtId="1" fontId="3" fillId="0" borderId="10" xfId="3" applyNumberFormat="1" applyBorder="1"/>
    <xf numFmtId="1" fontId="3" fillId="0" borderId="8" xfId="3" applyNumberFormat="1" applyBorder="1"/>
    <xf numFmtId="0" fontId="3" fillId="7" borderId="4" xfId="3" applyFill="1" applyBorder="1"/>
    <xf numFmtId="0" fontId="3" fillId="7" borderId="2" xfId="3" applyFill="1" applyBorder="1"/>
    <xf numFmtId="0" fontId="3" fillId="7" borderId="6" xfId="3" applyFill="1" applyBorder="1"/>
    <xf numFmtId="1" fontId="3" fillId="7" borderId="3" xfId="3" applyNumberFormat="1" applyFill="1" applyBorder="1"/>
    <xf numFmtId="0" fontId="3" fillId="0" borderId="0" xfId="3" applyFill="1" applyBorder="1"/>
    <xf numFmtId="0" fontId="3" fillId="7" borderId="3" xfId="3" applyFill="1" applyBorder="1"/>
    <xf numFmtId="0" fontId="3" fillId="7" borderId="16" xfId="3" applyFill="1" applyBorder="1"/>
    <xf numFmtId="3" fontId="3" fillId="0" borderId="16" xfId="0" applyNumberFormat="1" applyFont="1" applyFill="1" applyBorder="1"/>
    <xf numFmtId="3" fontId="3" fillId="0" borderId="17" xfId="0" applyNumberFormat="1" applyFont="1" applyFill="1" applyBorder="1"/>
    <xf numFmtId="3" fontId="3" fillId="0" borderId="11" xfId="0" applyNumberFormat="1" applyFont="1" applyFill="1" applyBorder="1"/>
    <xf numFmtId="3" fontId="3" fillId="0" borderId="13" xfId="0" applyNumberFormat="1" applyFont="1" applyFill="1" applyBorder="1"/>
    <xf numFmtId="3" fontId="3" fillId="0" borderId="12" xfId="0" applyNumberFormat="1" applyFont="1" applyFill="1" applyBorder="1"/>
    <xf numFmtId="3" fontId="3" fillId="0" borderId="14" xfId="0" applyNumberFormat="1" applyFont="1" applyFill="1" applyBorder="1"/>
    <xf numFmtId="3" fontId="3" fillId="0" borderId="5" xfId="0" applyNumberFormat="1" applyFont="1" applyFill="1" applyBorder="1"/>
    <xf numFmtId="3" fontId="3" fillId="0" borderId="9" xfId="0" applyNumberFormat="1" applyFont="1" applyFill="1" applyBorder="1"/>
    <xf numFmtId="3" fontId="3" fillId="0" borderId="15" xfId="0" applyNumberFormat="1" applyFont="1" applyFill="1" applyBorder="1"/>
    <xf numFmtId="3" fontId="3" fillId="0" borderId="10" xfId="0" applyNumberFormat="1" applyFont="1" applyFill="1" applyBorder="1"/>
    <xf numFmtId="3" fontId="3" fillId="0" borderId="8" xfId="0" applyNumberFormat="1" applyFont="1" applyFill="1" applyBorder="1"/>
    <xf numFmtId="3" fontId="3" fillId="0" borderId="13" xfId="3" applyNumberFormat="1" applyBorder="1"/>
    <xf numFmtId="3" fontId="3" fillId="0" borderId="14" xfId="3" applyNumberFormat="1" applyBorder="1"/>
    <xf numFmtId="3" fontId="3" fillId="0" borderId="5" xfId="3" applyNumberFormat="1" applyBorder="1"/>
    <xf numFmtId="3" fontId="3" fillId="0" borderId="9" xfId="3" applyNumberFormat="1" applyBorder="1"/>
    <xf numFmtId="3" fontId="3" fillId="0" borderId="15" xfId="3" applyNumberFormat="1" applyBorder="1"/>
    <xf numFmtId="3" fontId="3" fillId="0" borderId="8" xfId="3" applyNumberFormat="1" applyBorder="1"/>
    <xf numFmtId="3" fontId="3" fillId="0" borderId="16" xfId="3" applyNumberFormat="1" applyBorder="1"/>
    <xf numFmtId="3" fontId="3" fillId="0" borderId="17" xfId="3" applyNumberFormat="1" applyBorder="1"/>
    <xf numFmtId="3" fontId="3" fillId="0" borderId="11" xfId="3" applyNumberFormat="1" applyBorder="1"/>
    <xf numFmtId="3" fontId="3" fillId="7" borderId="4" xfId="3" applyNumberFormat="1" applyFill="1" applyBorder="1"/>
    <xf numFmtId="0" fontId="3" fillId="7" borderId="16" xfId="3" applyFill="1" applyBorder="1" applyAlignment="1">
      <alignment horizontal="left" wrapText="1"/>
    </xf>
    <xf numFmtId="0" fontId="3" fillId="7" borderId="16" xfId="3" applyFill="1" applyBorder="1" applyAlignment="1">
      <alignment wrapText="1"/>
    </xf>
    <xf numFmtId="0" fontId="3" fillId="0" borderId="5" xfId="3" applyBorder="1"/>
    <xf numFmtId="0" fontId="3" fillId="0" borderId="9" xfId="3" applyBorder="1"/>
    <xf numFmtId="0" fontId="3" fillId="0" borderId="15" xfId="3" applyBorder="1"/>
    <xf numFmtId="0" fontId="3" fillId="0" borderId="10" xfId="3" applyBorder="1"/>
    <xf numFmtId="0" fontId="3" fillId="0" borderId="8" xfId="3" applyBorder="1"/>
    <xf numFmtId="0" fontId="3" fillId="0" borderId="17" xfId="3" applyBorder="1"/>
    <xf numFmtId="0" fontId="3" fillId="0" borderId="11" xfId="3" applyBorder="1"/>
    <xf numFmtId="165" fontId="3" fillId="0" borderId="0" xfId="3" applyNumberFormat="1"/>
    <xf numFmtId="2" fontId="3" fillId="0" borderId="0" xfId="3" applyNumberFormat="1"/>
    <xf numFmtId="166" fontId="3" fillId="0" borderId="0" xfId="3" applyNumberFormat="1" applyBorder="1"/>
    <xf numFmtId="0" fontId="3" fillId="0" borderId="0" xfId="3" applyFill="1"/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 wrapText="1"/>
    </xf>
    <xf numFmtId="0" fontId="4" fillId="4" borderId="15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vertical="top" wrapText="1"/>
    </xf>
    <xf numFmtId="0" fontId="3" fillId="5" borderId="2" xfId="0" applyFont="1" applyFill="1" applyBorder="1" applyAlignment="1">
      <alignment vertical="top"/>
    </xf>
    <xf numFmtId="0" fontId="3" fillId="5" borderId="6" xfId="0" applyFont="1" applyFill="1" applyBorder="1" applyAlignment="1">
      <alignment vertical="top"/>
    </xf>
    <xf numFmtId="0" fontId="3" fillId="6" borderId="2" xfId="0" applyFont="1" applyFill="1" applyBorder="1" applyAlignment="1">
      <alignment vertical="top"/>
    </xf>
    <xf numFmtId="0" fontId="3" fillId="6" borderId="6" xfId="0" applyFont="1" applyFill="1" applyBorder="1" applyAlignment="1">
      <alignment vertical="top"/>
    </xf>
    <xf numFmtId="0" fontId="4" fillId="4" borderId="4" xfId="0" applyFont="1" applyFill="1" applyBorder="1" applyAlignment="1">
      <alignment vertical="center"/>
    </xf>
    <xf numFmtId="0" fontId="4" fillId="3" borderId="2" xfId="0" applyFont="1" applyFill="1" applyBorder="1"/>
    <xf numFmtId="0" fontId="4" fillId="3" borderId="6" xfId="0" applyFont="1" applyFill="1" applyBorder="1"/>
    <xf numFmtId="0" fontId="3" fillId="3" borderId="0" xfId="0" applyFont="1" applyFill="1"/>
    <xf numFmtId="0" fontId="3" fillId="3" borderId="2" xfId="0" applyFont="1" applyFill="1" applyBorder="1"/>
    <xf numFmtId="0" fontId="3" fillId="3" borderId="6" xfId="0" applyFont="1" applyFill="1" applyBorder="1"/>
    <xf numFmtId="0" fontId="3" fillId="3" borderId="4" xfId="0" applyFont="1" applyFill="1" applyBorder="1"/>
    <xf numFmtId="0" fontId="4" fillId="0" borderId="0" xfId="0" applyFont="1" applyFill="1" applyBorder="1" applyAlignment="1"/>
    <xf numFmtId="165" fontId="3" fillId="0" borderId="0" xfId="3" applyNumberFormat="1" applyBorder="1"/>
    <xf numFmtId="2" fontId="3" fillId="0" borderId="0" xfId="3" applyNumberFormat="1" applyBorder="1"/>
    <xf numFmtId="0" fontId="4" fillId="0" borderId="0" xfId="0" applyFont="1" applyFill="1" applyBorder="1" applyAlignment="1">
      <alignment wrapText="1"/>
    </xf>
    <xf numFmtId="167" fontId="3" fillId="0" borderId="0" xfId="0" applyNumberFormat="1" applyFont="1" applyFill="1" applyBorder="1"/>
    <xf numFmtId="0" fontId="4" fillId="4" borderId="17" xfId="0" applyFont="1" applyFill="1" applyBorder="1" applyAlignment="1">
      <alignment wrapText="1"/>
    </xf>
    <xf numFmtId="168" fontId="3" fillId="0" borderId="0" xfId="0" applyNumberFormat="1" applyFont="1" applyFill="1" applyBorder="1"/>
    <xf numFmtId="0" fontId="4" fillId="5" borderId="13" xfId="0" applyFont="1" applyFill="1" applyBorder="1" applyAlignment="1">
      <alignment vertical="top" wrapText="1"/>
    </xf>
    <xf numFmtId="0" fontId="4" fillId="5" borderId="16" xfId="0" applyFont="1" applyFill="1" applyBorder="1" applyAlignment="1">
      <alignment vertical="top" wrapText="1"/>
    </xf>
    <xf numFmtId="0" fontId="3" fillId="5" borderId="16" xfId="0" applyFont="1" applyFill="1" applyBorder="1" applyAlignment="1">
      <alignment vertical="top" wrapText="1"/>
    </xf>
    <xf numFmtId="0" fontId="3" fillId="6" borderId="16" xfId="0" applyFont="1" applyFill="1" applyBorder="1" applyAlignment="1">
      <alignment vertical="top" wrapText="1"/>
    </xf>
    <xf numFmtId="0" fontId="4" fillId="5" borderId="3" xfId="0" applyFont="1" applyFill="1" applyBorder="1" applyAlignment="1">
      <alignment vertical="top" wrapText="1"/>
    </xf>
    <xf numFmtId="0" fontId="3" fillId="6" borderId="3" xfId="0" applyFont="1" applyFill="1" applyBorder="1" applyAlignment="1">
      <alignment vertical="top"/>
    </xf>
    <xf numFmtId="4" fontId="3" fillId="0" borderId="0" xfId="3" applyNumberFormat="1" applyFill="1" applyBorder="1"/>
    <xf numFmtId="168" fontId="3" fillId="0" borderId="16" xfId="0" applyNumberFormat="1" applyFont="1" applyFill="1" applyBorder="1"/>
    <xf numFmtId="165" fontId="3" fillId="0" borderId="0" xfId="3" applyNumberFormat="1" applyFill="1"/>
    <xf numFmtId="0" fontId="4" fillId="4" borderId="11" xfId="0" applyFont="1" applyFill="1" applyBorder="1" applyAlignment="1">
      <alignment wrapText="1"/>
    </xf>
    <xf numFmtId="0" fontId="4" fillId="4" borderId="3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wrapText="1"/>
    </xf>
    <xf numFmtId="0" fontId="4" fillId="4" borderId="6" xfId="0" applyFont="1" applyFill="1" applyBorder="1" applyAlignment="1">
      <alignment wrapText="1"/>
    </xf>
    <xf numFmtId="0" fontId="4" fillId="4" borderId="16" xfId="0" applyFont="1" applyFill="1" applyBorder="1" applyAlignment="1">
      <alignment wrapText="1"/>
    </xf>
    <xf numFmtId="3" fontId="3" fillId="0" borderId="0" xfId="0" applyNumberFormat="1" applyFont="1" applyFill="1" applyBorder="1"/>
    <xf numFmtId="0" fontId="4" fillId="5" borderId="6" xfId="0" applyFont="1" applyFill="1" applyBorder="1" applyAlignment="1">
      <alignment vertical="top" wrapText="1"/>
    </xf>
    <xf numFmtId="165" fontId="3" fillId="0" borderId="0" xfId="0" applyNumberFormat="1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vertical="top" wrapText="1"/>
    </xf>
    <xf numFmtId="166" fontId="3" fillId="0" borderId="12" xfId="3" applyNumberFormat="1" applyBorder="1"/>
    <xf numFmtId="166" fontId="3" fillId="0" borderId="14" xfId="3" applyNumberFormat="1" applyBorder="1"/>
    <xf numFmtId="166" fontId="3" fillId="0" borderId="9" xfId="3" applyNumberFormat="1" applyBorder="1"/>
    <xf numFmtId="166" fontId="3" fillId="0" borderId="13" xfId="3" applyNumberFormat="1" applyBorder="1"/>
    <xf numFmtId="166" fontId="3" fillId="0" borderId="5" xfId="3" applyNumberFormat="1" applyBorder="1"/>
    <xf numFmtId="2" fontId="3" fillId="0" borderId="5" xfId="3" applyNumberFormat="1" applyBorder="1"/>
    <xf numFmtId="2" fontId="3" fillId="0" borderId="9" xfId="3" applyNumberFormat="1" applyBorder="1"/>
    <xf numFmtId="165" fontId="3" fillId="0" borderId="16" xfId="3" applyNumberFormat="1" applyBorder="1"/>
    <xf numFmtId="165" fontId="3" fillId="0" borderId="17" xfId="3" applyNumberFormat="1" applyBorder="1"/>
    <xf numFmtId="165" fontId="3" fillId="0" borderId="11" xfId="3" applyNumberFormat="1" applyBorder="1"/>
    <xf numFmtId="166" fontId="3" fillId="0" borderId="16" xfId="3" applyNumberFormat="1" applyBorder="1"/>
    <xf numFmtId="166" fontId="3" fillId="0" borderId="17" xfId="3" applyNumberFormat="1" applyBorder="1"/>
    <xf numFmtId="166" fontId="3" fillId="0" borderId="11" xfId="3" applyNumberFormat="1" applyBorder="1"/>
    <xf numFmtId="165" fontId="3" fillId="0" borderId="13" xfId="3" applyNumberFormat="1" applyBorder="1"/>
    <xf numFmtId="165" fontId="3" fillId="0" borderId="12" xfId="3" applyNumberFormat="1" applyBorder="1"/>
    <xf numFmtId="165" fontId="3" fillId="0" borderId="14" xfId="3" applyNumberFormat="1" applyBorder="1"/>
    <xf numFmtId="165" fontId="3" fillId="0" borderId="15" xfId="3" applyNumberFormat="1" applyBorder="1"/>
    <xf numFmtId="165" fontId="3" fillId="0" borderId="10" xfId="3" applyNumberFormat="1" applyBorder="1"/>
    <xf numFmtId="165" fontId="3" fillId="0" borderId="8" xfId="3" applyNumberFormat="1" applyBorder="1"/>
    <xf numFmtId="2" fontId="3" fillId="0" borderId="15" xfId="3" applyNumberFormat="1" applyBorder="1"/>
    <xf numFmtId="2" fontId="3" fillId="0" borderId="10" xfId="3" applyNumberFormat="1" applyBorder="1"/>
    <xf numFmtId="2" fontId="3" fillId="0" borderId="8" xfId="3" applyNumberFormat="1" applyBorder="1"/>
    <xf numFmtId="168" fontId="3" fillId="0" borderId="12" xfId="0" applyNumberFormat="1" applyFont="1" applyFill="1" applyBorder="1"/>
    <xf numFmtId="168" fontId="3" fillId="0" borderId="14" xfId="0" applyNumberFormat="1" applyFont="1" applyFill="1" applyBorder="1"/>
    <xf numFmtId="168" fontId="3" fillId="0" borderId="5" xfId="0" applyNumberFormat="1" applyFont="1" applyFill="1" applyBorder="1"/>
    <xf numFmtId="168" fontId="3" fillId="0" borderId="9" xfId="0" applyNumberFormat="1" applyFont="1" applyFill="1" applyBorder="1"/>
    <xf numFmtId="1" fontId="3" fillId="0" borderId="17" xfId="3" applyNumberFormat="1" applyBorder="1"/>
    <xf numFmtId="1" fontId="3" fillId="0" borderId="11" xfId="3" applyNumberFormat="1" applyBorder="1"/>
    <xf numFmtId="4" fontId="3" fillId="0" borderId="14" xfId="0" applyNumberFormat="1" applyFont="1" applyFill="1" applyBorder="1"/>
    <xf numFmtId="4" fontId="3" fillId="0" borderId="9" xfId="0" applyNumberFormat="1" applyFont="1" applyFill="1" applyBorder="1"/>
    <xf numFmtId="4" fontId="3" fillId="0" borderId="13" xfId="0" applyNumberFormat="1" applyFont="1" applyFill="1" applyBorder="1"/>
    <xf numFmtId="4" fontId="3" fillId="0" borderId="8" xfId="0" applyNumberFormat="1" applyFont="1" applyFill="1" applyBorder="1"/>
    <xf numFmtId="168" fontId="3" fillId="0" borderId="17" xfId="0" applyNumberFormat="1" applyFont="1" applyFill="1" applyBorder="1"/>
    <xf numFmtId="169" fontId="3" fillId="0" borderId="16" xfId="0" applyNumberFormat="1" applyFont="1" applyFill="1" applyBorder="1"/>
    <xf numFmtId="169" fontId="3" fillId="0" borderId="17" xfId="0" applyNumberFormat="1" applyFont="1" applyFill="1" applyBorder="1"/>
    <xf numFmtId="2" fontId="3" fillId="0" borderId="0" xfId="3" applyNumberFormat="1" applyFill="1"/>
    <xf numFmtId="1" fontId="3" fillId="0" borderId="0" xfId="3" applyNumberFormat="1" applyFill="1"/>
    <xf numFmtId="0" fontId="4" fillId="4" borderId="3" xfId="0" applyFont="1" applyFill="1" applyBorder="1" applyAlignment="1">
      <alignment vertical="center"/>
    </xf>
    <xf numFmtId="166" fontId="3" fillId="0" borderId="15" xfId="3" applyNumberFormat="1" applyBorder="1"/>
    <xf numFmtId="166" fontId="3" fillId="0" borderId="10" xfId="3" applyNumberFormat="1" applyBorder="1"/>
    <xf numFmtId="1" fontId="3" fillId="0" borderId="7" xfId="3" applyNumberFormat="1" applyBorder="1"/>
    <xf numFmtId="3" fontId="0" fillId="0" borderId="0" xfId="0" applyNumberFormat="1" applyFill="1" applyBorder="1"/>
    <xf numFmtId="9" fontId="0" fillId="0" borderId="0" xfId="7" applyFont="1"/>
    <xf numFmtId="3" fontId="0" fillId="0" borderId="0" xfId="0" applyNumberFormat="1"/>
    <xf numFmtId="0" fontId="10" fillId="0" borderId="0" xfId="0" applyFont="1"/>
    <xf numFmtId="0" fontId="11" fillId="0" borderId="0" xfId="0" applyFont="1"/>
    <xf numFmtId="0" fontId="12" fillId="11" borderId="19" xfId="0" applyFont="1" applyFill="1" applyBorder="1" applyAlignment="1">
      <alignment vertical="center" wrapText="1"/>
    </xf>
    <xf numFmtId="0" fontId="12" fillId="11" borderId="23" xfId="0" applyFont="1" applyFill="1" applyBorder="1" applyAlignment="1">
      <alignment vertical="center" wrapText="1"/>
    </xf>
    <xf numFmtId="0" fontId="12" fillId="11" borderId="24" xfId="0" applyFont="1" applyFill="1" applyBorder="1" applyAlignment="1">
      <alignment vertical="center" wrapText="1"/>
    </xf>
    <xf numFmtId="0" fontId="12" fillId="11" borderId="25" xfId="0" applyFont="1" applyFill="1" applyBorder="1" applyAlignment="1">
      <alignment vertical="center" wrapText="1"/>
    </xf>
    <xf numFmtId="9" fontId="10" fillId="0" borderId="0" xfId="7" applyFont="1"/>
    <xf numFmtId="0" fontId="10" fillId="0" borderId="0" xfId="0" applyFont="1" applyAlignment="1">
      <alignment vertical="top"/>
    </xf>
    <xf numFmtId="167" fontId="12" fillId="12" borderId="25" xfId="0" applyNumberFormat="1" applyFont="1" applyFill="1" applyBorder="1" applyAlignment="1">
      <alignment vertical="center" wrapText="1"/>
    </xf>
    <xf numFmtId="167" fontId="13" fillId="12" borderId="26" xfId="0" applyNumberFormat="1" applyFont="1" applyFill="1" applyBorder="1" applyAlignment="1">
      <alignment vertical="center" wrapText="1"/>
    </xf>
    <xf numFmtId="167" fontId="13" fillId="12" borderId="25" xfId="0" applyNumberFormat="1" applyFont="1" applyFill="1" applyBorder="1" applyAlignment="1">
      <alignment vertical="center" wrapText="1"/>
    </xf>
    <xf numFmtId="167" fontId="10" fillId="0" borderId="0" xfId="0" applyNumberFormat="1" applyFont="1"/>
    <xf numFmtId="4" fontId="13" fillId="12" borderId="26" xfId="0" applyNumberFormat="1" applyFont="1" applyFill="1" applyBorder="1" applyAlignment="1">
      <alignment vertical="center" wrapText="1"/>
    </xf>
    <xf numFmtId="167" fontId="12" fillId="12" borderId="26" xfId="0" applyNumberFormat="1" applyFont="1" applyFill="1" applyBorder="1" applyAlignment="1">
      <alignment vertical="center" wrapText="1"/>
    </xf>
    <xf numFmtId="4" fontId="13" fillId="12" borderId="25" xfId="0" applyNumberFormat="1" applyFont="1" applyFill="1" applyBorder="1" applyAlignment="1">
      <alignment vertical="center" wrapText="1"/>
    </xf>
    <xf numFmtId="167" fontId="13" fillId="0" borderId="25" xfId="0" applyNumberFormat="1" applyFont="1" applyFill="1" applyBorder="1" applyAlignment="1">
      <alignment vertical="center" wrapText="1"/>
    </xf>
    <xf numFmtId="167" fontId="13" fillId="0" borderId="26" xfId="0" applyNumberFormat="1" applyFont="1" applyFill="1" applyBorder="1" applyAlignment="1">
      <alignment vertical="center" wrapText="1"/>
    </xf>
    <xf numFmtId="167" fontId="12" fillId="12" borderId="20" xfId="0" applyNumberFormat="1" applyFont="1" applyFill="1" applyBorder="1" applyAlignment="1">
      <alignment vertical="center" wrapText="1"/>
    </xf>
    <xf numFmtId="167" fontId="12" fillId="12" borderId="24" xfId="0" applyNumberFormat="1" applyFont="1" applyFill="1" applyBorder="1" applyAlignment="1">
      <alignment vertical="center" wrapText="1"/>
    </xf>
    <xf numFmtId="3" fontId="10" fillId="0" borderId="0" xfId="0" applyNumberFormat="1" applyFont="1"/>
    <xf numFmtId="170" fontId="10" fillId="0" borderId="0" xfId="7" applyNumberFormat="1" applyFont="1"/>
    <xf numFmtId="9" fontId="13" fillId="12" borderId="25" xfId="7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0" fillId="0" borderId="0" xfId="0" applyFont="1" applyFill="1" applyBorder="1"/>
    <xf numFmtId="167" fontId="12" fillId="0" borderId="0" xfId="0" applyNumberFormat="1" applyFont="1" applyFill="1" applyBorder="1" applyAlignment="1">
      <alignment vertical="center" wrapText="1"/>
    </xf>
    <xf numFmtId="167" fontId="13" fillId="0" borderId="0" xfId="0" applyNumberFormat="1" applyFont="1" applyFill="1" applyBorder="1" applyAlignment="1">
      <alignment vertical="center" wrapText="1"/>
    </xf>
    <xf numFmtId="9" fontId="13" fillId="0" borderId="0" xfId="7" applyFont="1" applyFill="1" applyBorder="1" applyAlignment="1">
      <alignment vertical="center" wrapText="1"/>
    </xf>
    <xf numFmtId="167" fontId="10" fillId="0" borderId="0" xfId="0" applyNumberFormat="1" applyFont="1" applyFill="1" applyBorder="1"/>
    <xf numFmtId="0" fontId="3" fillId="0" borderId="0" xfId="3" applyFill="1" applyAlignment="1">
      <alignment wrapText="1"/>
    </xf>
    <xf numFmtId="2" fontId="3" fillId="0" borderId="13" xfId="0" applyNumberFormat="1" applyFont="1" applyFill="1" applyBorder="1" applyAlignment="1">
      <alignment vertical="top" wrapText="1"/>
    </xf>
    <xf numFmtId="2" fontId="3" fillId="0" borderId="12" xfId="0" applyNumberFormat="1" applyFont="1" applyFill="1" applyBorder="1" applyAlignment="1">
      <alignment vertical="top" wrapText="1"/>
    </xf>
    <xf numFmtId="2" fontId="3" fillId="0" borderId="14" xfId="0" applyNumberFormat="1" applyFont="1" applyFill="1" applyBorder="1" applyAlignment="1">
      <alignment vertical="top" wrapText="1"/>
    </xf>
    <xf numFmtId="168" fontId="3" fillId="0" borderId="0" xfId="3" applyNumberFormat="1" applyFill="1"/>
    <xf numFmtId="4" fontId="3" fillId="0" borderId="0" xfId="3" applyNumberFormat="1" applyFill="1"/>
    <xf numFmtId="0" fontId="4" fillId="6" borderId="16" xfId="0" applyFont="1" applyFill="1" applyBorder="1" applyAlignment="1">
      <alignment vertical="top" wrapText="1"/>
    </xf>
    <xf numFmtId="0" fontId="4" fillId="4" borderId="0" xfId="0" applyFont="1" applyFill="1" applyBorder="1" applyAlignment="1">
      <alignment wrapText="1"/>
    </xf>
    <xf numFmtId="168" fontId="3" fillId="0" borderId="17" xfId="3" applyNumberFormat="1" applyBorder="1"/>
    <xf numFmtId="169" fontId="3" fillId="0" borderId="17" xfId="3" applyNumberFormat="1" applyBorder="1"/>
    <xf numFmtId="4" fontId="4" fillId="0" borderId="12" xfId="0" applyNumberFormat="1" applyFont="1" applyFill="1" applyBorder="1" applyAlignment="1">
      <alignment wrapText="1"/>
    </xf>
    <xf numFmtId="4" fontId="4" fillId="0" borderId="14" xfId="0" applyNumberFormat="1" applyFont="1" applyFill="1" applyBorder="1" applyAlignment="1">
      <alignment wrapText="1"/>
    </xf>
    <xf numFmtId="4" fontId="4" fillId="0" borderId="13" xfId="0" applyNumberFormat="1" applyFont="1" applyFill="1" applyBorder="1" applyAlignment="1">
      <alignment wrapText="1"/>
    </xf>
    <xf numFmtId="4" fontId="4" fillId="0" borderId="5" xfId="0" applyNumberFormat="1" applyFont="1" applyFill="1" applyBorder="1" applyAlignment="1">
      <alignment wrapText="1"/>
    </xf>
    <xf numFmtId="4" fontId="4" fillId="0" borderId="0" xfId="0" applyNumberFormat="1" applyFont="1" applyFill="1" applyBorder="1" applyAlignment="1">
      <alignment wrapText="1"/>
    </xf>
    <xf numFmtId="4" fontId="4" fillId="0" borderId="9" xfId="0" applyNumberFormat="1" applyFont="1" applyFill="1" applyBorder="1" applyAlignment="1">
      <alignment wrapText="1"/>
    </xf>
    <xf numFmtId="168" fontId="3" fillId="0" borderId="0" xfId="3" applyNumberFormat="1"/>
    <xf numFmtId="168" fontId="3" fillId="0" borderId="13" xfId="3" applyNumberFormat="1" applyBorder="1"/>
    <xf numFmtId="168" fontId="3" fillId="0" borderId="0" xfId="3" applyNumberFormat="1" applyBorder="1"/>
    <xf numFmtId="168" fontId="3" fillId="0" borderId="5" xfId="3" applyNumberFormat="1" applyBorder="1"/>
    <xf numFmtId="168" fontId="3" fillId="0" borderId="15" xfId="3" applyNumberFormat="1" applyBorder="1"/>
    <xf numFmtId="168" fontId="3" fillId="0" borderId="8" xfId="3" applyNumberFormat="1" applyBorder="1"/>
    <xf numFmtId="165" fontId="4" fillId="0" borderId="9" xfId="0" applyNumberFormat="1" applyFont="1" applyFill="1" applyBorder="1" applyAlignment="1">
      <alignment vertical="center" wrapText="1"/>
    </xf>
    <xf numFmtId="165" fontId="4" fillId="0" borderId="9" xfId="0" applyNumberFormat="1" applyFont="1" applyFill="1" applyBorder="1" applyAlignment="1">
      <alignment wrapText="1"/>
    </xf>
    <xf numFmtId="165" fontId="4" fillId="0" borderId="0" xfId="0" applyNumberFormat="1" applyFont="1" applyFill="1" applyBorder="1" applyAlignment="1">
      <alignment wrapText="1"/>
    </xf>
    <xf numFmtId="173" fontId="3" fillId="0" borderId="16" xfId="0" applyNumberFormat="1" applyFont="1" applyFill="1" applyBorder="1"/>
    <xf numFmtId="173" fontId="3" fillId="0" borderId="0" xfId="3" applyNumberFormat="1"/>
    <xf numFmtId="173" fontId="3" fillId="0" borderId="17" xfId="0" applyNumberFormat="1" applyFont="1" applyFill="1" applyBorder="1"/>
    <xf numFmtId="173" fontId="3" fillId="0" borderId="17" xfId="3" applyNumberFormat="1" applyBorder="1"/>
    <xf numFmtId="173" fontId="3" fillId="0" borderId="11" xfId="3" applyNumberFormat="1" applyBorder="1"/>
    <xf numFmtId="3" fontId="4" fillId="0" borderId="13" xfId="0" applyNumberFormat="1" applyFont="1" applyFill="1" applyBorder="1" applyAlignment="1">
      <alignment wrapText="1"/>
    </xf>
    <xf numFmtId="3" fontId="4" fillId="0" borderId="12" xfId="0" applyNumberFormat="1" applyFont="1" applyFill="1" applyBorder="1" applyAlignment="1">
      <alignment wrapText="1"/>
    </xf>
    <xf numFmtId="3" fontId="4" fillId="0" borderId="14" xfId="0" applyNumberFormat="1" applyFont="1" applyFill="1" applyBorder="1" applyAlignment="1">
      <alignment wrapText="1"/>
    </xf>
    <xf numFmtId="0" fontId="3" fillId="7" borderId="4" xfId="3" applyFill="1" applyBorder="1" applyAlignment="1">
      <alignment wrapText="1"/>
    </xf>
    <xf numFmtId="0" fontId="3" fillId="7" borderId="3" xfId="3" applyFill="1" applyBorder="1" applyAlignment="1">
      <alignment wrapText="1"/>
    </xf>
    <xf numFmtId="0" fontId="3" fillId="7" borderId="6" xfId="3" applyFill="1" applyBorder="1" applyAlignment="1">
      <alignment wrapText="1"/>
    </xf>
    <xf numFmtId="3" fontId="4" fillId="0" borderId="0" xfId="0" applyNumberFormat="1" applyFont="1" applyFill="1" applyBorder="1" applyAlignment="1">
      <alignment wrapText="1"/>
    </xf>
    <xf numFmtId="4" fontId="4" fillId="0" borderId="16" xfId="0" applyNumberFormat="1" applyFont="1" applyFill="1" applyBorder="1" applyAlignment="1">
      <alignment wrapText="1"/>
    </xf>
    <xf numFmtId="4" fontId="4" fillId="0" borderId="17" xfId="0" applyNumberFormat="1" applyFont="1" applyFill="1" applyBorder="1" applyAlignment="1">
      <alignment wrapText="1"/>
    </xf>
    <xf numFmtId="3" fontId="4" fillId="0" borderId="5" xfId="0" applyNumberFormat="1" applyFont="1" applyFill="1" applyBorder="1" applyAlignment="1">
      <alignment wrapText="1"/>
    </xf>
    <xf numFmtId="3" fontId="4" fillId="0" borderId="9" xfId="0" applyNumberFormat="1" applyFont="1" applyFill="1" applyBorder="1" applyAlignment="1">
      <alignment wrapText="1"/>
    </xf>
    <xf numFmtId="166" fontId="3" fillId="0" borderId="8" xfId="3" applyNumberFormat="1" applyBorder="1"/>
    <xf numFmtId="167" fontId="3" fillId="0" borderId="16" xfId="0" applyNumberFormat="1" applyFont="1" applyFill="1" applyBorder="1"/>
    <xf numFmtId="0" fontId="3" fillId="0" borderId="0" xfId="3" applyFont="1"/>
    <xf numFmtId="1" fontId="3" fillId="0" borderId="17" xfId="3" applyNumberFormat="1" applyFont="1" applyBorder="1"/>
    <xf numFmtId="1" fontId="3" fillId="0" borderId="11" xfId="3" applyNumberFormat="1" applyFont="1" applyBorder="1"/>
    <xf numFmtId="165" fontId="3" fillId="0" borderId="17" xfId="3" applyNumberFormat="1" applyFont="1" applyFill="1" applyBorder="1"/>
    <xf numFmtId="165" fontId="3" fillId="0" borderId="17" xfId="3" applyNumberFormat="1" applyFont="1" applyBorder="1"/>
    <xf numFmtId="165" fontId="3" fillId="0" borderId="11" xfId="3" applyNumberFormat="1" applyFont="1" applyBorder="1"/>
    <xf numFmtId="2" fontId="3" fillId="0" borderId="0" xfId="0" applyNumberFormat="1" applyFont="1" applyFill="1" applyBorder="1" applyAlignment="1">
      <alignment vertical="top" wrapText="1"/>
    </xf>
    <xf numFmtId="2" fontId="3" fillId="0" borderId="16" xfId="3" applyNumberFormat="1" applyBorder="1"/>
    <xf numFmtId="2" fontId="3" fillId="0" borderId="17" xfId="3" applyNumberFormat="1" applyBorder="1"/>
    <xf numFmtId="2" fontId="3" fillId="0" borderId="5" xfId="0" applyNumberFormat="1" applyFont="1" applyFill="1" applyBorder="1" applyAlignment="1">
      <alignment vertical="top" wrapText="1"/>
    </xf>
    <xf numFmtId="2" fontId="3" fillId="0" borderId="9" xfId="0" applyNumberFormat="1" applyFont="1" applyFill="1" applyBorder="1" applyAlignment="1">
      <alignment vertical="top" wrapText="1"/>
    </xf>
    <xf numFmtId="167" fontId="4" fillId="0" borderId="0" xfId="0" applyNumberFormat="1" applyFont="1" applyFill="1" applyBorder="1" applyAlignment="1">
      <alignment wrapText="1"/>
    </xf>
    <xf numFmtId="2" fontId="3" fillId="0" borderId="7" xfId="3" applyNumberFormat="1" applyBorder="1"/>
    <xf numFmtId="167" fontId="4" fillId="0" borderId="9" xfId="0" applyNumberFormat="1" applyFont="1" applyFill="1" applyBorder="1" applyAlignment="1">
      <alignment wrapText="1"/>
    </xf>
    <xf numFmtId="0" fontId="4" fillId="6" borderId="11" xfId="0" applyFont="1" applyFill="1" applyBorder="1" applyAlignment="1">
      <alignment horizontal="left"/>
    </xf>
    <xf numFmtId="0" fontId="4" fillId="6" borderId="11" xfId="0" applyFont="1" applyFill="1" applyBorder="1" applyAlignment="1">
      <alignment horizontal="center"/>
    </xf>
    <xf numFmtId="0" fontId="4" fillId="8" borderId="11" xfId="0" applyFont="1" applyFill="1" applyBorder="1" applyAlignment="1">
      <alignment horizontal="center"/>
    </xf>
    <xf numFmtId="0" fontId="4" fillId="6" borderId="17" xfId="0" applyFont="1" applyFill="1" applyBorder="1" applyAlignment="1">
      <alignment horizontal="center"/>
    </xf>
    <xf numFmtId="0" fontId="4" fillId="8" borderId="17" xfId="0" applyFont="1" applyFill="1" applyBorder="1" applyAlignment="1">
      <alignment horizontal="center"/>
    </xf>
    <xf numFmtId="0" fontId="4" fillId="8" borderId="15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center"/>
    </xf>
    <xf numFmtId="0" fontId="12" fillId="11" borderId="20" xfId="0" applyFont="1" applyFill="1" applyBorder="1" applyAlignment="1">
      <alignment vertical="center" wrapText="1"/>
    </xf>
    <xf numFmtId="0" fontId="12" fillId="11" borderId="21" xfId="0" applyFont="1" applyFill="1" applyBorder="1" applyAlignment="1">
      <alignment vertical="center" wrapText="1"/>
    </xf>
    <xf numFmtId="0" fontId="12" fillId="11" borderId="22" xfId="0" applyFont="1" applyFill="1" applyBorder="1" applyAlignment="1">
      <alignment vertical="center" wrapText="1"/>
    </xf>
    <xf numFmtId="170" fontId="13" fillId="12" borderId="25" xfId="7" applyNumberFormat="1" applyFont="1" applyFill="1" applyBorder="1" applyAlignment="1">
      <alignment vertical="center" wrapText="1"/>
    </xf>
    <xf numFmtId="9" fontId="13" fillId="12" borderId="25" xfId="7" applyNumberFormat="1" applyFont="1" applyFill="1" applyBorder="1" applyAlignment="1">
      <alignment vertical="center" wrapText="1"/>
    </xf>
    <xf numFmtId="166" fontId="10" fillId="0" borderId="0" xfId="0" applyNumberFormat="1" applyFont="1"/>
    <xf numFmtId="0" fontId="3" fillId="0" borderId="0" xfId="3"/>
    <xf numFmtId="3" fontId="3" fillId="0" borderId="0" xfId="3" applyNumberFormat="1"/>
    <xf numFmtId="165" fontId="3" fillId="0" borderId="0" xfId="3" applyNumberFormat="1"/>
    <xf numFmtId="166" fontId="3" fillId="0" borderId="5" xfId="3" applyNumberFormat="1" applyBorder="1"/>
    <xf numFmtId="165" fontId="3" fillId="0" borderId="17" xfId="3" applyNumberFormat="1" applyBorder="1"/>
    <xf numFmtId="165" fontId="3" fillId="0" borderId="5" xfId="3" applyNumberFormat="1" applyBorder="1"/>
    <xf numFmtId="165" fontId="3" fillId="0" borderId="9" xfId="3" applyNumberFormat="1" applyBorder="1"/>
    <xf numFmtId="171" fontId="3" fillId="0" borderId="16" xfId="3" applyNumberFormat="1" applyBorder="1"/>
    <xf numFmtId="171" fontId="3" fillId="0" borderId="17" xfId="3" applyNumberFormat="1" applyBorder="1"/>
    <xf numFmtId="0" fontId="3" fillId="0" borderId="16" xfId="3" applyBorder="1"/>
    <xf numFmtId="168" fontId="13" fillId="12" borderId="26" xfId="0" applyNumberFormat="1" applyFont="1" applyFill="1" applyBorder="1" applyAlignment="1">
      <alignment vertical="center" wrapText="1"/>
    </xf>
    <xf numFmtId="4" fontId="10" fillId="0" borderId="0" xfId="0" applyNumberFormat="1" applyFont="1"/>
    <xf numFmtId="4" fontId="3" fillId="0" borderId="5" xfId="3" applyNumberFormat="1" applyBorder="1"/>
    <xf numFmtId="4" fontId="3" fillId="0" borderId="0" xfId="3" applyNumberFormat="1" applyBorder="1"/>
    <xf numFmtId="4" fontId="3" fillId="0" borderId="15" xfId="3" applyNumberFormat="1" applyBorder="1"/>
    <xf numFmtId="4" fontId="3" fillId="0" borderId="10" xfId="3" applyNumberFormat="1" applyBorder="1"/>
    <xf numFmtId="174" fontId="3" fillId="0" borderId="5" xfId="0" applyNumberFormat="1" applyFont="1" applyFill="1" applyBorder="1"/>
    <xf numFmtId="174" fontId="3" fillId="0" borderId="0" xfId="0" applyNumberFormat="1" applyFont="1" applyFill="1" applyBorder="1"/>
    <xf numFmtId="174" fontId="3" fillId="0" borderId="9" xfId="0" applyNumberFormat="1" applyFont="1" applyFill="1" applyBorder="1"/>
    <xf numFmtId="174" fontId="3" fillId="0" borderId="15" xfId="3" applyNumberFormat="1" applyBorder="1"/>
    <xf numFmtId="174" fontId="3" fillId="0" borderId="10" xfId="3" applyNumberFormat="1" applyBorder="1"/>
    <xf numFmtId="174" fontId="3" fillId="0" borderId="8" xfId="3" applyNumberFormat="1" applyBorder="1"/>
    <xf numFmtId="168" fontId="3" fillId="0" borderId="10" xfId="3" applyNumberFormat="1" applyBorder="1"/>
    <xf numFmtId="166" fontId="3" fillId="0" borderId="0" xfId="3" applyNumberFormat="1" applyBorder="1" applyAlignment="1"/>
    <xf numFmtId="166" fontId="3" fillId="0" borderId="10" xfId="3" applyNumberFormat="1" applyBorder="1" applyAlignment="1"/>
    <xf numFmtId="2" fontId="4" fillId="0" borderId="0" xfId="0" applyNumberFormat="1" applyFont="1" applyFill="1" applyBorder="1" applyAlignment="1">
      <alignment vertical="top" wrapText="1"/>
    </xf>
    <xf numFmtId="2" fontId="4" fillId="0" borderId="5" xfId="0" applyNumberFormat="1" applyFont="1" applyFill="1" applyBorder="1" applyAlignment="1">
      <alignment vertical="top" wrapText="1"/>
    </xf>
    <xf numFmtId="2" fontId="4" fillId="0" borderId="9" xfId="0" applyNumberFormat="1" applyFont="1" applyFill="1" applyBorder="1" applyAlignment="1">
      <alignment vertical="top" wrapText="1"/>
    </xf>
    <xf numFmtId="0" fontId="3" fillId="0" borderId="3" xfId="3" applyBorder="1"/>
    <xf numFmtId="0" fontId="16" fillId="14" borderId="4" xfId="0" applyFont="1" applyFill="1" applyBorder="1" applyAlignment="1">
      <alignment vertical="top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6" fillId="14" borderId="2" xfId="3" applyFont="1" applyFill="1" applyBorder="1"/>
    <xf numFmtId="0" fontId="16" fillId="14" borderId="6" xfId="3" applyFont="1" applyFill="1" applyBorder="1"/>
    <xf numFmtId="0" fontId="3" fillId="15" borderId="4" xfId="3" applyFill="1" applyBorder="1"/>
    <xf numFmtId="0" fontId="3" fillId="15" borderId="2" xfId="3" applyFill="1" applyBorder="1"/>
    <xf numFmtId="0" fontId="3" fillId="15" borderId="6" xfId="3" applyFill="1" applyBorder="1"/>
    <xf numFmtId="0" fontId="3" fillId="16" borderId="4" xfId="3" applyFill="1" applyBorder="1"/>
    <xf numFmtId="0" fontId="3" fillId="16" borderId="2" xfId="3" applyFill="1" applyBorder="1"/>
    <xf numFmtId="0" fontId="3" fillId="16" borderId="6" xfId="3" applyFill="1" applyBorder="1"/>
    <xf numFmtId="0" fontId="3" fillId="10" borderId="4" xfId="3" applyFill="1" applyBorder="1"/>
    <xf numFmtId="0" fontId="3" fillId="10" borderId="2" xfId="3" applyFill="1" applyBorder="1"/>
    <xf numFmtId="0" fontId="3" fillId="10" borderId="6" xfId="3" applyFill="1" applyBorder="1"/>
    <xf numFmtId="0" fontId="16" fillId="17" borderId="3" xfId="3" applyFont="1" applyFill="1" applyBorder="1" applyAlignment="1">
      <alignment wrapText="1"/>
    </xf>
    <xf numFmtId="0" fontId="7" fillId="0" borderId="5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3" fillId="0" borderId="0" xfId="3" applyFont="1" applyBorder="1"/>
    <xf numFmtId="0" fontId="3" fillId="0" borderId="9" xfId="3" applyFont="1" applyBorder="1"/>
    <xf numFmtId="0" fontId="3" fillId="0" borderId="10" xfId="3" applyFont="1" applyBorder="1"/>
    <xf numFmtId="0" fontId="3" fillId="0" borderId="8" xfId="3" applyFont="1" applyBorder="1"/>
    <xf numFmtId="0" fontId="3" fillId="0" borderId="5" xfId="3" applyFont="1" applyBorder="1"/>
    <xf numFmtId="0" fontId="3" fillId="0" borderId="15" xfId="3" applyFont="1" applyBorder="1"/>
    <xf numFmtId="166" fontId="3" fillId="0" borderId="16" xfId="3" applyNumberFormat="1" applyFill="1" applyBorder="1"/>
    <xf numFmtId="166" fontId="3" fillId="0" borderId="17" xfId="3" applyNumberFormat="1" applyFill="1" applyBorder="1"/>
    <xf numFmtId="166" fontId="3" fillId="0" borderId="11" xfId="3" applyNumberFormat="1" applyFill="1" applyBorder="1"/>
    <xf numFmtId="10" fontId="3" fillId="0" borderId="16" xfId="7" applyNumberFormat="1" applyFont="1" applyFill="1" applyBorder="1"/>
    <xf numFmtId="10" fontId="3" fillId="0" borderId="17" xfId="7" applyNumberFormat="1" applyFont="1" applyFill="1" applyBorder="1"/>
    <xf numFmtId="10" fontId="3" fillId="0" borderId="11" xfId="7" applyNumberFormat="1" applyFont="1" applyFill="1" applyBorder="1"/>
    <xf numFmtId="175" fontId="3" fillId="0" borderId="16" xfId="7" applyNumberFormat="1" applyFont="1" applyBorder="1"/>
    <xf numFmtId="175" fontId="3" fillId="0" borderId="17" xfId="7" applyNumberFormat="1" applyFont="1" applyBorder="1"/>
    <xf numFmtId="175" fontId="3" fillId="0" borderId="16" xfId="7" applyNumberFormat="1" applyFont="1" applyBorder="1" applyAlignment="1">
      <alignment wrapText="1"/>
    </xf>
    <xf numFmtId="175" fontId="3" fillId="0" borderId="17" xfId="7" applyNumberFormat="1" applyFont="1" applyBorder="1" applyAlignment="1">
      <alignment wrapText="1"/>
    </xf>
    <xf numFmtId="175" fontId="3" fillId="0" borderId="11" xfId="7" applyNumberFormat="1" applyFont="1" applyBorder="1" applyAlignment="1">
      <alignment wrapText="1"/>
    </xf>
    <xf numFmtId="176" fontId="3" fillId="0" borderId="16" xfId="7" applyNumberFormat="1" applyFont="1" applyBorder="1" applyAlignment="1">
      <alignment wrapText="1"/>
    </xf>
    <xf numFmtId="176" fontId="3" fillId="0" borderId="17" xfId="7" applyNumberFormat="1" applyFont="1" applyBorder="1" applyAlignment="1">
      <alignment wrapText="1"/>
    </xf>
    <xf numFmtId="10" fontId="3" fillId="0" borderId="14" xfId="7" applyNumberFormat="1" applyFont="1" applyBorder="1"/>
    <xf numFmtId="10" fontId="3" fillId="0" borderId="9" xfId="7" applyNumberFormat="1" applyFont="1" applyBorder="1"/>
    <xf numFmtId="10" fontId="3" fillId="0" borderId="8" xfId="7" applyNumberFormat="1" applyFont="1" applyBorder="1"/>
    <xf numFmtId="10" fontId="3" fillId="0" borderId="14" xfId="7" applyNumberFormat="1" applyFont="1" applyFill="1" applyBorder="1" applyAlignment="1">
      <alignment wrapText="1"/>
    </xf>
    <xf numFmtId="174" fontId="3" fillId="0" borderId="5" xfId="3" applyNumberFormat="1" applyFill="1" applyBorder="1" applyAlignment="1">
      <alignment wrapText="1"/>
    </xf>
    <xf numFmtId="10" fontId="3" fillId="0" borderId="9" xfId="7" applyNumberFormat="1" applyFont="1" applyFill="1" applyBorder="1" applyAlignment="1">
      <alignment wrapText="1"/>
    </xf>
    <xf numFmtId="174" fontId="3" fillId="0" borderId="15" xfId="3" applyNumberFormat="1" applyFill="1" applyBorder="1" applyAlignment="1">
      <alignment wrapText="1"/>
    </xf>
    <xf numFmtId="10" fontId="3" fillId="0" borderId="8" xfId="7" applyNumberFormat="1" applyFont="1" applyFill="1" applyBorder="1" applyAlignment="1">
      <alignment wrapText="1"/>
    </xf>
    <xf numFmtId="168" fontId="3" fillId="0" borderId="13" xfId="3" applyNumberFormat="1" applyFill="1" applyBorder="1"/>
    <xf numFmtId="175" fontId="3" fillId="0" borderId="14" xfId="7" applyNumberFormat="1" applyFont="1" applyBorder="1"/>
    <xf numFmtId="168" fontId="3" fillId="0" borderId="5" xfId="3" applyNumberFormat="1" applyFill="1" applyBorder="1"/>
    <xf numFmtId="175" fontId="3" fillId="0" borderId="9" xfId="7" applyNumberFormat="1" applyFont="1" applyBorder="1"/>
    <xf numFmtId="168" fontId="3" fillId="0" borderId="15" xfId="3" applyNumberFormat="1" applyFill="1" applyBorder="1"/>
    <xf numFmtId="175" fontId="3" fillId="0" borderId="8" xfId="7" applyNumberFormat="1" applyFont="1" applyBorder="1"/>
    <xf numFmtId="175" fontId="3" fillId="0" borderId="11" xfId="7" applyNumberFormat="1" applyFont="1" applyBorder="1"/>
    <xf numFmtId="4" fontId="3" fillId="0" borderId="13" xfId="3" applyNumberFormat="1" applyFill="1" applyBorder="1" applyAlignment="1">
      <alignment wrapText="1"/>
    </xf>
    <xf numFmtId="4" fontId="3" fillId="0" borderId="5" xfId="3" applyNumberFormat="1" applyFill="1" applyBorder="1" applyAlignment="1">
      <alignment wrapText="1"/>
    </xf>
    <xf numFmtId="4" fontId="3" fillId="0" borderId="15" xfId="3" applyNumberFormat="1" applyFill="1" applyBorder="1" applyAlignment="1">
      <alignment wrapText="1"/>
    </xf>
    <xf numFmtId="0" fontId="4" fillId="0" borderId="0" xfId="0" applyFont="1" applyFill="1" applyBorder="1"/>
    <xf numFmtId="175" fontId="3" fillId="0" borderId="16" xfId="7" applyNumberFormat="1" applyFont="1" applyFill="1" applyBorder="1" applyAlignment="1">
      <alignment wrapText="1"/>
    </xf>
    <xf numFmtId="175" fontId="3" fillId="0" borderId="17" xfId="7" applyNumberFormat="1" applyFont="1" applyFill="1" applyBorder="1" applyAlignment="1">
      <alignment wrapText="1"/>
    </xf>
    <xf numFmtId="0" fontId="3" fillId="0" borderId="0" xfId="3" applyFill="1" applyBorder="1" applyAlignment="1">
      <alignment wrapText="1"/>
    </xf>
    <xf numFmtId="0" fontId="4" fillId="4" borderId="4" xfId="0" applyFont="1" applyFill="1" applyBorder="1" applyAlignment="1">
      <alignment vertical="center" wrapText="1"/>
    </xf>
    <xf numFmtId="0" fontId="3" fillId="0" borderId="0" xfId="3"/>
    <xf numFmtId="3" fontId="3" fillId="0" borderId="0" xfId="3" applyNumberFormat="1"/>
    <xf numFmtId="0" fontId="1" fillId="0" borderId="1" xfId="1"/>
    <xf numFmtId="0" fontId="3" fillId="0" borderId="0" xfId="3" applyBorder="1"/>
    <xf numFmtId="0" fontId="3" fillId="0" borderId="0" xfId="0" applyFont="1" applyFill="1" applyBorder="1"/>
    <xf numFmtId="0" fontId="2" fillId="2" borderId="0" xfId="2"/>
    <xf numFmtId="0" fontId="4" fillId="4" borderId="4" xfId="0" applyFont="1" applyFill="1" applyBorder="1" applyAlignment="1">
      <alignment vertical="center"/>
    </xf>
    <xf numFmtId="1" fontId="3" fillId="0" borderId="5" xfId="3" applyNumberFormat="1" applyBorder="1"/>
    <xf numFmtId="1" fontId="3" fillId="0" borderId="0" xfId="3" applyNumberFormat="1" applyBorder="1"/>
    <xf numFmtId="1" fontId="3" fillId="0" borderId="9" xfId="3" applyNumberFormat="1" applyBorder="1"/>
    <xf numFmtId="1" fontId="3" fillId="0" borderId="15" xfId="3" applyNumberFormat="1" applyBorder="1"/>
    <xf numFmtId="1" fontId="3" fillId="0" borderId="10" xfId="3" applyNumberFormat="1" applyBorder="1"/>
    <xf numFmtId="1" fontId="3" fillId="0" borderId="8" xfId="3" applyNumberFormat="1" applyBorder="1"/>
    <xf numFmtId="0" fontId="3" fillId="0" borderId="0" xfId="3" applyFill="1" applyBorder="1"/>
    <xf numFmtId="0" fontId="3" fillId="0" borderId="5" xfId="3" applyBorder="1"/>
    <xf numFmtId="0" fontId="3" fillId="0" borderId="9" xfId="3" applyBorder="1"/>
    <xf numFmtId="166" fontId="3" fillId="0" borderId="0" xfId="3" applyNumberFormat="1" applyBorder="1"/>
    <xf numFmtId="0" fontId="3" fillId="0" borderId="0" xfId="3" applyFill="1"/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/>
    <xf numFmtId="0" fontId="4" fillId="8" borderId="11" xfId="0" applyFont="1" applyFill="1" applyBorder="1" applyAlignment="1"/>
    <xf numFmtId="0" fontId="4" fillId="8" borderId="15" xfId="0" applyFont="1" applyFill="1" applyBorder="1" applyAlignment="1"/>
    <xf numFmtId="4" fontId="3" fillId="0" borderId="0" xfId="0" applyNumberFormat="1" applyFont="1" applyFill="1" applyBorder="1"/>
    <xf numFmtId="2" fontId="3" fillId="0" borderId="0" xfId="3" applyNumberFormat="1" applyBorder="1"/>
    <xf numFmtId="0" fontId="4" fillId="5" borderId="16" xfId="0" applyFont="1" applyFill="1" applyBorder="1" applyAlignment="1">
      <alignment vertical="top" wrapText="1"/>
    </xf>
    <xf numFmtId="0" fontId="3" fillId="5" borderId="16" xfId="0" applyFont="1" applyFill="1" applyBorder="1" applyAlignment="1">
      <alignment vertical="top" wrapText="1"/>
    </xf>
    <xf numFmtId="0" fontId="3" fillId="6" borderId="16" xfId="0" applyFont="1" applyFill="1" applyBorder="1" applyAlignment="1">
      <alignment vertical="top" wrapText="1"/>
    </xf>
    <xf numFmtId="166" fontId="3" fillId="0" borderId="12" xfId="3" applyNumberFormat="1" applyBorder="1"/>
    <xf numFmtId="166" fontId="3" fillId="0" borderId="14" xfId="3" applyNumberFormat="1" applyBorder="1"/>
    <xf numFmtId="166" fontId="3" fillId="0" borderId="9" xfId="3" applyNumberFormat="1" applyBorder="1"/>
    <xf numFmtId="166" fontId="3" fillId="0" borderId="13" xfId="3" applyNumberFormat="1" applyBorder="1"/>
    <xf numFmtId="166" fontId="3" fillId="0" borderId="5" xfId="3" applyNumberFormat="1" applyBorder="1"/>
    <xf numFmtId="2" fontId="3" fillId="0" borderId="13" xfId="3" applyNumberFormat="1" applyBorder="1"/>
    <xf numFmtId="2" fontId="3" fillId="0" borderId="12" xfId="3" applyNumberFormat="1" applyBorder="1"/>
    <xf numFmtId="2" fontId="3" fillId="0" borderId="14" xfId="3" applyNumberFormat="1" applyBorder="1"/>
    <xf numFmtId="2" fontId="3" fillId="0" borderId="5" xfId="3" applyNumberFormat="1" applyBorder="1"/>
    <xf numFmtId="2" fontId="3" fillId="0" borderId="9" xfId="3" applyNumberFormat="1" applyBorder="1"/>
    <xf numFmtId="165" fontId="3" fillId="0" borderId="15" xfId="3" applyNumberFormat="1" applyBorder="1"/>
    <xf numFmtId="165" fontId="3" fillId="0" borderId="10" xfId="3" applyNumberFormat="1" applyBorder="1"/>
    <xf numFmtId="165" fontId="3" fillId="0" borderId="8" xfId="3" applyNumberFormat="1" applyBorder="1"/>
    <xf numFmtId="168" fontId="3" fillId="0" borderId="13" xfId="0" applyNumberFormat="1" applyFont="1" applyFill="1" applyBorder="1"/>
    <xf numFmtId="4" fontId="3" fillId="0" borderId="12" xfId="0" applyNumberFormat="1" applyFont="1" applyFill="1" applyBorder="1"/>
    <xf numFmtId="4" fontId="3" fillId="0" borderId="5" xfId="0" applyNumberFormat="1" applyFont="1" applyFill="1" applyBorder="1"/>
    <xf numFmtId="4" fontId="3" fillId="0" borderId="15" xfId="0" applyNumberFormat="1" applyFont="1" applyFill="1" applyBorder="1"/>
    <xf numFmtId="4" fontId="3" fillId="0" borderId="10" xfId="0" applyNumberFormat="1" applyFont="1" applyFill="1" applyBorder="1"/>
    <xf numFmtId="166" fontId="3" fillId="0" borderId="15" xfId="3" applyNumberFormat="1" applyBorder="1"/>
    <xf numFmtId="166" fontId="3" fillId="0" borderId="0" xfId="3" applyNumberFormat="1"/>
    <xf numFmtId="168" fontId="3" fillId="0" borderId="9" xfId="3" applyNumberFormat="1" applyBorder="1"/>
    <xf numFmtId="165" fontId="3" fillId="0" borderId="9" xfId="3" applyNumberFormat="1" applyFill="1" applyBorder="1"/>
    <xf numFmtId="165" fontId="3" fillId="0" borderId="0" xfId="3" applyNumberFormat="1" applyFill="1" applyBorder="1"/>
    <xf numFmtId="167" fontId="3" fillId="0" borderId="17" xfId="0" applyNumberFormat="1" applyFont="1" applyFill="1" applyBorder="1"/>
    <xf numFmtId="2" fontId="3" fillId="0" borderId="5" xfId="3" applyNumberFormat="1" applyFill="1" applyBorder="1"/>
    <xf numFmtId="4" fontId="3" fillId="0" borderId="9" xfId="3" applyNumberFormat="1" applyBorder="1"/>
    <xf numFmtId="4" fontId="3" fillId="0" borderId="8" xfId="3" applyNumberFormat="1" applyBorder="1"/>
    <xf numFmtId="165" fontId="3" fillId="0" borderId="5" xfId="3" applyNumberFormat="1" applyFill="1" applyBorder="1"/>
    <xf numFmtId="1" fontId="3" fillId="0" borderId="5" xfId="3" applyNumberFormat="1" applyFill="1" applyBorder="1"/>
    <xf numFmtId="1" fontId="3" fillId="0" borderId="0" xfId="3" applyNumberFormat="1" applyFill="1" applyBorder="1"/>
    <xf numFmtId="2" fontId="3" fillId="0" borderId="0" xfId="3" applyNumberFormat="1" applyFill="1" applyBorder="1"/>
    <xf numFmtId="1" fontId="3" fillId="0" borderId="9" xfId="3" applyNumberFormat="1" applyFill="1" applyBorder="1"/>
    <xf numFmtId="4" fontId="3" fillId="0" borderId="0" xfId="3" applyNumberFormat="1"/>
    <xf numFmtId="10" fontId="10" fillId="0" borderId="0" xfId="7" applyNumberFormat="1" applyFont="1"/>
    <xf numFmtId="172" fontId="3" fillId="0" borderId="0" xfId="3" applyNumberFormat="1"/>
    <xf numFmtId="4" fontId="3" fillId="0" borderId="17" xfId="0" applyNumberFormat="1" applyFont="1" applyFill="1" applyBorder="1"/>
    <xf numFmtId="4" fontId="3" fillId="0" borderId="11" xfId="0" applyNumberFormat="1" applyFont="1" applyFill="1" applyBorder="1"/>
    <xf numFmtId="0" fontId="3" fillId="0" borderId="0" xfId="3" applyFont="1" applyFill="1" applyBorder="1"/>
    <xf numFmtId="2" fontId="3" fillId="0" borderId="0" xfId="0" applyNumberFormat="1" applyFont="1" applyFill="1" applyBorder="1"/>
    <xf numFmtId="2" fontId="3" fillId="0" borderId="13" xfId="3" applyNumberFormat="1" applyFont="1" applyBorder="1"/>
    <xf numFmtId="2" fontId="3" fillId="0" borderId="12" xfId="3" applyNumberFormat="1" applyFont="1" applyBorder="1"/>
    <xf numFmtId="2" fontId="3" fillId="0" borderId="14" xfId="3" applyNumberFormat="1" applyFont="1" applyBorder="1"/>
    <xf numFmtId="2" fontId="3" fillId="0" borderId="5" xfId="0" applyNumberFormat="1" applyFont="1" applyBorder="1"/>
    <xf numFmtId="2" fontId="3" fillId="0" borderId="0" xfId="0" applyNumberFormat="1" applyFont="1" applyBorder="1"/>
    <xf numFmtId="2" fontId="3" fillId="0" borderId="9" xfId="0" applyNumberFormat="1" applyFont="1" applyBorder="1"/>
    <xf numFmtId="2" fontId="3" fillId="0" borderId="15" xfId="0" applyNumberFormat="1" applyFont="1" applyBorder="1"/>
    <xf numFmtId="2" fontId="3" fillId="0" borderId="10" xfId="0" applyNumberFormat="1" applyFont="1" applyBorder="1"/>
    <xf numFmtId="2" fontId="3" fillId="0" borderId="8" xfId="0" applyNumberFormat="1" applyFont="1" applyBorder="1"/>
    <xf numFmtId="170" fontId="13" fillId="12" borderId="26" xfId="7" applyNumberFormat="1" applyFont="1" applyFill="1" applyBorder="1" applyAlignment="1">
      <alignment vertical="center" wrapText="1"/>
    </xf>
    <xf numFmtId="167" fontId="13" fillId="12" borderId="26" xfId="0" applyNumberFormat="1" applyFont="1" applyFill="1" applyBorder="1" applyAlignment="1">
      <alignment horizontal="right" vertical="center" wrapText="1"/>
    </xf>
    <xf numFmtId="2" fontId="3" fillId="0" borderId="9" xfId="3" applyNumberFormat="1" applyFont="1" applyBorder="1"/>
    <xf numFmtId="2" fontId="3" fillId="0" borderId="12" xfId="3" applyNumberFormat="1" applyBorder="1"/>
    <xf numFmtId="2" fontId="3" fillId="0" borderId="10" xfId="3" applyNumberFormat="1" applyBorder="1"/>
    <xf numFmtId="166" fontId="3" fillId="0" borderId="12" xfId="3" applyNumberFormat="1" applyBorder="1"/>
    <xf numFmtId="166" fontId="3" fillId="0" borderId="14" xfId="3" applyNumberFormat="1" applyBorder="1"/>
    <xf numFmtId="166" fontId="3" fillId="0" borderId="13" xfId="3" applyNumberFormat="1" applyBorder="1"/>
    <xf numFmtId="165" fontId="3" fillId="0" borderId="0" xfId="3" applyNumberFormat="1" applyBorder="1"/>
    <xf numFmtId="2" fontId="3" fillId="0" borderId="16" xfId="3" applyNumberFormat="1" applyBorder="1"/>
    <xf numFmtId="2" fontId="3" fillId="0" borderId="17" xfId="3" applyNumberFormat="1" applyBorder="1"/>
    <xf numFmtId="2" fontId="3" fillId="0" borderId="11" xfId="3" applyNumberFormat="1" applyBorder="1"/>
    <xf numFmtId="165" fontId="3" fillId="0" borderId="9" xfId="3" applyNumberFormat="1" applyBorder="1"/>
    <xf numFmtId="2" fontId="3" fillId="0" borderId="5" xfId="3" applyNumberFormat="1" applyFont="1" applyBorder="1"/>
    <xf numFmtId="2" fontId="3" fillId="0" borderId="0" xfId="3" applyNumberFormat="1" applyFont="1" applyBorder="1"/>
    <xf numFmtId="2" fontId="3" fillId="0" borderId="0" xfId="3" applyNumberFormat="1" applyBorder="1"/>
    <xf numFmtId="0" fontId="3" fillId="0" borderId="0" xfId="3" applyBorder="1"/>
    <xf numFmtId="2" fontId="3" fillId="0" borderId="5" xfId="3" applyNumberFormat="1" applyBorder="1"/>
    <xf numFmtId="2" fontId="3" fillId="0" borderId="0" xfId="3" applyNumberFormat="1" applyBorder="1"/>
    <xf numFmtId="2" fontId="3" fillId="0" borderId="9" xfId="3" applyNumberFormat="1" applyBorder="1"/>
    <xf numFmtId="1" fontId="3" fillId="0" borderId="10" xfId="3" applyNumberFormat="1" applyBorder="1"/>
    <xf numFmtId="1" fontId="3" fillId="0" borderId="15" xfId="3" applyNumberFormat="1" applyBorder="1"/>
    <xf numFmtId="1" fontId="3" fillId="0" borderId="8" xfId="3" applyNumberFormat="1" applyBorder="1"/>
    <xf numFmtId="166" fontId="3" fillId="0" borderId="9" xfId="3" applyNumberFormat="1" applyBorder="1"/>
    <xf numFmtId="1" fontId="3" fillId="0" borderId="5" xfId="3" applyNumberFormat="1" applyBorder="1"/>
    <xf numFmtId="1" fontId="3" fillId="0" borderId="0" xfId="3" applyNumberFormat="1" applyBorder="1"/>
    <xf numFmtId="1" fontId="3" fillId="0" borderId="9" xfId="3" applyNumberFormat="1" applyBorder="1"/>
    <xf numFmtId="2" fontId="3" fillId="0" borderId="15" xfId="3" applyNumberFormat="1" applyFill="1" applyBorder="1"/>
    <xf numFmtId="165" fontId="3" fillId="0" borderId="10" xfId="3" applyNumberFormat="1" applyFill="1" applyBorder="1"/>
    <xf numFmtId="165" fontId="3" fillId="0" borderId="8" xfId="3" applyNumberFormat="1" applyFill="1" applyBorder="1"/>
    <xf numFmtId="167" fontId="3" fillId="0" borderId="9" xfId="0" applyNumberFormat="1" applyFont="1" applyFill="1" applyBorder="1"/>
    <xf numFmtId="0" fontId="3" fillId="0" borderId="2" xfId="3" applyBorder="1"/>
    <xf numFmtId="176" fontId="3" fillId="0" borderId="14" xfId="7" applyNumberFormat="1" applyFont="1" applyBorder="1"/>
    <xf numFmtId="176" fontId="3" fillId="0" borderId="9" xfId="7" applyNumberFormat="1" applyFont="1" applyBorder="1"/>
    <xf numFmtId="176" fontId="3" fillId="0" borderId="8" xfId="7" applyNumberFormat="1" applyFont="1" applyBorder="1"/>
    <xf numFmtId="0" fontId="3" fillId="5" borderId="17" xfId="0" applyFont="1" applyFill="1" applyBorder="1" applyAlignment="1">
      <alignment vertical="top" wrapText="1"/>
    </xf>
    <xf numFmtId="0" fontId="4" fillId="5" borderId="17" xfId="0" applyFont="1" applyFill="1" applyBorder="1" applyAlignment="1">
      <alignment vertical="top" wrapText="1"/>
    </xf>
    <xf numFmtId="172" fontId="3" fillId="0" borderId="14" xfId="3" applyNumberFormat="1" applyBorder="1"/>
    <xf numFmtId="0" fontId="4" fillId="10" borderId="16" xfId="0" applyFont="1" applyFill="1" applyBorder="1" applyAlignment="1">
      <alignment horizontal="center" wrapText="1"/>
    </xf>
    <xf numFmtId="0" fontId="4" fillId="10" borderId="17" xfId="0" applyFont="1" applyFill="1" applyBorder="1" applyAlignment="1">
      <alignment horizontal="center" wrapText="1"/>
    </xf>
    <xf numFmtId="174" fontId="4" fillId="0" borderId="0" xfId="0" applyNumberFormat="1" applyFont="1" applyFill="1" applyBorder="1" applyAlignment="1">
      <alignment wrapText="1"/>
    </xf>
    <xf numFmtId="165" fontId="3" fillId="0" borderId="13" xfId="3" applyNumberFormat="1" applyFill="1" applyBorder="1"/>
    <xf numFmtId="165" fontId="3" fillId="0" borderId="12" xfId="3" applyNumberFormat="1" applyFill="1" applyBorder="1"/>
    <xf numFmtId="165" fontId="3" fillId="0" borderId="14" xfId="3" applyNumberFormat="1" applyFill="1" applyBorder="1"/>
    <xf numFmtId="172" fontId="3" fillId="0" borderId="9" xfId="3" applyNumberFormat="1" applyBorder="1"/>
    <xf numFmtId="4" fontId="12" fillId="12" borderId="20" xfId="0" applyNumberFormat="1" applyFont="1" applyFill="1" applyBorder="1" applyAlignment="1">
      <alignment vertical="center" wrapText="1"/>
    </xf>
    <xf numFmtId="4" fontId="10" fillId="0" borderId="0" xfId="7" applyNumberFormat="1" applyFont="1"/>
    <xf numFmtId="2" fontId="10" fillId="0" borderId="0" xfId="0" applyNumberFormat="1" applyFont="1"/>
    <xf numFmtId="4" fontId="13" fillId="0" borderId="26" xfId="0" applyNumberFormat="1" applyFont="1" applyFill="1" applyBorder="1" applyAlignment="1">
      <alignment vertical="center" wrapText="1"/>
    </xf>
    <xf numFmtId="165" fontId="10" fillId="0" borderId="0" xfId="0" applyNumberFormat="1" applyFont="1"/>
    <xf numFmtId="166" fontId="3" fillId="0" borderId="5" xfId="3" applyNumberFormat="1" applyFill="1" applyBorder="1"/>
    <xf numFmtId="171" fontId="3" fillId="0" borderId="11" xfId="3" applyNumberFormat="1" applyBorder="1"/>
    <xf numFmtId="178" fontId="3" fillId="0" borderId="17" xfId="3" applyNumberFormat="1" applyBorder="1"/>
    <xf numFmtId="167" fontId="12" fillId="0" borderId="0" xfId="0" applyNumberFormat="1" applyFont="1" applyFill="1" applyBorder="1" applyAlignment="1">
      <alignment vertical="center"/>
    </xf>
    <xf numFmtId="3" fontId="10" fillId="0" borderId="0" xfId="0" applyNumberFormat="1" applyFont="1" applyFill="1" applyBorder="1"/>
    <xf numFmtId="0" fontId="10" fillId="0" borderId="5" xfId="0" applyFont="1" applyFill="1" applyBorder="1"/>
    <xf numFmtId="3" fontId="13" fillId="0" borderId="9" xfId="7" applyNumberFormat="1" applyFont="1" applyFill="1" applyBorder="1" applyAlignment="1">
      <alignment horizontal="right" vertical="center" wrapText="1"/>
    </xf>
    <xf numFmtId="3" fontId="10" fillId="0" borderId="9" xfId="0" applyNumberFormat="1" applyFont="1" applyFill="1" applyBorder="1"/>
    <xf numFmtId="3" fontId="13" fillId="0" borderId="9" xfId="0" applyNumberFormat="1" applyFont="1" applyFill="1" applyBorder="1" applyAlignment="1">
      <alignment vertical="center" wrapText="1"/>
    </xf>
    <xf numFmtId="167" fontId="13" fillId="0" borderId="5" xfId="0" applyNumberFormat="1" applyFont="1" applyFill="1" applyBorder="1" applyAlignment="1">
      <alignment vertical="center" wrapText="1"/>
    </xf>
    <xf numFmtId="3" fontId="13" fillId="0" borderId="17" xfId="7" applyNumberFormat="1" applyFont="1" applyFill="1" applyBorder="1" applyAlignment="1">
      <alignment horizontal="right" vertical="center" wrapText="1"/>
    </xf>
    <xf numFmtId="3" fontId="13" fillId="0" borderId="17" xfId="0" applyNumberFormat="1" applyFont="1" applyFill="1" applyBorder="1" applyAlignment="1">
      <alignment vertical="center" wrapText="1"/>
    </xf>
    <xf numFmtId="167" fontId="12" fillId="0" borderId="4" xfId="0" applyNumberFormat="1" applyFont="1" applyFill="1" applyBorder="1" applyAlignment="1">
      <alignment vertical="center" wrapText="1"/>
    </xf>
    <xf numFmtId="3" fontId="12" fillId="0" borderId="3" xfId="7" applyNumberFormat="1" applyFont="1" applyFill="1" applyBorder="1" applyAlignment="1">
      <alignment vertical="center" wrapText="1"/>
    </xf>
    <xf numFmtId="3" fontId="12" fillId="0" borderId="6" xfId="7" applyNumberFormat="1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167" fontId="13" fillId="0" borderId="17" xfId="0" applyNumberFormat="1" applyFont="1" applyFill="1" applyBorder="1" applyAlignment="1">
      <alignment vertical="center" wrapText="1"/>
    </xf>
    <xf numFmtId="3" fontId="10" fillId="0" borderId="17" xfId="0" applyNumberFormat="1" applyFont="1" applyFill="1" applyBorder="1"/>
    <xf numFmtId="166" fontId="5" fillId="0" borderId="13" xfId="0" applyNumberFormat="1" applyFont="1" applyBorder="1" applyAlignment="1">
      <alignment horizontal="right" vertical="center" wrapText="1"/>
    </xf>
    <xf numFmtId="166" fontId="5" fillId="0" borderId="12" xfId="0" applyNumberFormat="1" applyFont="1" applyBorder="1" applyAlignment="1">
      <alignment horizontal="right" vertical="center" wrapText="1"/>
    </xf>
    <xf numFmtId="166" fontId="5" fillId="0" borderId="14" xfId="0" applyNumberFormat="1" applyFont="1" applyBorder="1" applyAlignment="1">
      <alignment horizontal="right" vertical="center" wrapText="1"/>
    </xf>
    <xf numFmtId="166" fontId="5" fillId="0" borderId="16" xfId="0" applyNumberFormat="1" applyFont="1" applyBorder="1" applyAlignment="1">
      <alignment horizontal="right" vertical="center" wrapText="1"/>
    </xf>
    <xf numFmtId="166" fontId="5" fillId="0" borderId="5" xfId="0" applyNumberFormat="1" applyFont="1" applyBorder="1" applyAlignment="1">
      <alignment horizontal="right" vertical="center" wrapText="1"/>
    </xf>
    <xf numFmtId="166" fontId="5" fillId="0" borderId="0" xfId="0" applyNumberFormat="1" applyFont="1" applyBorder="1" applyAlignment="1">
      <alignment horizontal="right" vertical="center" wrapText="1"/>
    </xf>
    <xf numFmtId="166" fontId="5" fillId="0" borderId="9" xfId="0" applyNumberFormat="1" applyFont="1" applyBorder="1" applyAlignment="1">
      <alignment horizontal="right" vertical="center" wrapText="1"/>
    </xf>
    <xf numFmtId="166" fontId="5" fillId="0" borderId="17" xfId="0" applyNumberFormat="1" applyFont="1" applyBorder="1" applyAlignment="1">
      <alignment horizontal="right" vertical="center" wrapText="1"/>
    </xf>
    <xf numFmtId="0" fontId="3" fillId="14" borderId="4" xfId="0" applyFont="1" applyFill="1" applyBorder="1" applyAlignment="1">
      <alignment vertical="top"/>
    </xf>
    <xf numFmtId="0" fontId="3" fillId="14" borderId="2" xfId="0" applyFont="1" applyFill="1" applyBorder="1" applyAlignment="1">
      <alignment vertical="top"/>
    </xf>
    <xf numFmtId="0" fontId="4" fillId="4" borderId="15" xfId="0" applyFont="1" applyFill="1" applyBorder="1" applyAlignment="1">
      <alignment horizontal="left" vertical="top"/>
    </xf>
    <xf numFmtId="0" fontId="4" fillId="4" borderId="10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horizontal="left" vertical="top"/>
    </xf>
    <xf numFmtId="0" fontId="4" fillId="8" borderId="11" xfId="0" applyFont="1" applyFill="1" applyBorder="1" applyAlignment="1">
      <alignment wrapText="1"/>
    </xf>
    <xf numFmtId="0" fontId="4" fillId="6" borderId="11" xfId="0" applyFont="1" applyFill="1" applyBorder="1" applyAlignment="1">
      <alignment horizontal="left" wrapText="1"/>
    </xf>
    <xf numFmtId="43" fontId="3" fillId="0" borderId="0" xfId="3" applyNumberFormat="1" applyBorder="1"/>
    <xf numFmtId="166" fontId="7" fillId="0" borderId="13" xfId="0" applyNumberFormat="1" applyFont="1" applyFill="1" applyBorder="1" applyAlignment="1">
      <alignment horizontal="center" vertical="center"/>
    </xf>
    <xf numFmtId="166" fontId="3" fillId="0" borderId="3" xfId="3" applyNumberFormat="1" applyBorder="1"/>
    <xf numFmtId="167" fontId="28" fillId="12" borderId="26" xfId="0" applyNumberFormat="1" applyFont="1" applyFill="1" applyBorder="1" applyAlignment="1">
      <alignment vertical="center" wrapText="1"/>
    </xf>
    <xf numFmtId="167" fontId="28" fillId="12" borderId="25" xfId="0" applyNumberFormat="1" applyFont="1" applyFill="1" applyBorder="1" applyAlignment="1">
      <alignment vertical="center" wrapText="1"/>
    </xf>
    <xf numFmtId="9" fontId="3" fillId="0" borderId="0" xfId="7" applyFont="1"/>
    <xf numFmtId="4" fontId="3" fillId="0" borderId="16" xfId="0" applyNumberFormat="1" applyFont="1" applyFill="1" applyBorder="1"/>
    <xf numFmtId="165" fontId="3" fillId="0" borderId="9" xfId="3" applyNumberFormat="1" applyBorder="1" applyAlignment="1">
      <alignment horizontal="left" indent="1"/>
    </xf>
    <xf numFmtId="167" fontId="13" fillId="12" borderId="24" xfId="0" applyNumberFormat="1" applyFont="1" applyFill="1" applyBorder="1" applyAlignment="1">
      <alignment vertical="center" wrapText="1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right"/>
    </xf>
    <xf numFmtId="4" fontId="13" fillId="0" borderId="25" xfId="0" applyNumberFormat="1" applyFont="1" applyFill="1" applyBorder="1" applyAlignment="1">
      <alignment vertical="center" wrapText="1"/>
    </xf>
    <xf numFmtId="168" fontId="13" fillId="0" borderId="26" xfId="0" applyNumberFormat="1" applyFont="1" applyFill="1" applyBorder="1" applyAlignment="1">
      <alignment vertical="center" wrapText="1"/>
    </xf>
    <xf numFmtId="165" fontId="4" fillId="0" borderId="14" xfId="0" applyNumberFormat="1" applyFont="1" applyFill="1" applyBorder="1" applyAlignment="1">
      <alignment vertical="top" wrapText="1"/>
    </xf>
    <xf numFmtId="0" fontId="4" fillId="4" borderId="2" xfId="0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3" fillId="0" borderId="2" xfId="0" applyFont="1" applyFill="1" applyBorder="1"/>
    <xf numFmtId="0" fontId="4" fillId="0" borderId="2" xfId="0" applyFont="1" applyFill="1" applyBorder="1"/>
    <xf numFmtId="166" fontId="3" fillId="0" borderId="0" xfId="3" applyNumberFormat="1" applyFill="1" applyBorder="1"/>
    <xf numFmtId="166" fontId="3" fillId="0" borderId="9" xfId="3" applyNumberFormat="1" applyFill="1" applyBorder="1"/>
    <xf numFmtId="179" fontId="3" fillId="0" borderId="0" xfId="3" applyNumberFormat="1"/>
    <xf numFmtId="170" fontId="3" fillId="0" borderId="16" xfId="7" applyNumberFormat="1" applyFont="1" applyFill="1" applyBorder="1" applyAlignment="1">
      <alignment wrapText="1"/>
    </xf>
    <xf numFmtId="0" fontId="3" fillId="15" borderId="0" xfId="3" applyFill="1"/>
    <xf numFmtId="0" fontId="3" fillId="16" borderId="0" xfId="3" applyFill="1"/>
    <xf numFmtId="167" fontId="29" fillId="12" borderId="25" xfId="0" applyNumberFormat="1" applyFont="1" applyFill="1" applyBorder="1" applyAlignment="1">
      <alignment vertical="center" wrapText="1"/>
    </xf>
    <xf numFmtId="167" fontId="29" fillId="0" borderId="26" xfId="0" applyNumberFormat="1" applyFont="1" applyFill="1" applyBorder="1" applyAlignment="1">
      <alignment vertical="center" wrapText="1"/>
    </xf>
    <xf numFmtId="167" fontId="29" fillId="12" borderId="26" xfId="0" applyNumberFormat="1" applyFont="1" applyFill="1" applyBorder="1" applyAlignment="1">
      <alignment vertical="center" wrapText="1"/>
    </xf>
    <xf numFmtId="4" fontId="29" fillId="12" borderId="26" xfId="0" applyNumberFormat="1" applyFont="1" applyFill="1" applyBorder="1" applyAlignment="1">
      <alignment vertical="center" wrapText="1"/>
    </xf>
    <xf numFmtId="4" fontId="29" fillId="12" borderId="25" xfId="0" applyNumberFormat="1" applyFont="1" applyFill="1" applyBorder="1" applyAlignment="1">
      <alignment vertical="center" wrapText="1"/>
    </xf>
    <xf numFmtId="170" fontId="3" fillId="0" borderId="0" xfId="7" applyNumberFormat="1" applyFont="1" applyFill="1" applyBorder="1" applyAlignment="1">
      <alignment wrapText="1"/>
    </xf>
    <xf numFmtId="0" fontId="3" fillId="15" borderId="3" xfId="3" applyFill="1" applyBorder="1"/>
    <xf numFmtId="164" fontId="3" fillId="0" borderId="0" xfId="8" applyFont="1" applyFill="1" applyBorder="1" applyAlignment="1">
      <alignment wrapText="1"/>
    </xf>
    <xf numFmtId="180" fontId="3" fillId="0" borderId="0" xfId="8" applyNumberFormat="1" applyFont="1" applyFill="1" applyBorder="1" applyAlignment="1">
      <alignment wrapText="1"/>
    </xf>
    <xf numFmtId="164" fontId="3" fillId="0" borderId="0" xfId="8" applyFont="1"/>
    <xf numFmtId="181" fontId="3" fillId="0" borderId="0" xfId="8" applyNumberFormat="1" applyFont="1" applyFill="1" applyBorder="1" applyAlignment="1">
      <alignment wrapText="1"/>
    </xf>
    <xf numFmtId="167" fontId="3" fillId="0" borderId="12" xfId="0" applyNumberFormat="1" applyFont="1" applyFill="1" applyBorder="1"/>
    <xf numFmtId="167" fontId="3" fillId="0" borderId="0" xfId="3" applyNumberFormat="1" applyBorder="1"/>
    <xf numFmtId="167" fontId="3" fillId="0" borderId="10" xfId="3" applyNumberFormat="1" applyBorder="1"/>
    <xf numFmtId="0" fontId="3" fillId="17" borderId="3" xfId="3" applyFill="1" applyBorder="1"/>
    <xf numFmtId="0" fontId="3" fillId="18" borderId="3" xfId="3" applyFill="1" applyBorder="1"/>
    <xf numFmtId="2" fontId="3" fillId="0" borderId="9" xfId="3" applyNumberFormat="1" applyFill="1" applyBorder="1"/>
    <xf numFmtId="1" fontId="3" fillId="0" borderId="9" xfId="0" applyNumberFormat="1" applyFont="1" applyFill="1" applyBorder="1" applyAlignment="1">
      <alignment vertical="top"/>
    </xf>
    <xf numFmtId="1" fontId="3" fillId="0" borderId="9" xfId="0" applyNumberFormat="1" applyFont="1" applyFill="1" applyBorder="1" applyAlignment="1">
      <alignment vertical="top" wrapText="1"/>
    </xf>
    <xf numFmtId="0" fontId="12" fillId="11" borderId="19" xfId="0" applyFont="1" applyFill="1" applyBorder="1" applyAlignment="1">
      <alignment vertical="center"/>
    </xf>
    <xf numFmtId="4" fontId="12" fillId="12" borderId="26" xfId="0" applyNumberFormat="1" applyFont="1" applyFill="1" applyBorder="1" applyAlignment="1">
      <alignment vertical="center" wrapText="1"/>
    </xf>
    <xf numFmtId="167" fontId="12" fillId="12" borderId="26" xfId="0" applyNumberFormat="1" applyFont="1" applyFill="1" applyBorder="1" applyAlignment="1">
      <alignment vertical="top" wrapText="1"/>
    </xf>
    <xf numFmtId="165" fontId="4" fillId="0" borderId="13" xfId="0" applyNumberFormat="1" applyFont="1" applyFill="1" applyBorder="1" applyAlignment="1">
      <alignment vertical="top" wrapText="1"/>
    </xf>
    <xf numFmtId="165" fontId="4" fillId="0" borderId="12" xfId="0" applyNumberFormat="1" applyFont="1" applyFill="1" applyBorder="1" applyAlignment="1">
      <alignment vertical="top" wrapText="1"/>
    </xf>
    <xf numFmtId="166" fontId="3" fillId="0" borderId="0" xfId="3" applyNumberFormat="1" applyFill="1"/>
    <xf numFmtId="4" fontId="3" fillId="0" borderId="13" xfId="3" applyNumberFormat="1" applyBorder="1"/>
    <xf numFmtId="4" fontId="3" fillId="0" borderId="12" xfId="3" applyNumberFormat="1" applyBorder="1"/>
    <xf numFmtId="4" fontId="3" fillId="0" borderId="14" xfId="3" applyNumberFormat="1" applyBorder="1"/>
    <xf numFmtId="181" fontId="10" fillId="0" borderId="0" xfId="8" applyNumberFormat="1" applyFont="1"/>
    <xf numFmtId="164" fontId="10" fillId="0" borderId="0" xfId="0" applyNumberFormat="1" applyFont="1"/>
    <xf numFmtId="170" fontId="10" fillId="0" borderId="0" xfId="0" applyNumberFormat="1" applyFont="1"/>
    <xf numFmtId="1" fontId="10" fillId="0" borderId="0" xfId="3" applyNumberFormat="1" applyFont="1"/>
    <xf numFmtId="166" fontId="13" fillId="12" borderId="26" xfId="0" applyNumberFormat="1" applyFont="1" applyFill="1" applyBorder="1" applyAlignment="1">
      <alignment vertical="center" wrapText="1"/>
    </xf>
    <xf numFmtId="0" fontId="3" fillId="0" borderId="4" xfId="3" applyFill="1" applyBorder="1"/>
    <xf numFmtId="10" fontId="3" fillId="0" borderId="9" xfId="7" applyNumberFormat="1" applyFont="1" applyFill="1" applyBorder="1"/>
    <xf numFmtId="172" fontId="3" fillId="0" borderId="17" xfId="3" applyNumberFormat="1" applyBorder="1"/>
    <xf numFmtId="182" fontId="3" fillId="0" borderId="0" xfId="3" applyNumberFormat="1"/>
    <xf numFmtId="167" fontId="30" fillId="0" borderId="0" xfId="0" applyNumberFormat="1" applyFont="1"/>
    <xf numFmtId="4" fontId="29" fillId="0" borderId="26" xfId="0" applyNumberFormat="1" applyFont="1" applyFill="1" applyBorder="1" applyAlignment="1">
      <alignment vertical="center" wrapText="1"/>
    </xf>
    <xf numFmtId="166" fontId="30" fillId="0" borderId="0" xfId="0" applyNumberFormat="1" applyFont="1"/>
    <xf numFmtId="167" fontId="31" fillId="12" borderId="25" xfId="0" applyNumberFormat="1" applyFont="1" applyFill="1" applyBorder="1" applyAlignment="1">
      <alignment vertical="center" wrapText="1"/>
    </xf>
    <xf numFmtId="0" fontId="30" fillId="0" borderId="0" xfId="0" applyFont="1"/>
    <xf numFmtId="2" fontId="3" fillId="0" borderId="5" xfId="3" applyNumberFormat="1" applyBorder="1"/>
    <xf numFmtId="2" fontId="3" fillId="0" borderId="13" xfId="3" applyNumberFormat="1" applyBorder="1"/>
    <xf numFmtId="166" fontId="3" fillId="0" borderId="13" xfId="3" applyNumberFormat="1" applyBorder="1"/>
    <xf numFmtId="166" fontId="3" fillId="0" borderId="5" xfId="3" applyNumberFormat="1" applyBorder="1"/>
    <xf numFmtId="165" fontId="3" fillId="0" borderId="5" xfId="3" applyNumberFormat="1" applyBorder="1"/>
    <xf numFmtId="165" fontId="3" fillId="0" borderId="5" xfId="3" applyNumberFormat="1" applyBorder="1"/>
    <xf numFmtId="2" fontId="3" fillId="0" borderId="5" xfId="3" applyNumberFormat="1" applyBorder="1"/>
    <xf numFmtId="165" fontId="3" fillId="0" borderId="5" xfId="3" applyNumberFormat="1" applyBorder="1"/>
    <xf numFmtId="165" fontId="3" fillId="0" borderId="13" xfId="3" applyNumberFormat="1" applyBorder="1"/>
    <xf numFmtId="2" fontId="3" fillId="0" borderId="5" xfId="3" applyNumberFormat="1" applyBorder="1"/>
    <xf numFmtId="2" fontId="3" fillId="0" borderId="13" xfId="3" applyNumberFormat="1" applyBorder="1"/>
    <xf numFmtId="1" fontId="3" fillId="0" borderId="5" xfId="3" applyNumberFormat="1" applyBorder="1"/>
    <xf numFmtId="1" fontId="3" fillId="0" borderId="13" xfId="3" applyNumberFormat="1" applyBorder="1"/>
    <xf numFmtId="2" fontId="3" fillId="0" borderId="5" xfId="3" applyNumberFormat="1" applyBorder="1"/>
    <xf numFmtId="2" fontId="3" fillId="0" borderId="13" xfId="3" applyNumberFormat="1" applyBorder="1"/>
    <xf numFmtId="1" fontId="3" fillId="0" borderId="5" xfId="3" applyNumberFormat="1" applyBorder="1"/>
    <xf numFmtId="165" fontId="3" fillId="0" borderId="5" xfId="3" applyNumberFormat="1" applyBorder="1"/>
    <xf numFmtId="2" fontId="3" fillId="0" borderId="13" xfId="3" applyNumberFormat="1" applyBorder="1"/>
    <xf numFmtId="1" fontId="3" fillId="0" borderId="13" xfId="3" applyNumberFormat="1" applyBorder="1"/>
    <xf numFmtId="0" fontId="3" fillId="0" borderId="13" xfId="3" applyBorder="1"/>
    <xf numFmtId="9" fontId="31" fillId="12" borderId="25" xfId="7" applyFont="1" applyFill="1" applyBorder="1" applyAlignment="1">
      <alignment vertical="center" wrapText="1"/>
    </xf>
    <xf numFmtId="170" fontId="12" fillId="12" borderId="26" xfId="7" applyNumberFormat="1" applyFont="1" applyFill="1" applyBorder="1" applyAlignment="1">
      <alignment vertical="center" wrapText="1"/>
    </xf>
    <xf numFmtId="1" fontId="12" fillId="12" borderId="26" xfId="7" applyNumberFormat="1" applyFont="1" applyFill="1" applyBorder="1" applyAlignment="1">
      <alignment vertical="center" wrapText="1"/>
    </xf>
    <xf numFmtId="167" fontId="13" fillId="12" borderId="22" xfId="0" applyNumberFormat="1" applyFont="1" applyFill="1" applyBorder="1" applyAlignment="1">
      <alignment vertical="center" wrapText="1"/>
    </xf>
    <xf numFmtId="167" fontId="32" fillId="0" borderId="0" xfId="0" applyNumberFormat="1" applyFont="1" applyFill="1" applyBorder="1" applyAlignment="1">
      <alignment vertical="center" wrapText="1"/>
    </xf>
    <xf numFmtId="0" fontId="33" fillId="0" borderId="0" xfId="0" applyFont="1"/>
    <xf numFmtId="0" fontId="33" fillId="0" borderId="0" xfId="0" applyFont="1" applyAlignment="1">
      <alignment horizontal="right" indent="1"/>
    </xf>
    <xf numFmtId="177" fontId="33" fillId="0" borderId="0" xfId="8" applyNumberFormat="1" applyFont="1"/>
    <xf numFmtId="0" fontId="33" fillId="0" borderId="0" xfId="0" applyFont="1" applyFill="1" applyBorder="1"/>
    <xf numFmtId="167" fontId="12" fillId="12" borderId="0" xfId="0" applyNumberFormat="1" applyFont="1" applyFill="1" applyBorder="1" applyAlignment="1">
      <alignment vertical="center" wrapText="1"/>
    </xf>
    <xf numFmtId="0" fontId="10" fillId="0" borderId="0" xfId="0" applyFont="1" applyFill="1"/>
    <xf numFmtId="167" fontId="10" fillId="0" borderId="0" xfId="0" applyNumberFormat="1" applyFont="1" applyFill="1"/>
    <xf numFmtId="167" fontId="11" fillId="0" borderId="0" xfId="0" applyNumberFormat="1" applyFont="1" applyFill="1"/>
    <xf numFmtId="9" fontId="13" fillId="12" borderId="26" xfId="7" applyFont="1" applyFill="1" applyBorder="1" applyAlignment="1">
      <alignment vertical="center" wrapText="1"/>
    </xf>
    <xf numFmtId="0" fontId="34" fillId="3" borderId="2" xfId="0" applyFont="1" applyFill="1" applyBorder="1"/>
    <xf numFmtId="166" fontId="35" fillId="0" borderId="5" xfId="0" applyNumberFormat="1" applyFont="1" applyBorder="1" applyAlignment="1">
      <alignment horizontal="right" vertical="center" wrapText="1"/>
    </xf>
    <xf numFmtId="166" fontId="35" fillId="0" borderId="0" xfId="0" applyNumberFormat="1" applyFont="1" applyBorder="1" applyAlignment="1">
      <alignment horizontal="right" vertical="center" wrapText="1"/>
    </xf>
    <xf numFmtId="166" fontId="35" fillId="0" borderId="9" xfId="0" applyNumberFormat="1" applyFont="1" applyBorder="1" applyAlignment="1">
      <alignment horizontal="right" vertical="center" wrapText="1"/>
    </xf>
    <xf numFmtId="166" fontId="35" fillId="0" borderId="17" xfId="0" applyNumberFormat="1" applyFont="1" applyBorder="1" applyAlignment="1">
      <alignment horizontal="right" vertical="center" wrapText="1"/>
    </xf>
    <xf numFmtId="0" fontId="34" fillId="0" borderId="17" xfId="3" applyFont="1" applyBorder="1"/>
    <xf numFmtId="0" fontId="34" fillId="0" borderId="0" xfId="3" applyFont="1"/>
    <xf numFmtId="0" fontId="4" fillId="10" borderId="16" xfId="0" applyFont="1" applyFill="1" applyBorder="1" applyAlignment="1">
      <alignment horizontal="center" wrapText="1"/>
    </xf>
    <xf numFmtId="0" fontId="4" fillId="10" borderId="17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wrapText="1"/>
    </xf>
    <xf numFmtId="0" fontId="3" fillId="17" borderId="4" xfId="0" applyFont="1" applyFill="1" applyBorder="1" applyAlignment="1">
      <alignment horizontal="left" vertical="top"/>
    </xf>
    <xf numFmtId="0" fontId="3" fillId="17" borderId="2" xfId="0" applyFont="1" applyFill="1" applyBorder="1" applyAlignment="1">
      <alignment horizontal="left" vertical="top"/>
    </xf>
    <xf numFmtId="0" fontId="3" fillId="17" borderId="6" xfId="0" applyFont="1" applyFill="1" applyBorder="1" applyAlignment="1">
      <alignment horizontal="left" vertical="top"/>
    </xf>
    <xf numFmtId="0" fontId="3" fillId="18" borderId="4" xfId="0" applyFont="1" applyFill="1" applyBorder="1" applyAlignment="1">
      <alignment horizontal="left" vertical="top"/>
    </xf>
    <xf numFmtId="0" fontId="3" fillId="18" borderId="2" xfId="0" applyFont="1" applyFill="1" applyBorder="1" applyAlignment="1">
      <alignment horizontal="left" vertical="top"/>
    </xf>
    <xf numFmtId="0" fontId="3" fillId="18" borderId="6" xfId="0" applyFont="1" applyFill="1" applyBorder="1" applyAlignment="1">
      <alignment horizontal="left" vertical="top"/>
    </xf>
    <xf numFmtId="0" fontId="3" fillId="17" borderId="5" xfId="0" applyFont="1" applyFill="1" applyBorder="1" applyAlignment="1">
      <alignment horizontal="center" vertical="top" wrapText="1"/>
    </xf>
    <xf numFmtId="0" fontId="3" fillId="17" borderId="0" xfId="0" applyFont="1" applyFill="1" applyBorder="1" applyAlignment="1">
      <alignment horizontal="center" vertical="top" wrapText="1"/>
    </xf>
    <xf numFmtId="0" fontId="3" fillId="17" borderId="9" xfId="0" applyFont="1" applyFill="1" applyBorder="1" applyAlignment="1">
      <alignment horizontal="center" vertical="top" wrapText="1"/>
    </xf>
    <xf numFmtId="0" fontId="3" fillId="18" borderId="5" xfId="0" applyFont="1" applyFill="1" applyBorder="1" applyAlignment="1">
      <alignment horizontal="center" vertical="top" wrapText="1"/>
    </xf>
    <xf numFmtId="0" fontId="3" fillId="18" borderId="0" xfId="0" applyFont="1" applyFill="1" applyBorder="1" applyAlignment="1">
      <alignment horizontal="center" vertical="top" wrapText="1"/>
    </xf>
    <xf numFmtId="0" fontId="3" fillId="18" borderId="9" xfId="0" applyFont="1" applyFill="1" applyBorder="1" applyAlignment="1">
      <alignment horizontal="center" vertical="top" wrapText="1"/>
    </xf>
    <xf numFmtId="2" fontId="3" fillId="0" borderId="5" xfId="3" applyNumberFormat="1" applyBorder="1" applyAlignment="1">
      <alignment horizontal="center"/>
    </xf>
    <xf numFmtId="2" fontId="3" fillId="0" borderId="0" xfId="3" applyNumberFormat="1" applyBorder="1" applyAlignment="1">
      <alignment horizontal="center"/>
    </xf>
    <xf numFmtId="2" fontId="3" fillId="0" borderId="9" xfId="3" applyNumberFormat="1" applyBorder="1" applyAlignment="1">
      <alignment horizontal="center"/>
    </xf>
    <xf numFmtId="2" fontId="3" fillId="0" borderId="15" xfId="3" applyNumberFormat="1" applyBorder="1" applyAlignment="1">
      <alignment horizontal="center"/>
    </xf>
    <xf numFmtId="2" fontId="3" fillId="0" borderId="10" xfId="3" applyNumberFormat="1" applyBorder="1" applyAlignment="1">
      <alignment horizontal="center"/>
    </xf>
    <xf numFmtId="2" fontId="3" fillId="0" borderId="8" xfId="3" applyNumberFormat="1" applyBorder="1" applyAlignment="1">
      <alignment horizontal="center"/>
    </xf>
    <xf numFmtId="0" fontId="4" fillId="10" borderId="11" xfId="0" applyFont="1" applyFill="1" applyBorder="1" applyAlignment="1">
      <alignment horizontal="center" wrapText="1"/>
    </xf>
    <xf numFmtId="0" fontId="3" fillId="7" borderId="13" xfId="3" applyFill="1" applyBorder="1" applyAlignment="1">
      <alignment horizontal="center" wrapText="1"/>
    </xf>
    <xf numFmtId="0" fontId="3" fillId="7" borderId="14" xfId="3" applyFill="1" applyBorder="1" applyAlignment="1">
      <alignment horizontal="center" wrapText="1"/>
    </xf>
    <xf numFmtId="0" fontId="3" fillId="7" borderId="15" xfId="3" applyFill="1" applyBorder="1" applyAlignment="1">
      <alignment horizontal="center" wrapText="1"/>
    </xf>
    <xf numFmtId="0" fontId="3" fillId="7" borderId="8" xfId="3" applyFill="1" applyBorder="1" applyAlignment="1">
      <alignment horizontal="center" wrapText="1"/>
    </xf>
    <xf numFmtId="0" fontId="4" fillId="13" borderId="4" xfId="0" applyFont="1" applyFill="1" applyBorder="1" applyAlignment="1">
      <alignment horizontal="center" vertical="center" wrapText="1"/>
    </xf>
    <xf numFmtId="0" fontId="4" fillId="13" borderId="2" xfId="0" applyFont="1" applyFill="1" applyBorder="1" applyAlignment="1">
      <alignment horizontal="center" vertical="center" wrapText="1"/>
    </xf>
    <xf numFmtId="0" fontId="4" fillId="13" borderId="6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3" fillId="10" borderId="13" xfId="3" applyFill="1" applyBorder="1" applyAlignment="1">
      <alignment horizontal="center" wrapText="1"/>
    </xf>
    <xf numFmtId="0" fontId="3" fillId="10" borderId="5" xfId="3" applyFill="1" applyBorder="1" applyAlignment="1">
      <alignment horizontal="center" wrapText="1"/>
    </xf>
    <xf numFmtId="0" fontId="3" fillId="10" borderId="15" xfId="3" applyFill="1" applyBorder="1" applyAlignment="1">
      <alignment horizontal="center" wrapText="1"/>
    </xf>
    <xf numFmtId="0" fontId="3" fillId="10" borderId="14" xfId="3" applyFill="1" applyBorder="1" applyAlignment="1">
      <alignment horizontal="center" wrapText="1"/>
    </xf>
    <xf numFmtId="0" fontId="3" fillId="10" borderId="9" xfId="3" applyFill="1" applyBorder="1" applyAlignment="1">
      <alignment horizontal="center" wrapText="1"/>
    </xf>
    <xf numFmtId="0" fontId="3" fillId="10" borderId="8" xfId="3" applyFill="1" applyBorder="1" applyAlignment="1">
      <alignment horizontal="center" wrapText="1"/>
    </xf>
    <xf numFmtId="0" fontId="3" fillId="10" borderId="12" xfId="3" applyFill="1" applyBorder="1" applyAlignment="1">
      <alignment horizontal="center" wrapText="1"/>
    </xf>
    <xf numFmtId="0" fontId="3" fillId="10" borderId="0" xfId="3" applyFill="1" applyBorder="1" applyAlignment="1">
      <alignment horizontal="center" wrapText="1"/>
    </xf>
    <xf numFmtId="0" fontId="3" fillId="10" borderId="10" xfId="3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4" fillId="4" borderId="6" xfId="0" applyFont="1" applyFill="1" applyBorder="1" applyAlignment="1">
      <alignment horizontal="center" wrapText="1"/>
    </xf>
    <xf numFmtId="0" fontId="8" fillId="13" borderId="4" xfId="0" applyFont="1" applyFill="1" applyBorder="1" applyAlignment="1">
      <alignment horizontal="center" vertical="center" wrapText="1"/>
    </xf>
    <xf numFmtId="0" fontId="8" fillId="13" borderId="2" xfId="0" applyFont="1" applyFill="1" applyBorder="1" applyAlignment="1">
      <alignment horizontal="center" vertical="center" wrapText="1"/>
    </xf>
    <xf numFmtId="0" fontId="8" fillId="13" borderId="6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wrapText="1"/>
    </xf>
    <xf numFmtId="0" fontId="4" fillId="6" borderId="2" xfId="0" applyFont="1" applyFill="1" applyBorder="1" applyAlignment="1">
      <alignment horizontal="center" wrapText="1"/>
    </xf>
    <xf numFmtId="0" fontId="4" fillId="6" borderId="6" xfId="0" applyFont="1" applyFill="1" applyBorder="1" applyAlignment="1">
      <alignment horizontal="center" wrapText="1"/>
    </xf>
    <xf numFmtId="0" fontId="4" fillId="8" borderId="4" xfId="0" applyFont="1" applyFill="1" applyBorder="1" applyAlignment="1">
      <alignment horizontal="center" wrapText="1"/>
    </xf>
    <xf numFmtId="0" fontId="4" fillId="8" borderId="2" xfId="0" applyFont="1" applyFill="1" applyBorder="1" applyAlignment="1">
      <alignment horizontal="center" wrapText="1"/>
    </xf>
    <xf numFmtId="0" fontId="4" fillId="8" borderId="6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3" fillId="7" borderId="3" xfId="3" applyFill="1" applyBorder="1" applyAlignment="1">
      <alignment horizontal="center" wrapText="1"/>
    </xf>
    <xf numFmtId="0" fontId="10" fillId="0" borderId="28" xfId="0" applyFont="1" applyBorder="1" applyAlignment="1"/>
    <xf numFmtId="0" fontId="10" fillId="0" borderId="29" xfId="0" applyFont="1" applyBorder="1" applyAlignment="1"/>
    <xf numFmtId="0" fontId="10" fillId="0" borderId="30" xfId="0" applyFont="1" applyBorder="1" applyAlignment="1"/>
    <xf numFmtId="170" fontId="12" fillId="12" borderId="20" xfId="7" applyNumberFormat="1" applyFont="1" applyFill="1" applyBorder="1" applyAlignment="1">
      <alignment horizontal="center" vertical="center" wrapText="1"/>
    </xf>
    <xf numFmtId="170" fontId="12" fillId="12" borderId="22" xfId="7" applyNumberFormat="1" applyFont="1" applyFill="1" applyBorder="1" applyAlignment="1">
      <alignment horizontal="center" vertical="center" wrapText="1"/>
    </xf>
    <xf numFmtId="170" fontId="12" fillId="12" borderId="21" xfId="7" applyNumberFormat="1" applyFont="1" applyFill="1" applyBorder="1" applyAlignment="1">
      <alignment horizontal="center" vertical="center" wrapText="1"/>
    </xf>
    <xf numFmtId="167" fontId="12" fillId="12" borderId="20" xfId="0" applyNumberFormat="1" applyFont="1" applyFill="1" applyBorder="1" applyAlignment="1">
      <alignment horizontal="center" vertical="center" wrapText="1"/>
    </xf>
    <xf numFmtId="167" fontId="12" fillId="12" borderId="22" xfId="0" applyNumberFormat="1" applyFont="1" applyFill="1" applyBorder="1" applyAlignment="1">
      <alignment horizontal="center" vertical="center" wrapText="1"/>
    </xf>
    <xf numFmtId="167" fontId="12" fillId="12" borderId="21" xfId="0" applyNumberFormat="1" applyFont="1" applyFill="1" applyBorder="1" applyAlignment="1">
      <alignment horizontal="center" vertical="center" wrapText="1"/>
    </xf>
    <xf numFmtId="0" fontId="12" fillId="11" borderId="20" xfId="0" applyFont="1" applyFill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2" fillId="11" borderId="19" xfId="0" applyFont="1" applyFill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12" fillId="11" borderId="20" xfId="0" applyFont="1" applyFill="1" applyBorder="1" applyAlignment="1">
      <alignment horizontal="center" vertical="center" wrapText="1"/>
    </xf>
    <xf numFmtId="0" fontId="12" fillId="11" borderId="22" xfId="0" applyFont="1" applyFill="1" applyBorder="1" applyAlignment="1">
      <alignment horizontal="center" vertical="center" wrapText="1"/>
    </xf>
    <xf numFmtId="167" fontId="13" fillId="12" borderId="20" xfId="0" applyNumberFormat="1" applyFont="1" applyFill="1" applyBorder="1" applyAlignment="1">
      <alignment horizontal="center" vertical="center" wrapText="1"/>
    </xf>
    <xf numFmtId="167" fontId="13" fillId="12" borderId="22" xfId="0" applyNumberFormat="1" applyFont="1" applyFill="1" applyBorder="1" applyAlignment="1">
      <alignment horizontal="center" vertical="center" wrapText="1"/>
    </xf>
    <xf numFmtId="167" fontId="13" fillId="12" borderId="21" xfId="0" applyNumberFormat="1" applyFont="1" applyFill="1" applyBorder="1" applyAlignment="1">
      <alignment horizontal="center" vertical="center" wrapText="1"/>
    </xf>
    <xf numFmtId="168" fontId="13" fillId="12" borderId="20" xfId="0" applyNumberFormat="1" applyFont="1" applyFill="1" applyBorder="1" applyAlignment="1">
      <alignment horizontal="center" vertical="center" wrapText="1"/>
    </xf>
    <xf numFmtId="168" fontId="13" fillId="12" borderId="21" xfId="0" applyNumberFormat="1" applyFont="1" applyFill="1" applyBorder="1" applyAlignment="1">
      <alignment horizontal="center" vertical="center" wrapText="1"/>
    </xf>
    <xf numFmtId="168" fontId="13" fillId="12" borderId="22" xfId="0" applyNumberFormat="1" applyFont="1" applyFill="1" applyBorder="1" applyAlignment="1">
      <alignment horizontal="center" vertical="center" wrapText="1"/>
    </xf>
    <xf numFmtId="0" fontId="12" fillId="11" borderId="21" xfId="0" applyFont="1" applyFill="1" applyBorder="1" applyAlignment="1">
      <alignment horizontal="center" vertical="center" wrapText="1"/>
    </xf>
    <xf numFmtId="167" fontId="29" fillId="0" borderId="20" xfId="0" applyNumberFormat="1" applyFont="1" applyFill="1" applyBorder="1" applyAlignment="1">
      <alignment horizontal="center" vertical="center" wrapText="1"/>
    </xf>
    <xf numFmtId="167" fontId="29" fillId="0" borderId="22" xfId="0" applyNumberFormat="1" applyFont="1" applyFill="1" applyBorder="1" applyAlignment="1">
      <alignment horizontal="center" vertical="center" wrapText="1"/>
    </xf>
    <xf numFmtId="0" fontId="12" fillId="11" borderId="20" xfId="0" applyFont="1" applyFill="1" applyBorder="1" applyAlignment="1">
      <alignment horizontal="center" vertical="center"/>
    </xf>
    <xf numFmtId="0" fontId="12" fillId="11" borderId="21" xfId="0" applyFont="1" applyFill="1" applyBorder="1" applyAlignment="1">
      <alignment horizontal="center" vertical="center"/>
    </xf>
    <xf numFmtId="0" fontId="12" fillId="11" borderId="22" xfId="0" applyFont="1" applyFill="1" applyBorder="1" applyAlignment="1">
      <alignment horizontal="center" vertical="center"/>
    </xf>
  </cellXfs>
  <cellStyles count="63">
    <cellStyle name="5x indented GHG Textfiels" xfId="27"/>
    <cellStyle name="Bad" xfId="2" builtinId="27"/>
    <cellStyle name="Comma" xfId="8" builtinId="3"/>
    <cellStyle name="Comma 2" xfId="36"/>
    <cellStyle name="Comma 2 2" xfId="56"/>
    <cellStyle name="Constants" xfId="24"/>
    <cellStyle name="Header 2" xfId="5"/>
    <cellStyle name="Heading 1" xfId="1" builtinId="16"/>
    <cellStyle name="Headline" xfId="23"/>
    <cellStyle name="Hed Side" xfId="35"/>
    <cellStyle name="Hyperlink 2" xfId="30"/>
    <cellStyle name="Komma 2" xfId="6"/>
    <cellStyle name="Komma 2 2" xfId="9"/>
    <cellStyle name="Komma 2 2 2" xfId="14"/>
    <cellStyle name="Komma 2 2 2 2" xfId="51"/>
    <cellStyle name="Komma 2 2 3" xfId="40"/>
    <cellStyle name="Komma 2 2 3 2" xfId="60"/>
    <cellStyle name="Komma 2 2 4" xfId="47"/>
    <cellStyle name="Komma 2 3" xfId="12"/>
    <cellStyle name="Komma 2 3 2" xfId="38"/>
    <cellStyle name="Komma 2 3 2 2" xfId="58"/>
    <cellStyle name="Komma 2 3 3" xfId="49"/>
    <cellStyle name="Komma 2 4" xfId="18"/>
    <cellStyle name="Komma 2 4 2" xfId="53"/>
    <cellStyle name="Komma 2 5" xfId="44"/>
    <cellStyle name="Komma 3" xfId="10"/>
    <cellStyle name="Komma 3 2" xfId="15"/>
    <cellStyle name="Komma 3 2 2" xfId="41"/>
    <cellStyle name="Komma 3 2 2 2" xfId="61"/>
    <cellStyle name="Komma 3 2 3" xfId="52"/>
    <cellStyle name="Komma 3 3" xfId="19"/>
    <cellStyle name="Komma 3 3 2" xfId="54"/>
    <cellStyle name="Komma 3 4" xfId="48"/>
    <cellStyle name="Komma 4" xfId="11"/>
    <cellStyle name="Komma 4 2" xfId="21"/>
    <cellStyle name="Komma 4 2 2" xfId="55"/>
    <cellStyle name="Komma 5" xfId="13"/>
    <cellStyle name="Komma 5 2" xfId="28"/>
    <cellStyle name="Komma 5 3" xfId="50"/>
    <cellStyle name="Komma 6" xfId="37"/>
    <cellStyle name="Komma 6 2" xfId="57"/>
    <cellStyle name="Komma 7" xfId="39"/>
    <cellStyle name="Komma 7 2" xfId="59"/>
    <cellStyle name="Komma 8" xfId="42"/>
    <cellStyle name="Komma 8 2" xfId="62"/>
    <cellStyle name="Komma 9" xfId="46"/>
    <cellStyle name="Normal" xfId="0" builtinId="0"/>
    <cellStyle name="Normal 2 2" xfId="22"/>
    <cellStyle name="Normal 2 2 2" xfId="33"/>
    <cellStyle name="Normal 3 2" xfId="34"/>
    <cellStyle name="Normal 7" xfId="29"/>
    <cellStyle name="Normal GHG Textfiels Bold" xfId="26"/>
    <cellStyle name="Percent" xfId="7" builtinId="5"/>
    <cellStyle name="Procent 2" xfId="45"/>
    <cellStyle name="Source Text" xfId="31"/>
    <cellStyle name="Standaard 2" xfId="3"/>
    <cellStyle name="Standaard 3" xfId="16"/>
    <cellStyle name="Standaard 4" xfId="17"/>
    <cellStyle name="Standaard 5" xfId="43"/>
    <cellStyle name="Standard 2" xfId="4"/>
    <cellStyle name="Standard 3" xfId="20"/>
    <cellStyle name="Title-2" xfId="32"/>
    <cellStyle name="Обычный_CRF2002 (1)" xfId="25"/>
  </cellStyles>
  <dxfs count="0"/>
  <tableStyles count="0" defaultTableStyle="TableStyleMedium2" defaultPivotStyle="PivotStyleLight16"/>
  <colors>
    <mruColors>
      <color rgb="FFE0B100"/>
      <color rgb="FFD85509"/>
      <color rgb="FFA8063A"/>
      <color rgb="FF5F207A"/>
      <color rgb="FF297825"/>
      <color rgb="FF004D88"/>
      <color rgb="FF7DAF23"/>
      <color rgb="FF00377A"/>
      <color rgb="FFFF99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5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0"/>
          <c:y val="9.9539819323061315E-2"/>
          <c:w val="0.7482993197278911"/>
          <c:h val="0.9004601806769386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'Tables Synthesis Chapter'!$C$40</c:f>
              <c:strCache>
                <c:ptCount val="1"/>
                <c:pt idx="0">
                  <c:v>Accidents</c:v>
                </c:pt>
              </c:strCache>
            </c:strRef>
          </c:tx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'Tables Synthesis Chapter'!$D$37:$M$38</c15:sqref>
                  </c15:fullRef>
                </c:ext>
              </c:extLst>
              <c:f>'Tables Synthesis Chapter'!$D$37:$M$38</c:f>
              <c:multiLvlStrCache>
                <c:ptCount val="8"/>
                <c:lvl>
                  <c:pt idx="0">
                    <c:v>Car</c:v>
                  </c:pt>
                  <c:pt idx="1">
                    <c:v>Bus/Coach</c:v>
                  </c:pt>
                  <c:pt idx="2">
                    <c:v>MC</c:v>
                  </c:pt>
                  <c:pt idx="3">
                    <c:v>Rail</c:v>
                  </c:pt>
                  <c:pt idx="4">
                    <c:v>LDV</c:v>
                  </c:pt>
                  <c:pt idx="5">
                    <c:v>HGV</c:v>
                  </c:pt>
                  <c:pt idx="6">
                    <c:v>Rail</c:v>
                  </c:pt>
                  <c:pt idx="7">
                    <c:v>IWT</c:v>
                  </c:pt>
                </c:lvl>
                <c:lvl>
                  <c:pt idx="0">
                    <c:v>Passenger transport</c:v>
                  </c:pt>
                  <c:pt idx="4">
                    <c:v>§</c:v>
                  </c:pt>
                  <c:pt idx="5">
                    <c:v>Freight Transport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'Tables Synthesis Chapter'!$D$40:$N$40</c15:sqref>
                  </c15:fullRef>
                </c:ext>
              </c:extLst>
              <c:f>('Tables Synthesis Chapter'!$D$40:$G$40,'Tables Synthesis Chapter'!$I$40:$L$40)</c:f>
              <c:numCache>
                <c:formatCode>#,##0.0</c:formatCode>
                <c:ptCount val="8"/>
                <c:pt idx="0">
                  <c:v>210.23811647229306</c:v>
                </c:pt>
                <c:pt idx="1">
                  <c:v>5.3212653511832881</c:v>
                </c:pt>
                <c:pt idx="2">
                  <c:v>20.966110386756949</c:v>
                </c:pt>
                <c:pt idx="3">
                  <c:v>2.0614482879861122</c:v>
                </c:pt>
                <c:pt idx="4">
                  <c:v>19.794442773406097</c:v>
                </c:pt>
                <c:pt idx="5">
                  <c:v>22.989773446968353</c:v>
                </c:pt>
                <c:pt idx="6">
                  <c:v>0.27172170967473536</c:v>
                </c:pt>
                <c:pt idx="7">
                  <c:v>8.9071634899126367E-2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EC-454C-982B-1872EE8AB717}"/>
            </c:ext>
          </c:extLst>
        </c:ser>
        <c:ser>
          <c:idx val="1"/>
          <c:order val="1"/>
          <c:tx>
            <c:strRef>
              <c:f>'Tables Synthesis Chapter'!$C$41</c:f>
              <c:strCache>
                <c:ptCount val="1"/>
                <c:pt idx="0">
                  <c:v>Air Pollution</c:v>
                </c:pt>
              </c:strCache>
            </c:strRef>
          </c:tx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'Tables Synthesis Chapter'!$D$37:$M$38</c15:sqref>
                  </c15:fullRef>
                </c:ext>
              </c:extLst>
              <c:f>'Tables Synthesis Chapter'!$D$37:$M$38</c:f>
              <c:multiLvlStrCache>
                <c:ptCount val="8"/>
                <c:lvl>
                  <c:pt idx="0">
                    <c:v>Car</c:v>
                  </c:pt>
                  <c:pt idx="1">
                    <c:v>Bus/Coach</c:v>
                  </c:pt>
                  <c:pt idx="2">
                    <c:v>MC</c:v>
                  </c:pt>
                  <c:pt idx="3">
                    <c:v>Rail</c:v>
                  </c:pt>
                  <c:pt idx="4">
                    <c:v>LDV</c:v>
                  </c:pt>
                  <c:pt idx="5">
                    <c:v>HGV</c:v>
                  </c:pt>
                  <c:pt idx="6">
                    <c:v>Rail</c:v>
                  </c:pt>
                  <c:pt idx="7">
                    <c:v>IWT</c:v>
                  </c:pt>
                </c:lvl>
                <c:lvl>
                  <c:pt idx="0">
                    <c:v>Passenger transport</c:v>
                  </c:pt>
                  <c:pt idx="4">
                    <c:v>§</c:v>
                  </c:pt>
                  <c:pt idx="5">
                    <c:v>Freight Transport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'Tables Synthesis Chapter'!$D$41:$N$41</c15:sqref>
                  </c15:fullRef>
                </c:ext>
              </c:extLst>
              <c:f>('Tables Synthesis Chapter'!$D$41:$G$41,'Tables Synthesis Chapter'!$I$41:$L$41)</c:f>
              <c:numCache>
                <c:formatCode>#,##0.0</c:formatCode>
                <c:ptCount val="8"/>
                <c:pt idx="0">
                  <c:v>33.362568718880915</c:v>
                </c:pt>
                <c:pt idx="1">
                  <c:v>4.0251053371077514</c:v>
                </c:pt>
                <c:pt idx="2">
                  <c:v>1.8431395345334947</c:v>
                </c:pt>
                <c:pt idx="3">
                  <c:v>0.55210628573998632</c:v>
                </c:pt>
                <c:pt idx="4">
                  <c:v>15.48527411468868</c:v>
                </c:pt>
                <c:pt idx="5">
                  <c:v>13.933977568879094</c:v>
                </c:pt>
                <c:pt idx="6">
                  <c:v>0.67397487763800734</c:v>
                </c:pt>
                <c:pt idx="7">
                  <c:v>1.9284169449228368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EC-454C-982B-1872EE8AB717}"/>
            </c:ext>
          </c:extLst>
        </c:ser>
        <c:ser>
          <c:idx val="2"/>
          <c:order val="2"/>
          <c:tx>
            <c:strRef>
              <c:f>'Tables Synthesis Chapter'!$C$42</c:f>
              <c:strCache>
                <c:ptCount val="1"/>
                <c:pt idx="0">
                  <c:v>Climate </c:v>
                </c:pt>
              </c:strCache>
            </c:strRef>
          </c:tx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'Tables Synthesis Chapter'!$D$37:$M$38</c15:sqref>
                  </c15:fullRef>
                </c:ext>
              </c:extLst>
              <c:f>'Tables Synthesis Chapter'!$D$37:$M$38</c:f>
              <c:multiLvlStrCache>
                <c:ptCount val="8"/>
                <c:lvl>
                  <c:pt idx="0">
                    <c:v>Car</c:v>
                  </c:pt>
                  <c:pt idx="1">
                    <c:v>Bus/Coach</c:v>
                  </c:pt>
                  <c:pt idx="2">
                    <c:v>MC</c:v>
                  </c:pt>
                  <c:pt idx="3">
                    <c:v>Rail</c:v>
                  </c:pt>
                  <c:pt idx="4">
                    <c:v>LDV</c:v>
                  </c:pt>
                  <c:pt idx="5">
                    <c:v>HGV</c:v>
                  </c:pt>
                  <c:pt idx="6">
                    <c:v>Rail</c:v>
                  </c:pt>
                  <c:pt idx="7">
                    <c:v>IWT</c:v>
                  </c:pt>
                </c:lvl>
                <c:lvl>
                  <c:pt idx="0">
                    <c:v>Passenger transport</c:v>
                  </c:pt>
                  <c:pt idx="4">
                    <c:v>§</c:v>
                  </c:pt>
                  <c:pt idx="5">
                    <c:v>Freight Transport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'Tables Synthesis Chapter'!$D$42:$N$42</c15:sqref>
                  </c15:fullRef>
                </c:ext>
              </c:extLst>
              <c:f>('Tables Synthesis Chapter'!$D$42:$G$42,'Tables Synthesis Chapter'!$I$42:$L$42)</c:f>
              <c:numCache>
                <c:formatCode>#,##0.0</c:formatCode>
                <c:ptCount val="8"/>
                <c:pt idx="0">
                  <c:v>55.557665818658549</c:v>
                </c:pt>
                <c:pt idx="1">
                  <c:v>2.4560372399809762</c:v>
                </c:pt>
                <c:pt idx="2">
                  <c:v>1.4730520112826362</c:v>
                </c:pt>
                <c:pt idx="3">
                  <c:v>0.22269991562045155</c:v>
                </c:pt>
                <c:pt idx="4">
                  <c:v>13.166476896386481</c:v>
                </c:pt>
                <c:pt idx="5">
                  <c:v>9.6253636649831478</c:v>
                </c:pt>
                <c:pt idx="6">
                  <c:v>0.24356818870827959</c:v>
                </c:pt>
                <c:pt idx="7">
                  <c:v>0.39532084781362842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EC-454C-982B-1872EE8AB717}"/>
            </c:ext>
          </c:extLst>
        </c:ser>
        <c:ser>
          <c:idx val="3"/>
          <c:order val="3"/>
          <c:tx>
            <c:strRef>
              <c:f>'Tables Synthesis Chapter'!$C$43</c:f>
              <c:strCache>
                <c:ptCount val="1"/>
                <c:pt idx="0">
                  <c:v>Noise</c:v>
                </c:pt>
              </c:strCache>
            </c:strRef>
          </c:tx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'Tables Synthesis Chapter'!$D$37:$M$38</c15:sqref>
                  </c15:fullRef>
                </c:ext>
              </c:extLst>
              <c:f>'Tables Synthesis Chapter'!$D$37:$M$38</c:f>
              <c:multiLvlStrCache>
                <c:ptCount val="8"/>
                <c:lvl>
                  <c:pt idx="0">
                    <c:v>Car</c:v>
                  </c:pt>
                  <c:pt idx="1">
                    <c:v>Bus/Coach</c:v>
                  </c:pt>
                  <c:pt idx="2">
                    <c:v>MC</c:v>
                  </c:pt>
                  <c:pt idx="3">
                    <c:v>Rail</c:v>
                  </c:pt>
                  <c:pt idx="4">
                    <c:v>LDV</c:v>
                  </c:pt>
                  <c:pt idx="5">
                    <c:v>HGV</c:v>
                  </c:pt>
                  <c:pt idx="6">
                    <c:v>Rail</c:v>
                  </c:pt>
                  <c:pt idx="7">
                    <c:v>IWT</c:v>
                  </c:pt>
                </c:lvl>
                <c:lvl>
                  <c:pt idx="0">
                    <c:v>Passenger transport</c:v>
                  </c:pt>
                  <c:pt idx="4">
                    <c:v>§</c:v>
                  </c:pt>
                  <c:pt idx="5">
                    <c:v>Freight Transport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'Tables Synthesis Chapter'!$D$43:$N$43</c15:sqref>
                  </c15:fullRef>
                </c:ext>
              </c:extLst>
              <c:f>('Tables Synthesis Chapter'!$D$43:$G$43,'Tables Synthesis Chapter'!$I$43:$L$43)</c:f>
              <c:numCache>
                <c:formatCode>#,##0.0</c:formatCode>
                <c:ptCount val="8"/>
                <c:pt idx="0">
                  <c:v>26.169052511266472</c:v>
                </c:pt>
                <c:pt idx="1">
                  <c:v>1.6291742318670537</c:v>
                </c:pt>
                <c:pt idx="2">
                  <c:v>14.801486995150009</c:v>
                </c:pt>
                <c:pt idx="3">
                  <c:v>3.9019377631792094</c:v>
                </c:pt>
                <c:pt idx="4">
                  <c:v>5.4342654634711263</c:v>
                </c:pt>
                <c:pt idx="5">
                  <c:v>9.1058448240455583</c:v>
                </c:pt>
                <c:pt idx="6">
                  <c:v>2.5152957918107957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EC-454C-982B-1872EE8AB717}"/>
            </c:ext>
          </c:extLst>
        </c:ser>
        <c:ser>
          <c:idx val="5"/>
          <c:order val="5"/>
          <c:tx>
            <c:strRef>
              <c:f>'Tables Synthesis Chapter'!$C$45</c:f>
              <c:strCache>
                <c:ptCount val="1"/>
                <c:pt idx="0">
                  <c:v>Well-to-Tank</c:v>
                </c:pt>
              </c:strCache>
            </c:strRef>
          </c:tx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'Tables Synthesis Chapter'!$D$37:$M$38</c15:sqref>
                  </c15:fullRef>
                </c:ext>
              </c:extLst>
              <c:f>'Tables Synthesis Chapter'!$D$37:$M$38</c:f>
              <c:multiLvlStrCache>
                <c:ptCount val="8"/>
                <c:lvl>
                  <c:pt idx="0">
                    <c:v>Car</c:v>
                  </c:pt>
                  <c:pt idx="1">
                    <c:v>Bus/Coach</c:v>
                  </c:pt>
                  <c:pt idx="2">
                    <c:v>MC</c:v>
                  </c:pt>
                  <c:pt idx="3">
                    <c:v>Rail</c:v>
                  </c:pt>
                  <c:pt idx="4">
                    <c:v>LDV</c:v>
                  </c:pt>
                  <c:pt idx="5">
                    <c:v>HGV</c:v>
                  </c:pt>
                  <c:pt idx="6">
                    <c:v>Rail</c:v>
                  </c:pt>
                  <c:pt idx="7">
                    <c:v>IWT</c:v>
                  </c:pt>
                </c:lvl>
                <c:lvl>
                  <c:pt idx="0">
                    <c:v>Passenger transport</c:v>
                  </c:pt>
                  <c:pt idx="4">
                    <c:v>§</c:v>
                  </c:pt>
                  <c:pt idx="5">
                    <c:v>Freight Transport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'Tables Synthesis Chapter'!$D$45:$N$45</c15:sqref>
                  </c15:fullRef>
                </c:ext>
              </c:extLst>
              <c:f>('Tables Synthesis Chapter'!$D$45:$G$45,'Tables Synthesis Chapter'!$I$45:$L$45)</c:f>
              <c:numCache>
                <c:formatCode>#,##0.0</c:formatCode>
                <c:ptCount val="8"/>
                <c:pt idx="0">
                  <c:v>18.130233521924879</c:v>
                </c:pt>
                <c:pt idx="1">
                  <c:v>0.82801990713859863</c:v>
                </c:pt>
                <c:pt idx="2">
                  <c:v>0.83464544173175659</c:v>
                </c:pt>
                <c:pt idx="3">
                  <c:v>3.097952386999443</c:v>
                </c:pt>
                <c:pt idx="4">
                  <c:v>3.7937937823803165</c:v>
                </c:pt>
                <c:pt idx="5">
                  <c:v>3.7079810606136832</c:v>
                </c:pt>
                <c:pt idx="6">
                  <c:v>0.63422051538161983</c:v>
                </c:pt>
                <c:pt idx="7">
                  <c:v>0.1974907792418652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EC-454C-982B-1872EE8AB717}"/>
            </c:ext>
          </c:extLst>
        </c:ser>
        <c:ser>
          <c:idx val="6"/>
          <c:order val="6"/>
          <c:tx>
            <c:strRef>
              <c:f>'Tables Synthesis Chapter'!$C$46</c:f>
              <c:strCache>
                <c:ptCount val="1"/>
                <c:pt idx="0">
                  <c:v>Habitat damage</c:v>
                </c:pt>
              </c:strCache>
            </c:strRef>
          </c:tx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'Tables Synthesis Chapter'!$D$37:$M$38</c15:sqref>
                  </c15:fullRef>
                </c:ext>
              </c:extLst>
              <c:f>'Tables Synthesis Chapter'!$D$37:$M$38</c:f>
              <c:multiLvlStrCache>
                <c:ptCount val="8"/>
                <c:lvl>
                  <c:pt idx="0">
                    <c:v>Car</c:v>
                  </c:pt>
                  <c:pt idx="1">
                    <c:v>Bus/Coach</c:v>
                  </c:pt>
                  <c:pt idx="2">
                    <c:v>MC</c:v>
                  </c:pt>
                  <c:pt idx="3">
                    <c:v>Rail</c:v>
                  </c:pt>
                  <c:pt idx="4">
                    <c:v>LDV</c:v>
                  </c:pt>
                  <c:pt idx="5">
                    <c:v>HGV</c:v>
                  </c:pt>
                  <c:pt idx="6">
                    <c:v>Rail</c:v>
                  </c:pt>
                  <c:pt idx="7">
                    <c:v>IWT</c:v>
                  </c:pt>
                </c:lvl>
                <c:lvl>
                  <c:pt idx="0">
                    <c:v>Passenger transport</c:v>
                  </c:pt>
                  <c:pt idx="4">
                    <c:v>§</c:v>
                  </c:pt>
                  <c:pt idx="5">
                    <c:v>Freight Transport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'Tables Synthesis Chapter'!$D$46:$N$46</c15:sqref>
                  </c15:fullRef>
                </c:ext>
              </c:extLst>
              <c:f>('Tables Synthesis Chapter'!$D$46:$G$46,'Tables Synthesis Chapter'!$I$46:$L$46)</c:f>
              <c:numCache>
                <c:formatCode>#,##0.0</c:formatCode>
                <c:ptCount val="8"/>
                <c:pt idx="0">
                  <c:v>25.934816960605197</c:v>
                </c:pt>
                <c:pt idx="1">
                  <c:v>0.5922523073553112</c:v>
                </c:pt>
                <c:pt idx="2">
                  <c:v>0.54419230601307056</c:v>
                </c:pt>
                <c:pt idx="3">
                  <c:v>2.6643126552203928</c:v>
                </c:pt>
                <c:pt idx="4">
                  <c:v>4.4414363950337306</c:v>
                </c:pt>
                <c:pt idx="5">
                  <c:v>3.5610978162803359</c:v>
                </c:pt>
                <c:pt idx="6">
                  <c:v>1.0179544091384296</c:v>
                </c:pt>
                <c:pt idx="7">
                  <c:v>0.29252632250166971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0EC-454C-982B-1872EE8AB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989632"/>
        <c:axId val="63991168"/>
        <c:extLst>
          <c:ext xmlns:c15="http://schemas.microsoft.com/office/drawing/2012/chart" uri="{02D57815-91ED-43cb-92C2-25804820EDAC}">
            <c15:filteredBa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'Tables Synthesis Chapter'!$C$44</c15:sqref>
                        </c15:formulaRef>
                      </c:ext>
                    </c:extLst>
                    <c:strCache>
                      <c:ptCount val="1"/>
                      <c:pt idx="0">
                        <c:v>Congestion</c:v>
                      </c:pt>
                    </c:strCache>
                  </c:strRef>
                </c:tx>
                <c:invertIfNegative val="0"/>
                <c:cat>
                  <c:multiLvlStrRef>
                    <c:extLst>
                      <c:ext uri="{02D57815-91ED-43cb-92C2-25804820EDAC}">
                        <c15:fullRef>
                          <c15:sqref>'Tables Synthesis Chapter'!$D$37:$M$38</c15:sqref>
                        </c15:fullRef>
                        <c15:formulaRef>
                          <c15:sqref>'Tables Synthesis Chapter'!$D$37:$M$38</c15:sqref>
                        </c15:formulaRef>
                      </c:ext>
                    </c:extLst>
                    <c:multiLvlStrCache>
                      <c:ptCount val="8"/>
                      <c:lvl>
                        <c:pt idx="0">
                          <c:v>Car</c:v>
                        </c:pt>
                        <c:pt idx="1">
                          <c:v>Bus/Coach</c:v>
                        </c:pt>
                        <c:pt idx="2">
                          <c:v>MC</c:v>
                        </c:pt>
                        <c:pt idx="3">
                          <c:v>Rail</c:v>
                        </c:pt>
                        <c:pt idx="4">
                          <c:v>LDV</c:v>
                        </c:pt>
                        <c:pt idx="5">
                          <c:v>HGV</c:v>
                        </c:pt>
                        <c:pt idx="6">
                          <c:v>Rail</c:v>
                        </c:pt>
                        <c:pt idx="7">
                          <c:v>IWT</c:v>
                        </c:pt>
                      </c:lvl>
                      <c:lvl>
                        <c:pt idx="0">
                          <c:v>Passenger transport</c:v>
                        </c:pt>
                        <c:pt idx="4">
                          <c:v>§</c:v>
                        </c:pt>
                        <c:pt idx="5">
                          <c:v>Freight Transport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ullRef>
                          <c15:sqref>'Tables Synthesis Chapter'!$D$44:$N$44</c15:sqref>
                        </c15:fullRef>
                        <c15:formulaRef>
                          <c15:sqref>('Tables Synthesis Chapter'!$D$44:$G$44,'Tables Synthesis Chapter'!$I$44:$L$44)</c15:sqref>
                        </c15:formulaRef>
                      </c:ext>
                    </c:extLst>
                    <c:numCache>
                      <c:formatCode>#,##0.0</c:formatCode>
                      <c:ptCount val="8"/>
                      <c:pt idx="0">
                        <c:v>196.05098991396471</c:v>
                      </c:pt>
                      <c:pt idx="1">
                        <c:v>4.474561301779314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55.484277241060994</c:v>
                      </c:pt>
                      <c:pt idx="5">
                        <c:v>14.595353130876635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40EC-454C-982B-1872EE8AB717}"/>
                  </c:ext>
                </c:extLst>
              </c15:ser>
            </c15:filteredBarSeries>
          </c:ext>
        </c:extLst>
      </c:barChart>
      <c:catAx>
        <c:axId val="6398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rgbClr val="000000"/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91168"/>
        <c:crosses val="autoZero"/>
        <c:auto val="1"/>
        <c:lblAlgn val="ctr"/>
        <c:lblOffset val="100"/>
        <c:tickLblSkip val="2"/>
        <c:noMultiLvlLbl val="0"/>
      </c:catAx>
      <c:valAx>
        <c:axId val="6399116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A8A8A8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89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949735449735447"/>
          <c:y val="6.1450531143117777E-2"/>
          <c:w val="0.17093235071806495"/>
          <c:h val="0.776172917473058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3.4261808412468932E-2"/>
          <c:y val="8.725868025063141E-2"/>
          <c:w val="0.59174900056346125"/>
          <c:h val="0.83346210358727901"/>
        </c:manualLayout>
      </c:layout>
      <c:pieChart>
        <c:varyColors val="1"/>
        <c:ser>
          <c:idx val="0"/>
          <c:order val="0"/>
          <c:dLbls>
            <c:dLbl>
              <c:idx val="1"/>
              <c:layout>
                <c:manualLayout>
                  <c:x val="-4.819600653523317E-2"/>
                  <c:y val="4.111101656511767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AE-4C55-8744-371B48BE9370}"/>
                </c:ext>
              </c:extLst>
            </c:dLbl>
            <c:dLbl>
              <c:idx val="2"/>
              <c:layout>
                <c:manualLayout>
                  <c:x val="9.794210492917739E-2"/>
                  <c:y val="1.03544353394454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DAE-4C55-8744-371B48BE937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('Tables Synthesis Chapter'!$C$72,'Tables Synthesis Chapter'!$C$75:$C$76)</c:f>
              <c:strCache>
                <c:ptCount val="3"/>
                <c:pt idx="0">
                  <c:v>Road</c:v>
                </c:pt>
                <c:pt idx="1">
                  <c:v>Rail</c:v>
                </c:pt>
                <c:pt idx="2">
                  <c:v>IWT</c:v>
                </c:pt>
              </c:strCache>
            </c:strRef>
          </c:cat>
          <c:val>
            <c:numRef>
              <c:f>('Tables Synthesis Chapter'!$F$72,'Tables Synthesis Chapter'!$F$75:$F$76)</c:f>
              <c:numCache>
                <c:formatCode>0.0%</c:formatCode>
                <c:ptCount val="3"/>
                <c:pt idx="0">
                  <c:v>0.97531836107560099</c:v>
                </c:pt>
                <c:pt idx="1">
                  <c:v>2.1230461198305121E-2</c:v>
                </c:pt>
                <c:pt idx="2">
                  <c:v>3.4511777260938362E-3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507-4A07-87F9-04851FF9D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029688368462379"/>
          <c:y val="0.11624319648869091"/>
          <c:w val="0.18978552539130741"/>
          <c:h val="0.80002670524569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rgbClr val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0351599451083841E-2"/>
          <c:y val="0.12462062635843922"/>
          <c:w val="0.93256467307068847"/>
          <c:h val="0.7246839440855763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'Tables Synthesis Chapter'!$C$40</c:f>
              <c:strCache>
                <c:ptCount val="1"/>
                <c:pt idx="0">
                  <c:v>Accidents</c:v>
                </c:pt>
              </c:strCache>
            </c:strRef>
          </c:tx>
          <c:spPr>
            <a:solidFill>
              <a:srgbClr val="004D88"/>
            </a:solidFill>
            <a:ln w="6350" cap="flat" cmpd="sng" algn="ctr">
              <a:solidFill>
                <a:srgbClr val="FFFFFF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invertIfNegative val="0"/>
          <c:cat>
            <c:multiLvlStrRef>
              <c:f>'Tables Synthesis Chapter'!$D$37:$N$38</c:f>
              <c:multiLvlStrCache>
                <c:ptCount val="11"/>
                <c:lvl>
                  <c:pt idx="0">
                    <c:v>Car</c:v>
                  </c:pt>
                  <c:pt idx="1">
                    <c:v>Bus/Coach</c:v>
                  </c:pt>
                  <c:pt idx="2">
                    <c:v>MC</c:v>
                  </c:pt>
                  <c:pt idx="3">
                    <c:v>Rail</c:v>
                  </c:pt>
                  <c:pt idx="4">
                    <c:v>Aviation°</c:v>
                  </c:pt>
                  <c:pt idx="5">
                    <c:v>LDV</c:v>
                  </c:pt>
                  <c:pt idx="6">
                    <c:v>HGV</c:v>
                  </c:pt>
                  <c:pt idx="7">
                    <c:v>Rail</c:v>
                  </c:pt>
                  <c:pt idx="8">
                    <c:v>IWT</c:v>
                  </c:pt>
                  <c:pt idx="9">
                    <c:v>Aviation°</c:v>
                  </c:pt>
                  <c:pt idx="10">
                    <c:v>Maritime°</c:v>
                  </c:pt>
                </c:lvl>
                <c:lvl>
                  <c:pt idx="0">
                    <c:v>Passenger transport</c:v>
                  </c:pt>
                  <c:pt idx="5">
                    <c:v>§</c:v>
                  </c:pt>
                  <c:pt idx="6">
                    <c:v>Freight Transport</c:v>
                  </c:pt>
                </c:lvl>
              </c:multiLvlStrCache>
            </c:multiLvlStrRef>
          </c:cat>
          <c:val>
            <c:numRef>
              <c:f>'Tables Synthesis Chapter'!$D$40:$N$40</c:f>
              <c:numCache>
                <c:formatCode>#,##0.0</c:formatCode>
                <c:ptCount val="11"/>
                <c:pt idx="0">
                  <c:v>210.23811647229306</c:v>
                </c:pt>
                <c:pt idx="1">
                  <c:v>5.3212653511832881</c:v>
                </c:pt>
                <c:pt idx="2">
                  <c:v>20.966110386756949</c:v>
                </c:pt>
                <c:pt idx="3">
                  <c:v>2.0614482879861122</c:v>
                </c:pt>
                <c:pt idx="4">
                  <c:v>7.5006487803561783E-2</c:v>
                </c:pt>
                <c:pt idx="5">
                  <c:v>19.794442773406097</c:v>
                </c:pt>
                <c:pt idx="6">
                  <c:v>22.989773446968353</c:v>
                </c:pt>
                <c:pt idx="7">
                  <c:v>0.27172170967473536</c:v>
                </c:pt>
                <c:pt idx="8">
                  <c:v>8.9071634899126367E-2</c:v>
                </c:pt>
                <c:pt idx="9">
                  <c:v>0</c:v>
                </c:pt>
                <c:pt idx="1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86-4E05-9C22-7B81D4BFEEDC}"/>
            </c:ext>
          </c:extLst>
        </c:ser>
        <c:ser>
          <c:idx val="1"/>
          <c:order val="1"/>
          <c:tx>
            <c:strRef>
              <c:f>'Tables Synthesis Chapter'!$C$41</c:f>
              <c:strCache>
                <c:ptCount val="1"/>
                <c:pt idx="0">
                  <c:v>Air Pollution</c:v>
                </c:pt>
              </c:strCache>
            </c:strRef>
          </c:tx>
          <c:spPr>
            <a:solidFill>
              <a:srgbClr val="5F207A"/>
            </a:solidFill>
            <a:ln w="6350" cap="flat" cmpd="sng" algn="ctr">
              <a:solidFill>
                <a:srgbClr val="FFFFFF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invertIfNegative val="0"/>
          <c:cat>
            <c:multiLvlStrRef>
              <c:f>'Tables Synthesis Chapter'!$D$37:$N$38</c:f>
              <c:multiLvlStrCache>
                <c:ptCount val="11"/>
                <c:lvl>
                  <c:pt idx="0">
                    <c:v>Car</c:v>
                  </c:pt>
                  <c:pt idx="1">
                    <c:v>Bus/Coach</c:v>
                  </c:pt>
                  <c:pt idx="2">
                    <c:v>MC</c:v>
                  </c:pt>
                  <c:pt idx="3">
                    <c:v>Rail</c:v>
                  </c:pt>
                  <c:pt idx="4">
                    <c:v>Aviation°</c:v>
                  </c:pt>
                  <c:pt idx="5">
                    <c:v>LDV</c:v>
                  </c:pt>
                  <c:pt idx="6">
                    <c:v>HGV</c:v>
                  </c:pt>
                  <c:pt idx="7">
                    <c:v>Rail</c:v>
                  </c:pt>
                  <c:pt idx="8">
                    <c:v>IWT</c:v>
                  </c:pt>
                  <c:pt idx="9">
                    <c:v>Aviation°</c:v>
                  </c:pt>
                  <c:pt idx="10">
                    <c:v>Maritime°</c:v>
                  </c:pt>
                </c:lvl>
                <c:lvl>
                  <c:pt idx="0">
                    <c:v>Passenger transport</c:v>
                  </c:pt>
                  <c:pt idx="5">
                    <c:v>§</c:v>
                  </c:pt>
                  <c:pt idx="6">
                    <c:v>Freight Transport</c:v>
                  </c:pt>
                </c:lvl>
              </c:multiLvlStrCache>
            </c:multiLvlStrRef>
          </c:cat>
          <c:val>
            <c:numRef>
              <c:f>'Tables Synthesis Chapter'!$D$41:$N$41</c:f>
              <c:numCache>
                <c:formatCode>#,##0.0</c:formatCode>
                <c:ptCount val="11"/>
                <c:pt idx="0">
                  <c:v>33.362568718880915</c:v>
                </c:pt>
                <c:pt idx="1">
                  <c:v>4.0251053371077514</c:v>
                </c:pt>
                <c:pt idx="2">
                  <c:v>1.8431395345334947</c:v>
                </c:pt>
                <c:pt idx="3">
                  <c:v>0.55210628573998632</c:v>
                </c:pt>
                <c:pt idx="4">
                  <c:v>0.86259639015721312</c:v>
                </c:pt>
                <c:pt idx="5">
                  <c:v>15.48527411468868</c:v>
                </c:pt>
                <c:pt idx="6">
                  <c:v>13.933977568879094</c:v>
                </c:pt>
                <c:pt idx="7">
                  <c:v>0.67397487763800734</c:v>
                </c:pt>
                <c:pt idx="8">
                  <c:v>1.9284169449228368</c:v>
                </c:pt>
                <c:pt idx="9">
                  <c:v>0.14467327075792241</c:v>
                </c:pt>
                <c:pt idx="10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86-4E05-9C22-7B81D4BFEEDC}"/>
            </c:ext>
          </c:extLst>
        </c:ser>
        <c:ser>
          <c:idx val="2"/>
          <c:order val="2"/>
          <c:tx>
            <c:strRef>
              <c:f>'Tables Synthesis Chapter'!$C$42</c:f>
              <c:strCache>
                <c:ptCount val="1"/>
                <c:pt idx="0">
                  <c:v>Climate </c:v>
                </c:pt>
              </c:strCache>
            </c:strRef>
          </c:tx>
          <c:spPr>
            <a:solidFill>
              <a:srgbClr val="A8063A"/>
            </a:solidFill>
            <a:ln w="6350" cap="flat" cmpd="sng" algn="ctr">
              <a:solidFill>
                <a:srgbClr val="FFFFFF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invertIfNegative val="0"/>
          <c:cat>
            <c:multiLvlStrRef>
              <c:f>'Tables Synthesis Chapter'!$D$37:$N$38</c:f>
              <c:multiLvlStrCache>
                <c:ptCount val="11"/>
                <c:lvl>
                  <c:pt idx="0">
                    <c:v>Car</c:v>
                  </c:pt>
                  <c:pt idx="1">
                    <c:v>Bus/Coach</c:v>
                  </c:pt>
                  <c:pt idx="2">
                    <c:v>MC</c:v>
                  </c:pt>
                  <c:pt idx="3">
                    <c:v>Rail</c:v>
                  </c:pt>
                  <c:pt idx="4">
                    <c:v>Aviation°</c:v>
                  </c:pt>
                  <c:pt idx="5">
                    <c:v>LDV</c:v>
                  </c:pt>
                  <c:pt idx="6">
                    <c:v>HGV</c:v>
                  </c:pt>
                  <c:pt idx="7">
                    <c:v>Rail</c:v>
                  </c:pt>
                  <c:pt idx="8">
                    <c:v>IWT</c:v>
                  </c:pt>
                  <c:pt idx="9">
                    <c:v>Aviation°</c:v>
                  </c:pt>
                  <c:pt idx="10">
                    <c:v>Maritime°</c:v>
                  </c:pt>
                </c:lvl>
                <c:lvl>
                  <c:pt idx="0">
                    <c:v>Passenger transport</c:v>
                  </c:pt>
                  <c:pt idx="5">
                    <c:v>§</c:v>
                  </c:pt>
                  <c:pt idx="6">
                    <c:v>Freight Transport</c:v>
                  </c:pt>
                </c:lvl>
              </c:multiLvlStrCache>
            </c:multiLvlStrRef>
          </c:cat>
          <c:val>
            <c:numRef>
              <c:f>'Tables Synthesis Chapter'!$D$42:$N$42</c:f>
              <c:numCache>
                <c:formatCode>#,##0.0</c:formatCode>
                <c:ptCount val="11"/>
                <c:pt idx="0">
                  <c:v>55.557665818658549</c:v>
                </c:pt>
                <c:pt idx="1">
                  <c:v>2.4560372399809762</c:v>
                </c:pt>
                <c:pt idx="2">
                  <c:v>1.4730520112826362</c:v>
                </c:pt>
                <c:pt idx="3">
                  <c:v>0.22269991562045155</c:v>
                </c:pt>
                <c:pt idx="4">
                  <c:v>29.832241562808207</c:v>
                </c:pt>
                <c:pt idx="5">
                  <c:v>13.166476896386481</c:v>
                </c:pt>
                <c:pt idx="6">
                  <c:v>9.6253636649831478</c:v>
                </c:pt>
                <c:pt idx="7">
                  <c:v>0.24356818870827959</c:v>
                </c:pt>
                <c:pt idx="8">
                  <c:v>0.39532084781362842</c:v>
                </c:pt>
                <c:pt idx="9">
                  <c:v>2.9097584371917913</c:v>
                </c:pt>
                <c:pt idx="10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86-4E05-9C22-7B81D4BFEEDC}"/>
            </c:ext>
          </c:extLst>
        </c:ser>
        <c:ser>
          <c:idx val="3"/>
          <c:order val="3"/>
          <c:tx>
            <c:strRef>
              <c:f>'Tables Synthesis Chapter'!$C$43</c:f>
              <c:strCache>
                <c:ptCount val="1"/>
                <c:pt idx="0">
                  <c:v>Noise</c:v>
                </c:pt>
              </c:strCache>
            </c:strRef>
          </c:tx>
          <c:spPr>
            <a:solidFill>
              <a:srgbClr val="D85509"/>
            </a:solidFill>
            <a:ln w="6350" cap="flat" cmpd="sng" algn="ctr">
              <a:solidFill>
                <a:srgbClr val="FFFFFF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invertIfNegative val="0"/>
          <c:cat>
            <c:multiLvlStrRef>
              <c:f>'Tables Synthesis Chapter'!$D$37:$N$38</c:f>
              <c:multiLvlStrCache>
                <c:ptCount val="11"/>
                <c:lvl>
                  <c:pt idx="0">
                    <c:v>Car</c:v>
                  </c:pt>
                  <c:pt idx="1">
                    <c:v>Bus/Coach</c:v>
                  </c:pt>
                  <c:pt idx="2">
                    <c:v>MC</c:v>
                  </c:pt>
                  <c:pt idx="3">
                    <c:v>Rail</c:v>
                  </c:pt>
                  <c:pt idx="4">
                    <c:v>Aviation°</c:v>
                  </c:pt>
                  <c:pt idx="5">
                    <c:v>LDV</c:v>
                  </c:pt>
                  <c:pt idx="6">
                    <c:v>HGV</c:v>
                  </c:pt>
                  <c:pt idx="7">
                    <c:v>Rail</c:v>
                  </c:pt>
                  <c:pt idx="8">
                    <c:v>IWT</c:v>
                  </c:pt>
                  <c:pt idx="9">
                    <c:v>Aviation°</c:v>
                  </c:pt>
                  <c:pt idx="10">
                    <c:v>Maritime°</c:v>
                  </c:pt>
                </c:lvl>
                <c:lvl>
                  <c:pt idx="0">
                    <c:v>Passenger transport</c:v>
                  </c:pt>
                  <c:pt idx="5">
                    <c:v>§</c:v>
                  </c:pt>
                  <c:pt idx="6">
                    <c:v>Freight Transport</c:v>
                  </c:pt>
                </c:lvl>
              </c:multiLvlStrCache>
            </c:multiLvlStrRef>
          </c:cat>
          <c:val>
            <c:numRef>
              <c:f>'Tables Synthesis Chapter'!$D$43:$N$43</c:f>
              <c:numCache>
                <c:formatCode>#,##0.0</c:formatCode>
                <c:ptCount val="11"/>
                <c:pt idx="0">
                  <c:v>26.169052511266472</c:v>
                </c:pt>
                <c:pt idx="1">
                  <c:v>1.6291742318670537</c:v>
                </c:pt>
                <c:pt idx="2">
                  <c:v>14.801486995150009</c:v>
                </c:pt>
                <c:pt idx="3">
                  <c:v>3.9019377631792094</c:v>
                </c:pt>
                <c:pt idx="4">
                  <c:v>0.84009296901340047</c:v>
                </c:pt>
                <c:pt idx="5">
                  <c:v>5.4342654634711263</c:v>
                </c:pt>
                <c:pt idx="6">
                  <c:v>9.1058448240455583</c:v>
                </c:pt>
                <c:pt idx="7">
                  <c:v>2.5152957918107957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86-4E05-9C22-7B81D4BFEEDC}"/>
            </c:ext>
          </c:extLst>
        </c:ser>
        <c:ser>
          <c:idx val="5"/>
          <c:order val="5"/>
          <c:tx>
            <c:strRef>
              <c:f>'Tables Synthesis Chapter'!$C$45</c:f>
              <c:strCache>
                <c:ptCount val="1"/>
                <c:pt idx="0">
                  <c:v>Well-to-Tank</c:v>
                </c:pt>
              </c:strCache>
            </c:strRef>
          </c:tx>
          <c:spPr>
            <a:solidFill>
              <a:srgbClr val="7DAF23"/>
            </a:solidFill>
            <a:ln w="6350" cap="flat" cmpd="sng" algn="ctr">
              <a:solidFill>
                <a:srgbClr val="FFFFFF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invertIfNegative val="0"/>
          <c:cat>
            <c:multiLvlStrRef>
              <c:f>'Tables Synthesis Chapter'!$D$37:$N$38</c:f>
              <c:multiLvlStrCache>
                <c:ptCount val="11"/>
                <c:lvl>
                  <c:pt idx="0">
                    <c:v>Car</c:v>
                  </c:pt>
                  <c:pt idx="1">
                    <c:v>Bus/Coach</c:v>
                  </c:pt>
                  <c:pt idx="2">
                    <c:v>MC</c:v>
                  </c:pt>
                  <c:pt idx="3">
                    <c:v>Rail</c:v>
                  </c:pt>
                  <c:pt idx="4">
                    <c:v>Aviation°</c:v>
                  </c:pt>
                  <c:pt idx="5">
                    <c:v>LDV</c:v>
                  </c:pt>
                  <c:pt idx="6">
                    <c:v>HGV</c:v>
                  </c:pt>
                  <c:pt idx="7">
                    <c:v>Rail</c:v>
                  </c:pt>
                  <c:pt idx="8">
                    <c:v>IWT</c:v>
                  </c:pt>
                  <c:pt idx="9">
                    <c:v>Aviation°</c:v>
                  </c:pt>
                  <c:pt idx="10">
                    <c:v>Maritime°</c:v>
                  </c:pt>
                </c:lvl>
                <c:lvl>
                  <c:pt idx="0">
                    <c:v>Passenger transport</c:v>
                  </c:pt>
                  <c:pt idx="5">
                    <c:v>§</c:v>
                  </c:pt>
                  <c:pt idx="6">
                    <c:v>Freight Transport</c:v>
                  </c:pt>
                </c:lvl>
              </c:multiLvlStrCache>
            </c:multiLvlStrRef>
          </c:cat>
          <c:val>
            <c:numRef>
              <c:f>'Tables Synthesis Chapter'!$D$45:$N$45</c:f>
              <c:numCache>
                <c:formatCode>#,##0.0</c:formatCode>
                <c:ptCount val="11"/>
                <c:pt idx="0">
                  <c:v>18.130233521924879</c:v>
                </c:pt>
                <c:pt idx="1">
                  <c:v>0.82801990713859863</c:v>
                </c:pt>
                <c:pt idx="2">
                  <c:v>0.83464544173175659</c:v>
                </c:pt>
                <c:pt idx="3">
                  <c:v>3.097952386999443</c:v>
                </c:pt>
                <c:pt idx="4">
                  <c:v>11.944368321380063</c:v>
                </c:pt>
                <c:pt idx="5">
                  <c:v>3.7937937823803165</c:v>
                </c:pt>
                <c:pt idx="6">
                  <c:v>3.7079810606136832</c:v>
                </c:pt>
                <c:pt idx="7">
                  <c:v>0.63422051538161983</c:v>
                </c:pt>
                <c:pt idx="8">
                  <c:v>0.1974907792418652</c:v>
                </c:pt>
                <c:pt idx="9">
                  <c:v>1.2556316786199366</c:v>
                </c:pt>
                <c:pt idx="10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86-4E05-9C22-7B81D4BFEEDC}"/>
            </c:ext>
          </c:extLst>
        </c:ser>
        <c:ser>
          <c:idx val="6"/>
          <c:order val="6"/>
          <c:tx>
            <c:strRef>
              <c:f>'Tables Synthesis Chapter'!$C$46</c:f>
              <c:strCache>
                <c:ptCount val="1"/>
                <c:pt idx="0">
                  <c:v>Habitat damage</c:v>
                </c:pt>
              </c:strCache>
            </c:strRef>
          </c:tx>
          <c:spPr>
            <a:solidFill>
              <a:srgbClr val="297825"/>
            </a:solidFill>
            <a:ln w="6350" cap="flat" cmpd="sng" algn="ctr">
              <a:solidFill>
                <a:srgbClr val="FFFFFF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invertIfNegative val="0"/>
          <c:cat>
            <c:multiLvlStrRef>
              <c:f>'Tables Synthesis Chapter'!$D$37:$N$38</c:f>
              <c:multiLvlStrCache>
                <c:ptCount val="11"/>
                <c:lvl>
                  <c:pt idx="0">
                    <c:v>Car</c:v>
                  </c:pt>
                  <c:pt idx="1">
                    <c:v>Bus/Coach</c:v>
                  </c:pt>
                  <c:pt idx="2">
                    <c:v>MC</c:v>
                  </c:pt>
                  <c:pt idx="3">
                    <c:v>Rail</c:v>
                  </c:pt>
                  <c:pt idx="4">
                    <c:v>Aviation°</c:v>
                  </c:pt>
                  <c:pt idx="5">
                    <c:v>LDV</c:v>
                  </c:pt>
                  <c:pt idx="6">
                    <c:v>HGV</c:v>
                  </c:pt>
                  <c:pt idx="7">
                    <c:v>Rail</c:v>
                  </c:pt>
                  <c:pt idx="8">
                    <c:v>IWT</c:v>
                  </c:pt>
                  <c:pt idx="9">
                    <c:v>Aviation°</c:v>
                  </c:pt>
                  <c:pt idx="10">
                    <c:v>Maritime°</c:v>
                  </c:pt>
                </c:lvl>
                <c:lvl>
                  <c:pt idx="0">
                    <c:v>Passenger transport</c:v>
                  </c:pt>
                  <c:pt idx="5">
                    <c:v>§</c:v>
                  </c:pt>
                  <c:pt idx="6">
                    <c:v>Freight Transport</c:v>
                  </c:pt>
                </c:lvl>
              </c:multiLvlStrCache>
            </c:multiLvlStrRef>
          </c:cat>
          <c:val>
            <c:numRef>
              <c:f>'Tables Synthesis Chapter'!$D$46:$N$46</c:f>
              <c:numCache>
                <c:formatCode>#,##0.0</c:formatCode>
                <c:ptCount val="11"/>
                <c:pt idx="0">
                  <c:v>25.934816960605197</c:v>
                </c:pt>
                <c:pt idx="1">
                  <c:v>0.5922523073553112</c:v>
                </c:pt>
                <c:pt idx="2">
                  <c:v>0.54419230601307056</c:v>
                </c:pt>
                <c:pt idx="3">
                  <c:v>2.6643126552203928</c:v>
                </c:pt>
                <c:pt idx="4">
                  <c:v>4.9834380683018535E-2</c:v>
                </c:pt>
                <c:pt idx="5">
                  <c:v>4.4414363950337306</c:v>
                </c:pt>
                <c:pt idx="6">
                  <c:v>3.5610978162803359</c:v>
                </c:pt>
                <c:pt idx="7">
                  <c:v>1.0179544091384296</c:v>
                </c:pt>
                <c:pt idx="8">
                  <c:v>0.29252632250166971</c:v>
                </c:pt>
                <c:pt idx="9">
                  <c:v>6.352428750594029E-3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986-4E05-9C22-7B81D4BFE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5030400"/>
        <c:axId val="85032320"/>
        <c:extLst>
          <c:ext xmlns:c15="http://schemas.microsoft.com/office/drawing/2012/chart" uri="{02D57815-91ED-43cb-92C2-25804820EDAC}">
            <c15:filteredBa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'Tables Synthesis Chapter'!$C$44</c15:sqref>
                        </c15:formulaRef>
                      </c:ext>
                    </c:extLst>
                    <c:strCache>
                      <c:ptCount val="1"/>
                      <c:pt idx="0">
                        <c:v>Congestion</c:v>
                      </c:pt>
                    </c:strCache>
                  </c:strRef>
                </c:tx>
                <c:spPr>
                  <a:solidFill>
                    <a:srgbClr val="E0AE00"/>
                  </a:solidFill>
                  <a:ln w="6350" cap="flat" cmpd="sng" algn="ctr">
                    <a:solidFill>
                      <a:srgbClr val="FFFFFF"/>
                    </a:solidFill>
                    <a:prstDash val="solid"/>
                    <a:round/>
                    <a:headEnd type="none" w="med" len="med"/>
                    <a:tailEnd type="none" w="med" len="med"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'Tables Synthesis Chapter'!$D$37:$N$38</c15:sqref>
                        </c15:formulaRef>
                      </c:ext>
                    </c:extLst>
                    <c:multiLvlStrCache>
                      <c:ptCount val="11"/>
                      <c:lvl>
                        <c:pt idx="0">
                          <c:v>Car</c:v>
                        </c:pt>
                        <c:pt idx="1">
                          <c:v>Bus/Coach</c:v>
                        </c:pt>
                        <c:pt idx="2">
                          <c:v>MC</c:v>
                        </c:pt>
                        <c:pt idx="3">
                          <c:v>Rail</c:v>
                        </c:pt>
                        <c:pt idx="4">
                          <c:v>Aviation°</c:v>
                        </c:pt>
                        <c:pt idx="5">
                          <c:v>LDV</c:v>
                        </c:pt>
                        <c:pt idx="6">
                          <c:v>HGV</c:v>
                        </c:pt>
                        <c:pt idx="7">
                          <c:v>Rail</c:v>
                        </c:pt>
                        <c:pt idx="8">
                          <c:v>IWT</c:v>
                        </c:pt>
                        <c:pt idx="9">
                          <c:v>Aviation°</c:v>
                        </c:pt>
                        <c:pt idx="10">
                          <c:v>Maritime°</c:v>
                        </c:pt>
                      </c:lvl>
                      <c:lvl>
                        <c:pt idx="0">
                          <c:v>Passenger transport</c:v>
                        </c:pt>
                        <c:pt idx="5">
                          <c:v>§</c:v>
                        </c:pt>
                        <c:pt idx="6">
                          <c:v>Freight Transport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'Tables Synthesis Chapter'!$D$44:$N$44</c15:sqref>
                        </c15:formulaRef>
                      </c:ext>
                    </c:extLst>
                    <c:numCache>
                      <c:formatCode>#,##0.0</c:formatCode>
                      <c:ptCount val="11"/>
                      <c:pt idx="0">
                        <c:v>196.05098991396471</c:v>
                      </c:pt>
                      <c:pt idx="1">
                        <c:v>4.474561301779314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55.484277241060994</c:v>
                      </c:pt>
                      <c:pt idx="6">
                        <c:v>14.595353130876635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C986-4E05-9C22-7B81D4BFEEDC}"/>
                  </c:ext>
                </c:extLst>
              </c15:ser>
            </c15:filteredBarSeries>
          </c:ext>
        </c:extLst>
      </c:barChart>
      <c:catAx>
        <c:axId val="85030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rgbClr val="000000"/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32320"/>
        <c:crosses val="autoZero"/>
        <c:auto val="1"/>
        <c:lblAlgn val="ctr"/>
        <c:lblOffset val="100"/>
        <c:tickLblSkip val="2"/>
        <c:noMultiLvlLbl val="0"/>
      </c:catAx>
      <c:valAx>
        <c:axId val="85032320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A8A8A8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30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2187643211265256"/>
          <c:y val="5.5551425760036008E-2"/>
          <c:w val="0.36269768309418177"/>
          <c:h val="0.2929186884706943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2.4552231788236428E-2"/>
          <c:y val="8.3726867792343021E-2"/>
          <c:w val="0.59174900056346125"/>
          <c:h val="0.833462103587279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4D88"/>
              </a:solidFill>
            </c:spPr>
            <c:extLst>
              <c:ext xmlns:c16="http://schemas.microsoft.com/office/drawing/2014/chart" uri="{C3380CC4-5D6E-409C-BE32-E72D297353CC}">
                <c16:uniqueId val="{00000004-33F4-4C57-97F2-E1A2C7F09A61}"/>
              </c:ext>
            </c:extLst>
          </c:dPt>
          <c:dPt>
            <c:idx val="1"/>
            <c:bubble3D val="0"/>
            <c:spPr>
              <a:solidFill>
                <a:srgbClr val="5F207A"/>
              </a:solidFill>
            </c:spPr>
            <c:extLst>
              <c:ext xmlns:c16="http://schemas.microsoft.com/office/drawing/2014/chart" uri="{C3380CC4-5D6E-409C-BE32-E72D297353CC}">
                <c16:uniqueId val="{00000005-33F4-4C57-97F2-E1A2C7F09A61}"/>
              </c:ext>
            </c:extLst>
          </c:dPt>
          <c:dPt>
            <c:idx val="2"/>
            <c:bubble3D val="0"/>
            <c:spPr>
              <a:solidFill>
                <a:srgbClr val="A8063A"/>
              </a:solidFill>
            </c:spPr>
            <c:extLst>
              <c:ext xmlns:c16="http://schemas.microsoft.com/office/drawing/2014/chart" uri="{C3380CC4-5D6E-409C-BE32-E72D297353CC}">
                <c16:uniqueId val="{00000001-33F4-4C57-97F2-E1A2C7F09A61}"/>
              </c:ext>
            </c:extLst>
          </c:dPt>
          <c:dPt>
            <c:idx val="3"/>
            <c:bubble3D val="0"/>
            <c:spPr>
              <a:solidFill>
                <a:srgbClr val="D85509"/>
              </a:solidFill>
            </c:spPr>
            <c:extLst>
              <c:ext xmlns:c16="http://schemas.microsoft.com/office/drawing/2014/chart" uri="{C3380CC4-5D6E-409C-BE32-E72D297353CC}">
                <c16:uniqueId val="{00000013-33F4-4C57-97F2-E1A2C7F09A61}"/>
              </c:ext>
            </c:extLst>
          </c:dPt>
          <c:dPt>
            <c:idx val="4"/>
            <c:bubble3D val="0"/>
            <c:spPr>
              <a:solidFill>
                <a:srgbClr val="E0B100"/>
              </a:solidFill>
            </c:spPr>
            <c:extLst>
              <c:ext xmlns:c16="http://schemas.microsoft.com/office/drawing/2014/chart" uri="{C3380CC4-5D6E-409C-BE32-E72D297353CC}">
                <c16:uniqueId val="{00000003-33F4-4C57-97F2-E1A2C7F09A61}"/>
              </c:ext>
            </c:extLst>
          </c:dPt>
          <c:dPt>
            <c:idx val="5"/>
            <c:bubble3D val="0"/>
            <c:spPr>
              <a:solidFill>
                <a:srgbClr val="7DAF23"/>
              </a:solidFill>
            </c:spPr>
            <c:extLst>
              <c:ext xmlns:c16="http://schemas.microsoft.com/office/drawing/2014/chart" uri="{C3380CC4-5D6E-409C-BE32-E72D297353CC}">
                <c16:uniqueId val="{00000010-33F4-4C57-97F2-E1A2C7F09A61}"/>
              </c:ext>
            </c:extLst>
          </c:dPt>
          <c:dPt>
            <c:idx val="6"/>
            <c:bubble3D val="0"/>
            <c:spPr>
              <a:solidFill>
                <a:srgbClr val="297825"/>
              </a:solidFill>
            </c:spPr>
            <c:extLst>
              <c:ext xmlns:c16="http://schemas.microsoft.com/office/drawing/2014/chart" uri="{C3380CC4-5D6E-409C-BE32-E72D297353CC}">
                <c16:uniqueId val="{0000000B-33F4-4C57-97F2-E1A2C7F09A61}"/>
              </c:ext>
            </c:extLst>
          </c:dPt>
          <c:dLbls>
            <c:dLbl>
              <c:idx val="0"/>
              <c:layout>
                <c:manualLayout>
                  <c:x val="-0.14078886105137131"/>
                  <c:y val="0.10940536140112081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3F4-4C57-97F2-E1A2C7F09A61}"/>
                </c:ext>
              </c:extLst>
            </c:dLbl>
            <c:dLbl>
              <c:idx val="1"/>
              <c:layout>
                <c:manualLayout>
                  <c:x val="-8.7386189618092538E-2"/>
                  <c:y val="-9.572969122598087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3F4-4C57-97F2-E1A2C7F09A61}"/>
                </c:ext>
              </c:extLst>
            </c:dLbl>
            <c:dLbl>
              <c:idx val="4"/>
              <c:layout>
                <c:manualLayout>
                  <c:x val="7.282182468174378E-2"/>
                  <c:y val="-1.367567017514010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3F4-4C57-97F2-E1A2C7F09A61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'Tables Synthesis Chapter'!$C$56:$C$62</c:f>
              <c:strCache>
                <c:ptCount val="7"/>
                <c:pt idx="0">
                  <c:v>Accidents</c:v>
                </c:pt>
                <c:pt idx="1">
                  <c:v>Air Pollution</c:v>
                </c:pt>
                <c:pt idx="2">
                  <c:v>Climate </c:v>
                </c:pt>
                <c:pt idx="3">
                  <c:v>Noise</c:v>
                </c:pt>
                <c:pt idx="4">
                  <c:v>Congestion</c:v>
                </c:pt>
                <c:pt idx="5">
                  <c:v>Well-to-Tank</c:v>
                </c:pt>
                <c:pt idx="6">
                  <c:v>Habitat damage</c:v>
                </c:pt>
              </c:strCache>
            </c:strRef>
          </c:cat>
          <c:val>
            <c:numRef>
              <c:f>'Tables Synthesis Chapter'!$F$56:$F$62</c:f>
              <c:numCache>
                <c:formatCode>0%</c:formatCode>
                <c:ptCount val="7"/>
                <c:pt idx="0">
                  <c:v>0.33495182056054451</c:v>
                </c:pt>
                <c:pt idx="1">
                  <c:v>8.536862512077259E-2</c:v>
                </c:pt>
                <c:pt idx="2">
                  <c:v>9.8845573537957365E-2</c:v>
                </c:pt>
                <c:pt idx="3">
                  <c:v>7.5563144831049131E-2</c:v>
                </c:pt>
                <c:pt idx="4">
                  <c:v>0.32172317767150016</c:v>
                </c:pt>
                <c:pt idx="5">
                  <c:v>3.7122692878976064E-2</c:v>
                </c:pt>
                <c:pt idx="6">
                  <c:v>4.6424965399200296E-2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4-4C57-97F2-E1A2C7F09A6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48612486209725"/>
          <c:y val="0"/>
          <c:w val="0.34513875137902744"/>
          <c:h val="0.998323922785227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rgbClr val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 sz="9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222884478209646"/>
          <c:y val="9.0104765384034391E-2"/>
          <c:w val="0.59174900056346125"/>
          <c:h val="0.83346210358727901"/>
        </c:manualLayout>
      </c:layout>
      <c:pieChart>
        <c:varyColors val="1"/>
        <c:ser>
          <c:idx val="0"/>
          <c:order val="0"/>
          <c:spPr>
            <a:ln>
              <a:solidFill>
                <a:sysClr val="window" lastClr="FFFFFF"/>
              </a:solidFill>
            </a:ln>
          </c:spPr>
          <c:dPt>
            <c:idx val="0"/>
            <c:bubble3D val="0"/>
            <c:spPr>
              <a:solidFill>
                <a:srgbClr val="004D88"/>
              </a:solidFill>
              <a:ln w="6350" cap="flat" cmpd="sng" algn="ctr">
                <a:solidFill>
                  <a:sysClr val="window" lastClr="FFFFFF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</c:spPr>
            <c:extLst>
              <c:ext xmlns:c16="http://schemas.microsoft.com/office/drawing/2014/chart" uri="{C3380CC4-5D6E-409C-BE32-E72D297353CC}">
                <c16:uniqueId val="{00000001-CCE3-4675-BE70-4487B9C95DC0}"/>
              </c:ext>
            </c:extLst>
          </c:dPt>
          <c:dPt>
            <c:idx val="1"/>
            <c:bubble3D val="0"/>
            <c:spPr>
              <a:solidFill>
                <a:srgbClr val="5F207A"/>
              </a:solidFill>
              <a:ln>
                <a:solidFill>
                  <a:sysClr val="window" lastClr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CE3-4675-BE70-4487B9C95DC0}"/>
              </c:ext>
            </c:extLst>
          </c:dPt>
          <c:dPt>
            <c:idx val="2"/>
            <c:bubble3D val="0"/>
            <c:spPr>
              <a:solidFill>
                <a:srgbClr val="A8063A"/>
              </a:solidFill>
              <a:ln>
                <a:solidFill>
                  <a:sysClr val="window" lastClr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CE3-4675-BE70-4487B9C95DC0}"/>
              </c:ext>
            </c:extLst>
          </c:dPt>
          <c:dPt>
            <c:idx val="3"/>
            <c:bubble3D val="0"/>
            <c:spPr>
              <a:solidFill>
                <a:srgbClr val="D85509"/>
              </a:solidFill>
              <a:ln w="6350" cap="flat" cmpd="sng" algn="ctr">
                <a:solidFill>
                  <a:sysClr val="window" lastClr="FFFFFF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</c:spPr>
            <c:extLst>
              <c:ext xmlns:c16="http://schemas.microsoft.com/office/drawing/2014/chart" uri="{C3380CC4-5D6E-409C-BE32-E72D297353CC}">
                <c16:uniqueId val="{00000007-6E87-40C1-AE37-CC33A21543BF}"/>
              </c:ext>
            </c:extLst>
          </c:dPt>
          <c:dPt>
            <c:idx val="4"/>
            <c:bubble3D val="0"/>
            <c:spPr>
              <a:solidFill>
                <a:srgbClr val="E0B100"/>
              </a:solidFill>
              <a:ln w="6350" cap="flat" cmpd="sng" algn="ctr">
                <a:solidFill>
                  <a:sysClr val="window" lastClr="FFFFFF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</c:spPr>
            <c:extLst>
              <c:ext xmlns:c16="http://schemas.microsoft.com/office/drawing/2014/chart" uri="{C3380CC4-5D6E-409C-BE32-E72D297353CC}">
                <c16:uniqueId val="{00000009-D985-435F-AD75-FE183D781DA1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CCE3-4675-BE70-4487B9C95DC0}"/>
                </c:ext>
              </c:extLst>
            </c:dLbl>
            <c:dLbl>
              <c:idx val="2"/>
              <c:layout>
                <c:manualLayout>
                  <c:x val="-7.410318298270549E-2"/>
                  <c:y val="3.4014735076101942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5-CCE3-4675-BE70-4487B9C95DC0}"/>
                </c:ext>
              </c:extLst>
            </c:dLbl>
            <c:dLbl>
              <c:idx val="3"/>
              <c:layout>
                <c:manualLayout>
                  <c:x val="1.4564364936348755E-2"/>
                  <c:y val="9.890520762915687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7-6E87-40C1-AE37-CC33A21543BF}"/>
                </c:ext>
              </c:extLst>
            </c:dLbl>
            <c:dLbl>
              <c:idx val="4"/>
              <c:layout>
                <c:manualLayout>
                  <c:x val="0.21316075771395282"/>
                  <c:y val="2.7211788060881554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9-D985-435F-AD75-FE183D781DA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'Tables Synthesis Chapter'!$C$72:$C$76</c:f>
              <c:strCache>
                <c:ptCount val="5"/>
                <c:pt idx="0">
                  <c:v>Road</c:v>
                </c:pt>
                <c:pt idx="1">
                  <c:v>Maritime°</c:v>
                </c:pt>
                <c:pt idx="2">
                  <c:v>Aviation°</c:v>
                </c:pt>
                <c:pt idx="3">
                  <c:v>Rail</c:v>
                </c:pt>
                <c:pt idx="4">
                  <c:v>IWT</c:v>
                </c:pt>
              </c:strCache>
            </c:strRef>
          </c:cat>
          <c:val>
            <c:numRef>
              <c:f>'Tables Synthesis Chapter'!$D$72:$D$76</c:f>
              <c:numCache>
                <c:formatCode>0%</c:formatCode>
                <c:ptCount val="5"/>
                <c:pt idx="0">
                  <c:v>0.83104538771439784</c:v>
                </c:pt>
                <c:pt idx="1">
                  <c:v>9.9378764229615418E-2</c:v>
                </c:pt>
                <c:pt idx="2">
                  <c:v>4.8545215384688083E-2</c:v>
                </c:pt>
                <c:pt idx="3" formatCode="0.0%">
                  <c:v>1.8089966888804772E-2</c:v>
                </c:pt>
                <c:pt idx="4" formatCode="0.0%">
                  <c:v>2.9406657824937927E-3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CE3-4675-BE70-4487B9C95D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000646030885623"/>
          <c:y val="0.11624308054582133"/>
          <c:w val="0.34513875137902744"/>
          <c:h val="0.80002670524569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rgbClr val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 sz="9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2.4552231788236428E-2"/>
          <c:y val="8.3726867792343021E-2"/>
          <c:w val="0.59174900056346125"/>
          <c:h val="0.83346210358727901"/>
        </c:manualLayout>
      </c:layout>
      <c:pieChart>
        <c:varyColors val="1"/>
        <c:ser>
          <c:idx val="0"/>
          <c:order val="0"/>
          <c:spPr>
            <a:solidFill>
              <a:srgbClr val="00377A"/>
            </a:solidFill>
            <a:ln w="6350" cap="flat" cmpd="sng" algn="ctr">
              <a:solidFill>
                <a:srgbClr val="FFFFFF"/>
              </a:solidFill>
              <a:prstDash val="solid"/>
              <a:round/>
              <a:headEnd type="none" w="med" len="med"/>
              <a:tailEnd type="none" w="med" len="med"/>
            </a:ln>
          </c:spPr>
          <c:dPt>
            <c:idx val="0"/>
            <c:bubble3D val="0"/>
            <c:spPr>
              <a:solidFill>
                <a:srgbClr val="004D88"/>
              </a:solidFill>
              <a:ln w="6350" cap="flat" cmpd="sng" algn="ctr">
                <a:solidFill>
                  <a:srgbClr val="FFFFFF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</c:spPr>
            <c:extLst>
              <c:ext xmlns:c16="http://schemas.microsoft.com/office/drawing/2014/chart" uri="{C3380CC4-5D6E-409C-BE32-E72D297353CC}">
                <c16:uniqueId val="{00000001-D832-41C6-8A6B-0E6B6D5C0F97}"/>
              </c:ext>
            </c:extLst>
          </c:dPt>
          <c:dPt>
            <c:idx val="1"/>
            <c:bubble3D val="0"/>
            <c:spPr>
              <a:solidFill>
                <a:srgbClr val="5F207A"/>
              </a:solidFill>
              <a:ln w="6350" cap="flat" cmpd="sng" algn="ctr">
                <a:solidFill>
                  <a:srgbClr val="FFFFFF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</c:spPr>
            <c:extLst>
              <c:ext xmlns:c16="http://schemas.microsoft.com/office/drawing/2014/chart" uri="{C3380CC4-5D6E-409C-BE32-E72D297353CC}">
                <c16:uniqueId val="{00000003-D832-41C6-8A6B-0E6B6D5C0F97}"/>
              </c:ext>
            </c:extLst>
          </c:dPt>
          <c:dPt>
            <c:idx val="2"/>
            <c:bubble3D val="0"/>
            <c:spPr>
              <a:solidFill>
                <a:srgbClr val="A8063A"/>
              </a:solidFill>
              <a:ln w="6350" cap="flat" cmpd="sng" algn="ctr">
                <a:solidFill>
                  <a:srgbClr val="FFFFFF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</c:spPr>
            <c:extLst>
              <c:ext xmlns:c16="http://schemas.microsoft.com/office/drawing/2014/chart" uri="{C3380CC4-5D6E-409C-BE32-E72D297353CC}">
                <c16:uniqueId val="{00000005-D832-41C6-8A6B-0E6B6D5C0F97}"/>
              </c:ext>
            </c:extLst>
          </c:dPt>
          <c:dPt>
            <c:idx val="3"/>
            <c:bubble3D val="0"/>
            <c:spPr>
              <a:solidFill>
                <a:srgbClr val="D85509"/>
              </a:solidFill>
              <a:ln w="6350" cap="flat" cmpd="sng" algn="ctr">
                <a:solidFill>
                  <a:srgbClr val="FFFFFF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</c:spPr>
            <c:extLst>
              <c:ext xmlns:c16="http://schemas.microsoft.com/office/drawing/2014/chart" uri="{C3380CC4-5D6E-409C-BE32-E72D297353CC}">
                <c16:uniqueId val="{00000007-D832-41C6-8A6B-0E6B6D5C0F97}"/>
              </c:ext>
            </c:extLst>
          </c:dPt>
          <c:dPt>
            <c:idx val="4"/>
            <c:bubble3D val="0"/>
            <c:spPr>
              <a:solidFill>
                <a:srgbClr val="E0AE00"/>
              </a:solidFill>
              <a:ln w="6350" cap="flat" cmpd="sng" algn="ctr">
                <a:solidFill>
                  <a:srgbClr val="FFFFFF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</c:spPr>
            <c:extLst>
              <c:ext xmlns:c16="http://schemas.microsoft.com/office/drawing/2014/chart" uri="{C3380CC4-5D6E-409C-BE32-E72D297353CC}">
                <c16:uniqueId val="{00000009-D832-41C6-8A6B-0E6B6D5C0F97}"/>
              </c:ext>
            </c:extLst>
          </c:dPt>
          <c:dPt>
            <c:idx val="5"/>
            <c:bubble3D val="0"/>
            <c:spPr>
              <a:solidFill>
                <a:srgbClr val="7DAF23"/>
              </a:solidFill>
              <a:ln w="6350" cap="flat" cmpd="sng" algn="ctr">
                <a:solidFill>
                  <a:srgbClr val="FFFFFF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</c:spPr>
            <c:extLst>
              <c:ext xmlns:c16="http://schemas.microsoft.com/office/drawing/2014/chart" uri="{C3380CC4-5D6E-409C-BE32-E72D297353CC}">
                <c16:uniqueId val="{0000000B-D832-41C6-8A6B-0E6B6D5C0F97}"/>
              </c:ext>
            </c:extLst>
          </c:dPt>
          <c:dPt>
            <c:idx val="6"/>
            <c:bubble3D val="0"/>
            <c:spPr>
              <a:solidFill>
                <a:srgbClr val="297825"/>
              </a:solidFill>
              <a:ln w="6350" cap="flat" cmpd="sng" algn="ctr">
                <a:solidFill>
                  <a:srgbClr val="FFFFFF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</c:spPr>
            <c:extLst>
              <c:ext xmlns:c16="http://schemas.microsoft.com/office/drawing/2014/chart" uri="{C3380CC4-5D6E-409C-BE32-E72D297353CC}">
                <c16:uniqueId val="{0000000D-D832-41C6-8A6B-0E6B6D5C0F97}"/>
              </c:ext>
            </c:extLst>
          </c:dPt>
          <c:dLbls>
            <c:dLbl>
              <c:idx val="5"/>
              <c:layout>
                <c:manualLayout>
                  <c:x val="7.3521372918843768E-3"/>
                  <c:y val="2.05135052627101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832-41C6-8A6B-0E6B6D5C0F97}"/>
                </c:ext>
              </c:extLst>
            </c:dLbl>
            <c:dLbl>
              <c:idx val="6"/>
              <c:layout>
                <c:manualLayout>
                  <c:x val="-6.1386313472534511E-3"/>
                  <c:y val="1.70945877189251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832-41C6-8A6B-0E6B6D5C0F9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'Tables Synthesis Chapter'!$C$56:$C$62</c:f>
              <c:strCache>
                <c:ptCount val="7"/>
                <c:pt idx="0">
                  <c:v>Accidents</c:v>
                </c:pt>
                <c:pt idx="1">
                  <c:v>Air Pollution</c:v>
                </c:pt>
                <c:pt idx="2">
                  <c:v>Climate </c:v>
                </c:pt>
                <c:pt idx="3">
                  <c:v>Noise</c:v>
                </c:pt>
                <c:pt idx="4">
                  <c:v>Congestion</c:v>
                </c:pt>
                <c:pt idx="5">
                  <c:v>Well-to-Tank</c:v>
                </c:pt>
                <c:pt idx="6">
                  <c:v>Habitat damage</c:v>
                </c:pt>
              </c:strCache>
            </c:strRef>
          </c:cat>
          <c:val>
            <c:numRef>
              <c:f>'Tables Synthesis Chapter'!$D$56:$D$62</c:f>
              <c:numCache>
                <c:formatCode>0%</c:formatCode>
                <c:ptCount val="7"/>
                <c:pt idx="0">
                  <c:v>0.28558170203636513</c:v>
                </c:pt>
                <c:pt idx="1">
                  <c:v>0.13960825345628766</c:v>
                </c:pt>
                <c:pt idx="2">
                  <c:v>0.1417055926772747</c:v>
                </c:pt>
                <c:pt idx="3">
                  <c:v>6.5236587579490149E-2</c:v>
                </c:pt>
                <c:pt idx="4">
                  <c:v>0.27413260489617214</c:v>
                </c:pt>
                <c:pt idx="5">
                  <c:v>5.4120740368420926E-2</c:v>
                </c:pt>
                <c:pt idx="6">
                  <c:v>3.9614518985989215E-2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832-41C6-8A6B-0E6B6D5C0F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48612486209725"/>
          <c:y val="0"/>
          <c:w val="0.34513875137902744"/>
          <c:h val="0.998323922785227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rgbClr val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0"/>
          <c:y val="9.9539819323061315E-2"/>
          <c:w val="0.7482993197278911"/>
          <c:h val="0.9004601806769386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'Tables Synthesis Chapter'!$C$90</c:f>
              <c:strCache>
                <c:ptCount val="1"/>
                <c:pt idx="0">
                  <c:v>Accidents</c:v>
                </c:pt>
              </c:strCache>
            </c:strRef>
          </c:tx>
          <c:invertIfNegative val="0"/>
          <c:cat>
            <c:multiLvlStrRef>
              <c:f>'Tables Synthesis Chapter'!$D$87:$H$88</c:f>
              <c:multiLvlStrCache>
                <c:ptCount val="5"/>
                <c:lvl>
                  <c:pt idx="0">
                    <c:v>Car</c:v>
                  </c:pt>
                  <c:pt idx="1">
                    <c:v>Bus/Coach</c:v>
                  </c:pt>
                  <c:pt idx="2">
                    <c:v>MC</c:v>
                  </c:pt>
                  <c:pt idx="3">
                    <c:v>Rail</c:v>
                  </c:pt>
                  <c:pt idx="4">
                    <c:v>Aviation*</c:v>
                  </c:pt>
                </c:lvl>
                <c:lvl>
                  <c:pt idx="0">
                    <c:v>Passenger transport</c:v>
                  </c:pt>
                </c:lvl>
              </c:multiLvlStrCache>
            </c:multiLvlStrRef>
          </c:cat>
          <c:val>
            <c:numRef>
              <c:f>'Tables Synthesis Chapter'!$D$90:$H$90</c:f>
              <c:numCache>
                <c:formatCode>#,##0.0</c:formatCode>
                <c:ptCount val="5"/>
                <c:pt idx="0">
                  <c:v>4.4547695287814797</c:v>
                </c:pt>
                <c:pt idx="1">
                  <c:v>0.97909454511702376</c:v>
                </c:pt>
                <c:pt idx="2">
                  <c:v>12.701575746826983</c:v>
                </c:pt>
                <c:pt idx="3">
                  <c:v>0.4664986206364648</c:v>
                </c:pt>
                <c:pt idx="4" formatCode="#,##0.00">
                  <c:v>1.7398758973696537E-2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90-4531-8B91-09A237DFBE41}"/>
            </c:ext>
          </c:extLst>
        </c:ser>
        <c:ser>
          <c:idx val="1"/>
          <c:order val="1"/>
          <c:tx>
            <c:strRef>
              <c:f>'Tables Synthesis Chapter'!$C$91</c:f>
              <c:strCache>
                <c:ptCount val="1"/>
                <c:pt idx="0">
                  <c:v>Air Pollution</c:v>
                </c:pt>
              </c:strCache>
            </c:strRef>
          </c:tx>
          <c:invertIfNegative val="0"/>
          <c:cat>
            <c:multiLvlStrRef>
              <c:f>'Tables Synthesis Chapter'!$D$87:$H$88</c:f>
              <c:multiLvlStrCache>
                <c:ptCount val="5"/>
                <c:lvl>
                  <c:pt idx="0">
                    <c:v>Car</c:v>
                  </c:pt>
                  <c:pt idx="1">
                    <c:v>Bus/Coach</c:v>
                  </c:pt>
                  <c:pt idx="2">
                    <c:v>MC</c:v>
                  </c:pt>
                  <c:pt idx="3">
                    <c:v>Rail</c:v>
                  </c:pt>
                  <c:pt idx="4">
                    <c:v>Aviation*</c:v>
                  </c:pt>
                </c:lvl>
                <c:lvl>
                  <c:pt idx="0">
                    <c:v>Passenger transport</c:v>
                  </c:pt>
                </c:lvl>
              </c:multiLvlStrCache>
            </c:multiLvlStrRef>
          </c:cat>
          <c:val>
            <c:numRef>
              <c:f>'Tables Synthesis Chapter'!$D$91:$H$91</c:f>
              <c:numCache>
                <c:formatCode>#,##0.0</c:formatCode>
                <c:ptCount val="5"/>
                <c:pt idx="0">
                  <c:v>0.70692487653795921</c:v>
                </c:pt>
                <c:pt idx="1">
                  <c:v>0.74511429446480903</c:v>
                </c:pt>
                <c:pt idx="2">
                  <c:v>1.1166008371603258</c:v>
                </c:pt>
                <c:pt idx="3" formatCode="#,##0.00">
                  <c:v>0.12493974369545799</c:v>
                </c:pt>
                <c:pt idx="4">
                  <c:v>0.16001285278348598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90-4531-8B91-09A237DFBE41}"/>
            </c:ext>
          </c:extLst>
        </c:ser>
        <c:ser>
          <c:idx val="2"/>
          <c:order val="2"/>
          <c:tx>
            <c:strRef>
              <c:f>'Tables Synthesis Chapter'!$C$92</c:f>
              <c:strCache>
                <c:ptCount val="1"/>
                <c:pt idx="0">
                  <c:v>Climate </c:v>
                </c:pt>
              </c:strCache>
            </c:strRef>
          </c:tx>
          <c:invertIfNegative val="0"/>
          <c:cat>
            <c:multiLvlStrRef>
              <c:f>'Tables Synthesis Chapter'!$D$87:$H$88</c:f>
              <c:multiLvlStrCache>
                <c:ptCount val="5"/>
                <c:lvl>
                  <c:pt idx="0">
                    <c:v>Car</c:v>
                  </c:pt>
                  <c:pt idx="1">
                    <c:v>Bus/Coach</c:v>
                  </c:pt>
                  <c:pt idx="2">
                    <c:v>MC</c:v>
                  </c:pt>
                  <c:pt idx="3">
                    <c:v>Rail</c:v>
                  </c:pt>
                  <c:pt idx="4">
                    <c:v>Aviation*</c:v>
                  </c:pt>
                </c:lvl>
                <c:lvl>
                  <c:pt idx="0">
                    <c:v>Passenger transport</c:v>
                  </c:pt>
                </c:lvl>
              </c:multiLvlStrCache>
            </c:multiLvlStrRef>
          </c:cat>
          <c:val>
            <c:numRef>
              <c:f>'Tables Synthesis Chapter'!$D$92:$H$92</c:f>
              <c:numCache>
                <c:formatCode>#,##0.0</c:formatCode>
                <c:ptCount val="5"/>
                <c:pt idx="0">
                  <c:v>1.1772203867313547</c:v>
                </c:pt>
                <c:pt idx="1">
                  <c:v>0.45700376450479924</c:v>
                </c:pt>
                <c:pt idx="2">
                  <c:v>0.89239641283870608</c:v>
                </c:pt>
                <c:pt idx="3" formatCode="#,##0.00">
                  <c:v>5.0396220976413664E-2</c:v>
                </c:pt>
                <c:pt idx="4">
                  <c:v>2.1568652911347623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90-4531-8B91-09A237DFBE41}"/>
            </c:ext>
          </c:extLst>
        </c:ser>
        <c:ser>
          <c:idx val="3"/>
          <c:order val="3"/>
          <c:tx>
            <c:strRef>
              <c:f>'Tables Synthesis Chapter'!$C$93</c:f>
              <c:strCache>
                <c:ptCount val="1"/>
                <c:pt idx="0">
                  <c:v>Noise</c:v>
                </c:pt>
              </c:strCache>
            </c:strRef>
          </c:tx>
          <c:invertIfNegative val="0"/>
          <c:cat>
            <c:multiLvlStrRef>
              <c:f>'Tables Synthesis Chapter'!$D$87:$H$88</c:f>
              <c:multiLvlStrCache>
                <c:ptCount val="5"/>
                <c:lvl>
                  <c:pt idx="0">
                    <c:v>Car</c:v>
                  </c:pt>
                  <c:pt idx="1">
                    <c:v>Bus/Coach</c:v>
                  </c:pt>
                  <c:pt idx="2">
                    <c:v>MC</c:v>
                  </c:pt>
                  <c:pt idx="3">
                    <c:v>Rail</c:v>
                  </c:pt>
                  <c:pt idx="4">
                    <c:v>Aviation*</c:v>
                  </c:pt>
                </c:lvl>
                <c:lvl>
                  <c:pt idx="0">
                    <c:v>Passenger transport</c:v>
                  </c:pt>
                </c:lvl>
              </c:multiLvlStrCache>
            </c:multiLvlStrRef>
          </c:cat>
          <c:val>
            <c:numRef>
              <c:f>'Tables Synthesis Chapter'!$D$93:$H$93</c:f>
              <c:numCache>
                <c:formatCode>#,##0.0</c:formatCode>
                <c:ptCount val="5"/>
                <c:pt idx="0">
                  <c:v>0.5545002955714543</c:v>
                </c:pt>
                <c:pt idx="1">
                  <c:v>0.33205242969321991</c:v>
                </c:pt>
                <c:pt idx="2">
                  <c:v>8.9669569017113542</c:v>
                </c:pt>
                <c:pt idx="3">
                  <c:v>0.88299502584694334</c:v>
                </c:pt>
                <c:pt idx="4">
                  <c:v>0.19487081066428999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90-4531-8B91-09A237DFBE41}"/>
            </c:ext>
          </c:extLst>
        </c:ser>
        <c:ser>
          <c:idx val="5"/>
          <c:order val="5"/>
          <c:tx>
            <c:strRef>
              <c:f>'Tables Synthesis Chapter'!$C$95</c:f>
              <c:strCache>
                <c:ptCount val="1"/>
                <c:pt idx="0">
                  <c:v>Well-to-Tank</c:v>
                </c:pt>
              </c:strCache>
            </c:strRef>
          </c:tx>
          <c:invertIfNegative val="0"/>
          <c:cat>
            <c:multiLvlStrRef>
              <c:f>'Tables Synthesis Chapter'!$D$87:$H$88</c:f>
              <c:multiLvlStrCache>
                <c:ptCount val="5"/>
                <c:lvl>
                  <c:pt idx="0">
                    <c:v>Car</c:v>
                  </c:pt>
                  <c:pt idx="1">
                    <c:v>Bus/Coach</c:v>
                  </c:pt>
                  <c:pt idx="2">
                    <c:v>MC</c:v>
                  </c:pt>
                  <c:pt idx="3">
                    <c:v>Rail</c:v>
                  </c:pt>
                  <c:pt idx="4">
                    <c:v>Aviation*</c:v>
                  </c:pt>
                </c:lvl>
                <c:lvl>
                  <c:pt idx="0">
                    <c:v>Passenger transport</c:v>
                  </c:pt>
                </c:lvl>
              </c:multiLvlStrCache>
            </c:multiLvlStrRef>
          </c:cat>
          <c:val>
            <c:numRef>
              <c:f>'Tables Synthesis Chapter'!$D$95:$H$95</c:f>
              <c:numCache>
                <c:formatCode>#,##0.0</c:formatCode>
                <c:ptCount val="5"/>
                <c:pt idx="0">
                  <c:v>0.38416445694236173</c:v>
                </c:pt>
                <c:pt idx="1">
                  <c:v>0.1559780531055367</c:v>
                </c:pt>
                <c:pt idx="2">
                  <c:v>0.5056403932031186</c:v>
                </c:pt>
                <c:pt idx="3">
                  <c:v>0.70105591479305629</c:v>
                </c:pt>
                <c:pt idx="4">
                  <c:v>0.89037312738344598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E90-4531-8B91-09A237DFBE41}"/>
            </c:ext>
          </c:extLst>
        </c:ser>
        <c:ser>
          <c:idx val="6"/>
          <c:order val="6"/>
          <c:tx>
            <c:strRef>
              <c:f>'Tables Synthesis Chapter'!$C$96</c:f>
              <c:strCache>
                <c:ptCount val="1"/>
                <c:pt idx="0">
                  <c:v>Habitat damage</c:v>
                </c:pt>
              </c:strCache>
            </c:strRef>
          </c:tx>
          <c:invertIfNegative val="0"/>
          <c:cat>
            <c:multiLvlStrRef>
              <c:f>'Tables Synthesis Chapter'!$D$87:$H$88</c:f>
              <c:multiLvlStrCache>
                <c:ptCount val="5"/>
                <c:lvl>
                  <c:pt idx="0">
                    <c:v>Car</c:v>
                  </c:pt>
                  <c:pt idx="1">
                    <c:v>Bus/Coach</c:v>
                  </c:pt>
                  <c:pt idx="2">
                    <c:v>MC</c:v>
                  </c:pt>
                  <c:pt idx="3">
                    <c:v>Rail</c:v>
                  </c:pt>
                  <c:pt idx="4">
                    <c:v>Aviation*</c:v>
                  </c:pt>
                </c:lvl>
                <c:lvl>
                  <c:pt idx="0">
                    <c:v>Passenger transport</c:v>
                  </c:pt>
                </c:lvl>
              </c:multiLvlStrCache>
            </c:multiLvlStrRef>
          </c:cat>
          <c:val>
            <c:numRef>
              <c:f>'Tables Synthesis Chapter'!$D$96:$H$96</c:f>
              <c:numCache>
                <c:formatCode>#,##0.0</c:formatCode>
                <c:ptCount val="5"/>
                <c:pt idx="0">
                  <c:v>0.54953704051974395</c:v>
                </c:pt>
                <c:pt idx="1">
                  <c:v>0.10705053801726222</c:v>
                </c:pt>
                <c:pt idx="2">
                  <c:v>0.32967964339400918</c:v>
                </c:pt>
                <c:pt idx="3">
                  <c:v>0.60292474269088425</c:v>
                </c:pt>
                <c:pt idx="4" formatCode="#,##0.00">
                  <c:v>6.6362994041715391E-3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E90-4531-8B91-09A237DFB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4196352"/>
        <c:axId val="144198272"/>
        <c:extLst>
          <c:ext xmlns:c15="http://schemas.microsoft.com/office/drawing/2012/chart" uri="{02D57815-91ED-43cb-92C2-25804820EDAC}">
            <c15:filteredBa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'Tables Synthesis Chapter'!$C$94</c15:sqref>
                        </c15:formulaRef>
                      </c:ext>
                    </c:extLst>
                    <c:strCache>
                      <c:ptCount val="1"/>
                      <c:pt idx="0">
                        <c:v>Congestion</c:v>
                      </c:pt>
                    </c:strCache>
                  </c:strRef>
                </c:tx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'Tables Synthesis Chapter'!$D$87:$H$88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Car</c:v>
                        </c:pt>
                        <c:pt idx="1">
                          <c:v>Bus/Coach</c:v>
                        </c:pt>
                        <c:pt idx="2">
                          <c:v>MC</c:v>
                        </c:pt>
                        <c:pt idx="3">
                          <c:v>Rail</c:v>
                        </c:pt>
                        <c:pt idx="4">
                          <c:v>Aviation*</c:v>
                        </c:pt>
                      </c:lvl>
                      <c:lvl>
                        <c:pt idx="0">
                          <c:v>Passenger transport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'Tables Synthesis Chapter'!$D$94:$H$94</c15:sqref>
                        </c15:formulaRef>
                      </c:ext>
                    </c:extLst>
                    <c:numCache>
                      <c:formatCode>#,##0.0</c:formatCode>
                      <c:ptCount val="5"/>
                      <c:pt idx="0">
                        <c:v>4.1541562044543623</c:v>
                      </c:pt>
                      <c:pt idx="1">
                        <c:v>0.81089241690698999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 formatCode="#,##0.00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6E90-4531-8B91-09A237DFBE41}"/>
                  </c:ext>
                </c:extLst>
              </c15:ser>
            </c15:filteredBarSeries>
          </c:ext>
        </c:extLst>
      </c:barChart>
      <c:catAx>
        <c:axId val="14419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rgbClr val="000000"/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44198272"/>
        <c:crosses val="autoZero"/>
        <c:auto val="1"/>
        <c:lblAlgn val="ctr"/>
        <c:lblOffset val="100"/>
        <c:tickLblSkip val="2"/>
        <c:noMultiLvlLbl val="0"/>
      </c:catAx>
      <c:valAx>
        <c:axId val="144198272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A8A8A8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44196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949735449735447"/>
          <c:y val="6.1450531143117777E-2"/>
          <c:w val="0.16577723863811822"/>
          <c:h val="0.47038656753271696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0"/>
          <c:y val="9.9539819323061315E-2"/>
          <c:w val="0.7482993197278911"/>
          <c:h val="0.9004601806769386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'Tables Synthesis Chapter'!$C$90</c:f>
              <c:strCache>
                <c:ptCount val="1"/>
                <c:pt idx="0">
                  <c:v>Accidents</c:v>
                </c:pt>
              </c:strCache>
            </c:strRef>
          </c:tx>
          <c:invertIfNegative val="0"/>
          <c:cat>
            <c:multiLvlStrRef>
              <c:f>'Tables Synthesis Chapter'!$J$87:$M$88</c:f>
              <c:multiLvlStrCache>
                <c:ptCount val="4"/>
                <c:lvl>
                  <c:pt idx="0">
                    <c:v>HGV</c:v>
                  </c:pt>
                  <c:pt idx="1">
                    <c:v>Rail</c:v>
                  </c:pt>
                  <c:pt idx="2">
                    <c:v>IWT</c:v>
                  </c:pt>
                  <c:pt idx="3">
                    <c:v>Maritime</c:v>
                  </c:pt>
                </c:lvl>
                <c:lvl>
                  <c:pt idx="0">
                    <c:v>Freight Transport</c:v>
                  </c:pt>
                </c:lvl>
              </c:multiLvlStrCache>
            </c:multiLvlStrRef>
          </c:cat>
          <c:val>
            <c:numRef>
              <c:f>'Tables Synthesis Chapter'!$J$90:$M$90</c:f>
              <c:numCache>
                <c:formatCode>#,##0.0</c:formatCode>
                <c:ptCount val="4"/>
                <c:pt idx="0">
                  <c:v>1.2546976709644657</c:v>
                </c:pt>
                <c:pt idx="1">
                  <c:v>6.5076809329581681E-2</c:v>
                </c:pt>
                <c:pt idx="2">
                  <c:v>5.9786676434353245E-2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F4-4D2C-A5D2-89EA1733C3EB}"/>
            </c:ext>
          </c:extLst>
        </c:ser>
        <c:ser>
          <c:idx val="1"/>
          <c:order val="1"/>
          <c:tx>
            <c:strRef>
              <c:f>'Tables Synthesis Chapter'!$C$91</c:f>
              <c:strCache>
                <c:ptCount val="1"/>
                <c:pt idx="0">
                  <c:v>Air Pollution</c:v>
                </c:pt>
              </c:strCache>
            </c:strRef>
          </c:tx>
          <c:invertIfNegative val="0"/>
          <c:cat>
            <c:multiLvlStrRef>
              <c:f>'Tables Synthesis Chapter'!$J$87:$M$88</c:f>
              <c:multiLvlStrCache>
                <c:ptCount val="4"/>
                <c:lvl>
                  <c:pt idx="0">
                    <c:v>HGV</c:v>
                  </c:pt>
                  <c:pt idx="1">
                    <c:v>Rail</c:v>
                  </c:pt>
                  <c:pt idx="2">
                    <c:v>IWT</c:v>
                  </c:pt>
                  <c:pt idx="3">
                    <c:v>Maritime</c:v>
                  </c:pt>
                </c:lvl>
                <c:lvl>
                  <c:pt idx="0">
                    <c:v>Freight Transport</c:v>
                  </c:pt>
                </c:lvl>
              </c:multiLvlStrCache>
            </c:multiLvlStrRef>
          </c:cat>
          <c:val>
            <c:numRef>
              <c:f>'Tables Synthesis Chapter'!$J$91:$M$91</c:f>
              <c:numCache>
                <c:formatCode>#,##0.0</c:formatCode>
                <c:ptCount val="4"/>
                <c:pt idx="0">
                  <c:v>0.760465484502161</c:v>
                </c:pt>
                <c:pt idx="1">
                  <c:v>0.16141564344446216</c:v>
                </c:pt>
                <c:pt idx="2">
                  <c:v>1.294392317455447</c:v>
                </c:pt>
                <c:pt idx="3">
                  <c:v>0.44283354848164569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DF4-4D2C-A5D2-89EA1733C3EB}"/>
            </c:ext>
          </c:extLst>
        </c:ser>
        <c:ser>
          <c:idx val="2"/>
          <c:order val="2"/>
          <c:tx>
            <c:strRef>
              <c:f>'Tables Synthesis Chapter'!$C$92</c:f>
              <c:strCache>
                <c:ptCount val="1"/>
                <c:pt idx="0">
                  <c:v>Climate </c:v>
                </c:pt>
              </c:strCache>
            </c:strRef>
          </c:tx>
          <c:invertIfNegative val="0"/>
          <c:cat>
            <c:multiLvlStrRef>
              <c:f>'Tables Synthesis Chapter'!$J$87:$M$88</c:f>
              <c:multiLvlStrCache>
                <c:ptCount val="4"/>
                <c:lvl>
                  <c:pt idx="0">
                    <c:v>HGV</c:v>
                  </c:pt>
                  <c:pt idx="1">
                    <c:v>Rail</c:v>
                  </c:pt>
                  <c:pt idx="2">
                    <c:v>IWT</c:v>
                  </c:pt>
                  <c:pt idx="3">
                    <c:v>Maritime</c:v>
                  </c:pt>
                </c:lvl>
                <c:lvl>
                  <c:pt idx="0">
                    <c:v>Freight Transport</c:v>
                  </c:pt>
                </c:lvl>
              </c:multiLvlStrCache>
            </c:multiLvlStrRef>
          </c:cat>
          <c:val>
            <c:numRef>
              <c:f>'Tables Synthesis Chapter'!$J$92:$M$92</c:f>
              <c:numCache>
                <c:formatCode>#,##0.00</c:formatCode>
                <c:ptCount val="4"/>
                <c:pt idx="0" formatCode="#,##0.0">
                  <c:v>0.52531711112764035</c:v>
                </c:pt>
                <c:pt idx="1">
                  <c:v>5.8334097022627672E-2</c:v>
                </c:pt>
                <c:pt idx="2" formatCode="#,##0.0">
                  <c:v>0.26534732008404421</c:v>
                </c:pt>
                <c:pt idx="3" formatCode="#,##0.0">
                  <c:v>0.16089547138988622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DF4-4D2C-A5D2-89EA1733C3EB}"/>
            </c:ext>
          </c:extLst>
        </c:ser>
        <c:ser>
          <c:idx val="3"/>
          <c:order val="3"/>
          <c:tx>
            <c:strRef>
              <c:f>'Tables Synthesis Chapter'!$C$93</c:f>
              <c:strCache>
                <c:ptCount val="1"/>
                <c:pt idx="0">
                  <c:v>Noise</c:v>
                </c:pt>
              </c:strCache>
            </c:strRef>
          </c:tx>
          <c:invertIfNegative val="0"/>
          <c:cat>
            <c:multiLvlStrRef>
              <c:f>'Tables Synthesis Chapter'!$J$87:$M$88</c:f>
              <c:multiLvlStrCache>
                <c:ptCount val="4"/>
                <c:lvl>
                  <c:pt idx="0">
                    <c:v>HGV</c:v>
                  </c:pt>
                  <c:pt idx="1">
                    <c:v>Rail</c:v>
                  </c:pt>
                  <c:pt idx="2">
                    <c:v>IWT</c:v>
                  </c:pt>
                  <c:pt idx="3">
                    <c:v>Maritime</c:v>
                  </c:pt>
                </c:lvl>
                <c:lvl>
                  <c:pt idx="0">
                    <c:v>Freight Transport</c:v>
                  </c:pt>
                </c:lvl>
              </c:multiLvlStrCache>
            </c:multiLvlStrRef>
          </c:cat>
          <c:val>
            <c:numRef>
              <c:f>'Tables Synthesis Chapter'!$J$93:$M$93</c:f>
              <c:numCache>
                <c:formatCode>#,##0.0</c:formatCode>
                <c:ptCount val="4"/>
                <c:pt idx="0">
                  <c:v>0.49696367470730402</c:v>
                </c:pt>
                <c:pt idx="1">
                  <c:v>0.60240834214944572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DF4-4D2C-A5D2-89EA1733C3EB}"/>
            </c:ext>
          </c:extLst>
        </c:ser>
        <c:ser>
          <c:idx val="5"/>
          <c:order val="4"/>
          <c:tx>
            <c:strRef>
              <c:f>'Tables Synthesis Chapter'!$C$95</c:f>
              <c:strCache>
                <c:ptCount val="1"/>
                <c:pt idx="0">
                  <c:v>Well-to-Tank</c:v>
                </c:pt>
              </c:strCache>
            </c:strRef>
          </c:tx>
          <c:invertIfNegative val="0"/>
          <c:cat>
            <c:multiLvlStrRef>
              <c:f>'Tables Synthesis Chapter'!$J$87:$M$88</c:f>
              <c:multiLvlStrCache>
                <c:ptCount val="4"/>
                <c:lvl>
                  <c:pt idx="0">
                    <c:v>HGV</c:v>
                  </c:pt>
                  <c:pt idx="1">
                    <c:v>Rail</c:v>
                  </c:pt>
                  <c:pt idx="2">
                    <c:v>IWT</c:v>
                  </c:pt>
                  <c:pt idx="3">
                    <c:v>Maritime</c:v>
                  </c:pt>
                </c:lvl>
                <c:lvl>
                  <c:pt idx="0">
                    <c:v>Freight Transport</c:v>
                  </c:pt>
                </c:lvl>
              </c:multiLvlStrCache>
            </c:multiLvlStrRef>
          </c:cat>
          <c:val>
            <c:numRef>
              <c:f>'Tables Synthesis Chapter'!$J$95:$M$95</c:f>
              <c:numCache>
                <c:formatCode>#,##0.0</c:formatCode>
                <c:ptCount val="4"/>
                <c:pt idx="0">
                  <c:v>0.20236803165826089</c:v>
                </c:pt>
                <c:pt idx="1">
                  <c:v>0.15189455270911048</c:v>
                </c:pt>
                <c:pt idx="2">
                  <c:v>0.13257424268917009</c:v>
                </c:pt>
                <c:pt idx="3">
                  <c:v>5.9347900429634171E-2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DF4-4D2C-A5D2-89EA1733C3EB}"/>
            </c:ext>
          </c:extLst>
        </c:ser>
        <c:ser>
          <c:idx val="6"/>
          <c:order val="5"/>
          <c:tx>
            <c:strRef>
              <c:f>'Tables Synthesis Chapter'!$C$96</c:f>
              <c:strCache>
                <c:ptCount val="1"/>
                <c:pt idx="0">
                  <c:v>Habitat damage</c:v>
                </c:pt>
              </c:strCache>
            </c:strRef>
          </c:tx>
          <c:invertIfNegative val="0"/>
          <c:cat>
            <c:multiLvlStrRef>
              <c:f>'Tables Synthesis Chapter'!$J$87:$M$88</c:f>
              <c:multiLvlStrCache>
                <c:ptCount val="4"/>
                <c:lvl>
                  <c:pt idx="0">
                    <c:v>HGV</c:v>
                  </c:pt>
                  <c:pt idx="1">
                    <c:v>Rail</c:v>
                  </c:pt>
                  <c:pt idx="2">
                    <c:v>IWT</c:v>
                  </c:pt>
                  <c:pt idx="3">
                    <c:v>Maritime</c:v>
                  </c:pt>
                </c:lvl>
                <c:lvl>
                  <c:pt idx="0">
                    <c:v>Freight Transport</c:v>
                  </c:pt>
                </c:lvl>
              </c:multiLvlStrCache>
            </c:multiLvlStrRef>
          </c:cat>
          <c:val>
            <c:numRef>
              <c:f>'Tables Synthesis Chapter'!$J$96:$M$96</c:f>
              <c:numCache>
                <c:formatCode>#,##0.0</c:formatCode>
                <c:ptCount val="4"/>
                <c:pt idx="0">
                  <c:v>0.1943516819106709</c:v>
                </c:pt>
                <c:pt idx="1">
                  <c:v>0.24379805746477692</c:v>
                </c:pt>
                <c:pt idx="2">
                  <c:v>0.19776064768468637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2DF4-4D2C-A5D2-89EA1733C3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594304"/>
        <c:axId val="48600192"/>
        <c:extLst/>
      </c:barChart>
      <c:catAx>
        <c:axId val="4859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rgbClr val="000000"/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48600192"/>
        <c:crosses val="autoZero"/>
        <c:auto val="1"/>
        <c:lblAlgn val="ctr"/>
        <c:lblOffset val="100"/>
        <c:tickLblSkip val="2"/>
        <c:noMultiLvlLbl val="0"/>
      </c:catAx>
      <c:valAx>
        <c:axId val="48600192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A8A8A8"/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8594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949735449735447"/>
          <c:y val="6.1450531143117777E-2"/>
          <c:w val="0.16577723863811822"/>
          <c:h val="0.47038656753271696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2.4552231788236428E-2"/>
          <c:y val="8.3726867792343021E-2"/>
          <c:w val="0.59174900056346125"/>
          <c:h val="0.83346210358727901"/>
        </c:manualLayout>
      </c:layout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5535322598772006"/>
                  <c:y val="0.12308103157626091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E08-406A-87EF-B50350E75DBB}"/>
                </c:ext>
              </c:extLst>
            </c:dLbl>
            <c:dLbl>
              <c:idx val="4"/>
              <c:layout>
                <c:manualLayout>
                  <c:x val="5.3402671433278773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E08-406A-87EF-B50350E75DBB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'Tables Synthesis Chapter'!$C$124:$C$130</c:f>
              <c:strCache>
                <c:ptCount val="7"/>
                <c:pt idx="0">
                  <c:v>Accidents</c:v>
                </c:pt>
                <c:pt idx="1">
                  <c:v>Air Pollution</c:v>
                </c:pt>
                <c:pt idx="2">
                  <c:v>Climate </c:v>
                </c:pt>
                <c:pt idx="3">
                  <c:v>Noise</c:v>
                </c:pt>
                <c:pt idx="4">
                  <c:v>Congestion</c:v>
                </c:pt>
                <c:pt idx="5">
                  <c:v>Well-to-Tank</c:v>
                </c:pt>
                <c:pt idx="6">
                  <c:v>Habitat damage</c:v>
                </c:pt>
              </c:strCache>
            </c:strRef>
          </c:cat>
          <c:val>
            <c:numRef>
              <c:f>'Tables Synthesis Chapter'!$D$124:$D$130</c:f>
              <c:numCache>
                <c:formatCode>0%</c:formatCode>
                <c:ptCount val="7"/>
                <c:pt idx="0">
                  <c:v>0.28550932160754533</c:v>
                </c:pt>
                <c:pt idx="1">
                  <c:v>0.13962239769822654</c:v>
                </c:pt>
                <c:pt idx="2">
                  <c:v>0.14171994940860896</c:v>
                </c:pt>
                <c:pt idx="3">
                  <c:v>6.5243196945735688E-2</c:v>
                </c:pt>
                <c:pt idx="4">
                  <c:v>0.27416037831064438</c:v>
                </c:pt>
                <c:pt idx="5">
                  <c:v>5.412622354600341E-2</c:v>
                </c:pt>
                <c:pt idx="6">
                  <c:v>3.9618532483235679E-2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E08-406A-87EF-B50350E75DB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48612486209725"/>
          <c:y val="0"/>
          <c:w val="0.34513875137902744"/>
          <c:h val="0.998323922785227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rgbClr val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 sz="9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632938427662055E-2"/>
          <c:y val="8.3726670844345152E-2"/>
          <c:w val="0.59174900056346125"/>
          <c:h val="0.83346210358727901"/>
        </c:manualLayout>
      </c:layout>
      <c:pieChart>
        <c:varyColors val="1"/>
        <c:ser>
          <c:idx val="0"/>
          <c:order val="0"/>
          <c:dLbls>
            <c:dLbl>
              <c:idx val="1"/>
              <c:layout>
                <c:manualLayout>
                  <c:x val="0"/>
                  <c:y val="3.40147350761019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77-4C52-90A1-D973132BE36C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'Tables Synthesis Chapter'!$C$138:$C$142</c:f>
              <c:strCache>
                <c:ptCount val="5"/>
                <c:pt idx="0">
                  <c:v>Road</c:v>
                </c:pt>
                <c:pt idx="1">
                  <c:v>Rail</c:v>
                </c:pt>
                <c:pt idx="2">
                  <c:v>Inland Waterways</c:v>
                </c:pt>
                <c:pt idx="3">
                  <c:v>Aviation*</c:v>
                </c:pt>
                <c:pt idx="4">
                  <c:v>Maritime*</c:v>
                </c:pt>
              </c:strCache>
            </c:strRef>
          </c:cat>
          <c:val>
            <c:numRef>
              <c:f>'Tables Synthesis Chapter'!$D$138:$D$142</c:f>
              <c:numCache>
                <c:formatCode>0.0%</c:formatCode>
                <c:ptCount val="5"/>
                <c:pt idx="0" formatCode="0%">
                  <c:v>0.83104538771439784</c:v>
                </c:pt>
                <c:pt idx="1">
                  <c:v>1.8089966888804772E-2</c:v>
                </c:pt>
                <c:pt idx="2">
                  <c:v>2.9406657824937927E-3</c:v>
                </c:pt>
                <c:pt idx="3" formatCode="0%">
                  <c:v>4.8545215384688083E-2</c:v>
                </c:pt>
                <c:pt idx="4" formatCode="0%">
                  <c:v>9.9378764229615418E-2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C77-4C52-90A1-D973132BE36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029688368462379"/>
          <c:y val="0.11624319648869091"/>
          <c:w val="0.34513875137902744"/>
          <c:h val="0.80002670524569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rgbClr val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357715</xdr:colOff>
      <xdr:row>32</xdr:row>
      <xdr:rowOff>132292</xdr:rowOff>
    </xdr:from>
    <xdr:to>
      <xdr:col>26</xdr:col>
      <xdr:colOff>441325</xdr:colOff>
      <xdr:row>51</xdr:row>
      <xdr:rowOff>132292</xdr:rowOff>
    </xdr:to>
    <xdr:graphicFrame macro="">
      <xdr:nvGraphicFramePr>
        <xdr:cNvPr id="2" name="Diagramm 4">
          <a:extLst>
            <a:ext uri="{FF2B5EF4-FFF2-40B4-BE49-F238E27FC236}">
              <a16:creationId xmlns:a16="http://schemas.microsoft.com/office/drawing/2014/main" id="{25E24D79-0E99-4FF2-8D58-36271EC460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43390</xdr:colOff>
      <xdr:row>32</xdr:row>
      <xdr:rowOff>103717</xdr:rowOff>
    </xdr:from>
    <xdr:to>
      <xdr:col>34</xdr:col>
      <xdr:colOff>117474</xdr:colOff>
      <xdr:row>54</xdr:row>
      <xdr:rowOff>23283</xdr:rowOff>
    </xdr:to>
    <xdr:graphicFrame macro="">
      <xdr:nvGraphicFramePr>
        <xdr:cNvPr id="3" name="Diagramm 5">
          <a:extLst>
            <a:ext uri="{FF2B5EF4-FFF2-40B4-BE49-F238E27FC236}">
              <a16:creationId xmlns:a16="http://schemas.microsoft.com/office/drawing/2014/main" id="{23932065-D989-4114-8FD1-FA7DB0BC70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589491</xdr:colOff>
      <xdr:row>52</xdr:row>
      <xdr:rowOff>8469</xdr:rowOff>
    </xdr:from>
    <xdr:to>
      <xdr:col>16</xdr:col>
      <xdr:colOff>157465</xdr:colOff>
      <xdr:row>64</xdr:row>
      <xdr:rowOff>12640</xdr:rowOff>
    </xdr:to>
    <xdr:graphicFrame macro="">
      <xdr:nvGraphicFramePr>
        <xdr:cNvPr id="4" name="Diagramm 9">
          <a:extLst>
            <a:ext uri="{FF2B5EF4-FFF2-40B4-BE49-F238E27FC236}">
              <a16:creationId xmlns:a16="http://schemas.microsoft.com/office/drawing/2014/main" id="{CC49EA38-43BC-4DB4-8CC6-FB0A611BF8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35984</xdr:colOff>
      <xdr:row>69</xdr:row>
      <xdr:rowOff>52916</xdr:rowOff>
    </xdr:from>
    <xdr:to>
      <xdr:col>11</xdr:col>
      <xdr:colOff>291874</xdr:colOff>
      <xdr:row>81</xdr:row>
      <xdr:rowOff>143871</xdr:rowOff>
    </xdr:to>
    <xdr:graphicFrame macro="">
      <xdr:nvGraphicFramePr>
        <xdr:cNvPr id="5" name="Diagramm 6">
          <a:extLst>
            <a:ext uri="{FF2B5EF4-FFF2-40B4-BE49-F238E27FC236}">
              <a16:creationId xmlns:a16="http://schemas.microsoft.com/office/drawing/2014/main" id="{53A2A419-26D9-4EB0-AAC4-DE98F80B1B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86784</xdr:colOff>
      <xdr:row>52</xdr:row>
      <xdr:rowOff>16933</xdr:rowOff>
    </xdr:from>
    <xdr:to>
      <xdr:col>11</xdr:col>
      <xdr:colOff>340558</xdr:colOff>
      <xdr:row>63</xdr:row>
      <xdr:rowOff>121646</xdr:rowOff>
    </xdr:to>
    <xdr:graphicFrame macro="">
      <xdr:nvGraphicFramePr>
        <xdr:cNvPr id="8" name="Diagramm 9">
          <a:extLst>
            <a:ext uri="{FF2B5EF4-FFF2-40B4-BE49-F238E27FC236}">
              <a16:creationId xmlns:a16="http://schemas.microsoft.com/office/drawing/2014/main" id="{D335A4A8-EE43-452F-B9A3-82F9476DDA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418042</xdr:colOff>
      <xdr:row>84</xdr:row>
      <xdr:rowOff>31751</xdr:rowOff>
    </xdr:from>
    <xdr:to>
      <xdr:col>24</xdr:col>
      <xdr:colOff>790577</xdr:colOff>
      <xdr:row>102</xdr:row>
      <xdr:rowOff>79376</xdr:rowOff>
    </xdr:to>
    <xdr:graphicFrame macro="">
      <xdr:nvGraphicFramePr>
        <xdr:cNvPr id="10" name="Diagramm 4">
          <a:extLst>
            <a:ext uri="{FF2B5EF4-FFF2-40B4-BE49-F238E27FC236}">
              <a16:creationId xmlns:a16="http://schemas.microsoft.com/office/drawing/2014/main" id="{C5645AC5-5ED7-4F2A-9792-A3AF73C252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25</xdr:col>
      <xdr:colOff>322790</xdr:colOff>
      <xdr:row>83</xdr:row>
      <xdr:rowOff>137584</xdr:rowOff>
    </xdr:from>
    <xdr:to>
      <xdr:col>32</xdr:col>
      <xdr:colOff>409575</xdr:colOff>
      <xdr:row>103</xdr:row>
      <xdr:rowOff>146051</xdr:rowOff>
    </xdr:to>
    <xdr:graphicFrame macro="">
      <xdr:nvGraphicFramePr>
        <xdr:cNvPr id="9" name="Diagramm 4">
          <a:extLst>
            <a:ext uri="{FF2B5EF4-FFF2-40B4-BE49-F238E27FC236}">
              <a16:creationId xmlns:a16="http://schemas.microsoft.com/office/drawing/2014/main" id="{8EE0FDF1-D633-45A3-BF72-9AB830721C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472016</xdr:colOff>
      <xdr:row>119</xdr:row>
      <xdr:rowOff>27517</xdr:rowOff>
    </xdr:from>
    <xdr:to>
      <xdr:col>11</xdr:col>
      <xdr:colOff>133124</xdr:colOff>
      <xdr:row>131</xdr:row>
      <xdr:rowOff>75080</xdr:rowOff>
    </xdr:to>
    <xdr:graphicFrame macro="">
      <xdr:nvGraphicFramePr>
        <xdr:cNvPr id="11" name="Diagramm 9">
          <a:extLst>
            <a:ext uri="{FF2B5EF4-FFF2-40B4-BE49-F238E27FC236}">
              <a16:creationId xmlns:a16="http://schemas.microsoft.com/office/drawing/2014/main" id="{3E750969-04D6-4A7D-B926-828A950B5F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414864</xdr:colOff>
      <xdr:row>134</xdr:row>
      <xdr:rowOff>97366</xdr:rowOff>
    </xdr:from>
    <xdr:to>
      <xdr:col>11</xdr:col>
      <xdr:colOff>231773</xdr:colOff>
      <xdr:row>147</xdr:row>
      <xdr:rowOff>6350</xdr:rowOff>
    </xdr:to>
    <xdr:graphicFrame macro="">
      <xdr:nvGraphicFramePr>
        <xdr:cNvPr id="12" name="Diagramm 6">
          <a:extLst>
            <a:ext uri="{FF2B5EF4-FFF2-40B4-BE49-F238E27FC236}">
              <a16:creationId xmlns:a16="http://schemas.microsoft.com/office/drawing/2014/main" id="{D5A39B39-BED2-4536-BC85-DE357A1B7F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5290</xdr:colOff>
      <xdr:row>69</xdr:row>
      <xdr:rowOff>37040</xdr:rowOff>
    </xdr:from>
    <xdr:to>
      <xdr:col>16</xdr:col>
      <xdr:colOff>165931</xdr:colOff>
      <xdr:row>81</xdr:row>
      <xdr:rowOff>132229</xdr:rowOff>
    </xdr:to>
    <xdr:graphicFrame macro="">
      <xdr:nvGraphicFramePr>
        <xdr:cNvPr id="13" name="Diagramm 6">
          <a:extLst>
            <a:ext uri="{FF2B5EF4-FFF2-40B4-BE49-F238E27FC236}">
              <a16:creationId xmlns:a16="http://schemas.microsoft.com/office/drawing/2014/main" id="{1B9200EF-C27F-4F1B-869E-36D226923A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0.68027</cdr:x>
      <cdr:y>0.06377</cdr:y>
    </cdr:to>
    <cdr:sp macro="" textlink="">
      <cdr:nvSpPr>
        <cdr:cNvPr id="4" name="AxisTitle"/>
        <cdr:cNvSpPr txBox="1"/>
      </cdr:nvSpPr>
      <cdr:spPr>
        <a:xfrm xmlns:a="http://schemas.openxmlformats.org/drawingml/2006/main">
          <a:off x="0" y="0"/>
          <a:ext cx="3829427" cy="159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21600" tIns="0" rIns="0" bIns="0" rtlCol="0">
          <a:spAutoFit/>
        </a:bodyPr>
        <a:lstStyle xmlns:a="http://schemas.openxmlformats.org/drawingml/2006/main"/>
        <a:p xmlns:a="http://schemas.openxmlformats.org/drawingml/2006/main">
          <a:r>
            <a:rPr lang="de-CH" sz="900" b="0">
              <a:solidFill>
                <a:srgbClr val="000000"/>
              </a:solidFill>
              <a:latin typeface="Calibri" panose="020F0502020204030204" pitchFamily="34" charset="0"/>
            </a:rPr>
            <a:t>Billion € per year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0.68027</cdr:x>
      <cdr:y>0.06377</cdr:y>
    </cdr:to>
    <cdr:sp macro="" textlink="">
      <cdr:nvSpPr>
        <cdr:cNvPr id="4" name="AxisTitle"/>
        <cdr:cNvSpPr txBox="1"/>
      </cdr:nvSpPr>
      <cdr:spPr>
        <a:xfrm xmlns:a="http://schemas.openxmlformats.org/drawingml/2006/main">
          <a:off x="0" y="0"/>
          <a:ext cx="3599989" cy="14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21600" tIns="0" rIns="0" bIns="0" rtlCol="0">
          <a:spAutoFit/>
        </a:bodyPr>
        <a:lstStyle xmlns:a="http://schemas.openxmlformats.org/drawingml/2006/main"/>
        <a:p xmlns:a="http://schemas.openxmlformats.org/drawingml/2006/main">
          <a:r>
            <a:rPr lang="de-CH" sz="900" b="0">
              <a:solidFill>
                <a:srgbClr val="000000"/>
              </a:solidFill>
              <a:latin typeface="Calibri" panose="020F0502020204030204" pitchFamily="34" charset="0"/>
            </a:rPr>
            <a:t>Billion € per year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0.68027</cdr:x>
      <cdr:y>0.05153</cdr:y>
    </cdr:to>
    <cdr:sp macro="" textlink="">
      <cdr:nvSpPr>
        <cdr:cNvPr id="4" name="AxisTitle"/>
        <cdr:cNvSpPr txBox="1"/>
      </cdr:nvSpPr>
      <cdr:spPr>
        <a:xfrm xmlns:a="http://schemas.openxmlformats.org/drawingml/2006/main">
          <a:off x="0" y="0"/>
          <a:ext cx="3868305" cy="14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21600" tIns="0" rIns="0" bIns="0" rtlCol="0">
          <a:spAutoFit/>
        </a:bodyPr>
        <a:lstStyle xmlns:a="http://schemas.openxmlformats.org/drawingml/2006/main"/>
        <a:p xmlns:a="http://schemas.openxmlformats.org/drawingml/2006/main">
          <a:r>
            <a:rPr lang="de-CH" sz="900" b="0">
              <a:solidFill>
                <a:srgbClr val="000000"/>
              </a:solidFill>
              <a:latin typeface="Calibri" panose="020F0502020204030204" pitchFamily="34" charset="0"/>
            </a:rPr>
            <a:t>€-ct/pkm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0.68027</cdr:x>
      <cdr:y>0.05153</cdr:y>
    </cdr:to>
    <cdr:sp macro="" textlink="">
      <cdr:nvSpPr>
        <cdr:cNvPr id="4" name="AxisTitle"/>
        <cdr:cNvSpPr txBox="1"/>
      </cdr:nvSpPr>
      <cdr:spPr>
        <a:xfrm xmlns:a="http://schemas.openxmlformats.org/drawingml/2006/main">
          <a:off x="0" y="0"/>
          <a:ext cx="3868305" cy="14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21600" tIns="0" rIns="0" bIns="0" rtlCol="0">
          <a:spAutoFit/>
        </a:bodyPr>
        <a:lstStyle xmlns:a="http://schemas.openxmlformats.org/drawingml/2006/main"/>
        <a:p xmlns:a="http://schemas.openxmlformats.org/drawingml/2006/main">
          <a:r>
            <a:rPr lang="de-CH" sz="900" b="0">
              <a:solidFill>
                <a:srgbClr val="000000"/>
              </a:solidFill>
              <a:latin typeface="Calibri" panose="020F0502020204030204" pitchFamily="34" charset="0"/>
            </a:rPr>
            <a:t>€-ct/tkm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Infras NEU TEST">
    <a:dk1>
      <a:sysClr val="windowText" lastClr="000000"/>
    </a:dk1>
    <a:lt1>
      <a:sysClr val="window" lastClr="FFFFFF"/>
    </a:lt1>
    <a:dk2>
      <a:srgbClr val="262626"/>
    </a:dk2>
    <a:lt2>
      <a:srgbClr val="006745"/>
    </a:lt2>
    <a:accent1>
      <a:srgbClr val="0050B3"/>
    </a:accent1>
    <a:accent2>
      <a:srgbClr val="3922A1"/>
    </a:accent2>
    <a:accent3>
      <a:srgbClr val="990026"/>
    </a:accent3>
    <a:accent4>
      <a:srgbClr val="E63900"/>
    </a:accent4>
    <a:accent5>
      <a:srgbClr val="D9A300"/>
    </a:accent5>
    <a:accent6>
      <a:srgbClr val="269900"/>
    </a:accent6>
    <a:hlink>
      <a:srgbClr val="0050B3"/>
    </a:hlink>
    <a:folHlink>
      <a:srgbClr val="800080"/>
    </a:folHlink>
  </a:clrScheme>
  <a:fontScheme name="Infras">
    <a:majorFont>
      <a:latin typeface="Calibri"/>
      <a:ea typeface=""/>
      <a:cs typeface=""/>
    </a:majorFont>
    <a:minorFont>
      <a:latin typeface="Calibri"/>
      <a:ea typeface=""/>
      <a:cs typeface="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Infras NEU TEST">
    <a:dk1>
      <a:sysClr val="windowText" lastClr="000000"/>
    </a:dk1>
    <a:lt1>
      <a:sysClr val="window" lastClr="FFFFFF"/>
    </a:lt1>
    <a:dk2>
      <a:srgbClr val="262626"/>
    </a:dk2>
    <a:lt2>
      <a:srgbClr val="006745"/>
    </a:lt2>
    <a:accent1>
      <a:srgbClr val="0050B3"/>
    </a:accent1>
    <a:accent2>
      <a:srgbClr val="3922A1"/>
    </a:accent2>
    <a:accent3>
      <a:srgbClr val="990026"/>
    </a:accent3>
    <a:accent4>
      <a:srgbClr val="E63900"/>
    </a:accent4>
    <a:accent5>
      <a:srgbClr val="D9A300"/>
    </a:accent5>
    <a:accent6>
      <a:srgbClr val="269900"/>
    </a:accent6>
    <a:hlink>
      <a:srgbClr val="0050B3"/>
    </a:hlink>
    <a:folHlink>
      <a:srgbClr val="800080"/>
    </a:folHlink>
  </a:clrScheme>
  <a:fontScheme name="Infras">
    <a:majorFont>
      <a:latin typeface="Calibri"/>
      <a:ea typeface=""/>
      <a:cs typeface=""/>
    </a:majorFont>
    <a:minorFont>
      <a:latin typeface="Calibri"/>
      <a:ea typeface=""/>
      <a:cs typeface="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Infras NEU TEST">
    <a:dk1>
      <a:sysClr val="windowText" lastClr="000000"/>
    </a:dk1>
    <a:lt1>
      <a:sysClr val="window" lastClr="FFFFFF"/>
    </a:lt1>
    <a:dk2>
      <a:srgbClr val="262626"/>
    </a:dk2>
    <a:lt2>
      <a:srgbClr val="006745"/>
    </a:lt2>
    <a:accent1>
      <a:srgbClr val="0050B3"/>
    </a:accent1>
    <a:accent2>
      <a:srgbClr val="3922A1"/>
    </a:accent2>
    <a:accent3>
      <a:srgbClr val="990026"/>
    </a:accent3>
    <a:accent4>
      <a:srgbClr val="E63900"/>
    </a:accent4>
    <a:accent5>
      <a:srgbClr val="D9A300"/>
    </a:accent5>
    <a:accent6>
      <a:srgbClr val="269900"/>
    </a:accent6>
    <a:hlink>
      <a:srgbClr val="0050B3"/>
    </a:hlink>
    <a:folHlink>
      <a:srgbClr val="800080"/>
    </a:folHlink>
  </a:clrScheme>
  <a:fontScheme name="Infras">
    <a:majorFont>
      <a:latin typeface="Calibri"/>
      <a:ea typeface=""/>
      <a:cs typeface=""/>
    </a:majorFont>
    <a:minorFont>
      <a:latin typeface="Calibri"/>
      <a:ea typeface=""/>
      <a:cs typeface="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Infras NEU TEST">
    <a:dk1>
      <a:sysClr val="windowText" lastClr="000000"/>
    </a:dk1>
    <a:lt1>
      <a:sysClr val="window" lastClr="FFFFFF"/>
    </a:lt1>
    <a:dk2>
      <a:srgbClr val="262626"/>
    </a:dk2>
    <a:lt2>
      <a:srgbClr val="006745"/>
    </a:lt2>
    <a:accent1>
      <a:srgbClr val="0050B3"/>
    </a:accent1>
    <a:accent2>
      <a:srgbClr val="3922A1"/>
    </a:accent2>
    <a:accent3>
      <a:srgbClr val="990026"/>
    </a:accent3>
    <a:accent4>
      <a:srgbClr val="E63900"/>
    </a:accent4>
    <a:accent5>
      <a:srgbClr val="D9A300"/>
    </a:accent5>
    <a:accent6>
      <a:srgbClr val="269900"/>
    </a:accent6>
    <a:hlink>
      <a:srgbClr val="0050B3"/>
    </a:hlink>
    <a:folHlink>
      <a:srgbClr val="800080"/>
    </a:folHlink>
  </a:clrScheme>
  <a:fontScheme name="Infras">
    <a:majorFont>
      <a:latin typeface="Calibri"/>
      <a:ea typeface=""/>
      <a:cs typeface=""/>
    </a:majorFont>
    <a:minorFont>
      <a:latin typeface="Calibri"/>
      <a:ea typeface=""/>
      <a:cs typeface="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Infras NEU TEST">
    <a:dk1>
      <a:sysClr val="windowText" lastClr="000000"/>
    </a:dk1>
    <a:lt1>
      <a:sysClr val="window" lastClr="FFFFFF"/>
    </a:lt1>
    <a:dk2>
      <a:srgbClr val="262626"/>
    </a:dk2>
    <a:lt2>
      <a:srgbClr val="006745"/>
    </a:lt2>
    <a:accent1>
      <a:srgbClr val="0050B3"/>
    </a:accent1>
    <a:accent2>
      <a:srgbClr val="3922A1"/>
    </a:accent2>
    <a:accent3>
      <a:srgbClr val="990026"/>
    </a:accent3>
    <a:accent4>
      <a:srgbClr val="E63900"/>
    </a:accent4>
    <a:accent5>
      <a:srgbClr val="D9A300"/>
    </a:accent5>
    <a:accent6>
      <a:srgbClr val="269900"/>
    </a:accent6>
    <a:hlink>
      <a:srgbClr val="0050B3"/>
    </a:hlink>
    <a:folHlink>
      <a:srgbClr val="800080"/>
    </a:folHlink>
  </a:clrScheme>
  <a:fontScheme name="Infras">
    <a:majorFont>
      <a:latin typeface="Calibri"/>
      <a:ea typeface=""/>
      <a:cs typeface=""/>
    </a:majorFont>
    <a:minorFont>
      <a:latin typeface="Calibri"/>
      <a:ea typeface=""/>
      <a:cs typeface="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Infras NEU TEST">
    <a:dk1>
      <a:sysClr val="windowText" lastClr="000000"/>
    </a:dk1>
    <a:lt1>
      <a:sysClr val="window" lastClr="FFFFFF"/>
    </a:lt1>
    <a:dk2>
      <a:srgbClr val="262626"/>
    </a:dk2>
    <a:lt2>
      <a:srgbClr val="006745"/>
    </a:lt2>
    <a:accent1>
      <a:srgbClr val="0050B3"/>
    </a:accent1>
    <a:accent2>
      <a:srgbClr val="3922A1"/>
    </a:accent2>
    <a:accent3>
      <a:srgbClr val="990026"/>
    </a:accent3>
    <a:accent4>
      <a:srgbClr val="E63900"/>
    </a:accent4>
    <a:accent5>
      <a:srgbClr val="D9A300"/>
    </a:accent5>
    <a:accent6>
      <a:srgbClr val="269900"/>
    </a:accent6>
    <a:hlink>
      <a:srgbClr val="0050B3"/>
    </a:hlink>
    <a:folHlink>
      <a:srgbClr val="800080"/>
    </a:folHlink>
  </a:clrScheme>
  <a:fontScheme name="Infras">
    <a:majorFont>
      <a:latin typeface="Calibri"/>
      <a:ea typeface=""/>
      <a:cs typeface=""/>
    </a:majorFont>
    <a:minorFont>
      <a:latin typeface="Calibri"/>
      <a:ea typeface=""/>
      <a:cs typeface="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Infras NEU TEST">
    <a:dk1>
      <a:sysClr val="windowText" lastClr="000000"/>
    </a:dk1>
    <a:lt1>
      <a:sysClr val="window" lastClr="FFFFFF"/>
    </a:lt1>
    <a:dk2>
      <a:srgbClr val="262626"/>
    </a:dk2>
    <a:lt2>
      <a:srgbClr val="006745"/>
    </a:lt2>
    <a:accent1>
      <a:srgbClr val="0050B3"/>
    </a:accent1>
    <a:accent2>
      <a:srgbClr val="3922A1"/>
    </a:accent2>
    <a:accent3>
      <a:srgbClr val="990026"/>
    </a:accent3>
    <a:accent4>
      <a:srgbClr val="E63900"/>
    </a:accent4>
    <a:accent5>
      <a:srgbClr val="D9A300"/>
    </a:accent5>
    <a:accent6>
      <a:srgbClr val="269900"/>
    </a:accent6>
    <a:hlink>
      <a:srgbClr val="0050B3"/>
    </a:hlink>
    <a:folHlink>
      <a:srgbClr val="800080"/>
    </a:folHlink>
  </a:clrScheme>
  <a:fontScheme name="Infras">
    <a:majorFont>
      <a:latin typeface="Calibri"/>
      <a:ea typeface=""/>
      <a:cs typeface=""/>
    </a:majorFont>
    <a:minorFont>
      <a:latin typeface="Calibri"/>
      <a:ea typeface=""/>
      <a:cs typeface="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Infras NEU TEST">
    <a:dk1>
      <a:sysClr val="windowText" lastClr="000000"/>
    </a:dk1>
    <a:lt1>
      <a:sysClr val="window" lastClr="FFFFFF"/>
    </a:lt1>
    <a:dk2>
      <a:srgbClr val="262626"/>
    </a:dk2>
    <a:lt2>
      <a:srgbClr val="006745"/>
    </a:lt2>
    <a:accent1>
      <a:srgbClr val="0050B3"/>
    </a:accent1>
    <a:accent2>
      <a:srgbClr val="3922A1"/>
    </a:accent2>
    <a:accent3>
      <a:srgbClr val="990026"/>
    </a:accent3>
    <a:accent4>
      <a:srgbClr val="E63900"/>
    </a:accent4>
    <a:accent5>
      <a:srgbClr val="D9A300"/>
    </a:accent5>
    <a:accent6>
      <a:srgbClr val="269900"/>
    </a:accent6>
    <a:hlink>
      <a:srgbClr val="0050B3"/>
    </a:hlink>
    <a:folHlink>
      <a:srgbClr val="800080"/>
    </a:folHlink>
  </a:clrScheme>
  <a:fontScheme name="Infras">
    <a:majorFont>
      <a:latin typeface="Calibri"/>
      <a:ea typeface=""/>
      <a:cs typeface=""/>
    </a:majorFont>
    <a:minorFont>
      <a:latin typeface="Calibri"/>
      <a:ea typeface=""/>
      <a:cs typeface="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Infras NEU TEST">
    <a:dk1>
      <a:sysClr val="windowText" lastClr="000000"/>
    </a:dk1>
    <a:lt1>
      <a:sysClr val="window" lastClr="FFFFFF"/>
    </a:lt1>
    <a:dk2>
      <a:srgbClr val="262626"/>
    </a:dk2>
    <a:lt2>
      <a:srgbClr val="006745"/>
    </a:lt2>
    <a:accent1>
      <a:srgbClr val="0050B3"/>
    </a:accent1>
    <a:accent2>
      <a:srgbClr val="3922A1"/>
    </a:accent2>
    <a:accent3>
      <a:srgbClr val="990026"/>
    </a:accent3>
    <a:accent4>
      <a:srgbClr val="E63900"/>
    </a:accent4>
    <a:accent5>
      <a:srgbClr val="D9A300"/>
    </a:accent5>
    <a:accent6>
      <a:srgbClr val="269900"/>
    </a:accent6>
    <a:hlink>
      <a:srgbClr val="0050B3"/>
    </a:hlink>
    <a:folHlink>
      <a:srgbClr val="800080"/>
    </a:folHlink>
  </a:clrScheme>
  <a:fontScheme name="Infras">
    <a:majorFont>
      <a:latin typeface="Calibri"/>
      <a:ea typeface=""/>
      <a:cs typeface=""/>
    </a:majorFont>
    <a:minorFont>
      <a:latin typeface="Calibri"/>
      <a:ea typeface=""/>
      <a:cs typeface="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Infras NEU TEST">
    <a:dk1>
      <a:sysClr val="windowText" lastClr="000000"/>
    </a:dk1>
    <a:lt1>
      <a:sysClr val="window" lastClr="FFFFFF"/>
    </a:lt1>
    <a:dk2>
      <a:srgbClr val="262626"/>
    </a:dk2>
    <a:lt2>
      <a:srgbClr val="006745"/>
    </a:lt2>
    <a:accent1>
      <a:srgbClr val="0050B3"/>
    </a:accent1>
    <a:accent2>
      <a:srgbClr val="3922A1"/>
    </a:accent2>
    <a:accent3>
      <a:srgbClr val="990026"/>
    </a:accent3>
    <a:accent4>
      <a:srgbClr val="E63900"/>
    </a:accent4>
    <a:accent5>
      <a:srgbClr val="D9A300"/>
    </a:accent5>
    <a:accent6>
      <a:srgbClr val="269900"/>
    </a:accent6>
    <a:hlink>
      <a:srgbClr val="0050B3"/>
    </a:hlink>
    <a:folHlink>
      <a:srgbClr val="800080"/>
    </a:folHlink>
  </a:clrScheme>
  <a:fontScheme name="Infras">
    <a:majorFont>
      <a:latin typeface="Calibri"/>
      <a:ea typeface=""/>
      <a:cs typeface=""/>
    </a:majorFont>
    <a:minorFont>
      <a:latin typeface="Calibri"/>
      <a:ea typeface=""/>
      <a:cs typeface="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N40"/>
  <sheetViews>
    <sheetView zoomScale="90" zoomScaleNormal="90" workbookViewId="0">
      <selection activeCell="H21" sqref="H21"/>
    </sheetView>
  </sheetViews>
  <sheetFormatPr defaultColWidth="9.140625" defaultRowHeight="15" x14ac:dyDescent="0.25"/>
  <cols>
    <col min="1" max="2" width="9.140625" style="13"/>
    <col min="3" max="5" width="17.85546875" customWidth="1"/>
    <col min="14" max="14" width="11.140625" bestFit="1" customWidth="1"/>
  </cols>
  <sheetData>
    <row r="1" spans="1:14" ht="20.25" thickBot="1" x14ac:dyDescent="0.35">
      <c r="A1" s="3" t="s">
        <v>191</v>
      </c>
    </row>
    <row r="2" spans="1:14" ht="15.75" thickTop="1" x14ac:dyDescent="0.25"/>
    <row r="4" spans="1:14" ht="30" x14ac:dyDescent="0.25">
      <c r="C4" s="32" t="s">
        <v>188</v>
      </c>
      <c r="D4" s="32" t="s">
        <v>189</v>
      </c>
      <c r="E4" s="32" t="s">
        <v>190</v>
      </c>
    </row>
    <row r="5" spans="1:14" x14ac:dyDescent="0.25">
      <c r="A5" s="11" t="s">
        <v>1</v>
      </c>
      <c r="B5" s="11" t="s">
        <v>2</v>
      </c>
      <c r="C5" s="33">
        <v>3273909.3840151243</v>
      </c>
      <c r="D5" s="34">
        <v>498591.45122696622</v>
      </c>
      <c r="E5" s="35">
        <v>38514.336575151247</v>
      </c>
      <c r="H5" s="175"/>
      <c r="I5" s="175"/>
      <c r="J5" s="175"/>
      <c r="K5" s="175"/>
      <c r="L5" s="175"/>
      <c r="M5" s="175"/>
      <c r="N5" s="177"/>
    </row>
    <row r="6" spans="1:14" x14ac:dyDescent="0.25">
      <c r="A6" s="11" t="s">
        <v>3</v>
      </c>
      <c r="B6" s="11" t="s">
        <v>4</v>
      </c>
      <c r="C6" s="36">
        <v>3601014.3752062619</v>
      </c>
      <c r="D6" s="37">
        <v>569387.93966719287</v>
      </c>
      <c r="E6" s="38">
        <v>43974.332033366569</v>
      </c>
      <c r="H6" s="176"/>
      <c r="I6" s="176"/>
      <c r="J6" s="176"/>
      <c r="K6" s="176"/>
      <c r="L6" s="176"/>
      <c r="M6" s="176"/>
    </row>
    <row r="7" spans="1:14" x14ac:dyDescent="0.25">
      <c r="A7" s="11" t="s">
        <v>5</v>
      </c>
      <c r="B7" s="5" t="s">
        <v>6</v>
      </c>
      <c r="C7" s="36">
        <v>3582968.3298903652</v>
      </c>
      <c r="D7" s="37">
        <v>550055.92823999003</v>
      </c>
      <c r="E7" s="38">
        <v>42487.953613677506</v>
      </c>
    </row>
    <row r="8" spans="1:14" x14ac:dyDescent="0.25">
      <c r="A8" s="11" t="s">
        <v>7</v>
      </c>
      <c r="B8" s="5" t="s">
        <v>8</v>
      </c>
      <c r="C8" s="36">
        <v>1728478.1402220482</v>
      </c>
      <c r="D8" s="37">
        <v>242131.87004833893</v>
      </c>
      <c r="E8" s="38">
        <v>18702.361250329232</v>
      </c>
    </row>
    <row r="9" spans="1:14" x14ac:dyDescent="0.25">
      <c r="A9" s="11" t="s">
        <v>9</v>
      </c>
      <c r="B9" s="5" t="s">
        <v>10</v>
      </c>
      <c r="C9" s="36">
        <v>2541972.7043113592</v>
      </c>
      <c r="D9" s="37">
        <v>355635.59921776655</v>
      </c>
      <c r="E9" s="38">
        <v>27459.193871348521</v>
      </c>
    </row>
    <row r="10" spans="1:14" x14ac:dyDescent="0.25">
      <c r="A10" s="11" t="s">
        <v>11</v>
      </c>
      <c r="B10" s="5" t="s">
        <v>12</v>
      </c>
      <c r="C10" s="36">
        <v>1827666.115548583</v>
      </c>
      <c r="D10" s="37">
        <v>314913.14435651497</v>
      </c>
      <c r="E10" s="38">
        <v>24366.55512367369</v>
      </c>
    </row>
    <row r="11" spans="1:14" x14ac:dyDescent="0.25">
      <c r="A11" s="11" t="s">
        <v>13</v>
      </c>
      <c r="B11" s="5" t="s">
        <v>14</v>
      </c>
      <c r="C11" s="36">
        <v>3028481.5676276824</v>
      </c>
      <c r="D11" s="37">
        <v>428345.68982863578</v>
      </c>
      <c r="E11" s="38">
        <v>33054.961278943571</v>
      </c>
    </row>
    <row r="12" spans="1:14" x14ac:dyDescent="0.25">
      <c r="A12" s="11" t="s">
        <v>15</v>
      </c>
      <c r="B12" s="5" t="s">
        <v>16</v>
      </c>
      <c r="C12" s="36">
        <v>3988844.0455762544</v>
      </c>
      <c r="D12" s="37">
        <v>622285.32635325985</v>
      </c>
      <c r="E12" s="38">
        <v>48084.45014760326</v>
      </c>
    </row>
    <row r="13" spans="1:14" x14ac:dyDescent="0.25">
      <c r="A13" s="11" t="s">
        <v>17</v>
      </c>
      <c r="B13" s="5" t="s">
        <v>18</v>
      </c>
      <c r="C13" s="36">
        <v>2921584.4359106775</v>
      </c>
      <c r="D13" s="37">
        <v>416084.88327622577</v>
      </c>
      <c r="E13" s="38">
        <v>32124.571051465213</v>
      </c>
    </row>
    <row r="14" spans="1:14" x14ac:dyDescent="0.25">
      <c r="A14" s="11" t="s">
        <v>19</v>
      </c>
      <c r="B14" s="5" t="s">
        <v>20</v>
      </c>
      <c r="C14" s="36">
        <v>3248716.0192907327</v>
      </c>
      <c r="D14" s="37">
        <v>517252.48178212781</v>
      </c>
      <c r="E14" s="38">
        <v>39986.850005111177</v>
      </c>
    </row>
    <row r="15" spans="1:14" x14ac:dyDescent="0.25">
      <c r="A15" s="11" t="s">
        <v>21</v>
      </c>
      <c r="B15" s="5" t="s">
        <v>22</v>
      </c>
      <c r="C15" s="36">
        <v>3122351.5100133419</v>
      </c>
      <c r="D15" s="37">
        <v>486856.03642690083</v>
      </c>
      <c r="E15" s="38">
        <v>37626.932701949867</v>
      </c>
    </row>
    <row r="16" spans="1:14" x14ac:dyDescent="0.25">
      <c r="A16" s="11" t="s">
        <v>23</v>
      </c>
      <c r="B16" s="5" t="s">
        <v>24</v>
      </c>
      <c r="C16" s="36">
        <v>3455178.9856592803</v>
      </c>
      <c r="D16" s="37">
        <v>539345.48316512816</v>
      </c>
      <c r="E16" s="38">
        <v>41658.921321128706</v>
      </c>
    </row>
    <row r="17" spans="1:5" x14ac:dyDescent="0.25">
      <c r="A17" s="13" t="s">
        <v>25</v>
      </c>
      <c r="B17" s="5" t="s">
        <v>26</v>
      </c>
      <c r="C17" s="36">
        <v>2326950.4160770518</v>
      </c>
      <c r="D17" s="37">
        <v>356127.20928354678</v>
      </c>
      <c r="E17" s="38">
        <v>27526.648286432883</v>
      </c>
    </row>
    <row r="18" spans="1:5" x14ac:dyDescent="0.25">
      <c r="A18" s="11" t="s">
        <v>27</v>
      </c>
      <c r="B18" s="5" t="s">
        <v>28</v>
      </c>
      <c r="C18" s="36">
        <v>2761350.6760047851</v>
      </c>
      <c r="D18" s="37">
        <v>383033.28017824021</v>
      </c>
      <c r="E18" s="38">
        <v>29559.130997263066</v>
      </c>
    </row>
    <row r="19" spans="1:5" x14ac:dyDescent="0.25">
      <c r="A19" s="11" t="s">
        <v>29</v>
      </c>
      <c r="B19" s="5" t="s">
        <v>30</v>
      </c>
      <c r="C19" s="36">
        <v>5085099.1735546663</v>
      </c>
      <c r="D19" s="37">
        <v>747910.24622995639</v>
      </c>
      <c r="E19" s="38">
        <v>57709.29561011491</v>
      </c>
    </row>
    <row r="20" spans="1:5" x14ac:dyDescent="0.25">
      <c r="A20" s="11" t="s">
        <v>31</v>
      </c>
      <c r="B20" s="5" t="s">
        <v>32</v>
      </c>
      <c r="C20" s="36">
        <v>3248105.6024843301</v>
      </c>
      <c r="D20" s="37">
        <v>501497.99900269863</v>
      </c>
      <c r="E20" s="38">
        <v>38734.945603809902</v>
      </c>
    </row>
    <row r="21" spans="1:5" x14ac:dyDescent="0.25">
      <c r="A21" s="11" t="s">
        <v>33</v>
      </c>
      <c r="B21" s="5" t="s">
        <v>34</v>
      </c>
      <c r="C21" s="36">
        <v>2338369.4662778326</v>
      </c>
      <c r="D21" s="37">
        <v>337233.36019341432</v>
      </c>
      <c r="E21" s="38">
        <v>26049.883033028087</v>
      </c>
    </row>
    <row r="22" spans="1:5" x14ac:dyDescent="0.25">
      <c r="A22" s="11" t="s">
        <v>35</v>
      </c>
      <c r="B22" s="5" t="s">
        <v>36</v>
      </c>
      <c r="C22" s="36">
        <v>2697112.730432414</v>
      </c>
      <c r="D22" s="37">
        <v>389642.59865409555</v>
      </c>
      <c r="E22" s="38">
        <v>30071.358845585102</v>
      </c>
    </row>
    <row r="23" spans="1:5" x14ac:dyDescent="0.25">
      <c r="A23" s="11" t="s">
        <v>37</v>
      </c>
      <c r="B23" s="5" t="s">
        <v>38</v>
      </c>
      <c r="C23" s="36">
        <v>6491288.8061642786</v>
      </c>
      <c r="D23" s="37">
        <v>996412.36929501395</v>
      </c>
      <c r="E23" s="38">
        <v>76841.860769027029</v>
      </c>
    </row>
    <row r="24" spans="1:5" x14ac:dyDescent="0.25">
      <c r="A24" s="11" t="s">
        <v>39</v>
      </c>
      <c r="B24" s="5" t="s">
        <v>40</v>
      </c>
      <c r="C24" s="36">
        <v>2024084.4547932209</v>
      </c>
      <c r="D24" s="37">
        <v>319572.11392864457</v>
      </c>
      <c r="E24" s="38">
        <v>24713.698613295699</v>
      </c>
    </row>
    <row r="25" spans="1:5" x14ac:dyDescent="0.25">
      <c r="A25" s="11" t="s">
        <v>41</v>
      </c>
      <c r="B25" s="5" t="s">
        <v>42</v>
      </c>
      <c r="C25" s="36">
        <v>3550347.3539438918</v>
      </c>
      <c r="D25" s="37">
        <v>543937.51414546405</v>
      </c>
      <c r="E25" s="38">
        <v>42020.099070810327</v>
      </c>
    </row>
    <row r="26" spans="1:5" x14ac:dyDescent="0.25">
      <c r="A26" s="11" t="s">
        <v>43</v>
      </c>
      <c r="B26" s="5" t="s">
        <v>44</v>
      </c>
      <c r="C26" s="36">
        <v>2412823.9731319882</v>
      </c>
      <c r="D26" s="37">
        <v>341457.8554658129</v>
      </c>
      <c r="E26" s="38">
        <v>26355.696163895547</v>
      </c>
    </row>
    <row r="27" spans="1:5" x14ac:dyDescent="0.25">
      <c r="A27" s="11" t="s">
        <v>45</v>
      </c>
      <c r="B27" s="5" t="s">
        <v>46</v>
      </c>
      <c r="C27" s="36">
        <v>2541031.4973845761</v>
      </c>
      <c r="D27" s="37">
        <v>385934.41005579074</v>
      </c>
      <c r="E27" s="38">
        <v>29815.564013898918</v>
      </c>
    </row>
    <row r="28" spans="1:5" x14ac:dyDescent="0.25">
      <c r="A28" s="11" t="s">
        <v>47</v>
      </c>
      <c r="B28" s="5" t="s">
        <v>48</v>
      </c>
      <c r="C28" s="36">
        <v>2443038.2293065707</v>
      </c>
      <c r="D28" s="37">
        <v>339587.03045115317</v>
      </c>
      <c r="E28" s="38">
        <v>26203.93337259582</v>
      </c>
    </row>
    <row r="29" spans="1:5" x14ac:dyDescent="0.25">
      <c r="A29" s="11" t="s">
        <v>49</v>
      </c>
      <c r="B29" s="5" t="s">
        <v>50</v>
      </c>
      <c r="C29" s="36">
        <v>2846309.7573073506</v>
      </c>
      <c r="D29" s="37">
        <v>404480.99614554871</v>
      </c>
      <c r="E29" s="38">
        <v>31221.340343641605</v>
      </c>
    </row>
    <row r="30" spans="1:5" x14ac:dyDescent="0.25">
      <c r="A30" s="11" t="s">
        <v>51</v>
      </c>
      <c r="B30" s="5" t="s">
        <v>52</v>
      </c>
      <c r="C30" s="36">
        <v>2425302.5521231866</v>
      </c>
      <c r="D30" s="37">
        <v>364655.01073451305</v>
      </c>
      <c r="E30" s="38">
        <v>28181.351080937307</v>
      </c>
    </row>
    <row r="31" spans="1:5" x14ac:dyDescent="0.25">
      <c r="A31" s="11" t="s">
        <v>53</v>
      </c>
      <c r="B31" s="5" t="s">
        <v>54</v>
      </c>
      <c r="C31" s="36">
        <v>3019875.3602308463</v>
      </c>
      <c r="D31" s="37">
        <v>458206.41509711568</v>
      </c>
      <c r="E31" s="38">
        <v>35391.770130769131</v>
      </c>
    </row>
    <row r="32" spans="1:5" x14ac:dyDescent="0.25">
      <c r="A32" s="11" t="s">
        <v>55</v>
      </c>
      <c r="B32" s="5" t="s">
        <v>56</v>
      </c>
      <c r="C32" s="36">
        <v>3296192.733232819</v>
      </c>
      <c r="D32" s="37">
        <v>520782.83293800079</v>
      </c>
      <c r="E32" s="38">
        <v>40270.109090584687</v>
      </c>
    </row>
    <row r="33" spans="1:5" x14ac:dyDescent="0.25">
      <c r="A33" s="11" t="s">
        <v>57</v>
      </c>
      <c r="B33" s="5" t="s">
        <v>58</v>
      </c>
      <c r="C33" s="36">
        <v>2873899.5316740139</v>
      </c>
      <c r="D33" s="37">
        <v>481458.08833798754</v>
      </c>
      <c r="E33" s="38">
        <v>37222.718736914387</v>
      </c>
    </row>
    <row r="34" spans="1:5" x14ac:dyDescent="0.25">
      <c r="A34" s="11" t="s">
        <v>59</v>
      </c>
      <c r="B34" s="11" t="s">
        <v>60</v>
      </c>
      <c r="C34" s="36">
        <v>3402766.0188179575</v>
      </c>
      <c r="D34" s="37">
        <v>573324.0733028024</v>
      </c>
      <c r="E34" s="38">
        <v>44340.493300389571</v>
      </c>
    </row>
    <row r="35" spans="1:5" x14ac:dyDescent="0.25">
      <c r="A35" s="11" t="s">
        <v>61</v>
      </c>
      <c r="B35" s="11" t="s">
        <v>62</v>
      </c>
      <c r="C35" s="36">
        <v>4422265.2124447031</v>
      </c>
      <c r="D35" s="37">
        <v>759440.73885229917</v>
      </c>
      <c r="E35" s="38">
        <v>58665.949021163127</v>
      </c>
    </row>
    <row r="36" spans="1:5" x14ac:dyDescent="0.25">
      <c r="A36" s="11" t="s">
        <v>63</v>
      </c>
      <c r="B36" s="11" t="s">
        <v>64</v>
      </c>
      <c r="C36" s="36">
        <v>3912598.3089469718</v>
      </c>
      <c r="D36" s="37">
        <v>492587.38019084168</v>
      </c>
      <c r="E36" s="38">
        <v>38078.346801086431</v>
      </c>
    </row>
    <row r="37" spans="1:5" x14ac:dyDescent="0.25">
      <c r="A37" s="11" t="s">
        <v>63</v>
      </c>
      <c r="B37" s="11" t="s">
        <v>65</v>
      </c>
      <c r="C37" s="36">
        <v>3912598.3089469718</v>
      </c>
      <c r="D37" s="37">
        <v>492587.38019084168</v>
      </c>
      <c r="E37" s="38">
        <v>38078.346801086431</v>
      </c>
    </row>
    <row r="38" spans="1:5" x14ac:dyDescent="0.25">
      <c r="A38" s="11" t="s">
        <v>66</v>
      </c>
      <c r="B38" s="11" t="s">
        <v>67</v>
      </c>
      <c r="C38" s="36">
        <v>4433536.2952817809</v>
      </c>
      <c r="D38" s="37">
        <v>559382.07183831523</v>
      </c>
      <c r="E38" s="38">
        <v>43227.203738960416</v>
      </c>
    </row>
    <row r="39" spans="1:5" x14ac:dyDescent="0.25">
      <c r="A39" s="11" t="s">
        <v>66</v>
      </c>
      <c r="B39" s="11" t="s">
        <v>68</v>
      </c>
      <c r="C39" s="36">
        <v>4433536.2952817809</v>
      </c>
      <c r="D39" s="37">
        <v>559382.07183831523</v>
      </c>
      <c r="E39" s="38">
        <v>43227.203738960416</v>
      </c>
    </row>
    <row r="40" spans="1:5" x14ac:dyDescent="0.25">
      <c r="A40" s="11" t="s">
        <v>69</v>
      </c>
      <c r="B40" s="11" t="s">
        <v>70</v>
      </c>
      <c r="C40" s="39">
        <v>3815691.1966416291</v>
      </c>
      <c r="D40" s="40">
        <v>480361.83927581995</v>
      </c>
      <c r="E40" s="41">
        <v>37133.581780182431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HQ275"/>
  <sheetViews>
    <sheetView zoomScale="85" zoomScaleNormal="85" workbookViewId="0">
      <pane xSplit="2" ySplit="7" topLeftCell="FS8" activePane="bottomRight" state="frozen"/>
      <selection pane="topRight" activeCell="C1" sqref="C1"/>
      <selection pane="bottomLeft" activeCell="A8" sqref="A8"/>
      <selection pane="bottomRight" activeCell="FY2" sqref="FY2"/>
    </sheetView>
  </sheetViews>
  <sheetFormatPr defaultColWidth="9.140625" defaultRowHeight="12.75" x14ac:dyDescent="0.2"/>
  <cols>
    <col min="1" max="2" width="9.140625" style="365"/>
    <col min="3" max="3" width="10" style="365" customWidth="1"/>
    <col min="4" max="4" width="9.140625" style="365" customWidth="1"/>
    <col min="5" max="5" width="9.5703125" style="365" customWidth="1"/>
    <col min="6" max="6" width="9.42578125" style="365" bestFit="1" customWidth="1"/>
    <col min="7" max="7" width="10.85546875" style="365" customWidth="1"/>
    <col min="8" max="8" width="9.28515625" style="365" bestFit="1" customWidth="1"/>
    <col min="9" max="12" width="9.28515625" style="365" customWidth="1"/>
    <col min="13" max="26" width="9.140625" style="365"/>
    <col min="27" max="38" width="10.7109375" style="365" customWidth="1"/>
    <col min="39" max="40" width="9.7109375" style="365" customWidth="1"/>
    <col min="41" max="49" width="9.140625" style="365"/>
    <col min="50" max="50" width="2.7109375" style="365" customWidth="1"/>
    <col min="51" max="74" width="10.42578125" style="365" customWidth="1"/>
    <col min="75" max="78" width="9.85546875" style="365" customWidth="1"/>
    <col min="79" max="80" width="9.140625" style="365"/>
    <col min="81" max="81" width="9.85546875" style="365" customWidth="1"/>
    <col min="82" max="118" width="9.140625" style="365"/>
    <col min="119" max="119" width="9.28515625" style="365" bestFit="1" customWidth="1"/>
    <col min="120" max="120" width="9.42578125" style="365" bestFit="1" customWidth="1"/>
    <col min="121" max="127" width="9.140625" style="365"/>
    <col min="128" max="128" width="1.85546875" style="365" customWidth="1"/>
    <col min="129" max="16384" width="9.140625" style="365"/>
  </cols>
  <sheetData>
    <row r="1" spans="1:225" ht="20.25" thickBot="1" x14ac:dyDescent="0.35">
      <c r="A1" s="367" t="s">
        <v>0</v>
      </c>
      <c r="L1" s="279"/>
      <c r="M1" s="414"/>
      <c r="N1" s="414"/>
      <c r="O1" s="414"/>
      <c r="P1" s="414"/>
      <c r="Q1" s="414"/>
      <c r="R1" s="414"/>
      <c r="S1" s="414"/>
      <c r="T1" s="414"/>
      <c r="U1" s="414"/>
      <c r="V1" s="414"/>
      <c r="W1" s="414"/>
      <c r="X1" s="414"/>
      <c r="Y1" s="414"/>
      <c r="Z1" s="414"/>
      <c r="BY1" s="547"/>
    </row>
    <row r="2" spans="1:225" ht="15.75" customHeight="1" thickTop="1" x14ac:dyDescent="0.2">
      <c r="C2" s="414"/>
      <c r="DY2" s="306" t="s">
        <v>416</v>
      </c>
      <c r="DZ2" s="309"/>
      <c r="EA2" s="309"/>
      <c r="EB2" s="309"/>
      <c r="EC2" s="309"/>
      <c r="ED2" s="309"/>
      <c r="EE2" s="309"/>
      <c r="EF2" s="309"/>
      <c r="EG2" s="309"/>
      <c r="EH2" s="309"/>
      <c r="EI2" s="309"/>
      <c r="EJ2" s="309"/>
      <c r="EK2" s="309"/>
      <c r="EL2" s="309"/>
      <c r="EM2" s="309"/>
      <c r="EN2" s="309"/>
      <c r="EO2" s="309"/>
      <c r="EP2" s="309"/>
      <c r="EQ2" s="309"/>
      <c r="ER2" s="309"/>
      <c r="ES2" s="309"/>
      <c r="ET2" s="309"/>
      <c r="EU2" s="309"/>
      <c r="EV2" s="309"/>
      <c r="EW2" s="309"/>
      <c r="EX2" s="309"/>
      <c r="EY2" s="309"/>
      <c r="EZ2" s="309"/>
      <c r="FA2" s="309"/>
      <c r="FB2" s="309"/>
      <c r="FC2" s="309"/>
      <c r="FD2" s="309"/>
      <c r="FE2" s="309"/>
      <c r="FF2" s="309"/>
      <c r="FG2" s="309"/>
      <c r="FH2" s="309"/>
      <c r="FI2" s="309"/>
      <c r="FJ2" s="309"/>
      <c r="FK2" s="309"/>
      <c r="FL2" s="309"/>
      <c r="FM2" s="309"/>
      <c r="FN2" s="309"/>
      <c r="FO2" s="309"/>
      <c r="FP2" s="309"/>
      <c r="FQ2" s="309"/>
      <c r="FR2" s="309"/>
      <c r="FS2" s="309"/>
      <c r="FT2" s="309"/>
      <c r="FV2" s="306" t="s">
        <v>509</v>
      </c>
      <c r="FW2" s="309"/>
      <c r="FX2" s="309"/>
      <c r="FY2" s="309"/>
      <c r="FZ2" s="309"/>
      <c r="GA2" s="309"/>
      <c r="GB2" s="309"/>
      <c r="GC2" s="309"/>
      <c r="GD2" s="309"/>
      <c r="GE2" s="309"/>
      <c r="GF2" s="309"/>
      <c r="GG2" s="309"/>
      <c r="GH2" s="309"/>
      <c r="GI2" s="309"/>
      <c r="GJ2" s="309"/>
      <c r="GK2" s="309"/>
      <c r="GL2" s="309"/>
      <c r="GM2" s="309"/>
      <c r="GN2" s="309"/>
      <c r="GO2" s="309"/>
      <c r="GP2" s="309"/>
      <c r="GQ2" s="309"/>
      <c r="GR2" s="309"/>
      <c r="GS2" s="309"/>
      <c r="GT2" s="309"/>
      <c r="GU2" s="309"/>
      <c r="GV2" s="309"/>
      <c r="GW2" s="309"/>
      <c r="GX2" s="309"/>
      <c r="GY2" s="309"/>
      <c r="GZ2" s="309"/>
      <c r="HA2" s="309"/>
      <c r="HB2" s="309"/>
      <c r="HC2" s="309"/>
      <c r="HD2" s="309"/>
      <c r="HE2" s="309"/>
      <c r="HF2" s="309"/>
      <c r="HG2" s="309"/>
      <c r="HH2" s="309"/>
      <c r="HI2" s="309"/>
      <c r="HJ2" s="309"/>
      <c r="HK2" s="309"/>
      <c r="HL2" s="309"/>
      <c r="HM2" s="309"/>
      <c r="HN2" s="309"/>
      <c r="HO2" s="309"/>
      <c r="HP2" s="309"/>
      <c r="HQ2" s="309"/>
    </row>
    <row r="3" spans="1:225" ht="12.75" customHeight="1" x14ac:dyDescent="0.2">
      <c r="C3" s="371" t="s">
        <v>453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674" t="s">
        <v>369</v>
      </c>
      <c r="AB3" s="677" t="s">
        <v>370</v>
      </c>
      <c r="AC3" s="680" t="s">
        <v>371</v>
      </c>
      <c r="AD3" s="677" t="s">
        <v>372</v>
      </c>
      <c r="AE3" s="549" t="s">
        <v>472</v>
      </c>
      <c r="AF3" s="549"/>
      <c r="AG3" s="549"/>
      <c r="AH3" s="549"/>
      <c r="AI3" s="549"/>
      <c r="AJ3" s="549"/>
      <c r="AK3" s="549"/>
      <c r="AL3" s="549"/>
      <c r="AM3" s="383"/>
      <c r="AX3" s="459"/>
      <c r="DY3" s="311" t="s">
        <v>354</v>
      </c>
      <c r="DZ3" s="312"/>
      <c r="EA3" s="312"/>
      <c r="EB3" s="312"/>
      <c r="EC3" s="312"/>
      <c r="ED3" s="312"/>
      <c r="EE3" s="312"/>
      <c r="EF3" s="312"/>
      <c r="EG3" s="312"/>
      <c r="EH3" s="312"/>
      <c r="EI3" s="312"/>
      <c r="EJ3" s="312"/>
      <c r="EK3" s="311" t="s">
        <v>293</v>
      </c>
      <c r="EL3" s="312"/>
      <c r="EM3" s="312"/>
      <c r="EN3" s="312"/>
      <c r="EO3" s="312"/>
      <c r="EP3" s="312"/>
      <c r="EQ3" s="312"/>
      <c r="ER3" s="312"/>
      <c r="ES3" s="312"/>
      <c r="ET3" s="312"/>
      <c r="EU3" s="312"/>
      <c r="EV3" s="312"/>
      <c r="EW3" s="311" t="s">
        <v>350</v>
      </c>
      <c r="EX3" s="312"/>
      <c r="EY3" s="312"/>
      <c r="EZ3" s="312"/>
      <c r="FA3" s="312"/>
      <c r="FB3" s="312"/>
      <c r="FC3" s="312"/>
      <c r="FD3" s="312"/>
      <c r="FE3" s="312"/>
      <c r="FF3" s="312"/>
      <c r="FG3" s="312"/>
      <c r="FH3" s="312"/>
      <c r="FI3" s="311" t="s">
        <v>424</v>
      </c>
      <c r="FJ3" s="312"/>
      <c r="FK3" s="312"/>
      <c r="FL3" s="312"/>
      <c r="FM3" s="312"/>
      <c r="FN3" s="312"/>
      <c r="FO3" s="311" t="s">
        <v>425</v>
      </c>
      <c r="FP3" s="312"/>
      <c r="FQ3" s="312"/>
      <c r="FR3" s="312"/>
      <c r="FS3" s="312"/>
      <c r="FT3" s="312"/>
      <c r="FV3" s="311" t="s">
        <v>354</v>
      </c>
      <c r="FW3" s="312"/>
      <c r="FX3" s="312"/>
      <c r="FY3" s="312"/>
      <c r="FZ3" s="312"/>
      <c r="GA3" s="312"/>
      <c r="GB3" s="312"/>
      <c r="GC3" s="312"/>
      <c r="GD3" s="312"/>
      <c r="GE3" s="312"/>
      <c r="GF3" s="312"/>
      <c r="GG3" s="312"/>
      <c r="GH3" s="311" t="s">
        <v>293</v>
      </c>
      <c r="GI3" s="312"/>
      <c r="GJ3" s="312"/>
      <c r="GK3" s="312"/>
      <c r="GL3" s="312"/>
      <c r="GM3" s="312"/>
      <c r="GN3" s="312"/>
      <c r="GO3" s="312"/>
      <c r="GP3" s="312"/>
      <c r="GQ3" s="312"/>
      <c r="GR3" s="312"/>
      <c r="GS3" s="312"/>
      <c r="GT3" s="311" t="s">
        <v>350</v>
      </c>
      <c r="GU3" s="312"/>
      <c r="GV3" s="312"/>
      <c r="GW3" s="312"/>
      <c r="GX3" s="312"/>
      <c r="GY3" s="312"/>
      <c r="GZ3" s="312"/>
      <c r="HA3" s="312"/>
      <c r="HB3" s="312"/>
      <c r="HC3" s="312"/>
      <c r="HD3" s="312"/>
      <c r="HE3" s="312"/>
      <c r="HF3" s="311" t="s">
        <v>424</v>
      </c>
      <c r="HG3" s="312"/>
      <c r="HH3" s="312"/>
      <c r="HI3" s="312"/>
      <c r="HJ3" s="312"/>
      <c r="HK3" s="312"/>
      <c r="HL3" s="311" t="s">
        <v>425</v>
      </c>
      <c r="HM3" s="312"/>
      <c r="HN3" s="312"/>
      <c r="HO3" s="312"/>
      <c r="HP3" s="312"/>
      <c r="HQ3" s="312"/>
    </row>
    <row r="4" spans="1:225" ht="12.75" customHeight="1" x14ac:dyDescent="0.2">
      <c r="C4" s="664" t="s">
        <v>261</v>
      </c>
      <c r="D4" s="665"/>
      <c r="E4" s="665"/>
      <c r="F4" s="665"/>
      <c r="G4" s="665"/>
      <c r="H4" s="665"/>
      <c r="I4" s="668" t="s">
        <v>262</v>
      </c>
      <c r="J4" s="669"/>
      <c r="K4" s="669"/>
      <c r="L4" s="669"/>
      <c r="M4" s="669"/>
      <c r="N4" s="670"/>
      <c r="O4" s="668" t="s">
        <v>426</v>
      </c>
      <c r="P4" s="669"/>
      <c r="Q4" s="669"/>
      <c r="R4" s="669"/>
      <c r="S4" s="669"/>
      <c r="T4" s="670"/>
      <c r="U4" s="668" t="s">
        <v>292</v>
      </c>
      <c r="V4" s="669"/>
      <c r="W4" s="669"/>
      <c r="X4" s="669"/>
      <c r="Y4" s="669"/>
      <c r="Z4" s="670"/>
      <c r="AA4" s="675"/>
      <c r="AB4" s="678"/>
      <c r="AC4" s="681"/>
      <c r="AD4" s="678"/>
      <c r="AE4" s="549"/>
      <c r="AF4" s="549"/>
      <c r="AG4" s="549"/>
      <c r="AH4" s="549"/>
      <c r="AI4" s="549"/>
      <c r="AJ4" s="549"/>
      <c r="AK4" s="549"/>
      <c r="AL4" s="549"/>
      <c r="AM4" s="383"/>
      <c r="AX4" s="459"/>
      <c r="AY4" s="26" t="s">
        <v>455</v>
      </c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0"/>
      <c r="BP4" s="100"/>
      <c r="BQ4" s="100"/>
      <c r="BR4" s="100"/>
      <c r="BS4" s="100"/>
      <c r="BT4" s="100"/>
      <c r="BU4" s="100"/>
      <c r="BV4" s="100"/>
      <c r="BX4" s="26" t="s">
        <v>458</v>
      </c>
      <c r="BY4" s="100"/>
      <c r="BZ4" s="100"/>
      <c r="CA4" s="100"/>
      <c r="CB4" s="100"/>
      <c r="CC4" s="100"/>
      <c r="CD4" s="100"/>
      <c r="CE4" s="100"/>
      <c r="CF4" s="100"/>
      <c r="CG4" s="100"/>
      <c r="CH4" s="100"/>
      <c r="CI4" s="100"/>
      <c r="CJ4" s="26" t="s">
        <v>459</v>
      </c>
      <c r="CK4" s="100"/>
      <c r="CL4" s="100"/>
      <c r="CM4" s="100"/>
      <c r="CN4" s="100"/>
      <c r="CO4" s="100"/>
      <c r="DY4" s="314" t="s">
        <v>355</v>
      </c>
      <c r="DZ4" s="315"/>
      <c r="EA4" s="315"/>
      <c r="EB4" s="315"/>
      <c r="EC4" s="315"/>
      <c r="ED4" s="316"/>
      <c r="EE4" s="315" t="s">
        <v>260</v>
      </c>
      <c r="EF4" s="315"/>
      <c r="EG4" s="315"/>
      <c r="EH4" s="315"/>
      <c r="EI4" s="315"/>
      <c r="EJ4" s="315"/>
      <c r="EK4" s="314" t="s">
        <v>355</v>
      </c>
      <c r="EL4" s="315"/>
      <c r="EM4" s="315"/>
      <c r="EN4" s="315"/>
      <c r="EO4" s="315"/>
      <c r="EP4" s="316"/>
      <c r="EQ4" s="315" t="s">
        <v>260</v>
      </c>
      <c r="ER4" s="315"/>
      <c r="ES4" s="315"/>
      <c r="ET4" s="315"/>
      <c r="EU4" s="315"/>
      <c r="EV4" s="315"/>
      <c r="EW4" s="314" t="s">
        <v>355</v>
      </c>
      <c r="EX4" s="315"/>
      <c r="EY4" s="315"/>
      <c r="EZ4" s="315"/>
      <c r="FA4" s="315"/>
      <c r="FB4" s="316"/>
      <c r="FC4" s="315" t="s">
        <v>260</v>
      </c>
      <c r="FD4" s="315"/>
      <c r="FE4" s="315"/>
      <c r="FF4" s="315"/>
      <c r="FG4" s="315"/>
      <c r="FH4" s="315"/>
      <c r="FI4" s="314" t="s">
        <v>355</v>
      </c>
      <c r="FJ4" s="315"/>
      <c r="FK4" s="315"/>
      <c r="FL4" s="315"/>
      <c r="FM4" s="315"/>
      <c r="FN4" s="316"/>
      <c r="FO4" s="315" t="s">
        <v>260</v>
      </c>
      <c r="FP4" s="315"/>
      <c r="FQ4" s="315"/>
      <c r="FR4" s="315"/>
      <c r="FS4" s="315"/>
      <c r="FT4" s="315"/>
      <c r="FV4" s="314" t="s">
        <v>355</v>
      </c>
      <c r="FW4" s="315"/>
      <c r="FX4" s="315"/>
      <c r="FY4" s="315"/>
      <c r="FZ4" s="315"/>
      <c r="GA4" s="316"/>
      <c r="GB4" s="315" t="s">
        <v>260</v>
      </c>
      <c r="GC4" s="315"/>
      <c r="GD4" s="315"/>
      <c r="GE4" s="315"/>
      <c r="GF4" s="315"/>
      <c r="GG4" s="315"/>
      <c r="GH4" s="314" t="s">
        <v>355</v>
      </c>
      <c r="GI4" s="315"/>
      <c r="GJ4" s="315"/>
      <c r="GK4" s="315"/>
      <c r="GL4" s="315"/>
      <c r="GM4" s="316"/>
      <c r="GN4" s="315" t="s">
        <v>260</v>
      </c>
      <c r="GO4" s="315"/>
      <c r="GP4" s="315"/>
      <c r="GQ4" s="315"/>
      <c r="GR4" s="315"/>
      <c r="GS4" s="315"/>
      <c r="GT4" s="314" t="s">
        <v>355</v>
      </c>
      <c r="GU4" s="315"/>
      <c r="GV4" s="315"/>
      <c r="GW4" s="315"/>
      <c r="GX4" s="315"/>
      <c r="GY4" s="316"/>
      <c r="GZ4" s="315" t="s">
        <v>260</v>
      </c>
      <c r="HA4" s="315"/>
      <c r="HB4" s="315"/>
      <c r="HC4" s="315"/>
      <c r="HD4" s="315"/>
      <c r="HE4" s="315"/>
      <c r="HF4" s="314" t="s">
        <v>355</v>
      </c>
      <c r="HG4" s="315"/>
      <c r="HH4" s="315"/>
      <c r="HI4" s="315"/>
      <c r="HJ4" s="315"/>
      <c r="HK4" s="316"/>
      <c r="HL4" s="315" t="s">
        <v>260</v>
      </c>
      <c r="HM4" s="315"/>
      <c r="HN4" s="315"/>
      <c r="HO4" s="315"/>
      <c r="HP4" s="315"/>
      <c r="HQ4" s="315"/>
    </row>
    <row r="5" spans="1:225" ht="26.25" customHeight="1" x14ac:dyDescent="0.2">
      <c r="C5" s="666"/>
      <c r="D5" s="667"/>
      <c r="E5" s="667"/>
      <c r="F5" s="667"/>
      <c r="G5" s="667"/>
      <c r="H5" s="667"/>
      <c r="I5" s="671"/>
      <c r="J5" s="672"/>
      <c r="K5" s="672"/>
      <c r="L5" s="672"/>
      <c r="M5" s="672"/>
      <c r="N5" s="673"/>
      <c r="O5" s="671"/>
      <c r="P5" s="672"/>
      <c r="Q5" s="672"/>
      <c r="R5" s="672"/>
      <c r="S5" s="672"/>
      <c r="T5" s="673"/>
      <c r="U5" s="671"/>
      <c r="V5" s="672"/>
      <c r="W5" s="672"/>
      <c r="X5" s="672"/>
      <c r="Y5" s="672"/>
      <c r="Z5" s="673"/>
      <c r="AA5" s="675"/>
      <c r="AB5" s="678"/>
      <c r="AC5" s="681"/>
      <c r="AD5" s="678"/>
      <c r="AE5" s="311" t="s">
        <v>470</v>
      </c>
      <c r="AF5" s="313"/>
      <c r="AG5" s="311" t="s">
        <v>262</v>
      </c>
      <c r="AH5" s="313"/>
      <c r="AI5" s="311" t="s">
        <v>350</v>
      </c>
      <c r="AJ5" s="313"/>
      <c r="AK5" s="311" t="s">
        <v>72</v>
      </c>
      <c r="AL5" s="313"/>
      <c r="AM5" s="383"/>
      <c r="AX5" s="459"/>
      <c r="AY5" s="549" t="s">
        <v>456</v>
      </c>
      <c r="AZ5" s="549"/>
      <c r="BA5" s="549"/>
      <c r="BB5" s="549"/>
      <c r="BC5" s="549"/>
      <c r="BD5" s="549"/>
      <c r="BE5" s="550" t="s">
        <v>293</v>
      </c>
      <c r="BF5" s="550"/>
      <c r="BG5" s="550"/>
      <c r="BH5" s="550"/>
      <c r="BI5" s="550"/>
      <c r="BJ5" s="550"/>
      <c r="BK5" s="549" t="s">
        <v>350</v>
      </c>
      <c r="BL5" s="549"/>
      <c r="BM5" s="549"/>
      <c r="BN5" s="549"/>
      <c r="BO5" s="549"/>
      <c r="BP5" s="549"/>
      <c r="BQ5" s="550" t="s">
        <v>457</v>
      </c>
      <c r="BR5" s="550"/>
      <c r="BS5" s="550"/>
      <c r="BT5" s="550"/>
      <c r="BU5" s="550"/>
      <c r="BV5" s="550"/>
      <c r="BX5" s="549" t="s">
        <v>456</v>
      </c>
      <c r="BY5" s="549"/>
      <c r="BZ5" s="549"/>
      <c r="CA5" s="549"/>
      <c r="CB5" s="549"/>
      <c r="CC5" s="549"/>
      <c r="CD5" s="550" t="s">
        <v>457</v>
      </c>
      <c r="CE5" s="550"/>
      <c r="CF5" s="550"/>
      <c r="CG5" s="550"/>
      <c r="CH5" s="550"/>
      <c r="CI5" s="550"/>
      <c r="CJ5" s="549" t="s">
        <v>293</v>
      </c>
      <c r="CK5" s="549"/>
      <c r="CL5" s="549"/>
      <c r="CM5" s="549"/>
      <c r="CN5" s="549"/>
      <c r="CO5" s="549"/>
      <c r="DY5" s="317" t="s">
        <v>356</v>
      </c>
      <c r="DZ5" s="318"/>
      <c r="EA5" s="319"/>
      <c r="EB5" s="317" t="s">
        <v>265</v>
      </c>
      <c r="EC5" s="318"/>
      <c r="ED5" s="319"/>
      <c r="EE5" s="317" t="s">
        <v>206</v>
      </c>
      <c r="EF5" s="318"/>
      <c r="EG5" s="319"/>
      <c r="EH5" s="317" t="s">
        <v>267</v>
      </c>
      <c r="EI5" s="318"/>
      <c r="EJ5" s="319"/>
      <c r="EK5" s="317" t="s">
        <v>356</v>
      </c>
      <c r="EL5" s="318"/>
      <c r="EM5" s="319"/>
      <c r="EN5" s="317" t="s">
        <v>265</v>
      </c>
      <c r="EO5" s="318"/>
      <c r="EP5" s="319"/>
      <c r="EQ5" s="317" t="s">
        <v>206</v>
      </c>
      <c r="ER5" s="318"/>
      <c r="ES5" s="319"/>
      <c r="ET5" s="317" t="s">
        <v>267</v>
      </c>
      <c r="EU5" s="318"/>
      <c r="EV5" s="319"/>
      <c r="EW5" s="317" t="s">
        <v>356</v>
      </c>
      <c r="EX5" s="318"/>
      <c r="EY5" s="319"/>
      <c r="EZ5" s="317" t="s">
        <v>265</v>
      </c>
      <c r="FA5" s="318"/>
      <c r="FB5" s="319"/>
      <c r="FC5" s="317" t="s">
        <v>206</v>
      </c>
      <c r="FD5" s="318"/>
      <c r="FE5" s="319"/>
      <c r="FF5" s="317" t="s">
        <v>267</v>
      </c>
      <c r="FG5" s="318"/>
      <c r="FH5" s="319"/>
      <c r="FI5" s="317" t="s">
        <v>356</v>
      </c>
      <c r="FJ5" s="318"/>
      <c r="FK5" s="319"/>
      <c r="FL5" s="317" t="s">
        <v>265</v>
      </c>
      <c r="FM5" s="318"/>
      <c r="FN5" s="319"/>
      <c r="FO5" s="317" t="s">
        <v>206</v>
      </c>
      <c r="FP5" s="318"/>
      <c r="FQ5" s="319"/>
      <c r="FR5" s="317" t="s">
        <v>267</v>
      </c>
      <c r="FS5" s="318"/>
      <c r="FT5" s="319"/>
      <c r="FV5" s="317" t="s">
        <v>356</v>
      </c>
      <c r="FW5" s="318"/>
      <c r="FX5" s="319"/>
      <c r="FY5" s="317" t="s">
        <v>265</v>
      </c>
      <c r="FZ5" s="318"/>
      <c r="GA5" s="319"/>
      <c r="GB5" s="317" t="s">
        <v>206</v>
      </c>
      <c r="GC5" s="318"/>
      <c r="GD5" s="319"/>
      <c r="GE5" s="317" t="s">
        <v>267</v>
      </c>
      <c r="GF5" s="318"/>
      <c r="GG5" s="319"/>
      <c r="GH5" s="317" t="s">
        <v>356</v>
      </c>
      <c r="GI5" s="318"/>
      <c r="GJ5" s="319"/>
      <c r="GK5" s="317" t="s">
        <v>265</v>
      </c>
      <c r="GL5" s="318"/>
      <c r="GM5" s="319"/>
      <c r="GN5" s="317" t="s">
        <v>206</v>
      </c>
      <c r="GO5" s="318"/>
      <c r="GP5" s="319"/>
      <c r="GQ5" s="317" t="s">
        <v>267</v>
      </c>
      <c r="GR5" s="318"/>
      <c r="GS5" s="319"/>
      <c r="GT5" s="317" t="s">
        <v>356</v>
      </c>
      <c r="GU5" s="318"/>
      <c r="GV5" s="319"/>
      <c r="GW5" s="317" t="s">
        <v>265</v>
      </c>
      <c r="GX5" s="318"/>
      <c r="GY5" s="319"/>
      <c r="GZ5" s="317" t="s">
        <v>206</v>
      </c>
      <c r="HA5" s="318"/>
      <c r="HB5" s="319"/>
      <c r="HC5" s="317" t="s">
        <v>267</v>
      </c>
      <c r="HD5" s="318"/>
      <c r="HE5" s="319"/>
      <c r="HF5" s="317" t="s">
        <v>356</v>
      </c>
      <c r="HG5" s="318"/>
      <c r="HH5" s="319"/>
      <c r="HI5" s="317" t="s">
        <v>265</v>
      </c>
      <c r="HJ5" s="318"/>
      <c r="HK5" s="319"/>
      <c r="HL5" s="317" t="s">
        <v>206</v>
      </c>
      <c r="HM5" s="318"/>
      <c r="HN5" s="319"/>
      <c r="HO5" s="317" t="s">
        <v>267</v>
      </c>
      <c r="HP5" s="318"/>
      <c r="HQ5" s="319"/>
    </row>
    <row r="6" spans="1:225" ht="25.5" customHeight="1" x14ac:dyDescent="0.2">
      <c r="C6" s="126" t="s">
        <v>256</v>
      </c>
      <c r="D6" s="126" t="s">
        <v>257</v>
      </c>
      <c r="E6" s="126" t="s">
        <v>256</v>
      </c>
      <c r="F6" s="171" t="s">
        <v>257</v>
      </c>
      <c r="G6" s="126" t="s">
        <v>256</v>
      </c>
      <c r="H6" s="126" t="s">
        <v>257</v>
      </c>
      <c r="I6" s="126" t="s">
        <v>256</v>
      </c>
      <c r="J6" s="126" t="s">
        <v>257</v>
      </c>
      <c r="K6" s="126" t="s">
        <v>256</v>
      </c>
      <c r="L6" s="171" t="s">
        <v>257</v>
      </c>
      <c r="M6" s="126" t="s">
        <v>256</v>
      </c>
      <c r="N6" s="126" t="s">
        <v>257</v>
      </c>
      <c r="O6" s="126" t="s">
        <v>256</v>
      </c>
      <c r="P6" s="126" t="s">
        <v>257</v>
      </c>
      <c r="Q6" s="126" t="s">
        <v>256</v>
      </c>
      <c r="R6" s="171" t="s">
        <v>257</v>
      </c>
      <c r="S6" s="126" t="s">
        <v>256</v>
      </c>
      <c r="T6" s="126" t="s">
        <v>257</v>
      </c>
      <c r="U6" s="126" t="s">
        <v>256</v>
      </c>
      <c r="V6" s="126" t="s">
        <v>257</v>
      </c>
      <c r="W6" s="126" t="s">
        <v>256</v>
      </c>
      <c r="X6" s="171" t="s">
        <v>257</v>
      </c>
      <c r="Y6" s="126" t="s">
        <v>256</v>
      </c>
      <c r="Z6" s="126" t="s">
        <v>257</v>
      </c>
      <c r="AA6" s="675"/>
      <c r="AB6" s="678"/>
      <c r="AC6" s="681"/>
      <c r="AD6" s="678"/>
      <c r="AE6" s="557" t="s">
        <v>467</v>
      </c>
      <c r="AF6" s="557" t="s">
        <v>468</v>
      </c>
      <c r="AG6" s="557" t="s">
        <v>467</v>
      </c>
      <c r="AH6" s="557" t="s">
        <v>469</v>
      </c>
      <c r="AI6" s="557" t="s">
        <v>467</v>
      </c>
      <c r="AJ6" s="557" t="s">
        <v>468</v>
      </c>
      <c r="AK6" s="557" t="s">
        <v>467</v>
      </c>
      <c r="AL6" s="557" t="s">
        <v>469</v>
      </c>
      <c r="AN6" s="365" t="s">
        <v>347</v>
      </c>
      <c r="AO6" s="459"/>
      <c r="AP6" s="383"/>
      <c r="AQ6" s="383"/>
      <c r="AS6" s="378"/>
      <c r="AT6" s="378"/>
      <c r="AU6" s="378"/>
      <c r="AV6" s="378"/>
      <c r="AX6" s="459"/>
      <c r="AY6" s="126" t="s">
        <v>256</v>
      </c>
      <c r="AZ6" s="126" t="s">
        <v>257</v>
      </c>
      <c r="BA6" s="126" t="s">
        <v>256</v>
      </c>
      <c r="BB6" s="171" t="s">
        <v>257</v>
      </c>
      <c r="BC6" s="126" t="s">
        <v>256</v>
      </c>
      <c r="BD6" s="126" t="s">
        <v>257</v>
      </c>
      <c r="BE6" s="126" t="s">
        <v>256</v>
      </c>
      <c r="BF6" s="126" t="s">
        <v>257</v>
      </c>
      <c r="BG6" s="126" t="s">
        <v>256</v>
      </c>
      <c r="BH6" s="171" t="s">
        <v>257</v>
      </c>
      <c r="BI6" s="126" t="s">
        <v>256</v>
      </c>
      <c r="BJ6" s="126" t="s">
        <v>257</v>
      </c>
      <c r="BK6" s="126" t="s">
        <v>256</v>
      </c>
      <c r="BL6" s="126" t="s">
        <v>257</v>
      </c>
      <c r="BM6" s="126" t="s">
        <v>256</v>
      </c>
      <c r="BN6" s="171" t="s">
        <v>257</v>
      </c>
      <c r="BO6" s="126" t="s">
        <v>256</v>
      </c>
      <c r="BP6" s="126" t="s">
        <v>257</v>
      </c>
      <c r="BQ6" s="126" t="s">
        <v>256</v>
      </c>
      <c r="BR6" s="126" t="s">
        <v>257</v>
      </c>
      <c r="BS6" s="126" t="s">
        <v>256</v>
      </c>
      <c r="BT6" s="171" t="s">
        <v>257</v>
      </c>
      <c r="BU6" s="126" t="s">
        <v>256</v>
      </c>
      <c r="BV6" s="126" t="s">
        <v>257</v>
      </c>
      <c r="BX6" s="126" t="s">
        <v>256</v>
      </c>
      <c r="BY6" s="126" t="s">
        <v>257</v>
      </c>
      <c r="BZ6" s="126" t="s">
        <v>256</v>
      </c>
      <c r="CA6" s="171" t="s">
        <v>257</v>
      </c>
      <c r="CB6" s="126" t="s">
        <v>256</v>
      </c>
      <c r="CC6" s="126" t="s">
        <v>257</v>
      </c>
      <c r="CD6" s="126" t="s">
        <v>256</v>
      </c>
      <c r="CE6" s="126" t="s">
        <v>257</v>
      </c>
      <c r="CF6" s="126" t="s">
        <v>256</v>
      </c>
      <c r="CG6" s="171" t="s">
        <v>257</v>
      </c>
      <c r="CH6" s="126" t="s">
        <v>256</v>
      </c>
      <c r="CI6" s="126" t="s">
        <v>257</v>
      </c>
      <c r="CJ6" s="126" t="s">
        <v>256</v>
      </c>
      <c r="CK6" s="126" t="s">
        <v>257</v>
      </c>
      <c r="CL6" s="126" t="s">
        <v>256</v>
      </c>
      <c r="CM6" s="171" t="s">
        <v>257</v>
      </c>
      <c r="CN6" s="126" t="s">
        <v>256</v>
      </c>
      <c r="CO6" s="126" t="s">
        <v>257</v>
      </c>
      <c r="DY6" s="320" t="s">
        <v>268</v>
      </c>
      <c r="DZ6" s="320" t="s">
        <v>357</v>
      </c>
      <c r="EA6" s="320" t="s">
        <v>269</v>
      </c>
      <c r="EB6" s="320" t="s">
        <v>268</v>
      </c>
      <c r="EC6" s="320" t="s">
        <v>357</v>
      </c>
      <c r="ED6" s="320" t="s">
        <v>269</v>
      </c>
      <c r="EE6" s="320" t="s">
        <v>268</v>
      </c>
      <c r="EF6" s="320" t="s">
        <v>357</v>
      </c>
      <c r="EG6" s="320" t="s">
        <v>269</v>
      </c>
      <c r="EH6" s="320" t="s">
        <v>268</v>
      </c>
      <c r="EI6" s="320" t="s">
        <v>357</v>
      </c>
      <c r="EJ6" s="320" t="s">
        <v>269</v>
      </c>
      <c r="EK6" s="320" t="s">
        <v>268</v>
      </c>
      <c r="EL6" s="320" t="s">
        <v>357</v>
      </c>
      <c r="EM6" s="320" t="s">
        <v>269</v>
      </c>
      <c r="EN6" s="320" t="s">
        <v>268</v>
      </c>
      <c r="EO6" s="320" t="s">
        <v>357</v>
      </c>
      <c r="EP6" s="320" t="s">
        <v>269</v>
      </c>
      <c r="EQ6" s="320" t="s">
        <v>268</v>
      </c>
      <c r="ER6" s="320" t="s">
        <v>357</v>
      </c>
      <c r="ES6" s="320" t="s">
        <v>269</v>
      </c>
      <c r="ET6" s="320" t="s">
        <v>268</v>
      </c>
      <c r="EU6" s="320" t="s">
        <v>357</v>
      </c>
      <c r="EV6" s="320" t="s">
        <v>269</v>
      </c>
      <c r="EW6" s="320" t="s">
        <v>268</v>
      </c>
      <c r="EX6" s="320" t="s">
        <v>357</v>
      </c>
      <c r="EY6" s="320" t="s">
        <v>269</v>
      </c>
      <c r="EZ6" s="320" t="s">
        <v>268</v>
      </c>
      <c r="FA6" s="320" t="s">
        <v>357</v>
      </c>
      <c r="FB6" s="320" t="s">
        <v>269</v>
      </c>
      <c r="FC6" s="320" t="s">
        <v>268</v>
      </c>
      <c r="FD6" s="320" t="s">
        <v>357</v>
      </c>
      <c r="FE6" s="320" t="s">
        <v>269</v>
      </c>
      <c r="FF6" s="320" t="s">
        <v>268</v>
      </c>
      <c r="FG6" s="320" t="s">
        <v>357</v>
      </c>
      <c r="FH6" s="320" t="s">
        <v>269</v>
      </c>
      <c r="FI6" s="320" t="s">
        <v>268</v>
      </c>
      <c r="FJ6" s="320" t="s">
        <v>357</v>
      </c>
      <c r="FK6" s="320" t="s">
        <v>269</v>
      </c>
      <c r="FL6" s="320" t="s">
        <v>268</v>
      </c>
      <c r="FM6" s="320" t="s">
        <v>357</v>
      </c>
      <c r="FN6" s="320" t="s">
        <v>269</v>
      </c>
      <c r="FO6" s="320" t="s">
        <v>268</v>
      </c>
      <c r="FP6" s="320" t="s">
        <v>357</v>
      </c>
      <c r="FQ6" s="320" t="s">
        <v>269</v>
      </c>
      <c r="FR6" s="320" t="s">
        <v>268</v>
      </c>
      <c r="FS6" s="320" t="s">
        <v>357</v>
      </c>
      <c r="FT6" s="320" t="s">
        <v>269</v>
      </c>
      <c r="FV6" s="320" t="s">
        <v>268</v>
      </c>
      <c r="FW6" s="320" t="s">
        <v>357</v>
      </c>
      <c r="FX6" s="320" t="s">
        <v>269</v>
      </c>
      <c r="FY6" s="320" t="s">
        <v>268</v>
      </c>
      <c r="FZ6" s="320" t="s">
        <v>357</v>
      </c>
      <c r="GA6" s="320" t="s">
        <v>269</v>
      </c>
      <c r="GB6" s="320" t="s">
        <v>268</v>
      </c>
      <c r="GC6" s="320" t="s">
        <v>357</v>
      </c>
      <c r="GD6" s="320" t="s">
        <v>269</v>
      </c>
      <c r="GE6" s="320" t="s">
        <v>268</v>
      </c>
      <c r="GF6" s="320" t="s">
        <v>357</v>
      </c>
      <c r="GG6" s="320" t="s">
        <v>269</v>
      </c>
      <c r="GH6" s="320" t="s">
        <v>268</v>
      </c>
      <c r="GI6" s="320" t="s">
        <v>357</v>
      </c>
      <c r="GJ6" s="320" t="s">
        <v>269</v>
      </c>
      <c r="GK6" s="320" t="s">
        <v>268</v>
      </c>
      <c r="GL6" s="320" t="s">
        <v>357</v>
      </c>
      <c r="GM6" s="320" t="s">
        <v>269</v>
      </c>
      <c r="GN6" s="320" t="s">
        <v>268</v>
      </c>
      <c r="GO6" s="320" t="s">
        <v>357</v>
      </c>
      <c r="GP6" s="320" t="s">
        <v>269</v>
      </c>
      <c r="GQ6" s="320" t="s">
        <v>268</v>
      </c>
      <c r="GR6" s="320" t="s">
        <v>357</v>
      </c>
      <c r="GS6" s="320" t="s">
        <v>269</v>
      </c>
      <c r="GT6" s="320" t="s">
        <v>268</v>
      </c>
      <c r="GU6" s="320" t="s">
        <v>357</v>
      </c>
      <c r="GV6" s="320" t="s">
        <v>269</v>
      </c>
      <c r="GW6" s="320" t="s">
        <v>268</v>
      </c>
      <c r="GX6" s="320" t="s">
        <v>357</v>
      </c>
      <c r="GY6" s="320" t="s">
        <v>269</v>
      </c>
      <c r="GZ6" s="320" t="s">
        <v>268</v>
      </c>
      <c r="HA6" s="320" t="s">
        <v>357</v>
      </c>
      <c r="HB6" s="320" t="s">
        <v>269</v>
      </c>
      <c r="HC6" s="320" t="s">
        <v>268</v>
      </c>
      <c r="HD6" s="320" t="s">
        <v>357</v>
      </c>
      <c r="HE6" s="320" t="s">
        <v>269</v>
      </c>
      <c r="HF6" s="320" t="s">
        <v>268</v>
      </c>
      <c r="HG6" s="320" t="s">
        <v>357</v>
      </c>
      <c r="HH6" s="320" t="s">
        <v>269</v>
      </c>
      <c r="HI6" s="320" t="s">
        <v>268</v>
      </c>
      <c r="HJ6" s="320" t="s">
        <v>357</v>
      </c>
      <c r="HK6" s="320" t="s">
        <v>269</v>
      </c>
      <c r="HL6" s="320" t="s">
        <v>268</v>
      </c>
      <c r="HM6" s="320" t="s">
        <v>357</v>
      </c>
      <c r="HN6" s="320" t="s">
        <v>269</v>
      </c>
      <c r="HO6" s="320" t="s">
        <v>268</v>
      </c>
      <c r="HP6" s="320" t="s">
        <v>357</v>
      </c>
      <c r="HQ6" s="320" t="s">
        <v>269</v>
      </c>
    </row>
    <row r="7" spans="1:225" ht="25.5" customHeight="1" x14ac:dyDescent="0.2">
      <c r="C7" s="683" t="s">
        <v>258</v>
      </c>
      <c r="D7" s="684"/>
      <c r="E7" s="683" t="s">
        <v>259</v>
      </c>
      <c r="F7" s="684"/>
      <c r="G7" s="683" t="s">
        <v>260</v>
      </c>
      <c r="H7" s="684"/>
      <c r="I7" s="683" t="s">
        <v>258</v>
      </c>
      <c r="J7" s="684"/>
      <c r="K7" s="683" t="s">
        <v>259</v>
      </c>
      <c r="L7" s="684"/>
      <c r="M7" s="683" t="s">
        <v>260</v>
      </c>
      <c r="N7" s="684"/>
      <c r="O7" s="683" t="s">
        <v>258</v>
      </c>
      <c r="P7" s="684"/>
      <c r="Q7" s="683" t="s">
        <v>259</v>
      </c>
      <c r="R7" s="684"/>
      <c r="S7" s="683" t="s">
        <v>260</v>
      </c>
      <c r="T7" s="684"/>
      <c r="U7" s="683" t="s">
        <v>258</v>
      </c>
      <c r="V7" s="684"/>
      <c r="W7" s="683" t="s">
        <v>259</v>
      </c>
      <c r="X7" s="684"/>
      <c r="Y7" s="683" t="s">
        <v>260</v>
      </c>
      <c r="Z7" s="684"/>
      <c r="AA7" s="676"/>
      <c r="AB7" s="679"/>
      <c r="AC7" s="682"/>
      <c r="AD7" s="679"/>
      <c r="AE7" s="557" t="s">
        <v>206</v>
      </c>
      <c r="AF7" s="557" t="s">
        <v>206</v>
      </c>
      <c r="AG7" s="557" t="s">
        <v>206</v>
      </c>
      <c r="AH7" s="557" t="s">
        <v>206</v>
      </c>
      <c r="AI7" s="557" t="s">
        <v>206</v>
      </c>
      <c r="AJ7" s="557" t="s">
        <v>206</v>
      </c>
      <c r="AK7" s="557" t="s">
        <v>206</v>
      </c>
      <c r="AL7" s="557" t="s">
        <v>206</v>
      </c>
      <c r="AN7" s="125" t="s">
        <v>83</v>
      </c>
      <c r="AO7" s="125" t="s">
        <v>454</v>
      </c>
      <c r="AP7" s="213" t="s">
        <v>310</v>
      </c>
      <c r="AQ7" s="213" t="s">
        <v>350</v>
      </c>
      <c r="AS7" s="385"/>
      <c r="AT7" s="385"/>
      <c r="AU7" s="385"/>
      <c r="AV7" s="385"/>
      <c r="AX7" s="7"/>
      <c r="AY7" s="683" t="s">
        <v>258</v>
      </c>
      <c r="AZ7" s="684"/>
      <c r="BA7" s="683" t="s">
        <v>259</v>
      </c>
      <c r="BB7" s="684"/>
      <c r="BC7" s="683" t="s">
        <v>260</v>
      </c>
      <c r="BD7" s="684"/>
      <c r="BE7" s="683" t="s">
        <v>258</v>
      </c>
      <c r="BF7" s="684"/>
      <c r="BG7" s="683" t="s">
        <v>259</v>
      </c>
      <c r="BH7" s="684"/>
      <c r="BI7" s="683" t="s">
        <v>260</v>
      </c>
      <c r="BJ7" s="684"/>
      <c r="BK7" s="683" t="s">
        <v>258</v>
      </c>
      <c r="BL7" s="684"/>
      <c r="BM7" s="683" t="s">
        <v>259</v>
      </c>
      <c r="BN7" s="684"/>
      <c r="BO7" s="683" t="s">
        <v>260</v>
      </c>
      <c r="BP7" s="684"/>
      <c r="BQ7" s="683" t="s">
        <v>258</v>
      </c>
      <c r="BR7" s="684"/>
      <c r="BS7" s="683" t="s">
        <v>259</v>
      </c>
      <c r="BT7" s="684"/>
      <c r="BU7" s="683" t="s">
        <v>260</v>
      </c>
      <c r="BV7" s="684"/>
      <c r="BX7" s="683" t="s">
        <v>258</v>
      </c>
      <c r="BY7" s="684"/>
      <c r="BZ7" s="683" t="s">
        <v>259</v>
      </c>
      <c r="CA7" s="684"/>
      <c r="CB7" s="683" t="s">
        <v>260</v>
      </c>
      <c r="CC7" s="684"/>
      <c r="CD7" s="683" t="s">
        <v>258</v>
      </c>
      <c r="CE7" s="684"/>
      <c r="CF7" s="683" t="s">
        <v>259</v>
      </c>
      <c r="CG7" s="684"/>
      <c r="CH7" s="683" t="s">
        <v>260</v>
      </c>
      <c r="CI7" s="684"/>
      <c r="CJ7" s="683" t="s">
        <v>258</v>
      </c>
      <c r="CK7" s="684"/>
      <c r="CL7" s="683" t="s">
        <v>259</v>
      </c>
      <c r="CM7" s="684"/>
      <c r="CN7" s="683" t="s">
        <v>260</v>
      </c>
      <c r="CO7" s="684"/>
      <c r="DY7" s="305">
        <v>2016</v>
      </c>
      <c r="DZ7" s="305">
        <v>2016</v>
      </c>
      <c r="EA7" s="305">
        <v>2016</v>
      </c>
      <c r="EB7" s="305">
        <v>2016</v>
      </c>
      <c r="EC7" s="305">
        <v>2016</v>
      </c>
      <c r="ED7" s="305">
        <v>2016</v>
      </c>
      <c r="EE7" s="305">
        <v>2016</v>
      </c>
      <c r="EF7" s="305">
        <v>2016</v>
      </c>
      <c r="EG7" s="305">
        <v>2016</v>
      </c>
      <c r="EH7" s="305">
        <v>2016</v>
      </c>
      <c r="EI7" s="305">
        <v>2016</v>
      </c>
      <c r="EJ7" s="305">
        <v>2016</v>
      </c>
      <c r="EK7" s="305">
        <v>2016</v>
      </c>
      <c r="EL7" s="305">
        <v>2016</v>
      </c>
      <c r="EM7" s="305">
        <v>2016</v>
      </c>
      <c r="EN7" s="305">
        <v>2016</v>
      </c>
      <c r="EO7" s="305">
        <v>2016</v>
      </c>
      <c r="EP7" s="305">
        <v>2016</v>
      </c>
      <c r="EQ7" s="305">
        <v>2016</v>
      </c>
      <c r="ER7" s="305">
        <v>2016</v>
      </c>
      <c r="ES7" s="305">
        <v>2016</v>
      </c>
      <c r="ET7" s="305">
        <v>2016</v>
      </c>
      <c r="EU7" s="305">
        <v>2016</v>
      </c>
      <c r="EV7" s="305">
        <v>2016</v>
      </c>
      <c r="EW7" s="305">
        <v>2016</v>
      </c>
      <c r="EX7" s="305">
        <v>2016</v>
      </c>
      <c r="EY7" s="305">
        <v>2016</v>
      </c>
      <c r="EZ7" s="305">
        <v>2016</v>
      </c>
      <c r="FA7" s="305">
        <v>2016</v>
      </c>
      <c r="FB7" s="305">
        <v>2016</v>
      </c>
      <c r="FC7" s="305">
        <v>2016</v>
      </c>
      <c r="FD7" s="305">
        <v>2016</v>
      </c>
      <c r="FE7" s="305">
        <v>2016</v>
      </c>
      <c r="FF7" s="305">
        <v>2016</v>
      </c>
      <c r="FG7" s="305">
        <v>2016</v>
      </c>
      <c r="FH7" s="305">
        <v>2016</v>
      </c>
      <c r="FI7" s="305">
        <v>2016</v>
      </c>
      <c r="FJ7" s="305">
        <v>2016</v>
      </c>
      <c r="FK7" s="305">
        <v>2016</v>
      </c>
      <c r="FL7" s="305">
        <v>2016</v>
      </c>
      <c r="FM7" s="305">
        <v>2016</v>
      </c>
      <c r="FN7" s="305">
        <v>2016</v>
      </c>
      <c r="FO7" s="305">
        <v>2016</v>
      </c>
      <c r="FP7" s="305">
        <v>2016</v>
      </c>
      <c r="FQ7" s="305">
        <v>2016</v>
      </c>
      <c r="FR7" s="305">
        <v>2016</v>
      </c>
      <c r="FS7" s="305">
        <v>2016</v>
      </c>
      <c r="FT7" s="305">
        <v>2016</v>
      </c>
      <c r="FV7" s="305">
        <v>2016</v>
      </c>
      <c r="FW7" s="305">
        <v>2016</v>
      </c>
      <c r="FX7" s="305">
        <v>2016</v>
      </c>
      <c r="FY7" s="305">
        <v>2016</v>
      </c>
      <c r="FZ7" s="305">
        <v>2016</v>
      </c>
      <c r="GA7" s="305">
        <v>2016</v>
      </c>
      <c r="GB7" s="305">
        <v>2016</v>
      </c>
      <c r="GC7" s="305">
        <v>2016</v>
      </c>
      <c r="GD7" s="305">
        <v>2016</v>
      </c>
      <c r="GE7" s="305">
        <v>2016</v>
      </c>
      <c r="GF7" s="305">
        <v>2016</v>
      </c>
      <c r="GG7" s="305">
        <v>2016</v>
      </c>
      <c r="GH7" s="305">
        <v>2016</v>
      </c>
      <c r="GI7" s="305">
        <v>2016</v>
      </c>
      <c r="GJ7" s="305">
        <v>2016</v>
      </c>
      <c r="GK7" s="305">
        <v>2016</v>
      </c>
      <c r="GL7" s="305">
        <v>2016</v>
      </c>
      <c r="GM7" s="305">
        <v>2016</v>
      </c>
      <c r="GN7" s="305">
        <v>2016</v>
      </c>
      <c r="GO7" s="305">
        <v>2016</v>
      </c>
      <c r="GP7" s="305">
        <v>2016</v>
      </c>
      <c r="GQ7" s="305">
        <v>2016</v>
      </c>
      <c r="GR7" s="305">
        <v>2016</v>
      </c>
      <c r="GS7" s="305">
        <v>2016</v>
      </c>
      <c r="GT7" s="305">
        <v>2016</v>
      </c>
      <c r="GU7" s="305">
        <v>2016</v>
      </c>
      <c r="GV7" s="305">
        <v>2016</v>
      </c>
      <c r="GW7" s="305">
        <v>2016</v>
      </c>
      <c r="GX7" s="305">
        <v>2016</v>
      </c>
      <c r="GY7" s="305">
        <v>2016</v>
      </c>
      <c r="GZ7" s="305">
        <v>2016</v>
      </c>
      <c r="HA7" s="305">
        <v>2016</v>
      </c>
      <c r="HB7" s="305">
        <v>2016</v>
      </c>
      <c r="HC7" s="305">
        <v>2016</v>
      </c>
      <c r="HD7" s="305">
        <v>2016</v>
      </c>
      <c r="HE7" s="305">
        <v>2016</v>
      </c>
      <c r="HF7" s="305">
        <v>2016</v>
      </c>
      <c r="HG7" s="305">
        <v>2016</v>
      </c>
      <c r="HH7" s="305">
        <v>2016</v>
      </c>
      <c r="HI7" s="305">
        <v>2016</v>
      </c>
      <c r="HJ7" s="305">
        <v>2016</v>
      </c>
      <c r="HK7" s="305">
        <v>2016</v>
      </c>
      <c r="HL7" s="305">
        <v>2016</v>
      </c>
      <c r="HM7" s="305">
        <v>2016</v>
      </c>
      <c r="HN7" s="305">
        <v>2016</v>
      </c>
      <c r="HO7" s="305">
        <v>2016</v>
      </c>
      <c r="HP7" s="305">
        <v>2016</v>
      </c>
      <c r="HQ7" s="305">
        <v>2016</v>
      </c>
    </row>
    <row r="8" spans="1:225" ht="12.75" customHeight="1" x14ac:dyDescent="0.2">
      <c r="A8" s="106" t="s">
        <v>1</v>
      </c>
      <c r="B8" s="106" t="s">
        <v>2</v>
      </c>
      <c r="C8" s="279">
        <v>33.544132633673307</v>
      </c>
      <c r="D8" s="279">
        <v>196.05098991396471</v>
      </c>
      <c r="E8" s="279">
        <v>28.025698197404989</v>
      </c>
      <c r="F8" s="279">
        <v>160.7749748933779</v>
      </c>
      <c r="G8" s="279">
        <v>5.5184344362683184</v>
      </c>
      <c r="H8" s="279">
        <v>35.276015020586804</v>
      </c>
      <c r="I8" s="414">
        <v>2.4729987710804182</v>
      </c>
      <c r="J8" s="414">
        <v>14.595353130876635</v>
      </c>
      <c r="K8" s="414">
        <v>2.0196419356525981</v>
      </c>
      <c r="L8" s="414">
        <v>11.561130018651927</v>
      </c>
      <c r="M8" s="414">
        <v>0.45335683542782029</v>
      </c>
      <c r="N8" s="414">
        <v>3.0342231122247094</v>
      </c>
      <c r="O8" s="414">
        <v>9.4266105750747329</v>
      </c>
      <c r="P8" s="414">
        <v>55.484277241060994</v>
      </c>
      <c r="Q8" s="414">
        <v>7.9877929520583342</v>
      </c>
      <c r="R8" s="414">
        <v>46.46234615671495</v>
      </c>
      <c r="S8" s="414">
        <v>1.4388176230163991</v>
      </c>
      <c r="T8" s="414">
        <v>9.0219310843460434</v>
      </c>
      <c r="U8" s="414">
        <v>0.758018621654997</v>
      </c>
      <c r="V8" s="414">
        <v>4.474561301779314</v>
      </c>
      <c r="W8" s="414">
        <v>0.67631051155532551</v>
      </c>
      <c r="X8" s="414">
        <v>3.9468649544857417</v>
      </c>
      <c r="Y8" s="414">
        <v>8.1708110099671466E-2</v>
      </c>
      <c r="Z8" s="414">
        <v>0.5276963472935724</v>
      </c>
      <c r="AA8" s="400">
        <f>C8+I8+U8+O8</f>
        <v>46.201760601483457</v>
      </c>
      <c r="AB8" s="548">
        <f>AA8*1000/GDP!C3</f>
        <v>3.1060434372457918E-3</v>
      </c>
      <c r="AC8" s="400">
        <f>D8+J8+V8+P8</f>
        <v>270.60518158768167</v>
      </c>
      <c r="AD8" s="548">
        <f>AC8*1000/GDP!C3</f>
        <v>1.8192195219680376E-2</v>
      </c>
      <c r="AE8" s="561">
        <v>0.7</v>
      </c>
      <c r="AF8" s="561">
        <v>3.2</v>
      </c>
      <c r="AG8" s="561">
        <v>0.1</v>
      </c>
      <c r="AH8" s="561">
        <v>0.4</v>
      </c>
      <c r="AI8" s="561">
        <v>0.2</v>
      </c>
      <c r="AJ8" s="561">
        <v>0.9</v>
      </c>
      <c r="AK8" s="561">
        <v>0.02</v>
      </c>
      <c r="AL8" s="561">
        <v>0.1</v>
      </c>
      <c r="AN8" s="414">
        <f>+D8</f>
        <v>196.05098991396471</v>
      </c>
      <c r="AO8" s="414">
        <f>+V8</f>
        <v>4.474561301779314</v>
      </c>
      <c r="AP8" s="414">
        <f>+J8</f>
        <v>14.595353130876635</v>
      </c>
      <c r="AQ8" s="414">
        <f>+P8</f>
        <v>55.484277241060994</v>
      </c>
      <c r="AS8" s="545"/>
      <c r="AT8" s="545"/>
      <c r="AU8" s="545"/>
      <c r="AV8" s="545"/>
      <c r="AW8" s="459"/>
      <c r="AX8" s="459"/>
      <c r="AY8" s="89">
        <v>1.1442269512049552</v>
      </c>
      <c r="AZ8" s="89">
        <v>6.6875131016140381</v>
      </c>
      <c r="BA8" s="89">
        <v>3.0899308642030126</v>
      </c>
      <c r="BB8" s="89">
        <v>17.726001101393148</v>
      </c>
      <c r="BC8" s="89">
        <v>0.27256952191174866</v>
      </c>
      <c r="BD8" s="89">
        <v>1.7423721637281946</v>
      </c>
      <c r="BE8" s="89">
        <v>1.8384209421975419</v>
      </c>
      <c r="BF8" s="89">
        <v>10.850148074618481</v>
      </c>
      <c r="BG8" s="89">
        <v>5.957570995127873</v>
      </c>
      <c r="BH8" s="89">
        <v>34.103200004988615</v>
      </c>
      <c r="BI8" s="89">
        <v>0.45057623011632514</v>
      </c>
      <c r="BJ8" s="89">
        <v>3.0156130985604146</v>
      </c>
      <c r="BK8" s="89">
        <v>1.972091691710427</v>
      </c>
      <c r="BL8" s="89">
        <v>11.607574249113057</v>
      </c>
      <c r="BM8" s="89">
        <v>4.7131949508624569</v>
      </c>
      <c r="BN8" s="89">
        <v>27.415094084858971</v>
      </c>
      <c r="BO8" s="89">
        <v>0.46635610938929084</v>
      </c>
      <c r="BP8" s="89">
        <v>2.9242293202200869</v>
      </c>
      <c r="BQ8" s="89">
        <v>2.691139353188885</v>
      </c>
      <c r="BR8" s="89">
        <v>15.885715289135756</v>
      </c>
      <c r="BS8" s="89">
        <v>6.0863872984764464</v>
      </c>
      <c r="BT8" s="89">
        <v>35.519407605449736</v>
      </c>
      <c r="BU8" s="89">
        <v>0.4790762390305971</v>
      </c>
      <c r="BV8" s="89">
        <v>3.0940231159820324</v>
      </c>
      <c r="BX8" s="89">
        <v>0.71077206375935931</v>
      </c>
      <c r="BY8" s="89">
        <v>4.1541562044543623</v>
      </c>
      <c r="BZ8" s="89">
        <v>1.9194064035203131</v>
      </c>
      <c r="CA8" s="89">
        <v>11.01105543071683</v>
      </c>
      <c r="CB8" s="89">
        <v>0.16931501342727376</v>
      </c>
      <c r="CC8" s="89">
        <v>1.082328516511337</v>
      </c>
      <c r="CD8" s="89">
        <v>0.13737023826892281</v>
      </c>
      <c r="CE8" s="89">
        <v>0.81089241690698999</v>
      </c>
      <c r="CF8" s="89">
        <v>0.31068196910647744</v>
      </c>
      <c r="CG8" s="89">
        <v>1.813101755637383</v>
      </c>
      <c r="CH8" s="89">
        <v>2.4454629979168314E-2</v>
      </c>
      <c r="CI8" s="89">
        <v>0.15793559413724462</v>
      </c>
      <c r="CJ8" s="89">
        <v>0.13496721946956636</v>
      </c>
      <c r="CK8" s="89">
        <v>0.796560941431536</v>
      </c>
      <c r="CL8" s="89">
        <v>0.4373736033727943</v>
      </c>
      <c r="CM8" s="89">
        <v>2.5036780065102375</v>
      </c>
      <c r="CN8" s="89">
        <v>3.307894266325509E-2</v>
      </c>
      <c r="CO8" s="89">
        <v>0.22139049091890109</v>
      </c>
      <c r="DY8" s="528">
        <v>32.081134670890307</v>
      </c>
      <c r="DZ8" s="528">
        <v>24.753961937415355</v>
      </c>
      <c r="EA8" s="528">
        <v>17.426789203940416</v>
      </c>
      <c r="EB8" s="528">
        <v>66.294032454158383</v>
      </c>
      <c r="EC8" s="528">
        <v>58.190283658849516</v>
      </c>
      <c r="ED8" s="528">
        <v>47.189254573868929</v>
      </c>
      <c r="EE8" s="528">
        <v>29.353857387324378</v>
      </c>
      <c r="EF8" s="528">
        <v>22.649581317379919</v>
      </c>
      <c r="EG8" s="528">
        <v>15.945305247435467</v>
      </c>
      <c r="EH8" s="528">
        <v>46.372065663159368</v>
      </c>
      <c r="EI8" s="528">
        <v>39.587529085159694</v>
      </c>
      <c r="EJ8" s="528">
        <v>31.164122090044831</v>
      </c>
      <c r="EK8" s="528">
        <v>64.162269341780615</v>
      </c>
      <c r="EL8" s="528">
        <v>49.507923874830709</v>
      </c>
      <c r="EM8" s="528">
        <v>34.853578407880832</v>
      </c>
      <c r="EN8" s="528">
        <v>132.58806490831677</v>
      </c>
      <c r="EO8" s="528">
        <v>116.38056731769903</v>
      </c>
      <c r="EP8" s="528">
        <v>94.378509147737859</v>
      </c>
      <c r="EQ8" s="528">
        <v>58.707714774648757</v>
      </c>
      <c r="ER8" s="528">
        <v>45.299162634759838</v>
      </c>
      <c r="ES8" s="528">
        <v>31.890610494870934</v>
      </c>
      <c r="ET8" s="528">
        <v>92.744131326318737</v>
      </c>
      <c r="EU8" s="528">
        <v>79.175058170319389</v>
      </c>
      <c r="EV8" s="528">
        <v>62.328244180089662</v>
      </c>
      <c r="EW8" s="528">
        <v>48.121702006335461</v>
      </c>
      <c r="EX8" s="528">
        <v>37.130942906123032</v>
      </c>
      <c r="EY8" s="528">
        <v>26.140183805910624</v>
      </c>
      <c r="EZ8" s="528">
        <v>99.441048681237575</v>
      </c>
      <c r="FA8" s="528">
        <v>87.285425488274271</v>
      </c>
      <c r="FB8" s="528">
        <v>70.78388186080339</v>
      </c>
      <c r="FC8" s="528">
        <v>44.030786080986566</v>
      </c>
      <c r="FD8" s="528">
        <v>33.974371976069875</v>
      </c>
      <c r="FE8" s="528">
        <v>23.917957871153199</v>
      </c>
      <c r="FF8" s="528">
        <v>69.558098494739056</v>
      </c>
      <c r="FG8" s="528">
        <v>59.381293627739538</v>
      </c>
      <c r="FH8" s="528">
        <v>46.746183135067248</v>
      </c>
      <c r="FI8" s="528">
        <v>64.162269341780615</v>
      </c>
      <c r="FJ8" s="528">
        <v>49.507923874830709</v>
      </c>
      <c r="FK8" s="528">
        <v>34.853578407880832</v>
      </c>
      <c r="FL8" s="528">
        <v>132.58806490831677</v>
      </c>
      <c r="FM8" s="528">
        <v>116.38056731769903</v>
      </c>
      <c r="FN8" s="528">
        <v>94.378509147737859</v>
      </c>
      <c r="FO8" s="528">
        <v>58.707714774648757</v>
      </c>
      <c r="FP8" s="528">
        <v>45.299162634759838</v>
      </c>
      <c r="FQ8" s="528">
        <v>31.890610494870934</v>
      </c>
      <c r="FR8" s="528">
        <v>92.744131326318737</v>
      </c>
      <c r="FS8" s="528">
        <v>79.175058170319389</v>
      </c>
      <c r="FT8" s="528">
        <v>62.328244180089662</v>
      </c>
      <c r="FV8" s="528">
        <v>19.928191932341797</v>
      </c>
      <c r="FW8" s="528">
        <v>15.376691305819282</v>
      </c>
      <c r="FX8" s="528">
        <v>10.82519067929678</v>
      </c>
      <c r="FY8" s="528">
        <v>41.180594647549007</v>
      </c>
      <c r="FZ8" s="528">
        <v>36.146699711440846</v>
      </c>
      <c r="GA8" s="528">
        <v>29.313069252051498</v>
      </c>
      <c r="GB8" s="528">
        <v>18.234059049662516</v>
      </c>
      <c r="GC8" s="528">
        <v>14.069490007455643</v>
      </c>
      <c r="GD8" s="528">
        <v>9.9049209652487757</v>
      </c>
      <c r="GE8" s="528">
        <v>28.805447011608173</v>
      </c>
      <c r="GF8" s="528">
        <v>24.591021665205087</v>
      </c>
      <c r="GG8" s="528">
        <v>19.358561122741953</v>
      </c>
      <c r="GH8" s="528">
        <v>4.7104571587212805</v>
      </c>
      <c r="GI8" s="528">
        <v>3.6346120051861726</v>
      </c>
      <c r="GJ8" s="528">
        <v>2.5587668516510664</v>
      </c>
      <c r="GK8" s="528">
        <v>9.733920042346341</v>
      </c>
      <c r="GL8" s="528">
        <v>8.5440506092062982</v>
      </c>
      <c r="GM8" s="528">
        <v>6.9287749421125167</v>
      </c>
      <c r="GN8" s="528">
        <v>4.3100123821888632</v>
      </c>
      <c r="GO8" s="528">
        <v>3.3256268381086902</v>
      </c>
      <c r="GP8" s="528">
        <v>2.3412412940285185</v>
      </c>
      <c r="GQ8" s="528">
        <v>6.8087874979660254</v>
      </c>
      <c r="GR8" s="528">
        <v>5.8126173431291033</v>
      </c>
      <c r="GS8" s="528">
        <v>4.5758126543920588</v>
      </c>
      <c r="GT8" s="528">
        <v>69.500436008798218</v>
      </c>
      <c r="GU8" s="528">
        <v>53.626879636418366</v>
      </c>
      <c r="GV8" s="528">
        <v>37.753323264038542</v>
      </c>
      <c r="GW8" s="528">
        <v>143.6191147106195</v>
      </c>
      <c r="GX8" s="528">
        <v>126.06318720501329</v>
      </c>
      <c r="GY8" s="528">
        <v>102.23060379438411</v>
      </c>
      <c r="GZ8" s="528">
        <v>63.592073905361971</v>
      </c>
      <c r="HA8" s="528">
        <v>49.067958260310157</v>
      </c>
      <c r="HB8" s="528">
        <v>34.543842615258363</v>
      </c>
      <c r="HC8" s="528">
        <v>100.46024915516982</v>
      </c>
      <c r="HD8" s="528">
        <v>85.76225748106387</v>
      </c>
      <c r="HE8" s="528">
        <v>67.513823787998447</v>
      </c>
      <c r="HF8" s="528">
        <v>3.2751875955108036</v>
      </c>
      <c r="HG8" s="528">
        <v>2.527150922462039</v>
      </c>
      <c r="HH8" s="528">
        <v>1.7791142494132761</v>
      </c>
      <c r="HI8" s="528">
        <v>6.7680085189525672</v>
      </c>
      <c r="HJ8" s="528">
        <v>5.940690601310016</v>
      </c>
      <c r="HK8" s="528">
        <v>4.8175871211305825</v>
      </c>
      <c r="HL8" s="528">
        <v>2.996757769998474</v>
      </c>
      <c r="HM8" s="528">
        <v>2.3123130941346246</v>
      </c>
      <c r="HN8" s="528">
        <v>1.6278684182707763</v>
      </c>
      <c r="HO8" s="528">
        <v>4.7341596797073997</v>
      </c>
      <c r="HP8" s="528">
        <v>4.0415211471396493</v>
      </c>
      <c r="HQ8" s="528">
        <v>3.1815690791920006</v>
      </c>
    </row>
    <row r="9" spans="1:225" x14ac:dyDescent="0.2">
      <c r="A9" s="106" t="s">
        <v>1</v>
      </c>
      <c r="B9" s="106" t="s">
        <v>319</v>
      </c>
      <c r="C9" s="279">
        <v>27.943846966166412</v>
      </c>
      <c r="D9" s="279">
        <v>163.42670094681878</v>
      </c>
      <c r="E9" s="282">
        <v>22.839265511288566</v>
      </c>
      <c r="F9" s="282">
        <v>130.77254772026598</v>
      </c>
      <c r="G9" s="282">
        <v>5.1045814548778452</v>
      </c>
      <c r="H9" s="282">
        <v>32.654153226552808</v>
      </c>
      <c r="I9" s="414">
        <v>2.2018960912737082</v>
      </c>
      <c r="J9" s="414">
        <v>13.009459023830951</v>
      </c>
      <c r="K9" s="399">
        <v>1.7831733140766097</v>
      </c>
      <c r="L9" s="399">
        <v>10.193208553759227</v>
      </c>
      <c r="M9" s="399">
        <v>0.41872277719709844</v>
      </c>
      <c r="N9" s="399">
        <v>2.8162504700717239</v>
      </c>
      <c r="O9" s="414">
        <v>8.0618919361113583</v>
      </c>
      <c r="P9" s="414">
        <v>47.526256274962755</v>
      </c>
      <c r="Q9" s="399">
        <v>6.7363470383013837</v>
      </c>
      <c r="R9" s="399">
        <v>39.222993568742574</v>
      </c>
      <c r="S9" s="399">
        <v>1.3255448978099738</v>
      </c>
      <c r="T9" s="399">
        <v>8.3032627062201811</v>
      </c>
      <c r="U9" s="414">
        <v>0.6697392923736214</v>
      </c>
      <c r="V9" s="414">
        <v>3.9621109046229472</v>
      </c>
      <c r="W9" s="399">
        <v>0.59097901674540343</v>
      </c>
      <c r="X9" s="399">
        <v>3.4532401234027614</v>
      </c>
      <c r="Y9" s="399">
        <v>7.8760275628217982E-2</v>
      </c>
      <c r="Z9" s="399">
        <v>0.50887078122018592</v>
      </c>
      <c r="AA9" s="400">
        <f t="shared" ref="AA9:AA39" si="0">C9+I9+U9+O9</f>
        <v>38.8773742859251</v>
      </c>
      <c r="AB9" s="548">
        <f>AA9*1000/GDP!C4</f>
        <v>3.0321347885801141E-3</v>
      </c>
      <c r="AC9" s="400">
        <f t="shared" ref="AC9:AC39" si="1">D9+J9+V9+P9</f>
        <v>227.92452715023543</v>
      </c>
      <c r="AD9" s="548">
        <f>AC9*1000/GDP!C4</f>
        <v>1.777635194342592E-2</v>
      </c>
      <c r="AE9" s="556"/>
      <c r="AF9" s="556"/>
      <c r="AG9" s="556"/>
      <c r="AH9" s="556"/>
      <c r="AI9" s="556"/>
      <c r="AJ9" s="556"/>
      <c r="AK9" s="556"/>
      <c r="AL9" s="556"/>
      <c r="AN9" s="414"/>
      <c r="AO9" s="279"/>
      <c r="AP9" s="279"/>
      <c r="AQ9" s="459"/>
      <c r="AR9" s="414"/>
      <c r="AS9" s="279"/>
      <c r="AT9" s="279"/>
      <c r="AU9" s="459"/>
      <c r="AV9" s="459"/>
      <c r="AW9" s="459"/>
      <c r="AX9" s="459"/>
      <c r="AY9" s="89">
        <v>1.1032040103697578</v>
      </c>
      <c r="AZ9" s="89">
        <v>6.4519746370040973</v>
      </c>
      <c r="BA9" s="89">
        <v>3.0508216281175269</v>
      </c>
      <c r="BB9" s="89">
        <v>17.468325185493661</v>
      </c>
      <c r="BC9" s="89">
        <v>0.28607590261042198</v>
      </c>
      <c r="BD9" s="89">
        <v>1.8300357122009459</v>
      </c>
      <c r="BE9" s="89">
        <v>1.8293560106624314</v>
      </c>
      <c r="BF9" s="89">
        <v>10.808381083480208</v>
      </c>
      <c r="BG9" s="89">
        <v>5.8870042193341074</v>
      </c>
      <c r="BH9" s="89">
        <v>33.652063594057921</v>
      </c>
      <c r="BI9" s="89">
        <v>0.46486245696266759</v>
      </c>
      <c r="BJ9" s="89">
        <v>3.1265772588329148</v>
      </c>
      <c r="BK9" s="89">
        <v>1.9703308494212826</v>
      </c>
      <c r="BL9" s="89">
        <v>11.615443327466533</v>
      </c>
      <c r="BM9" s="89">
        <v>4.6779879117155989</v>
      </c>
      <c r="BN9" s="89">
        <v>27.238010264706226</v>
      </c>
      <c r="BO9" s="89">
        <v>0.49989733332220759</v>
      </c>
      <c r="BP9" s="89">
        <v>3.1313755509685111</v>
      </c>
      <c r="BQ9" s="89">
        <v>2.5700182764704955</v>
      </c>
      <c r="BR9" s="89">
        <v>15.203971984674139</v>
      </c>
      <c r="BS9" s="89">
        <v>6.0248629226641146</v>
      </c>
      <c r="BT9" s="89">
        <v>35.204800497186476</v>
      </c>
      <c r="BU9" s="89">
        <v>0.48465756893513784</v>
      </c>
      <c r="BV9" s="89">
        <v>3.1313764935573509</v>
      </c>
      <c r="BX9" s="89">
        <v>0.68528939156027691</v>
      </c>
      <c r="BY9" s="89">
        <v>4.0078441809443248</v>
      </c>
      <c r="BZ9" s="89">
        <v>1.8951124883881274</v>
      </c>
      <c r="CA9" s="89">
        <v>10.850992042651995</v>
      </c>
      <c r="CB9" s="89">
        <v>0.17770492075554123</v>
      </c>
      <c r="CC9" s="89">
        <v>1.1367834488993831</v>
      </c>
      <c r="CD9" s="89">
        <v>0.13118756655090946</v>
      </c>
      <c r="CE9" s="89">
        <v>0.77609256900570511</v>
      </c>
      <c r="CF9" s="89">
        <v>0.30754143379578386</v>
      </c>
      <c r="CG9" s="89">
        <v>1.797042515385848</v>
      </c>
      <c r="CH9" s="89">
        <v>2.473953110029967E-2</v>
      </c>
      <c r="CI9" s="89">
        <v>0.15984231159191312</v>
      </c>
      <c r="CJ9" s="89">
        <v>0.13430171975951985</v>
      </c>
      <c r="CK9" s="89">
        <v>0.79349462809156479</v>
      </c>
      <c r="CL9" s="89">
        <v>0.43219296095450666</v>
      </c>
      <c r="CM9" s="89">
        <v>2.4705579383108334</v>
      </c>
      <c r="CN9" s="89">
        <v>3.4127762479165956E-2</v>
      </c>
      <c r="CO9" s="89">
        <v>0.22953689734247709</v>
      </c>
    </row>
    <row r="10" spans="1:225" x14ac:dyDescent="0.2">
      <c r="A10" s="106" t="s">
        <v>3</v>
      </c>
      <c r="B10" s="106" t="s">
        <v>4</v>
      </c>
      <c r="C10" s="279">
        <v>0.43937816562581994</v>
      </c>
      <c r="D10" s="279">
        <v>2.5108775856244758</v>
      </c>
      <c r="E10" s="279">
        <v>0.34079088177420669</v>
      </c>
      <c r="F10" s="279">
        <v>1.8930657000077433</v>
      </c>
      <c r="G10" s="279">
        <v>9.858728385161325E-2</v>
      </c>
      <c r="H10" s="279">
        <v>0.61781188561673261</v>
      </c>
      <c r="I10" s="414">
        <v>3.0795307741491765E-2</v>
      </c>
      <c r="J10" s="414">
        <v>0.17462203264549911</v>
      </c>
      <c r="K10" s="414">
        <v>2.4799144397188749E-2</v>
      </c>
      <c r="L10" s="414">
        <v>0.13775723518025898</v>
      </c>
      <c r="M10" s="414">
        <v>5.9961633443030137E-3</v>
      </c>
      <c r="N10" s="414">
        <v>3.6864797465240129E-2</v>
      </c>
      <c r="O10" s="414">
        <v>0.16627859709814591</v>
      </c>
      <c r="P10" s="414">
        <v>0.94729016465585758</v>
      </c>
      <c r="Q10" s="414">
        <v>0.13248833893707027</v>
      </c>
      <c r="R10" s="414">
        <v>0.73596197406168695</v>
      </c>
      <c r="S10" s="414">
        <v>3.3790258161075649E-2</v>
      </c>
      <c r="T10" s="414">
        <v>0.21132819059417063</v>
      </c>
      <c r="U10" s="414">
        <v>9.2399973031065431E-3</v>
      </c>
      <c r="V10" s="414">
        <v>5.2697709302232824E-2</v>
      </c>
      <c r="W10" s="414">
        <v>7.1959371616546457E-3</v>
      </c>
      <c r="X10" s="414">
        <v>3.9972847129064584E-2</v>
      </c>
      <c r="Y10" s="414">
        <v>2.0440601414518974E-3</v>
      </c>
      <c r="Z10" s="414">
        <v>1.2724862173168242E-2</v>
      </c>
      <c r="AA10" s="400">
        <f t="shared" si="0"/>
        <v>0.64569206776856414</v>
      </c>
      <c r="AB10" s="548">
        <f>AA10*1000/GDP!C5</f>
        <v>1.9949825673042658E-3</v>
      </c>
      <c r="AC10" s="400">
        <f t="shared" si="1"/>
        <v>3.6854874922280652</v>
      </c>
      <c r="AD10" s="548">
        <f>AC10*1000/GDP!C5</f>
        <v>1.1386980986807262E-2</v>
      </c>
      <c r="AE10" s="556"/>
      <c r="AF10" s="556"/>
      <c r="AG10" s="556"/>
      <c r="AH10" s="556"/>
      <c r="AI10" s="556"/>
      <c r="AJ10" s="556"/>
      <c r="AK10" s="556"/>
      <c r="AL10" s="556"/>
      <c r="AN10" s="381"/>
      <c r="AO10" s="459"/>
      <c r="AP10" s="459"/>
      <c r="AQ10" s="459"/>
      <c r="AR10" s="459"/>
      <c r="AS10" s="459"/>
      <c r="AT10" s="459"/>
      <c r="AU10" s="459"/>
      <c r="AV10" s="459"/>
      <c r="AW10" s="459"/>
      <c r="AX10" s="459"/>
      <c r="AY10" s="89">
        <v>0.89592757196456152</v>
      </c>
      <c r="AZ10" s="89">
        <v>5.1198822216954101</v>
      </c>
      <c r="BA10" s="89">
        <v>2.3822424973284106</v>
      </c>
      <c r="BB10" s="89">
        <v>13.233163802138231</v>
      </c>
      <c r="BC10" s="89">
        <v>0.28381679442872254</v>
      </c>
      <c r="BD10" s="89">
        <v>1.7785801787543247</v>
      </c>
      <c r="BE10" s="89">
        <v>1.7749456911522632</v>
      </c>
      <c r="BF10" s="89">
        <v>10.064670469481216</v>
      </c>
      <c r="BG10" s="89">
        <v>4.7644849946568204</v>
      </c>
      <c r="BH10" s="89">
        <v>26.466327604276461</v>
      </c>
      <c r="BI10" s="89">
        <v>0.49371456107888134</v>
      </c>
      <c r="BJ10" s="89">
        <v>3.0353888402832547</v>
      </c>
      <c r="BK10" s="89">
        <v>1.4126887191897224</v>
      </c>
      <c r="BL10" s="89">
        <v>8.0480961035461291</v>
      </c>
      <c r="BM10" s="89">
        <v>3.5733637459926144</v>
      </c>
      <c r="BN10" s="89">
        <v>19.849745703207351</v>
      </c>
      <c r="BO10" s="89">
        <v>0.41909363387160414</v>
      </c>
      <c r="BP10" s="89">
        <v>2.6210601562566627</v>
      </c>
      <c r="BQ10" s="89">
        <v>1.7435937586746992</v>
      </c>
      <c r="BR10" s="89">
        <v>9.9440934906912837</v>
      </c>
      <c r="BS10" s="89">
        <v>4.7644849946568204</v>
      </c>
      <c r="BT10" s="89">
        <v>26.466327604276461</v>
      </c>
      <c r="BU10" s="89">
        <v>0.5394622869895187</v>
      </c>
      <c r="BV10" s="89">
        <v>3.3583078649964957</v>
      </c>
      <c r="BX10" s="89">
        <v>0.56081045301775434</v>
      </c>
      <c r="BY10" s="89">
        <v>3.2048165030243352</v>
      </c>
      <c r="BZ10" s="89">
        <v>1.4911768941270371</v>
      </c>
      <c r="CA10" s="89">
        <v>8.2833666682029961</v>
      </c>
      <c r="CB10" s="89">
        <v>0.17765657631074067</v>
      </c>
      <c r="CC10" s="89">
        <v>1.1133113735839635</v>
      </c>
      <c r="CD10" s="89">
        <v>8.9002410740837951E-2</v>
      </c>
      <c r="CE10" s="89">
        <v>0.50760005815604747</v>
      </c>
      <c r="CF10" s="89">
        <v>0.24320496007356962</v>
      </c>
      <c r="CG10" s="89">
        <v>1.3509838220732397</v>
      </c>
      <c r="CH10" s="89">
        <v>2.7537058908909968E-2</v>
      </c>
      <c r="CI10" s="89">
        <v>0.17142611030094293</v>
      </c>
      <c r="CJ10" s="89">
        <v>0.11781814883117211</v>
      </c>
      <c r="CK10" s="89">
        <v>0.66807725398079087</v>
      </c>
      <c r="CL10" s="89">
        <v>0.31625914246421238</v>
      </c>
      <c r="CM10" s="89">
        <v>1.756793878392366</v>
      </c>
      <c r="CN10" s="89">
        <v>3.2772008702726264E-2</v>
      </c>
      <c r="CO10" s="89">
        <v>0.20148441494725869</v>
      </c>
      <c r="DY10" s="528">
        <v>35.637150776258281</v>
      </c>
      <c r="DZ10" s="528">
        <v>27.49780152489064</v>
      </c>
      <c r="EA10" s="528">
        <v>19.358452273523007</v>
      </c>
      <c r="EB10" s="528">
        <v>73.642358799693795</v>
      </c>
      <c r="EC10" s="528">
        <v>64.640354330899612</v>
      </c>
      <c r="ED10" s="528">
        <v>52.419922098146046</v>
      </c>
      <c r="EE10" s="528">
        <v>32.602591235223606</v>
      </c>
      <c r="EF10" s="528">
        <v>25.15632039754907</v>
      </c>
      <c r="EG10" s="528">
        <v>17.710049559874552</v>
      </c>
      <c r="EH10" s="528">
        <v>51.504287208323831</v>
      </c>
      <c r="EI10" s="528">
        <v>43.96887304267274</v>
      </c>
      <c r="EJ10" s="528">
        <v>34.613206717597457</v>
      </c>
      <c r="EK10" s="528">
        <v>71.274301552516562</v>
      </c>
      <c r="EL10" s="528">
        <v>54.99560304978128</v>
      </c>
      <c r="EM10" s="528">
        <v>38.716904547046013</v>
      </c>
      <c r="EN10" s="528">
        <v>147.28471759938759</v>
      </c>
      <c r="EO10" s="528">
        <v>129.28070866179922</v>
      </c>
      <c r="EP10" s="528">
        <v>104.83984419629209</v>
      </c>
      <c r="EQ10" s="528">
        <v>65.205182470447212</v>
      </c>
      <c r="ER10" s="528">
        <v>50.31264079509814</v>
      </c>
      <c r="ES10" s="528">
        <v>35.420099119749104</v>
      </c>
      <c r="ET10" s="528">
        <v>103.00857441664766</v>
      </c>
      <c r="EU10" s="528">
        <v>87.937746085345481</v>
      </c>
      <c r="EV10" s="528">
        <v>69.226413435194914</v>
      </c>
      <c r="EW10" s="528">
        <v>53.455726164387421</v>
      </c>
      <c r="EX10" s="528">
        <v>41.246702287335964</v>
      </c>
      <c r="EY10" s="528">
        <v>29.03767841028451</v>
      </c>
      <c r="EZ10" s="528">
        <v>110.46353819954069</v>
      </c>
      <c r="FA10" s="528">
        <v>96.960531496349418</v>
      </c>
      <c r="FB10" s="528">
        <v>78.629883147219061</v>
      </c>
      <c r="FC10" s="528">
        <v>48.903886852835413</v>
      </c>
      <c r="FD10" s="528">
        <v>37.734480596323607</v>
      </c>
      <c r="FE10" s="528">
        <v>26.565074339811829</v>
      </c>
      <c r="FF10" s="528">
        <v>77.256430812485746</v>
      </c>
      <c r="FG10" s="528">
        <v>65.953309564009118</v>
      </c>
      <c r="FH10" s="528">
        <v>51.919810076396189</v>
      </c>
      <c r="FI10" s="528">
        <v>71.274301552516562</v>
      </c>
      <c r="FJ10" s="528">
        <v>54.99560304978128</v>
      </c>
      <c r="FK10" s="528">
        <v>38.716904547046013</v>
      </c>
      <c r="FL10" s="528">
        <v>147.28471759938759</v>
      </c>
      <c r="FM10" s="528">
        <v>129.28070866179922</v>
      </c>
      <c r="FN10" s="528">
        <v>104.83984419629209</v>
      </c>
      <c r="FO10" s="528">
        <v>65.205182470447212</v>
      </c>
      <c r="FP10" s="528">
        <v>50.31264079509814</v>
      </c>
      <c r="FQ10" s="528">
        <v>35.420099119749104</v>
      </c>
      <c r="FR10" s="528">
        <v>103.00857441664766</v>
      </c>
      <c r="FS10" s="528">
        <v>87.937746085345481</v>
      </c>
      <c r="FT10" s="528">
        <v>69.226413435194914</v>
      </c>
      <c r="FV10" s="528">
        <v>22.307257078015184</v>
      </c>
      <c r="FW10" s="528">
        <v>17.212389720690723</v>
      </c>
      <c r="FX10" s="528">
        <v>12.117522363366266</v>
      </c>
      <c r="FY10" s="528">
        <v>46.096811720162002</v>
      </c>
      <c r="FZ10" s="528">
        <v>40.461960910578917</v>
      </c>
      <c r="GA10" s="528">
        <v>32.812518755901735</v>
      </c>
      <c r="GB10" s="528">
        <v>20.40775898891706</v>
      </c>
      <c r="GC10" s="528">
        <v>15.746727614905133</v>
      </c>
      <c r="GD10" s="528">
        <v>11.085696240893219</v>
      </c>
      <c r="GE10" s="528">
        <v>32.239372406321181</v>
      </c>
      <c r="GF10" s="528">
        <v>27.522541309529853</v>
      </c>
      <c r="GG10" s="528">
        <v>21.666314049391513</v>
      </c>
      <c r="GH10" s="528">
        <v>4.7310778634025645</v>
      </c>
      <c r="GI10" s="528">
        <v>3.6505230427488917</v>
      </c>
      <c r="GJ10" s="528">
        <v>2.5699682220952189</v>
      </c>
      <c r="GK10" s="528">
        <v>9.7765316793533348</v>
      </c>
      <c r="GL10" s="528">
        <v>8.5814534213873159</v>
      </c>
      <c r="GM10" s="528">
        <v>6.959106652405187</v>
      </c>
      <c r="GN10" s="528">
        <v>4.3282191287101508</v>
      </c>
      <c r="GO10" s="528">
        <v>3.3396752536343746</v>
      </c>
      <c r="GP10" s="528">
        <v>2.3511313785586005</v>
      </c>
      <c r="GQ10" s="528">
        <v>6.8375497977229971</v>
      </c>
      <c r="GR10" s="528">
        <v>5.8371715302653007</v>
      </c>
      <c r="GS10" s="528">
        <v>4.5951422186113389</v>
      </c>
      <c r="GT10" s="528">
        <v>76.987390700825614</v>
      </c>
      <c r="GU10" s="528">
        <v>59.403850849402467</v>
      </c>
      <c r="GV10" s="528">
        <v>41.820310997979327</v>
      </c>
      <c r="GW10" s="528">
        <v>159.09052563257924</v>
      </c>
      <c r="GX10" s="528">
        <v>139.64338072807288</v>
      </c>
      <c r="GY10" s="528">
        <v>113.24342533481676</v>
      </c>
      <c r="GZ10" s="528">
        <v>70.431793075827059</v>
      </c>
      <c r="HA10" s="528">
        <v>54.345519348631967</v>
      </c>
      <c r="HB10" s="528">
        <v>38.259245621436918</v>
      </c>
      <c r="HC10" s="528">
        <v>111.26536762070197</v>
      </c>
      <c r="HD10" s="528">
        <v>94.986516426739399</v>
      </c>
      <c r="HE10" s="528">
        <v>74.775351309830654</v>
      </c>
      <c r="HF10" s="528">
        <v>3.6382240017107907</v>
      </c>
      <c r="HG10" s="528">
        <v>2.8072716062583254</v>
      </c>
      <c r="HH10" s="528">
        <v>1.9763192108058605</v>
      </c>
      <c r="HI10" s="528">
        <v>7.518204780448916</v>
      </c>
      <c r="HJ10" s="528">
        <v>6.599183253517702</v>
      </c>
      <c r="HK10" s="528">
        <v>5.3515899725726888</v>
      </c>
      <c r="HL10" s="528">
        <v>3.3284234953199143</v>
      </c>
      <c r="HM10" s="528">
        <v>2.5682280056480811</v>
      </c>
      <c r="HN10" s="528">
        <v>1.8080325159762496</v>
      </c>
      <c r="HO10" s="528">
        <v>5.258112105785024</v>
      </c>
      <c r="HP10" s="528">
        <v>4.4888159055240386</v>
      </c>
      <c r="HQ10" s="528">
        <v>3.5336887689696028</v>
      </c>
    </row>
    <row r="11" spans="1:225" x14ac:dyDescent="0.2">
      <c r="A11" s="106" t="s">
        <v>5</v>
      </c>
      <c r="B11" s="103" t="s">
        <v>6</v>
      </c>
      <c r="C11" s="279">
        <v>1.1838162949880164</v>
      </c>
      <c r="D11" s="279">
        <v>7.2876141990927303</v>
      </c>
      <c r="E11" s="279">
        <v>0.72874873206009483</v>
      </c>
      <c r="F11" s="279">
        <v>4.6394397304452308</v>
      </c>
      <c r="G11" s="279">
        <v>0.4550675629279215</v>
      </c>
      <c r="H11" s="279">
        <v>2.6481744686474995</v>
      </c>
      <c r="I11" s="414">
        <v>5.0568887487965987E-2</v>
      </c>
      <c r="J11" s="414">
        <v>0.30522607587907008</v>
      </c>
      <c r="K11" s="414">
        <v>2.5688305400681614E-2</v>
      </c>
      <c r="L11" s="414">
        <v>0.16353969405452795</v>
      </c>
      <c r="M11" s="414">
        <v>2.4880582087284372E-2</v>
      </c>
      <c r="N11" s="414">
        <v>0.14168638182454213</v>
      </c>
      <c r="O11" s="414">
        <v>0.23632973491495557</v>
      </c>
      <c r="P11" s="414">
        <v>1.4547225213292152</v>
      </c>
      <c r="Q11" s="414">
        <v>0.14565364263561628</v>
      </c>
      <c r="R11" s="414">
        <v>0.92727611973673407</v>
      </c>
      <c r="S11" s="414">
        <v>9.0676092279339288E-2</v>
      </c>
      <c r="T11" s="414">
        <v>0.52744640159248113</v>
      </c>
      <c r="U11" s="414">
        <v>3.487749089771798E-2</v>
      </c>
      <c r="V11" s="414">
        <v>0.2185883624922543</v>
      </c>
      <c r="W11" s="414">
        <v>2.8025245479401426E-2</v>
      </c>
      <c r="X11" s="414">
        <v>0.17841737709108441</v>
      </c>
      <c r="Y11" s="414">
        <v>6.8522454183165575E-3</v>
      </c>
      <c r="Z11" s="414">
        <v>4.0170985401169888E-2</v>
      </c>
      <c r="AA11" s="400">
        <f t="shared" si="0"/>
        <v>1.505592408288656</v>
      </c>
      <c r="AB11" s="548">
        <f>AA11*1000/GDP!C6</f>
        <v>3.8806828559058695E-3</v>
      </c>
      <c r="AC11" s="400">
        <f t="shared" si="1"/>
        <v>9.2661511587932708</v>
      </c>
      <c r="AD11" s="548">
        <f>AC11*1000/GDP!C6</f>
        <v>2.3883617999266107E-2</v>
      </c>
      <c r="AE11" s="556"/>
      <c r="AF11" s="556"/>
      <c r="AG11" s="556"/>
      <c r="AH11" s="556"/>
      <c r="AI11" s="556"/>
      <c r="AJ11" s="556"/>
      <c r="AK11" s="556"/>
      <c r="AL11" s="556"/>
      <c r="AY11" s="89">
        <v>1.5036597632232296</v>
      </c>
      <c r="AZ11" s="89">
        <v>9.2565816904733076</v>
      </c>
      <c r="BA11" s="89">
        <v>3.8568418883135767</v>
      </c>
      <c r="BB11" s="89">
        <v>24.553847853846904</v>
      </c>
      <c r="BC11" s="89">
        <v>0.76054961845785685</v>
      </c>
      <c r="BD11" s="89">
        <v>4.4258660599342772</v>
      </c>
      <c r="BE11" s="89">
        <v>2.2777236621902093</v>
      </c>
      <c r="BF11" s="89">
        <v>13.74799189546469</v>
      </c>
      <c r="BG11" s="89">
        <v>7.7136837766271533</v>
      </c>
      <c r="BH11" s="89">
        <v>49.107695707693814</v>
      </c>
      <c r="BI11" s="89">
        <v>1.3184365831719251</v>
      </c>
      <c r="BJ11" s="89">
        <v>7.5080441638948461</v>
      </c>
      <c r="BK11" s="89">
        <v>2.2528452131304126</v>
      </c>
      <c r="BL11" s="89">
        <v>13.867339502533893</v>
      </c>
      <c r="BM11" s="89">
        <v>5.7852628324703641</v>
      </c>
      <c r="BN11" s="89">
        <v>36.830771780770363</v>
      </c>
      <c r="BO11" s="89">
        <v>1.1373449122862171</v>
      </c>
      <c r="BP11" s="89">
        <v>6.6157293094065874</v>
      </c>
      <c r="BQ11" s="89">
        <v>4.415861781345221</v>
      </c>
      <c r="BR11" s="89">
        <v>27.675614584979712</v>
      </c>
      <c r="BS11" s="89">
        <v>7.7136837766271533</v>
      </c>
      <c r="BT11" s="89">
        <v>49.107695707693814</v>
      </c>
      <c r="BU11" s="89">
        <v>1.6066060075865374</v>
      </c>
      <c r="BV11" s="89">
        <v>9.4186565915565819</v>
      </c>
      <c r="BX11" s="89">
        <v>1.1056402369372749</v>
      </c>
      <c r="BY11" s="89">
        <v>6.8063596724472353</v>
      </c>
      <c r="BZ11" s="89">
        <v>2.8359338219463717</v>
      </c>
      <c r="CA11" s="89">
        <v>18.054431476343765</v>
      </c>
      <c r="CB11" s="89">
        <v>0.55923173640808654</v>
      </c>
      <c r="CC11" s="89">
        <v>3.2543369975325418</v>
      </c>
      <c r="CD11" s="89">
        <v>0.22540935472078708</v>
      </c>
      <c r="CE11" s="89">
        <v>1.412712338836174</v>
      </c>
      <c r="CF11" s="89">
        <v>0.39374794065226665</v>
      </c>
      <c r="CG11" s="89">
        <v>2.5067211224903723</v>
      </c>
      <c r="CH11" s="89">
        <v>8.2009818556934094E-2</v>
      </c>
      <c r="CI11" s="89">
        <v>0.48077893053815263</v>
      </c>
      <c r="CJ11" s="89">
        <v>0.16383893564868293</v>
      </c>
      <c r="CK11" s="89">
        <v>0.98890677427205587</v>
      </c>
      <c r="CL11" s="89">
        <v>0.55485297047749049</v>
      </c>
      <c r="CM11" s="89">
        <v>3.5323655500735018</v>
      </c>
      <c r="CN11" s="89">
        <v>9.4836458914187488E-2</v>
      </c>
      <c r="CO11" s="89">
        <v>0.54006110795415374</v>
      </c>
      <c r="DY11" s="528">
        <v>37.076796376420297</v>
      </c>
      <c r="DZ11" s="528">
        <v>28.608639179336642</v>
      </c>
      <c r="EA11" s="528">
        <v>20.140481982252997</v>
      </c>
      <c r="EB11" s="528">
        <v>76.617313180787704</v>
      </c>
      <c r="EC11" s="528">
        <v>67.251651802171949</v>
      </c>
      <c r="ED11" s="528">
        <v>54.537546783779121</v>
      </c>
      <c r="EE11" s="528">
        <v>34.167849765458918</v>
      </c>
      <c r="EF11" s="528">
        <v>26.364081609150396</v>
      </c>
      <c r="EG11" s="528">
        <v>18.560313452841886</v>
      </c>
      <c r="EH11" s="528">
        <v>53.977020872800786</v>
      </c>
      <c r="EI11" s="528">
        <v>46.079829595123748</v>
      </c>
      <c r="EJ11" s="528">
        <v>36.274995398215694</v>
      </c>
      <c r="EK11" s="528">
        <v>74.153592752840595</v>
      </c>
      <c r="EL11" s="528">
        <v>57.217278358673283</v>
      </c>
      <c r="EM11" s="528">
        <v>40.280963964505993</v>
      </c>
      <c r="EN11" s="528">
        <v>153.23462636157541</v>
      </c>
      <c r="EO11" s="528">
        <v>134.5033036043439</v>
      </c>
      <c r="EP11" s="528">
        <v>109.07509356755824</v>
      </c>
      <c r="EQ11" s="528">
        <v>68.335699530917836</v>
      </c>
      <c r="ER11" s="528">
        <v>52.728163218300793</v>
      </c>
      <c r="ES11" s="528">
        <v>37.120626905683771</v>
      </c>
      <c r="ET11" s="528">
        <v>107.95404174560157</v>
      </c>
      <c r="EU11" s="528">
        <v>92.159659190247496</v>
      </c>
      <c r="EV11" s="528">
        <v>72.549990796431388</v>
      </c>
      <c r="EW11" s="528">
        <v>55.615194564630443</v>
      </c>
      <c r="EX11" s="528">
        <v>42.912958769004959</v>
      </c>
      <c r="EY11" s="528">
        <v>30.210722973379497</v>
      </c>
      <c r="EZ11" s="528">
        <v>114.92596977118156</v>
      </c>
      <c r="FA11" s="528">
        <v>100.87747770325792</v>
      </c>
      <c r="FB11" s="528">
        <v>81.806320175668674</v>
      </c>
      <c r="FC11" s="528">
        <v>51.251774648188373</v>
      </c>
      <c r="FD11" s="528">
        <v>39.546122413725598</v>
      </c>
      <c r="FE11" s="528">
        <v>27.84047017926283</v>
      </c>
      <c r="FF11" s="528">
        <v>80.965531309201182</v>
      </c>
      <c r="FG11" s="528">
        <v>69.119744392685618</v>
      </c>
      <c r="FH11" s="528">
        <v>54.412493097323541</v>
      </c>
      <c r="FI11" s="528">
        <v>74.153592752840595</v>
      </c>
      <c r="FJ11" s="528">
        <v>57.217278358673283</v>
      </c>
      <c r="FK11" s="528">
        <v>40.280963964505993</v>
      </c>
      <c r="FL11" s="528">
        <v>153.23462636157541</v>
      </c>
      <c r="FM11" s="528">
        <v>134.5033036043439</v>
      </c>
      <c r="FN11" s="528">
        <v>109.07509356755824</v>
      </c>
      <c r="FO11" s="528">
        <v>68.335699530917836</v>
      </c>
      <c r="FP11" s="528">
        <v>52.728163218300793</v>
      </c>
      <c r="FQ11" s="528">
        <v>37.120626905683771</v>
      </c>
      <c r="FR11" s="528">
        <v>107.95404174560157</v>
      </c>
      <c r="FS11" s="528">
        <v>92.159659190247496</v>
      </c>
      <c r="FT11" s="528">
        <v>72.549990796431388</v>
      </c>
      <c r="FV11" s="528">
        <v>27.262548970936738</v>
      </c>
      <c r="FW11" s="528">
        <v>21.035917415846242</v>
      </c>
      <c r="FX11" s="528">
        <v>14.809285860755756</v>
      </c>
      <c r="FY11" s="528">
        <v>56.336670283121421</v>
      </c>
      <c r="FZ11" s="528">
        <v>49.450104373071383</v>
      </c>
      <c r="GA11" s="528">
        <v>40.101429607146734</v>
      </c>
      <c r="GB11" s="528">
        <v>25.123602050333563</v>
      </c>
      <c r="GC11" s="528">
        <v>19.385495409207994</v>
      </c>
      <c r="GD11" s="528">
        <v>13.647388768082433</v>
      </c>
      <c r="GE11" s="528">
        <v>39.689275198163216</v>
      </c>
      <c r="GF11" s="528">
        <v>33.882474584789634</v>
      </c>
      <c r="GG11" s="528">
        <v>26.672985131296326</v>
      </c>
      <c r="GH11" s="528">
        <v>5.3339419143887019</v>
      </c>
      <c r="GI11" s="528">
        <v>4.1156959215962194</v>
      </c>
      <c r="GJ11" s="528">
        <v>2.8974499288037388</v>
      </c>
      <c r="GK11" s="528">
        <v>11.022319565957767</v>
      </c>
      <c r="GL11" s="528">
        <v>9.6749568306179778</v>
      </c>
      <c r="GM11" s="528">
        <v>7.8458803113566127</v>
      </c>
      <c r="GN11" s="528">
        <v>4.9154550500598937</v>
      </c>
      <c r="GO11" s="528">
        <v>3.7927893904783123</v>
      </c>
      <c r="GP11" s="528">
        <v>2.6701237308967327</v>
      </c>
      <c r="GQ11" s="528">
        <v>7.765241935259759</v>
      </c>
      <c r="GR11" s="528">
        <v>6.629136239009922</v>
      </c>
      <c r="GS11" s="528">
        <v>5.2185932256502303</v>
      </c>
      <c r="GT11" s="528">
        <v>61.605587182796953</v>
      </c>
      <c r="GU11" s="528">
        <v>47.535175295368006</v>
      </c>
      <c r="GV11" s="528">
        <v>33.464763407939081</v>
      </c>
      <c r="GW11" s="528">
        <v>127.3048113151568</v>
      </c>
      <c r="GX11" s="528">
        <v>111.74313595552925</v>
      </c>
      <c r="GY11" s="528">
        <v>90.617796613644657</v>
      </c>
      <c r="GZ11" s="528">
        <v>56.77217702965725</v>
      </c>
      <c r="HA11" s="528">
        <v>43.805692152513316</v>
      </c>
      <c r="HB11" s="528">
        <v>30.839207275369382</v>
      </c>
      <c r="HC11" s="528">
        <v>89.686445168756805</v>
      </c>
      <c r="HD11" s="528">
        <v>76.564731501349371</v>
      </c>
      <c r="HE11" s="528">
        <v>60.273341010162426</v>
      </c>
      <c r="HF11" s="528">
        <v>3.7851985230284773</v>
      </c>
      <c r="HG11" s="528">
        <v>2.9206778727071576</v>
      </c>
      <c r="HH11" s="528">
        <v>2.0561572223858389</v>
      </c>
      <c r="HI11" s="528">
        <v>7.8219201504358251</v>
      </c>
      <c r="HJ11" s="528">
        <v>6.8657726112145863</v>
      </c>
      <c r="HK11" s="528">
        <v>5.5677798976948232</v>
      </c>
      <c r="HL11" s="528">
        <v>3.4882219368209828</v>
      </c>
      <c r="HM11" s="528">
        <v>2.6915292722384123</v>
      </c>
      <c r="HN11" s="528">
        <v>1.8948366076558429</v>
      </c>
      <c r="HO11" s="528">
        <v>5.5105553783805359</v>
      </c>
      <c r="HP11" s="528">
        <v>4.7043250758254</v>
      </c>
      <c r="HQ11" s="528">
        <v>3.7033420474136367</v>
      </c>
    </row>
    <row r="12" spans="1:225" x14ac:dyDescent="0.2">
      <c r="A12" s="106" t="s">
        <v>7</v>
      </c>
      <c r="B12" s="103" t="s">
        <v>8</v>
      </c>
      <c r="C12" s="279">
        <v>0.22985248642768655</v>
      </c>
      <c r="D12" s="279">
        <v>1.3557618700760368</v>
      </c>
      <c r="E12" s="279">
        <v>0.22233959914822873</v>
      </c>
      <c r="F12" s="279">
        <v>1.2780242788816123</v>
      </c>
      <c r="G12" s="279">
        <v>7.5128872794578087E-3</v>
      </c>
      <c r="H12" s="279">
        <v>7.7737591194424541E-2</v>
      </c>
      <c r="I12" s="414">
        <v>2.2821541874727066E-2</v>
      </c>
      <c r="J12" s="414">
        <v>0.1346835930732872</v>
      </c>
      <c r="K12" s="414">
        <v>2.1988900467539704E-2</v>
      </c>
      <c r="L12" s="414">
        <v>0.12639380826036203</v>
      </c>
      <c r="M12" s="414">
        <v>8.3264140718736245E-4</v>
      </c>
      <c r="N12" s="414">
        <v>8.289784812925154E-3</v>
      </c>
      <c r="O12" s="414">
        <v>1.5875639298270988E-2</v>
      </c>
      <c r="P12" s="414">
        <v>9.369166004486662E-2</v>
      </c>
      <c r="Q12" s="414">
        <v>1.5296418371049152E-2</v>
      </c>
      <c r="R12" s="414">
        <v>8.7924931649708243E-2</v>
      </c>
      <c r="S12" s="414">
        <v>5.7922092722183488E-4</v>
      </c>
      <c r="T12" s="414">
        <v>5.7667283951583787E-3</v>
      </c>
      <c r="U12" s="414">
        <v>9.675009745121357E-3</v>
      </c>
      <c r="V12" s="414">
        <v>5.6286895924471586E-2</v>
      </c>
      <c r="W12" s="414">
        <v>9.5079568456065845E-3</v>
      </c>
      <c r="X12" s="414">
        <v>5.4652431405809922E-2</v>
      </c>
      <c r="Y12" s="414">
        <v>1.6705289951477218E-4</v>
      </c>
      <c r="Z12" s="414">
        <v>1.6344645186616665E-3</v>
      </c>
      <c r="AA12" s="400">
        <f t="shared" si="0"/>
        <v>0.27822467734580592</v>
      </c>
      <c r="AB12" s="548">
        <f>AA12*1000/GDP!C7</f>
        <v>2.7388631806761488E-3</v>
      </c>
      <c r="AC12" s="400">
        <f t="shared" si="1"/>
        <v>1.6404240191186621</v>
      </c>
      <c r="AD12" s="548">
        <f>AC12*1000/GDP!C7</f>
        <v>1.614844876278412E-2</v>
      </c>
      <c r="AE12" s="556"/>
      <c r="AF12" s="556"/>
      <c r="AG12" s="556"/>
      <c r="AH12" s="556"/>
      <c r="AI12" s="556"/>
      <c r="AJ12" s="556"/>
      <c r="AK12" s="556"/>
      <c r="AL12" s="556"/>
      <c r="AY12" s="89">
        <v>0.64595968642131685</v>
      </c>
      <c r="AZ12" s="89">
        <v>3.8101285135839427</v>
      </c>
      <c r="BA12" s="89">
        <v>1.4201046543231532</v>
      </c>
      <c r="BB12" s="89">
        <v>8.1628654262698301</v>
      </c>
      <c r="BC12" s="89">
        <v>3.7702925927016753E-2</v>
      </c>
      <c r="BD12" s="89">
        <v>0.39012093933074671</v>
      </c>
      <c r="BE12" s="89">
        <v>1.0317152746259977</v>
      </c>
      <c r="BF12" s="89">
        <v>6.0887700304379386</v>
      </c>
      <c r="BG12" s="89">
        <v>2.8402093086463065</v>
      </c>
      <c r="BH12" s="89">
        <v>16.32573085253966</v>
      </c>
      <c r="BI12" s="89">
        <v>5.7910794768908216E-2</v>
      </c>
      <c r="BJ12" s="89">
        <v>0.57656035699855013</v>
      </c>
      <c r="BK12" s="89">
        <v>0.77378645596949847</v>
      </c>
      <c r="BL12" s="89">
        <v>4.5665775228284549</v>
      </c>
      <c r="BM12" s="89">
        <v>2.1301569814847299</v>
      </c>
      <c r="BN12" s="89">
        <v>12.244298139404746</v>
      </c>
      <c r="BO12" s="89">
        <v>4.3433096076681159E-2</v>
      </c>
      <c r="BP12" s="89">
        <v>0.43242026774891257</v>
      </c>
      <c r="BQ12" s="89">
        <v>1.4824536838345301</v>
      </c>
      <c r="BR12" s="89">
        <v>8.6245614643354607</v>
      </c>
      <c r="BS12" s="89">
        <v>2.8402093086463065</v>
      </c>
      <c r="BT12" s="89">
        <v>16.32573085253966</v>
      </c>
      <c r="BU12" s="89">
        <v>5.2553456714133001E-2</v>
      </c>
      <c r="BV12" s="89">
        <v>0.51418898194386886</v>
      </c>
      <c r="BX12" s="89">
        <v>0.40434177461331045</v>
      </c>
      <c r="BY12" s="89">
        <v>2.3849694602806504</v>
      </c>
      <c r="BZ12" s="89">
        <v>0.88892178279238288</v>
      </c>
      <c r="CA12" s="89">
        <v>5.1095874274649775</v>
      </c>
      <c r="CB12" s="89">
        <v>2.3600339615467779E-2</v>
      </c>
      <c r="CC12" s="89">
        <v>0.24419820035010811</v>
      </c>
      <c r="CD12" s="89">
        <v>7.5672415673934207E-2</v>
      </c>
      <c r="CE12" s="89">
        <v>0.44024404084346069</v>
      </c>
      <c r="CF12" s="89">
        <v>0.14497957119910287</v>
      </c>
      <c r="CG12" s="89">
        <v>0.83335317974901957</v>
      </c>
      <c r="CH12" s="89">
        <v>2.6826113118673814E-3</v>
      </c>
      <c r="CI12" s="89">
        <v>2.6246973379949846E-2</v>
      </c>
      <c r="CJ12" s="89">
        <v>6.445124650435502E-2</v>
      </c>
      <c r="CK12" s="89">
        <v>0.38036542425170777</v>
      </c>
      <c r="CL12" s="89">
        <v>0.17742785706248779</v>
      </c>
      <c r="CM12" s="89">
        <v>1.0198683003139803</v>
      </c>
      <c r="CN12" s="89">
        <v>3.617686973052754E-3</v>
      </c>
      <c r="CO12" s="89">
        <v>3.6017721756637942E-2</v>
      </c>
      <c r="DY12" s="528">
        <v>20.564687354120657</v>
      </c>
      <c r="DZ12" s="528">
        <v>15.867814316451121</v>
      </c>
      <c r="EA12" s="528">
        <v>11.170941278781592</v>
      </c>
      <c r="EB12" s="528">
        <v>42.495880050674693</v>
      </c>
      <c r="EC12" s="528">
        <v>37.301205296135088</v>
      </c>
      <c r="ED12" s="528">
        <v>30.249312461699517</v>
      </c>
      <c r="EE12" s="528">
        <v>18.538824255890184</v>
      </c>
      <c r="EF12" s="528">
        <v>14.304648345594275</v>
      </c>
      <c r="EG12" s="528">
        <v>10.070472435298376</v>
      </c>
      <c r="EH12" s="528">
        <v>29.286903059055568</v>
      </c>
      <c r="EI12" s="528">
        <v>25.002037543169138</v>
      </c>
      <c r="EJ12" s="528">
        <v>19.682121327125117</v>
      </c>
      <c r="EK12" s="528">
        <v>41.129374708241315</v>
      </c>
      <c r="EL12" s="528">
        <v>31.735628632902241</v>
      </c>
      <c r="EM12" s="528">
        <v>22.341882557563185</v>
      </c>
      <c r="EN12" s="528">
        <v>84.991760101349385</v>
      </c>
      <c r="EO12" s="528">
        <v>74.602410592270175</v>
      </c>
      <c r="EP12" s="528">
        <v>60.498624923399035</v>
      </c>
      <c r="EQ12" s="528">
        <v>37.077648511780367</v>
      </c>
      <c r="ER12" s="528">
        <v>28.60929669118855</v>
      </c>
      <c r="ES12" s="528">
        <v>20.140944870596751</v>
      </c>
      <c r="ET12" s="528">
        <v>58.573806118111136</v>
      </c>
      <c r="EU12" s="528">
        <v>50.004075086338275</v>
      </c>
      <c r="EV12" s="528">
        <v>39.364242654250233</v>
      </c>
      <c r="EW12" s="528">
        <v>30.847031031180986</v>
      </c>
      <c r="EX12" s="528">
        <v>23.801721474676683</v>
      </c>
      <c r="EY12" s="528">
        <v>16.75641191817239</v>
      </c>
      <c r="EZ12" s="528">
        <v>63.743820076012042</v>
      </c>
      <c r="FA12" s="528">
        <v>55.951807944202628</v>
      </c>
      <c r="FB12" s="528">
        <v>45.373968692549276</v>
      </c>
      <c r="FC12" s="528">
        <v>27.808236383835276</v>
      </c>
      <c r="FD12" s="528">
        <v>21.456972518391414</v>
      </c>
      <c r="FE12" s="528">
        <v>15.105708652947563</v>
      </c>
      <c r="FF12" s="528">
        <v>43.930354588583356</v>
      </c>
      <c r="FG12" s="528">
        <v>37.503056314753707</v>
      </c>
      <c r="FH12" s="528">
        <v>29.523181990687675</v>
      </c>
      <c r="FI12" s="528">
        <v>41.129374708241315</v>
      </c>
      <c r="FJ12" s="528">
        <v>31.735628632902241</v>
      </c>
      <c r="FK12" s="528">
        <v>22.341882557563185</v>
      </c>
      <c r="FL12" s="528">
        <v>84.991760101349385</v>
      </c>
      <c r="FM12" s="528">
        <v>74.602410592270175</v>
      </c>
      <c r="FN12" s="528">
        <v>60.498624923399035</v>
      </c>
      <c r="FO12" s="528">
        <v>37.077648511780367</v>
      </c>
      <c r="FP12" s="528">
        <v>28.60929669118855</v>
      </c>
      <c r="FQ12" s="528">
        <v>20.140944870596751</v>
      </c>
      <c r="FR12" s="528">
        <v>58.573806118111136</v>
      </c>
      <c r="FS12" s="528">
        <v>50.004075086338275</v>
      </c>
      <c r="FT12" s="528">
        <v>39.364242654250233</v>
      </c>
      <c r="FV12" s="528">
        <v>12.872571390948412</v>
      </c>
      <c r="FW12" s="528">
        <v>9.9325396535095738</v>
      </c>
      <c r="FX12" s="528">
        <v>6.9925079160707426</v>
      </c>
      <c r="FY12" s="528">
        <v>26.600513800851868</v>
      </c>
      <c r="FZ12" s="528">
        <v>23.348880528772501</v>
      </c>
      <c r="GA12" s="528">
        <v>18.93471208607064</v>
      </c>
      <c r="GB12" s="528">
        <v>11.604472007223315</v>
      </c>
      <c r="GC12" s="528">
        <v>8.9540679068081115</v>
      </c>
      <c r="GD12" s="528">
        <v>6.3036638063929145</v>
      </c>
      <c r="GE12" s="528">
        <v>18.332286990589097</v>
      </c>
      <c r="GF12" s="528">
        <v>15.650153471899403</v>
      </c>
      <c r="GG12" s="528">
        <v>12.320124665447898</v>
      </c>
      <c r="GH12" s="528">
        <v>2.5693517708670051</v>
      </c>
      <c r="GI12" s="528">
        <v>1.9825245145578738</v>
      </c>
      <c r="GJ12" s="528">
        <v>1.3956972582487437</v>
      </c>
      <c r="GK12" s="528">
        <v>5.3094347014653005</v>
      </c>
      <c r="GL12" s="528">
        <v>4.6604121051173886</v>
      </c>
      <c r="GM12" s="528">
        <v>3.7793487059944835</v>
      </c>
      <c r="GN12" s="528">
        <v>2.3162404616921735</v>
      </c>
      <c r="GO12" s="528">
        <v>1.787222578466183</v>
      </c>
      <c r="GP12" s="528">
        <v>1.2582046952401935</v>
      </c>
      <c r="GQ12" s="528">
        <v>3.6591052877308545</v>
      </c>
      <c r="GR12" s="528">
        <v>3.1237542458408956</v>
      </c>
      <c r="GS12" s="528">
        <v>2.4590839829196396</v>
      </c>
      <c r="GT12" s="528">
        <v>29.764587111591073</v>
      </c>
      <c r="GU12" s="528">
        <v>22.966502400919033</v>
      </c>
      <c r="GV12" s="528">
        <v>16.168417690247004</v>
      </c>
      <c r="GW12" s="528">
        <v>61.507004792785381</v>
      </c>
      <c r="GX12" s="528">
        <v>53.988419823055914</v>
      </c>
      <c r="GY12" s="528">
        <v>43.78176435789981</v>
      </c>
      <c r="GZ12" s="528">
        <v>26.832425896343796</v>
      </c>
      <c r="HA12" s="528">
        <v>20.704032327425768</v>
      </c>
      <c r="HB12" s="528">
        <v>14.575638758507747</v>
      </c>
      <c r="HC12" s="528">
        <v>42.388807683736211</v>
      </c>
      <c r="HD12" s="528">
        <v>36.187047807065923</v>
      </c>
      <c r="HE12" s="528">
        <v>28.487192860957066</v>
      </c>
      <c r="HF12" s="528">
        <v>2.099464673513828</v>
      </c>
      <c r="HG12" s="528">
        <v>1.6199573098100519</v>
      </c>
      <c r="HH12" s="528">
        <v>1.1404499461062769</v>
      </c>
      <c r="HI12" s="528">
        <v>4.3384369234475777</v>
      </c>
      <c r="HJ12" s="528">
        <v>3.8081086014191512</v>
      </c>
      <c r="HK12" s="528">
        <v>3.088175463980221</v>
      </c>
      <c r="HL12" s="528">
        <v>1.8926427590898329</v>
      </c>
      <c r="HM12" s="528">
        <v>1.4603724992977103</v>
      </c>
      <c r="HN12" s="528">
        <v>1.0281022395055888</v>
      </c>
      <c r="HO12" s="528">
        <v>2.9899223513743709</v>
      </c>
      <c r="HP12" s="528">
        <v>2.5524771509464341</v>
      </c>
      <c r="HQ12" s="528">
        <v>2.0093628322451682</v>
      </c>
    </row>
    <row r="13" spans="1:225" x14ac:dyDescent="0.2">
      <c r="A13" s="106" t="s">
        <v>9</v>
      </c>
      <c r="B13" s="103" t="s">
        <v>10</v>
      </c>
      <c r="C13" s="279">
        <v>0.13968933430335193</v>
      </c>
      <c r="D13" s="279">
        <v>0.8028231915309173</v>
      </c>
      <c r="E13" s="279">
        <v>0.13145280156403188</v>
      </c>
      <c r="F13" s="279">
        <v>0.74426357941194321</v>
      </c>
      <c r="G13" s="279">
        <v>8.2365327393200335E-3</v>
      </c>
      <c r="H13" s="279">
        <v>5.855961211897405E-2</v>
      </c>
      <c r="I13" s="414">
        <v>1.1463548572850134E-2</v>
      </c>
      <c r="J13" s="414">
        <v>6.5636860382344245E-2</v>
      </c>
      <c r="K13" s="414">
        <v>1.090151622169111E-2</v>
      </c>
      <c r="L13" s="414">
        <v>6.1722545184561751E-2</v>
      </c>
      <c r="M13" s="414">
        <v>5.6203235115902489E-4</v>
      </c>
      <c r="N13" s="414">
        <v>3.9143151977824933E-3</v>
      </c>
      <c r="O13" s="414">
        <v>5.1071325405670116E-2</v>
      </c>
      <c r="P13" s="414">
        <v>0.29298151782681042</v>
      </c>
      <c r="Q13" s="414">
        <v>4.840210528919861E-2</v>
      </c>
      <c r="R13" s="414">
        <v>0.27404455215102519</v>
      </c>
      <c r="S13" s="414">
        <v>2.6692201164715068E-3</v>
      </c>
      <c r="T13" s="414">
        <v>1.8936965675785216E-2</v>
      </c>
      <c r="U13" s="414">
        <v>2.5172829378688386E-3</v>
      </c>
      <c r="V13" s="414">
        <v>1.4455324528706704E-2</v>
      </c>
      <c r="W13" s="414">
        <v>2.3721301501110491E-3</v>
      </c>
      <c r="X13" s="414">
        <v>1.3430600606048344E-2</v>
      </c>
      <c r="Y13" s="414">
        <v>1.4515278775778967E-4</v>
      </c>
      <c r="Z13" s="414">
        <v>1.0247239226583592E-3</v>
      </c>
      <c r="AA13" s="400">
        <f t="shared" si="0"/>
        <v>0.20474149121974103</v>
      </c>
      <c r="AB13" s="548">
        <f>AA13*1000/GDP!C8</f>
        <v>2.7917898362319294E-3</v>
      </c>
      <c r="AC13" s="400">
        <f t="shared" si="1"/>
        <v>1.1758968942687786</v>
      </c>
      <c r="AD13" s="548">
        <f>AC13*1000/GDP!C8</f>
        <v>1.6034155941322643E-2</v>
      </c>
      <c r="AE13" s="556"/>
      <c r="AF13" s="556"/>
      <c r="AG13" s="556"/>
      <c r="AH13" s="556"/>
      <c r="AI13" s="556"/>
      <c r="AJ13" s="556"/>
      <c r="AK13" s="556"/>
      <c r="AL13" s="556"/>
      <c r="AY13" s="89">
        <v>0.74105747641035513</v>
      </c>
      <c r="AZ13" s="89">
        <v>4.2590089736388181</v>
      </c>
      <c r="BA13" s="89">
        <v>2.3906833819498043</v>
      </c>
      <c r="BB13" s="89">
        <v>13.5356458738074</v>
      </c>
      <c r="BC13" s="89">
        <v>6.1690150918533096E-2</v>
      </c>
      <c r="BD13" s="89">
        <v>0.43860097733897957</v>
      </c>
      <c r="BE13" s="89">
        <v>1.5083616543223861</v>
      </c>
      <c r="BF13" s="89">
        <v>8.6364289976768731</v>
      </c>
      <c r="BG13" s="89">
        <v>4.7813667638996105</v>
      </c>
      <c r="BH13" s="89">
        <v>27.071291747614808</v>
      </c>
      <c r="BI13" s="89">
        <v>0.10564517878929039</v>
      </c>
      <c r="BJ13" s="89">
        <v>0.73577353341776186</v>
      </c>
      <c r="BK13" s="89">
        <v>1.1918915815780937</v>
      </c>
      <c r="BL13" s="89">
        <v>6.8375394975940429</v>
      </c>
      <c r="BM13" s="89">
        <v>3.586025072924707</v>
      </c>
      <c r="BN13" s="89">
        <v>20.303468810711102</v>
      </c>
      <c r="BO13" s="89">
        <v>9.0939684097533877E-2</v>
      </c>
      <c r="BP13" s="89">
        <v>0.64517784265699873</v>
      </c>
      <c r="BQ13" s="89">
        <v>1.4460737314771026</v>
      </c>
      <c r="BR13" s="89">
        <v>8.3039791699523917</v>
      </c>
      <c r="BS13" s="89">
        <v>4.7813667638996105</v>
      </c>
      <c r="BT13" s="89">
        <v>27.071291747614808</v>
      </c>
      <c r="BU13" s="89">
        <v>0.11662126400799183</v>
      </c>
      <c r="BV13" s="89">
        <v>0.82330212850653461</v>
      </c>
      <c r="BX13" s="89">
        <v>0.52926660214205257</v>
      </c>
      <c r="BY13" s="89">
        <v>3.0418034764176758</v>
      </c>
      <c r="BZ13" s="89">
        <v>1.7074368866651692</v>
      </c>
      <c r="CA13" s="89">
        <v>9.6672195173443516</v>
      </c>
      <c r="CB13" s="89">
        <v>4.4059384867743294E-2</v>
      </c>
      <c r="CC13" s="89">
        <v>0.31325080221421453</v>
      </c>
      <c r="CD13" s="89">
        <v>7.3815387082074024E-2</v>
      </c>
      <c r="CE13" s="89">
        <v>0.42387979492954458</v>
      </c>
      <c r="CF13" s="89">
        <v>0.24406669644576273</v>
      </c>
      <c r="CG13" s="89">
        <v>1.3818644483091382</v>
      </c>
      <c r="CH13" s="89">
        <v>5.9529770559883606E-3</v>
      </c>
      <c r="CI13" s="89">
        <v>4.2025772253762556E-2</v>
      </c>
      <c r="CJ13" s="89">
        <v>0.1011162439168222</v>
      </c>
      <c r="CK13" s="89">
        <v>0.57896145701988377</v>
      </c>
      <c r="CL13" s="89">
        <v>0.32052912944903444</v>
      </c>
      <c r="CM13" s="89">
        <v>1.8147818407151144</v>
      </c>
      <c r="CN13" s="89">
        <v>7.0821501173026977E-3</v>
      </c>
      <c r="CO13" s="89">
        <v>4.9324149721928105E-2</v>
      </c>
      <c r="DY13" s="528">
        <v>24.75845181373894</v>
      </c>
      <c r="DZ13" s="528">
        <v>19.103743683440541</v>
      </c>
      <c r="EA13" s="528">
        <v>13.449035553142142</v>
      </c>
      <c r="EB13" s="528">
        <v>51.162080920536724</v>
      </c>
      <c r="EC13" s="528">
        <v>44.908054181222163</v>
      </c>
      <c r="ED13" s="528">
        <v>36.418066177488186</v>
      </c>
      <c r="EE13" s="528">
        <v>22.304369650756055</v>
      </c>
      <c r="EF13" s="528">
        <v>17.210161767558681</v>
      </c>
      <c r="EG13" s="528">
        <v>12.115953884361314</v>
      </c>
      <c r="EH13" s="528">
        <v>35.235563093894143</v>
      </c>
      <c r="EI13" s="528">
        <v>30.080369698080833</v>
      </c>
      <c r="EJ13" s="528">
        <v>23.679889486613419</v>
      </c>
      <c r="EK13" s="528">
        <v>49.51690362747788</v>
      </c>
      <c r="EL13" s="528">
        <v>38.207487366881082</v>
      </c>
      <c r="EM13" s="528">
        <v>26.898071106284284</v>
      </c>
      <c r="EN13" s="528">
        <v>102.32416184107345</v>
      </c>
      <c r="EO13" s="528">
        <v>89.816108362444325</v>
      </c>
      <c r="EP13" s="528">
        <v>72.836132354976371</v>
      </c>
      <c r="EQ13" s="528">
        <v>44.608739301512109</v>
      </c>
      <c r="ER13" s="528">
        <v>34.420323535117362</v>
      </c>
      <c r="ES13" s="528">
        <v>24.231907768722628</v>
      </c>
      <c r="ET13" s="528">
        <v>70.471126187788286</v>
      </c>
      <c r="EU13" s="528">
        <v>60.160739396161667</v>
      </c>
      <c r="EV13" s="528">
        <v>47.359778973226838</v>
      </c>
      <c r="EW13" s="528">
        <v>37.137677720608409</v>
      </c>
      <c r="EX13" s="528">
        <v>28.655615525160812</v>
      </c>
      <c r="EY13" s="528">
        <v>20.173553329713215</v>
      </c>
      <c r="EZ13" s="528">
        <v>76.743121380805093</v>
      </c>
      <c r="FA13" s="528">
        <v>67.362081271833247</v>
      </c>
      <c r="FB13" s="528">
        <v>54.627099266232278</v>
      </c>
      <c r="FC13" s="528">
        <v>33.45655447613408</v>
      </c>
      <c r="FD13" s="528">
        <v>25.815242651338021</v>
      </c>
      <c r="FE13" s="528">
        <v>18.173930826541969</v>
      </c>
      <c r="FF13" s="528">
        <v>52.853344640841215</v>
      </c>
      <c r="FG13" s="528">
        <v>45.120554547121252</v>
      </c>
      <c r="FH13" s="528">
        <v>35.519834229920129</v>
      </c>
      <c r="FI13" s="528">
        <v>49.51690362747788</v>
      </c>
      <c r="FJ13" s="528">
        <v>38.207487366881082</v>
      </c>
      <c r="FK13" s="528">
        <v>26.898071106284284</v>
      </c>
      <c r="FL13" s="528">
        <v>102.32416184107345</v>
      </c>
      <c r="FM13" s="528">
        <v>89.816108362444325</v>
      </c>
      <c r="FN13" s="528">
        <v>72.836132354976371</v>
      </c>
      <c r="FO13" s="528">
        <v>44.608739301512109</v>
      </c>
      <c r="FP13" s="528">
        <v>34.420323535117362</v>
      </c>
      <c r="FQ13" s="528">
        <v>24.231907768722628</v>
      </c>
      <c r="FR13" s="528">
        <v>70.471126187788286</v>
      </c>
      <c r="FS13" s="528">
        <v>60.160739396161667</v>
      </c>
      <c r="FT13" s="528">
        <v>47.359778973226838</v>
      </c>
      <c r="FV13" s="528">
        <v>17.682598290796008</v>
      </c>
      <c r="FW13" s="528">
        <v>13.643980162651241</v>
      </c>
      <c r="FX13" s="528">
        <v>9.6053620345064736</v>
      </c>
      <c r="FY13" s="528">
        <v>36.540189646956286</v>
      </c>
      <c r="FZ13" s="528">
        <v>32.073535456978661</v>
      </c>
      <c r="GA13" s="528">
        <v>26.009947616627603</v>
      </c>
      <c r="GB13" s="528">
        <v>15.929881707905567</v>
      </c>
      <c r="GC13" s="528">
        <v>12.291575391902441</v>
      </c>
      <c r="GD13" s="528">
        <v>8.6532690758993205</v>
      </c>
      <c r="GE13" s="528">
        <v>25.165398564767347</v>
      </c>
      <c r="GF13" s="528">
        <v>21.483536119759925</v>
      </c>
      <c r="GG13" s="528">
        <v>16.912284197425944</v>
      </c>
      <c r="GH13" s="528">
        <v>3.3194713554629254</v>
      </c>
      <c r="GI13" s="528">
        <v>2.5613204903263314</v>
      </c>
      <c r="GJ13" s="528">
        <v>1.8031696251897376</v>
      </c>
      <c r="GK13" s="528">
        <v>6.8595186556598584</v>
      </c>
      <c r="GL13" s="528">
        <v>6.0210145854686141</v>
      </c>
      <c r="GM13" s="528">
        <v>4.8827256408028612</v>
      </c>
      <c r="GN13" s="528">
        <v>2.9904420807223429</v>
      </c>
      <c r="GO13" s="528">
        <v>2.3074398771005726</v>
      </c>
      <c r="GP13" s="528">
        <v>1.6244376734788035</v>
      </c>
      <c r="GQ13" s="528">
        <v>4.7241824029918931</v>
      </c>
      <c r="GR13" s="528">
        <v>4.0330036112801322</v>
      </c>
      <c r="GS13" s="528">
        <v>3.174863898707982</v>
      </c>
      <c r="GT13" s="528">
        <v>31.095133331446984</v>
      </c>
      <c r="GU13" s="528">
        <v>23.993158434758477</v>
      </c>
      <c r="GV13" s="528">
        <v>16.891183538069971</v>
      </c>
      <c r="GW13" s="528">
        <v>64.256510855640542</v>
      </c>
      <c r="GX13" s="528">
        <v>56.40182766379791</v>
      </c>
      <c r="GY13" s="528">
        <v>45.738910978030169</v>
      </c>
      <c r="GZ13" s="528">
        <v>28.012953046574214</v>
      </c>
      <c r="HA13" s="528">
        <v>21.61493290630726</v>
      </c>
      <c r="HB13" s="528">
        <v>15.216912766040315</v>
      </c>
      <c r="HC13" s="528">
        <v>44.253757894718255</v>
      </c>
      <c r="HD13" s="528">
        <v>37.779143601458792</v>
      </c>
      <c r="HE13" s="528">
        <v>29.740523615922168</v>
      </c>
      <c r="HF13" s="528">
        <v>2.5276092973727535</v>
      </c>
      <c r="HG13" s="528">
        <v>1.9503158158740383</v>
      </c>
      <c r="HH13" s="528">
        <v>1.3730223343753232</v>
      </c>
      <c r="HI13" s="528">
        <v>5.2231760039181809</v>
      </c>
      <c r="HJ13" s="528">
        <v>4.584697626868075</v>
      </c>
      <c r="HK13" s="528">
        <v>3.7179482527851229</v>
      </c>
      <c r="HL13" s="528">
        <v>2.2770701708418275</v>
      </c>
      <c r="HM13" s="528">
        <v>1.7569985886125208</v>
      </c>
      <c r="HN13" s="528">
        <v>1.236927006383215</v>
      </c>
      <c r="HO13" s="528">
        <v>3.597225607817248</v>
      </c>
      <c r="HP13" s="528">
        <v>3.0709279679227546</v>
      </c>
      <c r="HQ13" s="528">
        <v>2.4174980437956761</v>
      </c>
    </row>
    <row r="14" spans="1:225" x14ac:dyDescent="0.2">
      <c r="A14" s="106" t="s">
        <v>11</v>
      </c>
      <c r="B14" s="103" t="s">
        <v>12</v>
      </c>
      <c r="C14" s="279">
        <v>4.6450208474915156E-2</v>
      </c>
      <c r="D14" s="279">
        <v>0.26313762153779396</v>
      </c>
      <c r="E14" s="279">
        <v>4.6450208474915156E-2</v>
      </c>
      <c r="F14" s="279">
        <v>0.26313762153779396</v>
      </c>
      <c r="G14" s="279">
        <v>0</v>
      </c>
      <c r="H14" s="279">
        <v>0</v>
      </c>
      <c r="I14" s="414">
        <v>1.3773392677729683E-3</v>
      </c>
      <c r="J14" s="414">
        <v>7.8025436455922727E-3</v>
      </c>
      <c r="K14" s="414">
        <v>1.3773392677729683E-3</v>
      </c>
      <c r="L14" s="414">
        <v>7.8025436455922727E-3</v>
      </c>
      <c r="M14" s="414">
        <v>0</v>
      </c>
      <c r="N14" s="414">
        <v>0</v>
      </c>
      <c r="O14" s="414">
        <v>2.1803560539271762E-2</v>
      </c>
      <c r="P14" s="414">
        <v>0.12351585169865593</v>
      </c>
      <c r="Q14" s="414">
        <v>2.1803560539271762E-2</v>
      </c>
      <c r="R14" s="414">
        <v>0.12351585169865593</v>
      </c>
      <c r="S14" s="414">
        <v>0</v>
      </c>
      <c r="T14" s="414">
        <v>0</v>
      </c>
      <c r="U14" s="414">
        <v>2.2772406240000658E-3</v>
      </c>
      <c r="V14" s="414">
        <v>1.2900430399407668E-2</v>
      </c>
      <c r="W14" s="414">
        <v>2.2772406240000658E-3</v>
      </c>
      <c r="X14" s="414">
        <v>1.2900430399407668E-2</v>
      </c>
      <c r="Y14" s="414">
        <v>0</v>
      </c>
      <c r="Z14" s="414">
        <v>0</v>
      </c>
      <c r="AA14" s="400">
        <f t="shared" si="0"/>
        <v>7.1908348905959957E-2</v>
      </c>
      <c r="AB14" s="548">
        <f>AA14*1000/GDP!C9</f>
        <v>3.5027691999590799E-3</v>
      </c>
      <c r="AC14" s="400">
        <f t="shared" si="1"/>
        <v>0.40735644728144987</v>
      </c>
      <c r="AD14" s="548">
        <f>AC14*1000/GDP!C9</f>
        <v>1.9842975657920495E-2</v>
      </c>
      <c r="AE14" s="556"/>
      <c r="AF14" s="556"/>
      <c r="AG14" s="556"/>
      <c r="AH14" s="556"/>
      <c r="AI14" s="556"/>
      <c r="AJ14" s="556"/>
      <c r="AK14" s="556"/>
      <c r="AL14" s="556"/>
      <c r="AN14" s="383"/>
      <c r="AO14" s="383"/>
      <c r="AP14" s="383"/>
      <c r="AQ14" s="383"/>
      <c r="AR14" s="383"/>
      <c r="AS14" s="383"/>
      <c r="AT14" s="383"/>
      <c r="AU14" s="383"/>
      <c r="AV14" s="383"/>
      <c r="AW14" s="378"/>
      <c r="AY14" s="89">
        <v>1.1972463961379582</v>
      </c>
      <c r="AZ14" s="89">
        <v>6.7823284204326333</v>
      </c>
      <c r="BA14" s="89">
        <v>2.7210145366771776</v>
      </c>
      <c r="BB14" s="89">
        <v>15.414382773710528</v>
      </c>
      <c r="BC14" s="89">
        <v>0</v>
      </c>
      <c r="BD14" s="89">
        <v>0</v>
      </c>
      <c r="BE14" s="89">
        <v>1.9047101756740241</v>
      </c>
      <c r="BF14" s="89">
        <v>10.790067941597368</v>
      </c>
      <c r="BG14" s="89">
        <v>5.4420290733543553</v>
      </c>
      <c r="BH14" s="89">
        <v>30.828765547421057</v>
      </c>
      <c r="BI14" s="89">
        <v>0</v>
      </c>
      <c r="BJ14" s="89">
        <v>0</v>
      </c>
      <c r="BK14" s="89">
        <v>1.428532631755518</v>
      </c>
      <c r="BL14" s="89">
        <v>8.0925509561980249</v>
      </c>
      <c r="BM14" s="89">
        <v>4.0815218050157656</v>
      </c>
      <c r="BN14" s="89">
        <v>23.121574160565789</v>
      </c>
      <c r="BO14" s="89">
        <v>0</v>
      </c>
      <c r="BP14" s="89">
        <v>0</v>
      </c>
      <c r="BQ14" s="89">
        <v>3.0520466136129123</v>
      </c>
      <c r="BR14" s="89">
        <v>17.28965946756275</v>
      </c>
      <c r="BS14" s="89">
        <v>5.4420290733543544</v>
      </c>
      <c r="BT14" s="89">
        <v>30.828765547421057</v>
      </c>
      <c r="BU14" s="89">
        <v>0</v>
      </c>
      <c r="BV14" s="89">
        <v>0</v>
      </c>
      <c r="BX14" s="89">
        <v>0.74942251450049191</v>
      </c>
      <c r="BY14" s="89">
        <v>4.2454332169257842</v>
      </c>
      <c r="BZ14" s="89">
        <v>1.7032329875011178</v>
      </c>
      <c r="CA14" s="89">
        <v>9.6487118566495074</v>
      </c>
      <c r="CB14" s="89">
        <v>0</v>
      </c>
      <c r="CC14" s="89">
        <v>0</v>
      </c>
      <c r="CD14" s="89">
        <v>0.15579288750805828</v>
      </c>
      <c r="CE14" s="89">
        <v>0.88255728482928919</v>
      </c>
      <c r="CF14" s="89">
        <v>0.27779045688854831</v>
      </c>
      <c r="CG14" s="89">
        <v>1.5736661365260585</v>
      </c>
      <c r="CH14" s="89">
        <v>0</v>
      </c>
      <c r="CI14" s="89">
        <v>0</v>
      </c>
      <c r="CJ14" s="89">
        <v>0.19592308218676646</v>
      </c>
      <c r="CK14" s="89">
        <v>1.1098924104683174</v>
      </c>
      <c r="CL14" s="89">
        <v>0.55978023481933281</v>
      </c>
      <c r="CM14" s="89">
        <v>3.1711211727666222</v>
      </c>
      <c r="CN14" s="89">
        <v>0</v>
      </c>
      <c r="CO14" s="89">
        <v>0</v>
      </c>
      <c r="DY14" s="528">
        <v>26.533756501056445</v>
      </c>
      <c r="DZ14" s="528">
        <v>20.473577547111457</v>
      </c>
      <c r="EA14" s="528">
        <v>14.413398593166466</v>
      </c>
      <c r="EB14" s="528">
        <v>54.830657726326457</v>
      </c>
      <c r="EC14" s="528">
        <v>48.128186024926158</v>
      </c>
      <c r="ED14" s="528">
        <v>39.029423465671137</v>
      </c>
      <c r="EE14" s="528">
        <v>23.90370438648764</v>
      </c>
      <c r="EF14" s="528">
        <v>18.444216347598484</v>
      </c>
      <c r="EG14" s="528">
        <v>12.984728308709336</v>
      </c>
      <c r="EH14" s="528">
        <v>37.762129003243508</v>
      </c>
      <c r="EI14" s="528">
        <v>32.237282485802574</v>
      </c>
      <c r="EJ14" s="528">
        <v>25.377855866620148</v>
      </c>
      <c r="EK14" s="528">
        <v>53.067513002112889</v>
      </c>
      <c r="EL14" s="528">
        <v>40.947155094222914</v>
      </c>
      <c r="EM14" s="528">
        <v>28.826797186332932</v>
      </c>
      <c r="EN14" s="528">
        <v>109.66131545265291</v>
      </c>
      <c r="EO14" s="528">
        <v>96.256372049852317</v>
      </c>
      <c r="EP14" s="528">
        <v>78.058846931342273</v>
      </c>
      <c r="EQ14" s="528">
        <v>47.807408772975279</v>
      </c>
      <c r="ER14" s="528">
        <v>36.888432695196968</v>
      </c>
      <c r="ES14" s="528">
        <v>25.969456617418672</v>
      </c>
      <c r="ET14" s="528">
        <v>75.524258006487017</v>
      </c>
      <c r="EU14" s="528">
        <v>64.474564971605147</v>
      </c>
      <c r="EV14" s="528">
        <v>50.755711733240297</v>
      </c>
      <c r="EW14" s="528">
        <v>39.800634751584667</v>
      </c>
      <c r="EX14" s="528">
        <v>30.710366320667184</v>
      </c>
      <c r="EY14" s="528">
        <v>21.620097889749701</v>
      </c>
      <c r="EZ14" s="528">
        <v>82.245986589489689</v>
      </c>
      <c r="FA14" s="528">
        <v>72.192279037389241</v>
      </c>
      <c r="FB14" s="528">
        <v>58.544135198506709</v>
      </c>
      <c r="FC14" s="528">
        <v>35.855556579731456</v>
      </c>
      <c r="FD14" s="528">
        <v>27.666324521397726</v>
      </c>
      <c r="FE14" s="528">
        <v>19.477092463064004</v>
      </c>
      <c r="FF14" s="528">
        <v>56.643193504865266</v>
      </c>
      <c r="FG14" s="528">
        <v>48.355923728703857</v>
      </c>
      <c r="FH14" s="528">
        <v>38.066783799930221</v>
      </c>
      <c r="FI14" s="528">
        <v>53.067513002112889</v>
      </c>
      <c r="FJ14" s="528">
        <v>40.947155094222914</v>
      </c>
      <c r="FK14" s="528">
        <v>28.826797186332932</v>
      </c>
      <c r="FL14" s="528">
        <v>109.66131545265291</v>
      </c>
      <c r="FM14" s="528">
        <v>96.256372049852317</v>
      </c>
      <c r="FN14" s="528">
        <v>78.058846931342273</v>
      </c>
      <c r="FO14" s="528">
        <v>47.807408772975279</v>
      </c>
      <c r="FP14" s="528">
        <v>36.888432695196968</v>
      </c>
      <c r="FQ14" s="528">
        <v>25.969456617418672</v>
      </c>
      <c r="FR14" s="528">
        <v>75.524258006487017</v>
      </c>
      <c r="FS14" s="528">
        <v>64.474564971605147</v>
      </c>
      <c r="FT14" s="528">
        <v>50.755711733240297</v>
      </c>
      <c r="FV14" s="528">
        <v>16.608940799746751</v>
      </c>
      <c r="FW14" s="528">
        <v>12.815540740545334</v>
      </c>
      <c r="FX14" s="528">
        <v>9.0221406813439149</v>
      </c>
      <c r="FY14" s="528">
        <v>34.321531071240294</v>
      </c>
      <c r="FZ14" s="528">
        <v>30.126084576655057</v>
      </c>
      <c r="GA14" s="528">
        <v>24.43066754470928</v>
      </c>
      <c r="GB14" s="528">
        <v>14.962646206315066</v>
      </c>
      <c r="GC14" s="528">
        <v>11.545251702403597</v>
      </c>
      <c r="GD14" s="528">
        <v>8.1278571984921353</v>
      </c>
      <c r="GE14" s="528">
        <v>23.637398084296869</v>
      </c>
      <c r="GF14" s="528">
        <v>20.179092105940203</v>
      </c>
      <c r="GG14" s="528">
        <v>15.885398876575119</v>
      </c>
      <c r="GH14" s="528">
        <v>5.4586523682958736</v>
      </c>
      <c r="GI14" s="528">
        <v>4.2119231236850885</v>
      </c>
      <c r="GJ14" s="528">
        <v>2.9651938790743024</v>
      </c>
      <c r="GK14" s="528">
        <v>11.280027373474828</v>
      </c>
      <c r="GL14" s="528">
        <v>9.9011625668716583</v>
      </c>
      <c r="GM14" s="528">
        <v>8.0293212469039492</v>
      </c>
      <c r="GN14" s="528">
        <v>4.9175853616938889</v>
      </c>
      <c r="GO14" s="528">
        <v>3.7944331494551604</v>
      </c>
      <c r="GP14" s="528">
        <v>2.6712809372164337</v>
      </c>
      <c r="GQ14" s="528">
        <v>7.7686073175218286</v>
      </c>
      <c r="GR14" s="528">
        <v>6.6320092438303249</v>
      </c>
      <c r="GS14" s="528">
        <v>5.2208549144966288</v>
      </c>
      <c r="GT14" s="528">
        <v>94.900831612491672</v>
      </c>
      <c r="GU14" s="528">
        <v>73.225950318280624</v>
      </c>
      <c r="GV14" s="528">
        <v>51.551069024069569</v>
      </c>
      <c r="GW14" s="528">
        <v>196.10773980989447</v>
      </c>
      <c r="GX14" s="528">
        <v>172.1356294795402</v>
      </c>
      <c r="GY14" s="528">
        <v>139.59292737539127</v>
      </c>
      <c r="GZ14" s="528">
        <v>85.494167582585675</v>
      </c>
      <c r="HA14" s="528">
        <v>65.96772190014326</v>
      </c>
      <c r="HB14" s="528">
        <v>46.441276217700874</v>
      </c>
      <c r="HC14" s="528">
        <v>135.0603125389847</v>
      </c>
      <c r="HD14" s="528">
        <v>115.30010523416347</v>
      </c>
      <c r="HE14" s="528">
        <v>90.766628772986323</v>
      </c>
      <c r="HF14" s="528">
        <v>2.7088515118331538</v>
      </c>
      <c r="HG14" s="528">
        <v>2.0901632035749644</v>
      </c>
      <c r="HH14" s="528">
        <v>1.4714748953167751</v>
      </c>
      <c r="HI14" s="528">
        <v>5.5977038181854102</v>
      </c>
      <c r="HJ14" s="528">
        <v>4.9134433516874134</v>
      </c>
      <c r="HK14" s="528">
        <v>3.9845437172361993</v>
      </c>
      <c r="HL14" s="528">
        <v>2.4403474782461254</v>
      </c>
      <c r="HM14" s="528">
        <v>1.8829841653133679</v>
      </c>
      <c r="HN14" s="528">
        <v>1.3256208523806114</v>
      </c>
      <c r="HO14" s="528">
        <v>3.8551646554984398</v>
      </c>
      <c r="HP14" s="528">
        <v>3.2911288454607566</v>
      </c>
      <c r="HQ14" s="528">
        <v>2.5908447312630147</v>
      </c>
    </row>
    <row r="15" spans="1:225" x14ac:dyDescent="0.2">
      <c r="A15" s="106" t="s">
        <v>13</v>
      </c>
      <c r="B15" s="103" t="s">
        <v>14</v>
      </c>
      <c r="C15" s="279">
        <v>0.4110042463312566</v>
      </c>
      <c r="D15" s="279">
        <v>2.3851349755840654</v>
      </c>
      <c r="E15" s="279">
        <v>0.37816729155878909</v>
      </c>
      <c r="F15" s="279">
        <v>2.1199708820554344</v>
      </c>
      <c r="G15" s="279">
        <v>3.2836954772467501E-2</v>
      </c>
      <c r="H15" s="279">
        <v>0.26516409352863118</v>
      </c>
      <c r="I15" s="414">
        <v>6.5642873456654732E-2</v>
      </c>
      <c r="J15" s="414">
        <v>0.38389399640499505</v>
      </c>
      <c r="K15" s="414">
        <v>5.9393880691473604E-2</v>
      </c>
      <c r="L15" s="414">
        <v>0.3329566053139853</v>
      </c>
      <c r="M15" s="414">
        <v>6.2489927651811243E-3</v>
      </c>
      <c r="N15" s="414">
        <v>5.0937391091009747E-2</v>
      </c>
      <c r="O15" s="414">
        <v>0.11483335648110062</v>
      </c>
      <c r="P15" s="414">
        <v>0.66696067370227607</v>
      </c>
      <c r="Q15" s="414">
        <v>0.10539794320166376</v>
      </c>
      <c r="R15" s="414">
        <v>0.59085112753947444</v>
      </c>
      <c r="S15" s="414">
        <v>9.4354132794368505E-3</v>
      </c>
      <c r="T15" s="414">
        <v>7.6109546162801675E-2</v>
      </c>
      <c r="U15" s="414">
        <v>1.4227590330191251E-2</v>
      </c>
      <c r="V15" s="414">
        <v>8.3445595239037135E-2</v>
      </c>
      <c r="W15" s="414">
        <v>1.2800214389346566E-2</v>
      </c>
      <c r="X15" s="414">
        <v>7.1756818728631877E-2</v>
      </c>
      <c r="Y15" s="414">
        <v>1.4273759408446856E-3</v>
      </c>
      <c r="Z15" s="414">
        <v>1.1688776510405259E-2</v>
      </c>
      <c r="AA15" s="400">
        <f t="shared" si="0"/>
        <v>0.60570806659920318</v>
      </c>
      <c r="AB15" s="548">
        <f>AA15*1000/GDP!C10</f>
        <v>2.2418852260332198E-3</v>
      </c>
      <c r="AC15" s="400">
        <f t="shared" si="1"/>
        <v>3.5194352409303735</v>
      </c>
      <c r="AD15" s="548">
        <f>AC15*1000/GDP!C10</f>
        <v>1.3026357589923581E-2</v>
      </c>
      <c r="AE15" s="556"/>
      <c r="AF15" s="556"/>
      <c r="AG15" s="556"/>
      <c r="AH15" s="556"/>
      <c r="AI15" s="556"/>
      <c r="AJ15" s="556"/>
      <c r="AK15" s="556"/>
      <c r="AL15" s="556"/>
      <c r="AN15" s="383"/>
      <c r="AO15" s="383"/>
      <c r="AP15" s="383"/>
      <c r="AQ15" s="383"/>
      <c r="AR15" s="383"/>
      <c r="AS15" s="383"/>
      <c r="AT15" s="383"/>
      <c r="AU15" s="383"/>
      <c r="AV15" s="383"/>
      <c r="AW15" s="383"/>
      <c r="AY15" s="89">
        <v>0.94197457216515301</v>
      </c>
      <c r="AZ15" s="89">
        <v>5.4664556832124394</v>
      </c>
      <c r="BA15" s="89">
        <v>2.1771311945204541</v>
      </c>
      <c r="BB15" s="89">
        <v>12.204796241825212</v>
      </c>
      <c r="BC15" s="89">
        <v>0.12503495408822415</v>
      </c>
      <c r="BD15" s="89">
        <v>1.0096788965338819</v>
      </c>
      <c r="BE15" s="89">
        <v>1.7324590513764775</v>
      </c>
      <c r="BF15" s="89">
        <v>10.131802491554369</v>
      </c>
      <c r="BG15" s="89">
        <v>4.3542623890409082</v>
      </c>
      <c r="BH15" s="89">
        <v>24.409592483650428</v>
      </c>
      <c r="BI15" s="89">
        <v>0.25769467394023504</v>
      </c>
      <c r="BJ15" s="89">
        <v>2.1005456210003359</v>
      </c>
      <c r="BK15" s="89">
        <v>1.3876386564921979</v>
      </c>
      <c r="BL15" s="89">
        <v>8.0595085047581723</v>
      </c>
      <c r="BM15" s="89">
        <v>3.2656967917806812</v>
      </c>
      <c r="BN15" s="89">
        <v>18.307194362737818</v>
      </c>
      <c r="BO15" s="89">
        <v>0.18691296343890479</v>
      </c>
      <c r="BP15" s="89">
        <v>1.5077093496564307</v>
      </c>
      <c r="BQ15" s="89">
        <v>1.6947543447150055</v>
      </c>
      <c r="BR15" s="89">
        <v>9.9398268994709635</v>
      </c>
      <c r="BS15" s="89">
        <v>4.3542623890409073</v>
      </c>
      <c r="BT15" s="89">
        <v>24.409592483650425</v>
      </c>
      <c r="BU15" s="89">
        <v>0.2616456645761166</v>
      </c>
      <c r="BV15" s="89">
        <v>2.1426154180074302</v>
      </c>
      <c r="BX15" s="89">
        <v>0.5896338086668913</v>
      </c>
      <c r="BY15" s="89">
        <v>3.4217559365670551</v>
      </c>
      <c r="BZ15" s="89">
        <v>1.3627864234614666</v>
      </c>
      <c r="CA15" s="89">
        <v>7.6396547260609591</v>
      </c>
      <c r="CB15" s="89">
        <v>7.8266269997151888E-2</v>
      </c>
      <c r="CC15" s="89">
        <v>0.63201367731769076</v>
      </c>
      <c r="CD15" s="89">
        <v>8.650938416285428E-2</v>
      </c>
      <c r="CE15" s="89">
        <v>0.50738226837424483</v>
      </c>
      <c r="CF15" s="89">
        <v>0.22226499016454906</v>
      </c>
      <c r="CG15" s="89">
        <v>1.2459969906623471</v>
      </c>
      <c r="CH15" s="89">
        <v>1.3355803088480599E-2</v>
      </c>
      <c r="CI15" s="89">
        <v>0.10937062405987187</v>
      </c>
      <c r="CJ15" s="89">
        <v>0.13046382481696261</v>
      </c>
      <c r="CK15" s="89">
        <v>0.76298121117955886</v>
      </c>
      <c r="CL15" s="89">
        <v>0.32790023237754151</v>
      </c>
      <c r="CM15" s="89">
        <v>1.8381783945255188</v>
      </c>
      <c r="CN15" s="89">
        <v>1.940584556413695E-2</v>
      </c>
      <c r="CO15" s="89">
        <v>0.15818279554745648</v>
      </c>
      <c r="DY15" s="528">
        <v>35.202289485092273</v>
      </c>
      <c r="DZ15" s="528">
        <v>27.162260405163785</v>
      </c>
      <c r="EA15" s="528">
        <v>19.122231325235305</v>
      </c>
      <c r="EB15" s="528">
        <v>72.743740067988711</v>
      </c>
      <c r="EC15" s="528">
        <v>63.85158229572081</v>
      </c>
      <c r="ED15" s="528">
        <v>51.780269530253122</v>
      </c>
      <c r="EE15" s="528">
        <v>32.335755524740669</v>
      </c>
      <c r="EF15" s="528">
        <v>24.950428645633231</v>
      </c>
      <c r="EG15" s="528">
        <v>17.565101766525803</v>
      </c>
      <c r="EH15" s="528">
        <v>51.082750681641201</v>
      </c>
      <c r="EI15" s="528">
        <v>43.609010067585061</v>
      </c>
      <c r="EJ15" s="528">
        <v>34.32991513687783</v>
      </c>
      <c r="EK15" s="528">
        <v>70.404578970184545</v>
      </c>
      <c r="EL15" s="528">
        <v>54.32452081032757</v>
      </c>
      <c r="EM15" s="528">
        <v>38.244462650470609</v>
      </c>
      <c r="EN15" s="528">
        <v>145.48748013597742</v>
      </c>
      <c r="EO15" s="528">
        <v>127.70316459144162</v>
      </c>
      <c r="EP15" s="528">
        <v>103.56053906050624</v>
      </c>
      <c r="EQ15" s="528">
        <v>64.671511049481339</v>
      </c>
      <c r="ER15" s="528">
        <v>49.900857291266462</v>
      </c>
      <c r="ES15" s="528">
        <v>35.130203533051606</v>
      </c>
      <c r="ET15" s="528">
        <v>102.1655013632824</v>
      </c>
      <c r="EU15" s="528">
        <v>87.218020135170121</v>
      </c>
      <c r="EV15" s="528">
        <v>68.659830273755659</v>
      </c>
      <c r="EW15" s="528">
        <v>52.803434227638405</v>
      </c>
      <c r="EX15" s="528">
        <v>40.743390607745681</v>
      </c>
      <c r="EY15" s="528">
        <v>28.683346987852957</v>
      </c>
      <c r="EZ15" s="528">
        <v>109.11561010198307</v>
      </c>
      <c r="FA15" s="528">
        <v>95.777373443581212</v>
      </c>
      <c r="FB15" s="528">
        <v>77.670404295379683</v>
      </c>
      <c r="FC15" s="528">
        <v>48.503633287111001</v>
      </c>
      <c r="FD15" s="528">
        <v>37.42564296844985</v>
      </c>
      <c r="FE15" s="528">
        <v>26.347652649788706</v>
      </c>
      <c r="FF15" s="528">
        <v>76.624126022461809</v>
      </c>
      <c r="FG15" s="528">
        <v>65.413515101377584</v>
      </c>
      <c r="FH15" s="528">
        <v>51.494872705316745</v>
      </c>
      <c r="FI15" s="528">
        <v>70.404578970184545</v>
      </c>
      <c r="FJ15" s="528">
        <v>54.32452081032757</v>
      </c>
      <c r="FK15" s="528">
        <v>38.244462650470609</v>
      </c>
      <c r="FL15" s="528">
        <v>145.48748013597742</v>
      </c>
      <c r="FM15" s="528">
        <v>127.70316459144162</v>
      </c>
      <c r="FN15" s="528">
        <v>103.56053906050624</v>
      </c>
      <c r="FO15" s="528">
        <v>64.671511049481339</v>
      </c>
      <c r="FP15" s="528">
        <v>49.900857291266462</v>
      </c>
      <c r="FQ15" s="528">
        <v>35.130203533051606</v>
      </c>
      <c r="FR15" s="528">
        <v>102.1655013632824</v>
      </c>
      <c r="FS15" s="528">
        <v>87.218020135170121</v>
      </c>
      <c r="FT15" s="528">
        <v>68.659830273755659</v>
      </c>
      <c r="FV15" s="528">
        <v>22.035053425253459</v>
      </c>
      <c r="FW15" s="528">
        <v>17.002356038004208</v>
      </c>
      <c r="FX15" s="528">
        <v>11.969658650754964</v>
      </c>
      <c r="FY15" s="528">
        <v>45.534316721919325</v>
      </c>
      <c r="FZ15" s="528">
        <v>39.968225014711372</v>
      </c>
      <c r="GA15" s="528">
        <v>32.412124954439186</v>
      </c>
      <c r="GB15" s="528">
        <v>20.240731809086981</v>
      </c>
      <c r="GC15" s="528">
        <v>15.61784861812267</v>
      </c>
      <c r="GD15" s="528">
        <v>10.994965427158364</v>
      </c>
      <c r="GE15" s="528">
        <v>31.9755094581433</v>
      </c>
      <c r="GF15" s="528">
        <v>27.297283236892682</v>
      </c>
      <c r="GG15" s="528">
        <v>21.488986233292366</v>
      </c>
      <c r="GH15" s="528">
        <v>5.3018572934120893</v>
      </c>
      <c r="GI15" s="528">
        <v>4.0909392696080928</v>
      </c>
      <c r="GJ15" s="528">
        <v>2.8800212458040972</v>
      </c>
      <c r="GK15" s="528">
        <v>10.956018329230218</v>
      </c>
      <c r="GL15" s="528">
        <v>9.6167602233324523</v>
      </c>
      <c r="GM15" s="528">
        <v>7.7986859286546393</v>
      </c>
      <c r="GN15" s="528">
        <v>4.8701253178273838</v>
      </c>
      <c r="GO15" s="528">
        <v>3.7578127452371786</v>
      </c>
      <c r="GP15" s="528">
        <v>2.6455001726469747</v>
      </c>
      <c r="GQ15" s="528">
        <v>7.6936318128883441</v>
      </c>
      <c r="GR15" s="528">
        <v>6.568003146023246</v>
      </c>
      <c r="GS15" s="528">
        <v>5.1704679898094046</v>
      </c>
      <c r="GT15" s="528">
        <v>73.312168111926653</v>
      </c>
      <c r="GU15" s="528">
        <v>56.568030950560683</v>
      </c>
      <c r="GV15" s="528">
        <v>39.82389378919472</v>
      </c>
      <c r="GW15" s="528">
        <v>151.49586515425773</v>
      </c>
      <c r="GX15" s="528">
        <v>132.9770876822881</v>
      </c>
      <c r="GY15" s="528">
        <v>107.83741285607009</v>
      </c>
      <c r="GZ15" s="528">
        <v>67.342334255272519</v>
      </c>
      <c r="HA15" s="528">
        <v>51.961677666105345</v>
      </c>
      <c r="HB15" s="528">
        <v>36.581021076938178</v>
      </c>
      <c r="HC15" s="528">
        <v>106.38476247910157</v>
      </c>
      <c r="HD15" s="528">
        <v>90.819975746845017</v>
      </c>
      <c r="HE15" s="528">
        <v>71.495364267395061</v>
      </c>
      <c r="HF15" s="528">
        <v>3.593828679624909</v>
      </c>
      <c r="HG15" s="528">
        <v>2.7730159565007009</v>
      </c>
      <c r="HH15" s="528">
        <v>1.9522032333764934</v>
      </c>
      <c r="HI15" s="528">
        <v>7.4264641062686891</v>
      </c>
      <c r="HJ15" s="528">
        <v>6.518656912669555</v>
      </c>
      <c r="HK15" s="528">
        <v>5.2862873522853677</v>
      </c>
      <c r="HL15" s="528">
        <v>3.3011820333835313</v>
      </c>
      <c r="HM15" s="528">
        <v>2.547208359092231</v>
      </c>
      <c r="HN15" s="528">
        <v>1.7932346848009315</v>
      </c>
      <c r="HO15" s="528">
        <v>5.2150771191048797</v>
      </c>
      <c r="HP15" s="528">
        <v>4.452077218935119</v>
      </c>
      <c r="HQ15" s="528">
        <v>3.504767314644377</v>
      </c>
    </row>
    <row r="16" spans="1:225" x14ac:dyDescent="0.2">
      <c r="A16" s="106" t="s">
        <v>15</v>
      </c>
      <c r="B16" s="103" t="s">
        <v>16</v>
      </c>
      <c r="C16" s="279">
        <v>0.36187612791264034</v>
      </c>
      <c r="D16" s="279">
        <v>1.988367595980101</v>
      </c>
      <c r="E16" s="279">
        <v>0.24211118778823196</v>
      </c>
      <c r="F16" s="279">
        <v>1.3743241874757963</v>
      </c>
      <c r="G16" s="279">
        <v>0.11976494012440837</v>
      </c>
      <c r="H16" s="279">
        <v>0.61404340850430461</v>
      </c>
      <c r="I16" s="414">
        <v>2.7003482298283952E-2</v>
      </c>
      <c r="J16" s="414">
        <v>0.14791665470226439</v>
      </c>
      <c r="K16" s="414">
        <v>1.7342895856304476E-2</v>
      </c>
      <c r="L16" s="414">
        <v>9.8445517838029933E-2</v>
      </c>
      <c r="M16" s="414">
        <v>9.6605864419794761E-3</v>
      </c>
      <c r="N16" s="414">
        <v>4.9471136864234475E-2</v>
      </c>
      <c r="O16" s="414">
        <v>0.14079896447287821</v>
      </c>
      <c r="P16" s="414">
        <v>0.77366863225440974</v>
      </c>
      <c r="Q16" s="414">
        <v>9.256423955293766E-2</v>
      </c>
      <c r="R16" s="414">
        <v>0.52543327086634262</v>
      </c>
      <c r="S16" s="414">
        <v>4.8234724919940554E-2</v>
      </c>
      <c r="T16" s="414">
        <v>0.24823536138806712</v>
      </c>
      <c r="U16" s="414">
        <v>8.4825868825919321E-3</v>
      </c>
      <c r="V16" s="414">
        <v>4.696378166442388E-2</v>
      </c>
      <c r="W16" s="414">
        <v>6.2326827408607892E-3</v>
      </c>
      <c r="X16" s="414">
        <v>3.5379309489490141E-2</v>
      </c>
      <c r="Y16" s="414">
        <v>2.2499041417311434E-3</v>
      </c>
      <c r="Z16" s="414">
        <v>1.1584472174933738E-2</v>
      </c>
      <c r="AA16" s="400">
        <f t="shared" si="0"/>
        <v>0.53816116156639449</v>
      </c>
      <c r="AB16" s="548">
        <f>AA16*1000/GDP!C11</f>
        <v>2.6120270713597621E-3</v>
      </c>
      <c r="AC16" s="400">
        <f t="shared" si="1"/>
        <v>2.9569166646011986</v>
      </c>
      <c r="AD16" s="548">
        <f>AC16*1000/GDP!C11</f>
        <v>1.4351734995540492E-2</v>
      </c>
      <c r="AE16" s="556"/>
      <c r="AF16" s="556"/>
      <c r="AG16" s="556"/>
      <c r="AH16" s="556"/>
      <c r="AI16" s="556"/>
      <c r="AJ16" s="556"/>
      <c r="AK16" s="556"/>
      <c r="AL16" s="556"/>
      <c r="AN16" s="383"/>
      <c r="AO16" s="383"/>
      <c r="AP16" s="383"/>
      <c r="AQ16" s="383"/>
      <c r="AR16" s="383"/>
      <c r="AS16" s="383"/>
      <c r="AT16" s="383"/>
      <c r="AU16" s="383"/>
      <c r="AV16" s="383"/>
      <c r="AW16" s="383"/>
      <c r="AY16" s="89">
        <v>1.0228019153085128</v>
      </c>
      <c r="AZ16" s="89">
        <v>5.6198959495796927</v>
      </c>
      <c r="BA16" s="89">
        <v>1.955142480193055</v>
      </c>
      <c r="BB16" s="89">
        <v>11.098205023226679</v>
      </c>
      <c r="BC16" s="89">
        <v>0.52077238037068208</v>
      </c>
      <c r="BD16" s="89">
        <v>2.6700372176159304</v>
      </c>
      <c r="BE16" s="89">
        <v>1.9483031961243833</v>
      </c>
      <c r="BF16" s="89">
        <v>10.672197308965686</v>
      </c>
      <c r="BG16" s="89">
        <v>3.9102849603861101</v>
      </c>
      <c r="BH16" s="89">
        <v>22.196410046453359</v>
      </c>
      <c r="BI16" s="89">
        <v>1.0250176600012175</v>
      </c>
      <c r="BJ16" s="89">
        <v>5.2490383736773696</v>
      </c>
      <c r="BK16" s="89">
        <v>1.5613272459998806</v>
      </c>
      <c r="BL16" s="89">
        <v>8.5792528335459242</v>
      </c>
      <c r="BM16" s="89">
        <v>2.9327137202895832</v>
      </c>
      <c r="BN16" s="89">
        <v>16.647307534840021</v>
      </c>
      <c r="BO16" s="89">
        <v>0.822888375228503</v>
      </c>
      <c r="BP16" s="89">
        <v>4.2349156866952553</v>
      </c>
      <c r="BQ16" s="89">
        <v>2.336453348223325</v>
      </c>
      <c r="BR16" s="89">
        <v>12.935757267663114</v>
      </c>
      <c r="BS16" s="89">
        <v>3.9102849603861101</v>
      </c>
      <c r="BT16" s="89">
        <v>22.196410046453359</v>
      </c>
      <c r="BU16" s="89">
        <v>1.1047248554635152</v>
      </c>
      <c r="BV16" s="89">
        <v>5.6880887108496507</v>
      </c>
      <c r="BX16" s="89">
        <v>0.64022809814171289</v>
      </c>
      <c r="BY16" s="89">
        <v>3.5178026572901313</v>
      </c>
      <c r="BZ16" s="89">
        <v>1.22383145060156</v>
      </c>
      <c r="CA16" s="89">
        <v>6.9469782843181225</v>
      </c>
      <c r="CB16" s="89">
        <v>0.32598013912487195</v>
      </c>
      <c r="CC16" s="89">
        <v>1.6713234735058287</v>
      </c>
      <c r="CD16" s="89">
        <v>0.11926515539573888</v>
      </c>
      <c r="CE16" s="89">
        <v>0.66031068065731224</v>
      </c>
      <c r="CF16" s="89">
        <v>0.19960199239445459</v>
      </c>
      <c r="CG16" s="89">
        <v>1.1330242460996773</v>
      </c>
      <c r="CH16" s="89">
        <v>5.6391103060790829E-2</v>
      </c>
      <c r="CI16" s="89">
        <v>0.29035066525941572</v>
      </c>
      <c r="CJ16" s="89">
        <v>0.16778602148803254</v>
      </c>
      <c r="CK16" s="89">
        <v>0.91907949982766501</v>
      </c>
      <c r="CL16" s="89">
        <v>0.33675002827731759</v>
      </c>
      <c r="CM16" s="89">
        <v>1.9115337594373281</v>
      </c>
      <c r="CN16" s="89">
        <v>8.8273547704839542E-2</v>
      </c>
      <c r="CO16" s="89">
        <v>0.45204220118782373</v>
      </c>
      <c r="DY16" s="528">
        <v>33.215730542506385</v>
      </c>
      <c r="DZ16" s="528">
        <v>25.62942171489691</v>
      </c>
      <c r="EA16" s="528">
        <v>18.043112887287428</v>
      </c>
      <c r="EB16" s="528">
        <v>68.638617092666237</v>
      </c>
      <c r="EC16" s="528">
        <v>60.248267464123309</v>
      </c>
      <c r="ED16" s="528">
        <v>48.858171025029677</v>
      </c>
      <c r="EE16" s="528">
        <v>29.999218008597378</v>
      </c>
      <c r="EF16" s="528">
        <v>23.147544759720194</v>
      </c>
      <c r="EG16" s="528">
        <v>16.295871510843025</v>
      </c>
      <c r="EH16" s="528">
        <v>47.391580908164684</v>
      </c>
      <c r="EI16" s="528">
        <v>40.457882580032702</v>
      </c>
      <c r="EJ16" s="528">
        <v>31.849282371641884</v>
      </c>
      <c r="EK16" s="528">
        <v>66.431461085012771</v>
      </c>
      <c r="EL16" s="528">
        <v>51.258843429793821</v>
      </c>
      <c r="EM16" s="528">
        <v>36.086225774574856</v>
      </c>
      <c r="EN16" s="528">
        <v>137.27723418533247</v>
      </c>
      <c r="EO16" s="528">
        <v>120.49653492824662</v>
      </c>
      <c r="EP16" s="528">
        <v>97.716342050059353</v>
      </c>
      <c r="EQ16" s="528">
        <v>59.998436017194756</v>
      </c>
      <c r="ER16" s="528">
        <v>46.295089519440388</v>
      </c>
      <c r="ES16" s="528">
        <v>32.59174302168605</v>
      </c>
      <c r="ET16" s="528">
        <v>94.783161816329368</v>
      </c>
      <c r="EU16" s="528">
        <v>80.915765160065405</v>
      </c>
      <c r="EV16" s="528">
        <v>63.698564743283768</v>
      </c>
      <c r="EW16" s="528">
        <v>49.823595813759582</v>
      </c>
      <c r="EX16" s="528">
        <v>38.444132572345367</v>
      </c>
      <c r="EY16" s="528">
        <v>27.064669330931142</v>
      </c>
      <c r="EZ16" s="528">
        <v>102.95792563899936</v>
      </c>
      <c r="FA16" s="528">
        <v>90.372401196184967</v>
      </c>
      <c r="FB16" s="528">
        <v>73.287256537544522</v>
      </c>
      <c r="FC16" s="528">
        <v>44.998827012896065</v>
      </c>
      <c r="FD16" s="528">
        <v>34.721317139580293</v>
      </c>
      <c r="FE16" s="528">
        <v>24.443807266264535</v>
      </c>
      <c r="FF16" s="528">
        <v>71.087371362247026</v>
      </c>
      <c r="FG16" s="528">
        <v>60.686823870049054</v>
      </c>
      <c r="FH16" s="528">
        <v>47.773923557462822</v>
      </c>
      <c r="FI16" s="528">
        <v>66.431461085012771</v>
      </c>
      <c r="FJ16" s="528">
        <v>51.258843429793821</v>
      </c>
      <c r="FK16" s="528">
        <v>36.086225774574856</v>
      </c>
      <c r="FL16" s="528">
        <v>137.27723418533247</v>
      </c>
      <c r="FM16" s="528">
        <v>120.49653492824662</v>
      </c>
      <c r="FN16" s="528">
        <v>97.716342050059353</v>
      </c>
      <c r="FO16" s="528">
        <v>59.998436017194756</v>
      </c>
      <c r="FP16" s="528">
        <v>46.295089519440388</v>
      </c>
      <c r="FQ16" s="528">
        <v>32.59174302168605</v>
      </c>
      <c r="FR16" s="528">
        <v>94.783161816329368</v>
      </c>
      <c r="FS16" s="528">
        <v>80.915765160065405</v>
      </c>
      <c r="FT16" s="528">
        <v>63.698564743283768</v>
      </c>
      <c r="FV16" s="528">
        <v>20.791556679087766</v>
      </c>
      <c r="FW16" s="528">
        <v>16.042867807938094</v>
      </c>
      <c r="FX16" s="528">
        <v>11.294178936788422</v>
      </c>
      <c r="FY16" s="528">
        <v>42.964693967218288</v>
      </c>
      <c r="FZ16" s="528">
        <v>37.712711638063418</v>
      </c>
      <c r="GA16" s="528">
        <v>30.58302242678343</v>
      </c>
      <c r="GB16" s="528">
        <v>18.778164182054372</v>
      </c>
      <c r="GC16" s="528">
        <v>14.489324214548123</v>
      </c>
      <c r="GD16" s="528">
        <v>10.200484247041883</v>
      </c>
      <c r="GE16" s="528">
        <v>29.665002830593405</v>
      </c>
      <c r="GF16" s="528">
        <v>25.324818844558031</v>
      </c>
      <c r="GG16" s="528">
        <v>19.936221446969121</v>
      </c>
      <c r="GH16" s="528">
        <v>5.7210143571410281</v>
      </c>
      <c r="GI16" s="528">
        <v>4.4143629298927705</v>
      </c>
      <c r="GJ16" s="528">
        <v>3.1077115026445106</v>
      </c>
      <c r="GK16" s="528">
        <v>11.822185073994708</v>
      </c>
      <c r="GL16" s="528">
        <v>10.377047185941954</v>
      </c>
      <c r="GM16" s="528">
        <v>8.4152386032920514</v>
      </c>
      <c r="GN16" s="528">
        <v>5.1670083459569991</v>
      </c>
      <c r="GO16" s="528">
        <v>3.9868891558310167</v>
      </c>
      <c r="GP16" s="528">
        <v>2.8067699657050373</v>
      </c>
      <c r="GQ16" s="528">
        <v>8.1626359063894931</v>
      </c>
      <c r="GR16" s="528">
        <v>6.9683888723655185</v>
      </c>
      <c r="GS16" s="528">
        <v>5.4856599188636332</v>
      </c>
      <c r="GT16" s="528">
        <v>55.190166998301841</v>
      </c>
      <c r="GU16" s="528">
        <v>42.58500539992427</v>
      </c>
      <c r="GV16" s="528">
        <v>29.979843801546693</v>
      </c>
      <c r="GW16" s="528">
        <v>114.04767193149614</v>
      </c>
      <c r="GX16" s="528">
        <v>100.10654254459807</v>
      </c>
      <c r="GY16" s="528">
        <v>81.181132374983108</v>
      </c>
      <c r="GZ16" s="528">
        <v>49.845715408673371</v>
      </c>
      <c r="HA16" s="528">
        <v>38.461200161013394</v>
      </c>
      <c r="HB16" s="528">
        <v>27.076684913353443</v>
      </c>
      <c r="HC16" s="528">
        <v>78.744294402557443</v>
      </c>
      <c r="HD16" s="528">
        <v>67.223488977075604</v>
      </c>
      <c r="HE16" s="528">
        <v>52.9197215944885</v>
      </c>
      <c r="HF16" s="528">
        <v>3.3910193565365936</v>
      </c>
      <c r="HG16" s="528">
        <v>2.6165272812782363</v>
      </c>
      <c r="HH16" s="528">
        <v>1.8420352060198788</v>
      </c>
      <c r="HI16" s="528">
        <v>7.0073689593934043</v>
      </c>
      <c r="HJ16" s="528">
        <v>6.1507917433033148</v>
      </c>
      <c r="HK16" s="528">
        <v>4.9879680791253547</v>
      </c>
      <c r="HL16" s="528">
        <v>3.0626431298246768</v>
      </c>
      <c r="HM16" s="528">
        <v>2.3631505631363243</v>
      </c>
      <c r="HN16" s="528">
        <v>1.663657996447973</v>
      </c>
      <c r="HO16" s="528">
        <v>4.838242771472399</v>
      </c>
      <c r="HP16" s="528">
        <v>4.1303762016556638</v>
      </c>
      <c r="HQ16" s="528">
        <v>3.2515176168059008</v>
      </c>
    </row>
    <row r="17" spans="1:225" x14ac:dyDescent="0.2">
      <c r="A17" s="106" t="s">
        <v>17</v>
      </c>
      <c r="B17" s="103" t="s">
        <v>18</v>
      </c>
      <c r="C17" s="279">
        <v>4.547945465508002E-2</v>
      </c>
      <c r="D17" s="279">
        <v>0.27343461135114111</v>
      </c>
      <c r="E17" s="279">
        <v>4.0032906277985572E-2</v>
      </c>
      <c r="F17" s="279">
        <v>0.22310307611527722</v>
      </c>
      <c r="G17" s="279">
        <v>5.4465483770944501E-3</v>
      </c>
      <c r="H17" s="279">
        <v>5.0331535235863874E-2</v>
      </c>
      <c r="I17" s="414">
        <v>4.3860161376417447E-3</v>
      </c>
      <c r="J17" s="414">
        <v>2.6258211214500563E-2</v>
      </c>
      <c r="K17" s="414">
        <v>3.8912028521680534E-3</v>
      </c>
      <c r="L17" s="414">
        <v>2.1685643307506507E-2</v>
      </c>
      <c r="M17" s="414">
        <v>4.9481328547369089E-4</v>
      </c>
      <c r="N17" s="414">
        <v>4.5725679069940559E-3</v>
      </c>
      <c r="O17" s="414">
        <v>4.967874914450208E-3</v>
      </c>
      <c r="P17" s="414">
        <v>2.967404177633878E-2</v>
      </c>
      <c r="Q17" s="414">
        <v>4.4258599099880206E-3</v>
      </c>
      <c r="R17" s="414">
        <v>2.4665282942912477E-2</v>
      </c>
      <c r="S17" s="414">
        <v>5.4201500446218775E-4</v>
      </c>
      <c r="T17" s="414">
        <v>5.0087588334263014E-3</v>
      </c>
      <c r="U17" s="414">
        <v>1.7650635012150119E-3</v>
      </c>
      <c r="V17" s="414">
        <v>1.0612032534803093E-2</v>
      </c>
      <c r="W17" s="414">
        <v>1.5536822561908381E-3</v>
      </c>
      <c r="X17" s="414">
        <v>8.6586591604146321E-3</v>
      </c>
      <c r="Y17" s="414">
        <v>2.1138124502417379E-4</v>
      </c>
      <c r="Z17" s="414">
        <v>1.9533733743884603E-3</v>
      </c>
      <c r="AA17" s="400">
        <f t="shared" si="0"/>
        <v>5.6598409208386984E-2</v>
      </c>
      <c r="AB17" s="548">
        <f>AA17*1000/GDP!C12</f>
        <v>1.9639268957419406E-3</v>
      </c>
      <c r="AC17" s="400">
        <f t="shared" si="1"/>
        <v>0.33997889687678351</v>
      </c>
      <c r="AD17" s="548">
        <f>AC17*1000/GDP!C12</f>
        <v>1.1797040038751639E-2</v>
      </c>
      <c r="AE17" s="556"/>
      <c r="AF17" s="556"/>
      <c r="AG17" s="556"/>
      <c r="AH17" s="556"/>
      <c r="AI17" s="556"/>
      <c r="AJ17" s="556"/>
      <c r="AK17" s="556"/>
      <c r="AL17" s="556"/>
      <c r="AN17" s="386"/>
      <c r="AO17" s="386"/>
      <c r="AP17" s="386"/>
      <c r="AQ17" s="386"/>
      <c r="AR17" s="386"/>
      <c r="AS17" s="386"/>
      <c r="AT17" s="386"/>
      <c r="AU17" s="386"/>
      <c r="AV17" s="386"/>
      <c r="AW17" s="386"/>
      <c r="AY17" s="89">
        <v>0.53656742160311488</v>
      </c>
      <c r="AZ17" s="89">
        <v>3.2259864482201639</v>
      </c>
      <c r="BA17" s="89">
        <v>1.3494541319350633</v>
      </c>
      <c r="BB17" s="89">
        <v>7.5204974083218925</v>
      </c>
      <c r="BC17" s="89">
        <v>9.8859192962835324E-2</v>
      </c>
      <c r="BD17" s="89">
        <v>0.91355746970384921</v>
      </c>
      <c r="BE17" s="89">
        <v>0.97347422062079025</v>
      </c>
      <c r="BF17" s="89">
        <v>5.8279976394879229</v>
      </c>
      <c r="BG17" s="89">
        <v>2.6989082638701256</v>
      </c>
      <c r="BH17" s="89">
        <v>15.040994816643781</v>
      </c>
      <c r="BI17" s="89">
        <v>0.16150525909169089</v>
      </c>
      <c r="BJ17" s="89">
        <v>1.4924695561204597</v>
      </c>
      <c r="BK17" s="89">
        <v>0.79522572335242525</v>
      </c>
      <c r="BL17" s="89">
        <v>4.7500312996489003</v>
      </c>
      <c r="BM17" s="89">
        <v>2.0241811979025948</v>
      </c>
      <c r="BN17" s="89">
        <v>11.280746112482836</v>
      </c>
      <c r="BO17" s="89">
        <v>0.13348046782541159</v>
      </c>
      <c r="BP17" s="89">
        <v>1.2334925542767823</v>
      </c>
      <c r="BQ17" s="89">
        <v>1.0731348432062298</v>
      </c>
      <c r="BR17" s="89">
        <v>6.4519728964403278</v>
      </c>
      <c r="BS17" s="89">
        <v>2.6989082638701261</v>
      </c>
      <c r="BT17" s="89">
        <v>15.040994816643785</v>
      </c>
      <c r="BU17" s="89">
        <v>0.19771838592567065</v>
      </c>
      <c r="BV17" s="89">
        <v>1.8271149394076984</v>
      </c>
      <c r="BX17" s="89">
        <v>0.36879374498760181</v>
      </c>
      <c r="BY17" s="89">
        <v>2.2172863569759822</v>
      </c>
      <c r="BZ17" s="89">
        <v>0.92750737925613225</v>
      </c>
      <c r="CA17" s="89">
        <v>5.1689914290698029</v>
      </c>
      <c r="CB17" s="89">
        <v>6.7947941919931809E-2</v>
      </c>
      <c r="CC17" s="89">
        <v>0.62790670277161731</v>
      </c>
      <c r="CD17" s="89">
        <v>5.4778578794606195E-2</v>
      </c>
      <c r="CE17" s="89">
        <v>0.32934342587588467</v>
      </c>
      <c r="CF17" s="89">
        <v>0.13776680528805818</v>
      </c>
      <c r="CG17" s="89">
        <v>0.76777333708700313</v>
      </c>
      <c r="CH17" s="89">
        <v>1.0092610682747452E-2</v>
      </c>
      <c r="CI17" s="89">
        <v>9.3265781377590173E-2</v>
      </c>
      <c r="CJ17" s="89">
        <v>6.5306970483051605E-2</v>
      </c>
      <c r="CK17" s="89">
        <v>0.39097991683294464</v>
      </c>
      <c r="CL17" s="89">
        <v>0.18106028756737888</v>
      </c>
      <c r="CM17" s="89">
        <v>1.0090475779624453</v>
      </c>
      <c r="CN17" s="89">
        <v>1.0834821266897552E-2</v>
      </c>
      <c r="CO17" s="89">
        <v>0.10012454688965018</v>
      </c>
      <c r="DY17" s="528">
        <v>27.62622838986092</v>
      </c>
      <c r="DZ17" s="528">
        <v>21.316534251435886</v>
      </c>
      <c r="EA17" s="528">
        <v>15.006840113010867</v>
      </c>
      <c r="EB17" s="528">
        <v>57.08819529769471</v>
      </c>
      <c r="EC17" s="528">
        <v>50.109763352255989</v>
      </c>
      <c r="ED17" s="528">
        <v>40.636378288324813</v>
      </c>
      <c r="EE17" s="528">
        <v>25.621162834562284</v>
      </c>
      <c r="EF17" s="528">
        <v>19.769415767409168</v>
      </c>
      <c r="EG17" s="528">
        <v>13.917668700256058</v>
      </c>
      <c r="EH17" s="528">
        <v>40.475302092455848</v>
      </c>
      <c r="EI17" s="528">
        <v>34.55350060216734</v>
      </c>
      <c r="EJ17" s="528">
        <v>27.201230697877914</v>
      </c>
      <c r="EK17" s="528">
        <v>55.25245677972184</v>
      </c>
      <c r="EL17" s="528">
        <v>42.633068502871772</v>
      </c>
      <c r="EM17" s="528">
        <v>30.013680226021734</v>
      </c>
      <c r="EN17" s="528">
        <v>114.17639059538942</v>
      </c>
      <c r="EO17" s="528">
        <v>100.21952670451198</v>
      </c>
      <c r="EP17" s="528">
        <v>81.272756576649627</v>
      </c>
      <c r="EQ17" s="528">
        <v>51.242325669124568</v>
      </c>
      <c r="ER17" s="528">
        <v>39.538831534818335</v>
      </c>
      <c r="ES17" s="528">
        <v>27.835337400512117</v>
      </c>
      <c r="ET17" s="528">
        <v>80.950604184911697</v>
      </c>
      <c r="EU17" s="528">
        <v>69.107001204334679</v>
      </c>
      <c r="EV17" s="528">
        <v>54.402461395755829</v>
      </c>
      <c r="EW17" s="528">
        <v>41.439342584791376</v>
      </c>
      <c r="EX17" s="528">
        <v>31.974801377153831</v>
      </c>
      <c r="EY17" s="528">
        <v>22.5102601695163</v>
      </c>
      <c r="EZ17" s="528">
        <v>85.632292946542066</v>
      </c>
      <c r="FA17" s="528">
        <v>75.164645028383987</v>
      </c>
      <c r="FB17" s="528">
        <v>60.954567432487224</v>
      </c>
      <c r="FC17" s="528">
        <v>38.431744251843426</v>
      </c>
      <c r="FD17" s="528">
        <v>29.65412365111375</v>
      </c>
      <c r="FE17" s="528">
        <v>20.876503050384088</v>
      </c>
      <c r="FF17" s="528">
        <v>60.712953138683773</v>
      </c>
      <c r="FG17" s="528">
        <v>51.830250903251013</v>
      </c>
      <c r="FH17" s="528">
        <v>40.80184604681687</v>
      </c>
      <c r="FI17" s="528">
        <v>55.25245677972184</v>
      </c>
      <c r="FJ17" s="528">
        <v>42.633068502871772</v>
      </c>
      <c r="FK17" s="528">
        <v>30.013680226021734</v>
      </c>
      <c r="FL17" s="528">
        <v>114.17639059538942</v>
      </c>
      <c r="FM17" s="528">
        <v>100.21952670451198</v>
      </c>
      <c r="FN17" s="528">
        <v>81.272756576649627</v>
      </c>
      <c r="FO17" s="528">
        <v>51.242325669124568</v>
      </c>
      <c r="FP17" s="528">
        <v>39.538831534818335</v>
      </c>
      <c r="FQ17" s="528">
        <v>27.835337400512117</v>
      </c>
      <c r="FR17" s="528">
        <v>80.950604184911697</v>
      </c>
      <c r="FS17" s="528">
        <v>69.107001204334679</v>
      </c>
      <c r="FT17" s="528">
        <v>54.402461395755829</v>
      </c>
      <c r="FV17" s="528">
        <v>18.988070869713919</v>
      </c>
      <c r="FW17" s="528">
        <v>14.651289251322464</v>
      </c>
      <c r="FX17" s="528">
        <v>10.314507632931017</v>
      </c>
      <c r="FY17" s="528">
        <v>39.237882306602963</v>
      </c>
      <c r="FZ17" s="528">
        <v>34.441463538556526</v>
      </c>
      <c r="GA17" s="528">
        <v>27.930212547956863</v>
      </c>
      <c r="GB17" s="528">
        <v>17.609948372311933</v>
      </c>
      <c r="GC17" s="528">
        <v>13.587923126783899</v>
      </c>
      <c r="GD17" s="528">
        <v>9.5658978812558679</v>
      </c>
      <c r="GE17" s="528">
        <v>27.819501589536412</v>
      </c>
      <c r="GF17" s="528">
        <v>23.749326508552734</v>
      </c>
      <c r="GG17" s="528">
        <v>18.695961278026051</v>
      </c>
      <c r="GH17" s="528">
        <v>3.7066934979832329</v>
      </c>
      <c r="GI17" s="528">
        <v>2.8601030077031107</v>
      </c>
      <c r="GJ17" s="528">
        <v>2.0135125174229902</v>
      </c>
      <c r="GK17" s="528">
        <v>7.6596935106503423</v>
      </c>
      <c r="GL17" s="528">
        <v>6.7233764733319372</v>
      </c>
      <c r="GM17" s="528">
        <v>5.4523041313233316</v>
      </c>
      <c r="GN17" s="528">
        <v>3.4376678694402041</v>
      </c>
      <c r="GO17" s="528">
        <v>2.6525215041976882</v>
      </c>
      <c r="GP17" s="528">
        <v>1.8673751389551732</v>
      </c>
      <c r="GQ17" s="528">
        <v>5.4306920574824264</v>
      </c>
      <c r="GR17" s="528">
        <v>4.6361462812498742</v>
      </c>
      <c r="GS17" s="528">
        <v>3.6496702894836806</v>
      </c>
      <c r="GT17" s="528">
        <v>48.212751804850832</v>
      </c>
      <c r="GU17" s="528">
        <v>37.201197380286125</v>
      </c>
      <c r="GV17" s="528">
        <v>26.189642955721435</v>
      </c>
      <c r="GW17" s="528">
        <v>99.62919845709942</v>
      </c>
      <c r="GX17" s="528">
        <v>87.450575931269597</v>
      </c>
      <c r="GY17" s="528">
        <v>70.917810169920813</v>
      </c>
      <c r="GZ17" s="528">
        <v>44.713550733829969</v>
      </c>
      <c r="HA17" s="528">
        <v>34.501196553881144</v>
      </c>
      <c r="HB17" s="528">
        <v>24.288842373932333</v>
      </c>
      <c r="HC17" s="528">
        <v>70.636703152940157</v>
      </c>
      <c r="HD17" s="528">
        <v>60.302091368087936</v>
      </c>
      <c r="HE17" s="528">
        <v>47.471054170557359</v>
      </c>
      <c r="HF17" s="528">
        <v>2.8203828032093066</v>
      </c>
      <c r="HG17" s="528">
        <v>2.1762212987726124</v>
      </c>
      <c r="HH17" s="528">
        <v>1.5320597943359193</v>
      </c>
      <c r="HI17" s="528">
        <v>5.8281775569105525</v>
      </c>
      <c r="HJ17" s="528">
        <v>5.1157440978609907</v>
      </c>
      <c r="HK17" s="528">
        <v>4.1485989651472774</v>
      </c>
      <c r="HL17" s="528">
        <v>2.6156841258629973</v>
      </c>
      <c r="HM17" s="528">
        <v>2.0182747884745349</v>
      </c>
      <c r="HN17" s="528">
        <v>1.420865451086073</v>
      </c>
      <c r="HO17" s="528">
        <v>4.1321545730129561</v>
      </c>
      <c r="HP17" s="528">
        <v>3.527593325942449</v>
      </c>
      <c r="HQ17" s="528">
        <v>2.7769944635142498</v>
      </c>
    </row>
    <row r="18" spans="1:225" x14ac:dyDescent="0.2">
      <c r="A18" s="106" t="s">
        <v>19</v>
      </c>
      <c r="B18" s="103" t="s">
        <v>20</v>
      </c>
      <c r="C18" s="279">
        <v>0.33851391062613984</v>
      </c>
      <c r="D18" s="279">
        <v>1.8981738484741135</v>
      </c>
      <c r="E18" s="279">
        <v>0.31508065890379944</v>
      </c>
      <c r="F18" s="279">
        <v>1.7629188149791457</v>
      </c>
      <c r="G18" s="279">
        <v>2.3433251722340377E-2</v>
      </c>
      <c r="H18" s="279">
        <v>0.13525503349496792</v>
      </c>
      <c r="I18" s="414">
        <v>1.1923353890677906E-2</v>
      </c>
      <c r="J18" s="414">
        <v>6.7239782218300154E-2</v>
      </c>
      <c r="K18" s="414">
        <v>1.0235119341979616E-2</v>
      </c>
      <c r="L18" s="414">
        <v>5.7266874216617469E-2</v>
      </c>
      <c r="M18" s="414">
        <v>1.68823454869829E-3</v>
      </c>
      <c r="N18" s="414">
        <v>9.9729080016826791E-3</v>
      </c>
      <c r="O18" s="414">
        <v>6.0138597838235289E-2</v>
      </c>
      <c r="P18" s="414">
        <v>0.33723237838305364</v>
      </c>
      <c r="Q18" s="414">
        <v>5.5973114091492499E-2</v>
      </c>
      <c r="R18" s="414">
        <v>0.31317712838411416</v>
      </c>
      <c r="S18" s="414">
        <v>4.1654837467427876E-3</v>
      </c>
      <c r="T18" s="414">
        <v>2.405524999893947E-2</v>
      </c>
      <c r="U18" s="414">
        <v>8.7263383676366955E-3</v>
      </c>
      <c r="V18" s="414">
        <v>4.887207474389825E-2</v>
      </c>
      <c r="W18" s="414">
        <v>8.4636191630492758E-3</v>
      </c>
      <c r="X18" s="414">
        <v>4.7355091605014075E-2</v>
      </c>
      <c r="Y18" s="414">
        <v>2.6271920458742043E-4</v>
      </c>
      <c r="Z18" s="414">
        <v>1.5169831388841754E-3</v>
      </c>
      <c r="AA18" s="400">
        <f t="shared" si="0"/>
        <v>0.4193022007226897</v>
      </c>
      <c r="AB18" s="548">
        <f>AA18*1000/GDP!C13</f>
        <v>2.3953966164282879E-3</v>
      </c>
      <c r="AC18" s="400">
        <f t="shared" si="1"/>
        <v>2.3515180838193657</v>
      </c>
      <c r="AD18" s="548">
        <f>AC18*1000/GDP!C13</f>
        <v>1.3433791789650464E-2</v>
      </c>
      <c r="AE18" s="556"/>
      <c r="AF18" s="556"/>
      <c r="AG18" s="556"/>
      <c r="AH18" s="556"/>
      <c r="AI18" s="556"/>
      <c r="AJ18" s="556"/>
      <c r="AK18" s="556"/>
      <c r="AL18" s="556"/>
      <c r="AY18" s="89">
        <v>0.71484301684328966</v>
      </c>
      <c r="AZ18" s="89">
        <v>4.0083916132913391</v>
      </c>
      <c r="BA18" s="89">
        <v>1.9010251378119638</v>
      </c>
      <c r="BB18" s="89">
        <v>10.636492239342026</v>
      </c>
      <c r="BC18" s="89">
        <v>7.6129567090926553E-2</v>
      </c>
      <c r="BD18" s="89">
        <v>0.43941435311020016</v>
      </c>
      <c r="BE18" s="89">
        <v>0.88583609886165715</v>
      </c>
      <c r="BF18" s="89">
        <v>4.995526167778614</v>
      </c>
      <c r="BG18" s="89">
        <v>3.8020502756239276</v>
      </c>
      <c r="BH18" s="89">
        <v>21.272984478684048</v>
      </c>
      <c r="BI18" s="89">
        <v>0.15678255467108934</v>
      </c>
      <c r="BJ18" s="89">
        <v>0.92616159005225485</v>
      </c>
      <c r="BK18" s="89">
        <v>1.0723115687220393</v>
      </c>
      <c r="BL18" s="89">
        <v>6.0130796807152143</v>
      </c>
      <c r="BM18" s="89">
        <v>2.8515377067179459</v>
      </c>
      <c r="BN18" s="89">
        <v>15.95473835901304</v>
      </c>
      <c r="BO18" s="89">
        <v>0.11426672518578161</v>
      </c>
      <c r="BP18" s="89">
        <v>0.65987885393946255</v>
      </c>
      <c r="BQ18" s="89">
        <v>2.2087970863195343</v>
      </c>
      <c r="BR18" s="89">
        <v>12.370422936733776</v>
      </c>
      <c r="BS18" s="89">
        <v>3.8020502756239285</v>
      </c>
      <c r="BT18" s="89">
        <v>21.272984478684052</v>
      </c>
      <c r="BU18" s="89">
        <v>0.15233166129061138</v>
      </c>
      <c r="BV18" s="89">
        <v>0.87958762686942726</v>
      </c>
      <c r="BX18" s="89">
        <v>0.51061755882968518</v>
      </c>
      <c r="BY18" s="89">
        <v>2.8632232422869199</v>
      </c>
      <c r="BZ18" s="89">
        <v>1.3579160630678866</v>
      </c>
      <c r="CA18" s="89">
        <v>7.5977236593112849</v>
      </c>
      <c r="CB18" s="89">
        <v>5.4379902701422837E-2</v>
      </c>
      <c r="CC18" s="89">
        <v>0.31387686388918512</v>
      </c>
      <c r="CD18" s="89">
        <v>0.11274889264871163</v>
      </c>
      <c r="CE18" s="89">
        <v>0.63145297336343276</v>
      </c>
      <c r="CF18" s="89">
        <v>0.19407711148588164</v>
      </c>
      <c r="CG18" s="89">
        <v>1.0858876345682931</v>
      </c>
      <c r="CH18" s="89">
        <v>7.7758279527947545E-3</v>
      </c>
      <c r="CI18" s="89">
        <v>4.4898887059962984E-2</v>
      </c>
      <c r="CJ18" s="89">
        <v>4.4413893655210854E-2</v>
      </c>
      <c r="CK18" s="89">
        <v>0.25046480748826694</v>
      </c>
      <c r="CL18" s="89">
        <v>0.19062652428629243</v>
      </c>
      <c r="CM18" s="89">
        <v>1.0665811334391988</v>
      </c>
      <c r="CN18" s="89">
        <v>7.8607359974404468E-3</v>
      </c>
      <c r="CO18" s="89">
        <v>4.6435726000533972E-2</v>
      </c>
      <c r="DY18" s="528">
        <v>31.911082475510426</v>
      </c>
      <c r="DZ18" s="528">
        <v>24.622748823696313</v>
      </c>
      <c r="EA18" s="528">
        <v>17.33441517188221</v>
      </c>
      <c r="EB18" s="528">
        <v>65.94262824495361</v>
      </c>
      <c r="EC18" s="528">
        <v>57.881834921375628</v>
      </c>
      <c r="ED18" s="528">
        <v>46.939118896906471</v>
      </c>
      <c r="EE18" s="528">
        <v>29.18575124902582</v>
      </c>
      <c r="EF18" s="528">
        <v>22.519869790914981</v>
      </c>
      <c r="EG18" s="528">
        <v>15.853988332804153</v>
      </c>
      <c r="EH18" s="528">
        <v>46.106498218966259</v>
      </c>
      <c r="EI18" s="528">
        <v>39.360815895425326</v>
      </c>
      <c r="EJ18" s="528">
        <v>30.985648775655683</v>
      </c>
      <c r="EK18" s="528">
        <v>63.822164951020852</v>
      </c>
      <c r="EL18" s="528">
        <v>49.245497647392625</v>
      </c>
      <c r="EM18" s="528">
        <v>34.668830343764419</v>
      </c>
      <c r="EN18" s="528">
        <v>131.88525648990722</v>
      </c>
      <c r="EO18" s="528">
        <v>115.76366984275126</v>
      </c>
      <c r="EP18" s="528">
        <v>93.878237793812943</v>
      </c>
      <c r="EQ18" s="528">
        <v>58.37150249805164</v>
      </c>
      <c r="ER18" s="528">
        <v>45.039739581829963</v>
      </c>
      <c r="ES18" s="528">
        <v>31.707976665608307</v>
      </c>
      <c r="ET18" s="528">
        <v>92.212996437932517</v>
      </c>
      <c r="EU18" s="528">
        <v>78.721631790850651</v>
      </c>
      <c r="EV18" s="528">
        <v>61.971297551311366</v>
      </c>
      <c r="EW18" s="528">
        <v>47.866623713265639</v>
      </c>
      <c r="EX18" s="528">
        <v>36.934123235544469</v>
      </c>
      <c r="EY18" s="528">
        <v>26.001622757823313</v>
      </c>
      <c r="EZ18" s="528">
        <v>98.913942367430423</v>
      </c>
      <c r="FA18" s="528">
        <v>86.822752382063442</v>
      </c>
      <c r="FB18" s="528">
        <v>70.408678345359704</v>
      </c>
      <c r="FC18" s="528">
        <v>43.778626873538727</v>
      </c>
      <c r="FD18" s="528">
        <v>33.779804686372472</v>
      </c>
      <c r="FE18" s="528">
        <v>23.780982499206232</v>
      </c>
      <c r="FF18" s="528">
        <v>69.159747328449384</v>
      </c>
      <c r="FG18" s="528">
        <v>59.041223843137985</v>
      </c>
      <c r="FH18" s="528">
        <v>46.478473163483528</v>
      </c>
      <c r="FI18" s="528">
        <v>63.822164951020852</v>
      </c>
      <c r="FJ18" s="528">
        <v>49.245497647392625</v>
      </c>
      <c r="FK18" s="528">
        <v>34.668830343764419</v>
      </c>
      <c r="FL18" s="528">
        <v>131.88525648990722</v>
      </c>
      <c r="FM18" s="528">
        <v>115.76366984275126</v>
      </c>
      <c r="FN18" s="528">
        <v>93.878237793812943</v>
      </c>
      <c r="FO18" s="528">
        <v>58.37150249805164</v>
      </c>
      <c r="FP18" s="528">
        <v>45.039739581829963</v>
      </c>
      <c r="FQ18" s="528">
        <v>31.707976665608307</v>
      </c>
      <c r="FR18" s="528">
        <v>92.212996437932517</v>
      </c>
      <c r="FS18" s="528">
        <v>78.721631790850651</v>
      </c>
      <c r="FT18" s="528">
        <v>61.971297551311366</v>
      </c>
      <c r="FV18" s="528">
        <v>22.794317982167527</v>
      </c>
      <c r="FW18" s="528">
        <v>17.588208319573706</v>
      </c>
      <c r="FX18" s="528">
        <v>12.382098656979894</v>
      </c>
      <c r="FY18" s="528">
        <v>47.103298296097414</v>
      </c>
      <c r="FZ18" s="528">
        <v>41.345415079594886</v>
      </c>
      <c r="GA18" s="528">
        <v>33.528953546466639</v>
      </c>
      <c r="GB18" s="528">
        <v>20.847594093032924</v>
      </c>
      <c r="GC18" s="528">
        <v>16.086106553266141</v>
      </c>
      <c r="GD18" s="528">
        <v>11.324619013499369</v>
      </c>
      <c r="GE18" s="528">
        <v>32.934206548897308</v>
      </c>
      <c r="GF18" s="528">
        <v>28.115716671360829</v>
      </c>
      <c r="GG18" s="528">
        <v>22.133273968944486</v>
      </c>
      <c r="GH18" s="528">
        <v>3.1999044186871068</v>
      </c>
      <c r="GI18" s="528">
        <v>2.4690620514561004</v>
      </c>
      <c r="GJ18" s="528">
        <v>1.7382196842250952</v>
      </c>
      <c r="GK18" s="528">
        <v>6.6124396645837411</v>
      </c>
      <c r="GL18" s="528">
        <v>5.8041384045423223</v>
      </c>
      <c r="GM18" s="528">
        <v>4.706850483143568</v>
      </c>
      <c r="GN18" s="528">
        <v>2.9266200686276358</v>
      </c>
      <c r="GO18" s="528">
        <v>2.2581944973978665</v>
      </c>
      <c r="GP18" s="528">
        <v>1.5897689261680987</v>
      </c>
      <c r="GQ18" s="528">
        <v>4.6233589065580407</v>
      </c>
      <c r="GR18" s="528">
        <v>3.9469312519736639</v>
      </c>
      <c r="GS18" s="528">
        <v>3.1071059563460142</v>
      </c>
      <c r="GT18" s="528">
        <v>66.411417220411451</v>
      </c>
      <c r="GU18" s="528">
        <v>51.243377484885364</v>
      </c>
      <c r="GV18" s="528">
        <v>36.075337749359306</v>
      </c>
      <c r="GW18" s="528">
        <v>137.23581455899998</v>
      </c>
      <c r="GX18" s="528">
        <v>120.46017841596181</v>
      </c>
      <c r="GY18" s="528">
        <v>97.686858833863255</v>
      </c>
      <c r="GZ18" s="528">
        <v>60.739622498788172</v>
      </c>
      <c r="HA18" s="528">
        <v>46.866992668818035</v>
      </c>
      <c r="HB18" s="528">
        <v>32.994362838847913</v>
      </c>
      <c r="HC18" s="528">
        <v>95.95405897439548</v>
      </c>
      <c r="HD18" s="528">
        <v>81.915352403760224</v>
      </c>
      <c r="HE18" s="528">
        <v>64.485460506218246</v>
      </c>
      <c r="HF18" s="528">
        <v>3.2578268367156062</v>
      </c>
      <c r="HG18" s="528">
        <v>2.5137552752435228</v>
      </c>
      <c r="HH18" s="528">
        <v>1.7696837137714407</v>
      </c>
      <c r="HI18" s="528">
        <v>6.7321333942475157</v>
      </c>
      <c r="HJ18" s="528">
        <v>5.9092008335948458</v>
      </c>
      <c r="HK18" s="528">
        <v>4.792050578399583</v>
      </c>
      <c r="HL18" s="528">
        <v>2.979595685660346</v>
      </c>
      <c r="HM18" s="528">
        <v>2.2990707451082915</v>
      </c>
      <c r="HN18" s="528">
        <v>1.6185458045562378</v>
      </c>
      <c r="HO18" s="528">
        <v>4.7070476960473586</v>
      </c>
      <c r="HP18" s="528">
        <v>4.0183758240588405</v>
      </c>
      <c r="HQ18" s="528">
        <v>3.1633486019110824</v>
      </c>
    </row>
    <row r="19" spans="1:225" x14ac:dyDescent="0.2">
      <c r="A19" s="106" t="s">
        <v>21</v>
      </c>
      <c r="B19" s="103" t="s">
        <v>22</v>
      </c>
      <c r="C19" s="279">
        <v>4.5952587219985723</v>
      </c>
      <c r="D19" s="279">
        <v>26.676545541456782</v>
      </c>
      <c r="E19" s="279">
        <v>3.0391043078389637</v>
      </c>
      <c r="F19" s="279">
        <v>17.195929083538985</v>
      </c>
      <c r="G19" s="279">
        <v>1.5561544141596082</v>
      </c>
      <c r="H19" s="279">
        <v>9.4806164579177974</v>
      </c>
      <c r="I19" s="414">
        <v>0.17676872244176256</v>
      </c>
      <c r="J19" s="414">
        <v>1.0243214660108617</v>
      </c>
      <c r="K19" s="414">
        <v>0.10399058815187978</v>
      </c>
      <c r="L19" s="414">
        <v>0.58840190993207198</v>
      </c>
      <c r="M19" s="414">
        <v>7.2778134289882765E-2</v>
      </c>
      <c r="N19" s="414">
        <v>0.43591955607878979</v>
      </c>
      <c r="O19" s="414">
        <v>1.6410485270968973</v>
      </c>
      <c r="P19" s="414">
        <v>9.5674831413215848</v>
      </c>
      <c r="Q19" s="414">
        <v>1.0129242444940776</v>
      </c>
      <c r="R19" s="414">
        <v>5.7313509873253148</v>
      </c>
      <c r="S19" s="414">
        <v>0.62812428260281961</v>
      </c>
      <c r="T19" s="414">
        <v>3.8361321539962696</v>
      </c>
      <c r="U19" s="414">
        <v>8.7168687985553897E-2</v>
      </c>
      <c r="V19" s="414">
        <v>0.50128007459265955</v>
      </c>
      <c r="W19" s="414">
        <v>6.6183922910214854E-2</v>
      </c>
      <c r="X19" s="414">
        <v>0.37448337719074143</v>
      </c>
      <c r="Y19" s="414">
        <v>2.098476507533904E-2</v>
      </c>
      <c r="Z19" s="414">
        <v>0.1267966974019181</v>
      </c>
      <c r="AA19" s="400">
        <f t="shared" si="0"/>
        <v>6.5002446595227861</v>
      </c>
      <c r="AB19" s="548">
        <f>AA19*1000/GDP!C14</f>
        <v>3.2042913505741311E-3</v>
      </c>
      <c r="AC19" s="400">
        <f t="shared" si="1"/>
        <v>37.769630223381888</v>
      </c>
      <c r="AD19" s="548">
        <f>AC19*1000/GDP!C14</f>
        <v>1.8618514498814402E-2</v>
      </c>
      <c r="AE19" s="556"/>
      <c r="AF19" s="556"/>
      <c r="AG19" s="556"/>
      <c r="AH19" s="556"/>
      <c r="AI19" s="556"/>
      <c r="AJ19" s="556"/>
      <c r="AK19" s="556"/>
      <c r="AL19" s="556"/>
      <c r="AY19" s="89">
        <v>1.0364177649366733</v>
      </c>
      <c r="AZ19" s="89">
        <v>6.0166461518152161</v>
      </c>
      <c r="BA19" s="89">
        <v>2.2670298416953711</v>
      </c>
      <c r="BB19" s="89">
        <v>12.827359787390977</v>
      </c>
      <c r="BC19" s="89">
        <v>0.50308502593305471</v>
      </c>
      <c r="BD19" s="89">
        <v>3.0649633051798975</v>
      </c>
      <c r="BE19" s="89">
        <v>1.7418351904826905</v>
      </c>
      <c r="BF19" s="89">
        <v>10.093409915616451</v>
      </c>
      <c r="BG19" s="89">
        <v>4.5340596833907423</v>
      </c>
      <c r="BH19" s="89">
        <v>25.654719574781947</v>
      </c>
      <c r="BI19" s="89">
        <v>0.92653449875501681</v>
      </c>
      <c r="BJ19" s="89">
        <v>5.5496683355500389</v>
      </c>
      <c r="BK19" s="89">
        <v>1.4654620966233971</v>
      </c>
      <c r="BL19" s="89">
        <v>8.5437960378256772</v>
      </c>
      <c r="BM19" s="89">
        <v>3.4005447625430572</v>
      </c>
      <c r="BN19" s="89">
        <v>19.241039681086466</v>
      </c>
      <c r="BO19" s="89">
        <v>0.7641923566579617</v>
      </c>
      <c r="BP19" s="89">
        <v>4.6671382597502422</v>
      </c>
      <c r="BQ19" s="89">
        <v>2.3995757198336896</v>
      </c>
      <c r="BR19" s="89">
        <v>13.799215333243417</v>
      </c>
      <c r="BS19" s="89">
        <v>4.5340596833907423</v>
      </c>
      <c r="BT19" s="89">
        <v>25.654719574781954</v>
      </c>
      <c r="BU19" s="89">
        <v>0.96572022575992855</v>
      </c>
      <c r="BV19" s="89">
        <v>5.835192092976782</v>
      </c>
      <c r="BX19" s="89">
        <v>0.63461401058739753</v>
      </c>
      <c r="BY19" s="89">
        <v>3.684081915483171</v>
      </c>
      <c r="BZ19" s="89">
        <v>1.3881360862697278</v>
      </c>
      <c r="CA19" s="89">
        <v>7.8543831602704026</v>
      </c>
      <c r="CB19" s="89">
        <v>0.30804644302227713</v>
      </c>
      <c r="CC19" s="89">
        <v>1.876722612451811</v>
      </c>
      <c r="CD19" s="89">
        <v>0.12248726101354732</v>
      </c>
      <c r="CE19" s="89">
        <v>0.70438622808797113</v>
      </c>
      <c r="CF19" s="89">
        <v>0.23144281186883109</v>
      </c>
      <c r="CG19" s="89">
        <v>1.3095549795792532</v>
      </c>
      <c r="CH19" s="89">
        <v>4.9295558536038439E-2</v>
      </c>
      <c r="CI19" s="89">
        <v>0.29785961370128039</v>
      </c>
      <c r="CJ19" s="89">
        <v>0.1134274381536306</v>
      </c>
      <c r="CK19" s="89">
        <v>0.65727781550076791</v>
      </c>
      <c r="CL19" s="89">
        <v>0.29525570337119911</v>
      </c>
      <c r="CM19" s="89">
        <v>1.6706225329567039</v>
      </c>
      <c r="CN19" s="89">
        <v>6.033546407201501E-2</v>
      </c>
      <c r="CO19" s="89">
        <v>0.36139163185084333</v>
      </c>
      <c r="DY19" s="528">
        <v>30.541747436219683</v>
      </c>
      <c r="DZ19" s="528">
        <v>23.566163145231229</v>
      </c>
      <c r="EA19" s="528">
        <v>16.590578854242789</v>
      </c>
      <c r="EB19" s="528">
        <v>63.112967060378203</v>
      </c>
      <c r="EC19" s="528">
        <v>55.398070080207759</v>
      </c>
      <c r="ED19" s="528">
        <v>44.924916455848752</v>
      </c>
      <c r="EE19" s="528">
        <v>27.673401714153989</v>
      </c>
      <c r="EF19" s="528">
        <v>21.352933421415113</v>
      </c>
      <c r="EG19" s="528">
        <v>15.032465128676245</v>
      </c>
      <c r="EH19" s="528">
        <v>43.717348097694327</v>
      </c>
      <c r="EI19" s="528">
        <v>37.321214066995125</v>
      </c>
      <c r="EJ19" s="528">
        <v>29.380032010347001</v>
      </c>
      <c r="EK19" s="528">
        <v>61.083494872439367</v>
      </c>
      <c r="EL19" s="528">
        <v>47.132326290462458</v>
      </c>
      <c r="EM19" s="528">
        <v>33.181157708485578</v>
      </c>
      <c r="EN19" s="528">
        <v>126.22593412075641</v>
      </c>
      <c r="EO19" s="528">
        <v>110.79614016041552</v>
      </c>
      <c r="EP19" s="528">
        <v>89.849832911697504</v>
      </c>
      <c r="EQ19" s="528">
        <v>55.346803428307979</v>
      </c>
      <c r="ER19" s="528">
        <v>42.705866842830225</v>
      </c>
      <c r="ES19" s="528">
        <v>30.06493025735249</v>
      </c>
      <c r="ET19" s="528">
        <v>87.434696195388653</v>
      </c>
      <c r="EU19" s="528">
        <v>74.642428133990251</v>
      </c>
      <c r="EV19" s="528">
        <v>58.760064020694003</v>
      </c>
      <c r="EW19" s="528">
        <v>45.812621154329527</v>
      </c>
      <c r="EX19" s="528">
        <v>35.349244717846844</v>
      </c>
      <c r="EY19" s="528">
        <v>24.885868281364182</v>
      </c>
      <c r="EZ19" s="528">
        <v>94.669450590567308</v>
      </c>
      <c r="FA19" s="528">
        <v>83.097105120311639</v>
      </c>
      <c r="FB19" s="528">
        <v>67.387374683773132</v>
      </c>
      <c r="FC19" s="528">
        <v>41.510102571230988</v>
      </c>
      <c r="FD19" s="528">
        <v>32.029400132122667</v>
      </c>
      <c r="FE19" s="528">
        <v>22.548697693014368</v>
      </c>
      <c r="FF19" s="528">
        <v>65.57602214654149</v>
      </c>
      <c r="FG19" s="528">
        <v>55.981821100492688</v>
      </c>
      <c r="FH19" s="528">
        <v>44.070048015520499</v>
      </c>
      <c r="FI19" s="528">
        <v>61.083494872439367</v>
      </c>
      <c r="FJ19" s="528">
        <v>47.132326290462458</v>
      </c>
      <c r="FK19" s="528">
        <v>33.181157708485578</v>
      </c>
      <c r="FL19" s="528">
        <v>126.22593412075641</v>
      </c>
      <c r="FM19" s="528">
        <v>110.79614016041552</v>
      </c>
      <c r="FN19" s="528">
        <v>89.849832911697504</v>
      </c>
      <c r="FO19" s="528">
        <v>55.346803428307979</v>
      </c>
      <c r="FP19" s="528">
        <v>42.705866842830225</v>
      </c>
      <c r="FQ19" s="528">
        <v>30.06493025735249</v>
      </c>
      <c r="FR19" s="528">
        <v>87.434696195388653</v>
      </c>
      <c r="FS19" s="528">
        <v>74.642428133990251</v>
      </c>
      <c r="FT19" s="528">
        <v>58.760064020694003</v>
      </c>
      <c r="FV19" s="528">
        <v>18.701166157674869</v>
      </c>
      <c r="FW19" s="528">
        <v>14.429912158699739</v>
      </c>
      <c r="FX19" s="528">
        <v>10.158658159724618</v>
      </c>
      <c r="FY19" s="528">
        <v>38.645008317378839</v>
      </c>
      <c r="FZ19" s="528">
        <v>33.921062164107603</v>
      </c>
      <c r="GA19" s="528">
        <v>27.508194448106508</v>
      </c>
      <c r="GB19" s="528">
        <v>16.94483541536794</v>
      </c>
      <c r="GC19" s="528">
        <v>13.074718684697482</v>
      </c>
      <c r="GD19" s="528">
        <v>9.2046019540270319</v>
      </c>
      <c r="GE19" s="528">
        <v>26.768782384020898</v>
      </c>
      <c r="GF19" s="528">
        <v>22.852334396732132</v>
      </c>
      <c r="GG19" s="528">
        <v>17.989830525928575</v>
      </c>
      <c r="GH19" s="528">
        <v>3.977726695791016</v>
      </c>
      <c r="GI19" s="528">
        <v>3.0692335615671409</v>
      </c>
      <c r="GJ19" s="528">
        <v>2.160740427343268</v>
      </c>
      <c r="GK19" s="528">
        <v>8.2197698232854872</v>
      </c>
      <c r="GL19" s="528">
        <v>7.2149893424899236</v>
      </c>
      <c r="GM19" s="528">
        <v>5.850976269965817</v>
      </c>
      <c r="GN19" s="528">
        <v>3.6041562124633968</v>
      </c>
      <c r="GO19" s="528">
        <v>2.7809847318390402</v>
      </c>
      <c r="GP19" s="528">
        <v>1.9578132512146851</v>
      </c>
      <c r="GQ19" s="528">
        <v>5.6937037725340884</v>
      </c>
      <c r="GR19" s="528">
        <v>4.8606776617360641</v>
      </c>
      <c r="GS19" s="528">
        <v>3.8264260384839646</v>
      </c>
      <c r="GT19" s="528">
        <v>98.96762535986835</v>
      </c>
      <c r="GU19" s="528">
        <v>76.36390845668852</v>
      </c>
      <c r="GV19" s="528">
        <v>53.760191553508726</v>
      </c>
      <c r="GW19" s="528">
        <v>204.51156216339729</v>
      </c>
      <c r="GX19" s="528">
        <v>179.51217286460366</v>
      </c>
      <c r="GY19" s="528">
        <v>145.57491546319145</v>
      </c>
      <c r="GZ19" s="528">
        <v>89.673024079545698</v>
      </c>
      <c r="HA19" s="528">
        <v>69.192148209525982</v>
      </c>
      <c r="HB19" s="528">
        <v>48.711272339506316</v>
      </c>
      <c r="HC19" s="528">
        <v>141.66190514458305</v>
      </c>
      <c r="HD19" s="528">
        <v>120.93584165317156</v>
      </c>
      <c r="HE19" s="528">
        <v>95.203197103671016</v>
      </c>
      <c r="HF19" s="528">
        <v>3.1180303743774842</v>
      </c>
      <c r="HG19" s="528">
        <v>2.4058876345505271</v>
      </c>
      <c r="HH19" s="528">
        <v>1.6937448947235716</v>
      </c>
      <c r="HI19" s="528">
        <v>6.4432511179099192</v>
      </c>
      <c r="HJ19" s="528">
        <v>5.6556313797269873</v>
      </c>
      <c r="HK19" s="528">
        <v>4.5864191093921702</v>
      </c>
      <c r="HL19" s="528">
        <v>2.8251987639958762</v>
      </c>
      <c r="HM19" s="528">
        <v>2.1799373178980526</v>
      </c>
      <c r="HN19" s="528">
        <v>1.5346758718002296</v>
      </c>
      <c r="HO19" s="528">
        <v>4.4631375313578561</v>
      </c>
      <c r="HP19" s="528">
        <v>3.8101513121522497</v>
      </c>
      <c r="HQ19" s="528">
        <v>2.9994299572985903</v>
      </c>
    </row>
    <row r="20" spans="1:225" x14ac:dyDescent="0.2">
      <c r="A20" s="106" t="s">
        <v>23</v>
      </c>
      <c r="B20" s="103" t="s">
        <v>24</v>
      </c>
      <c r="C20" s="279">
        <v>6.2003221631757555</v>
      </c>
      <c r="D20" s="279">
        <v>35.759423953062779</v>
      </c>
      <c r="E20" s="279">
        <v>5.489582893188274</v>
      </c>
      <c r="F20" s="279">
        <v>30.969559397489022</v>
      </c>
      <c r="G20" s="279">
        <v>0.71073926998748194</v>
      </c>
      <c r="H20" s="279">
        <v>4.7898645555737565</v>
      </c>
      <c r="I20" s="414">
        <v>0.53527216547399747</v>
      </c>
      <c r="J20" s="414">
        <v>3.0774266638907584</v>
      </c>
      <c r="K20" s="414">
        <v>0.48056675831282958</v>
      </c>
      <c r="L20" s="414">
        <v>2.7111241519816311</v>
      </c>
      <c r="M20" s="414">
        <v>5.4705407161167945E-2</v>
      </c>
      <c r="N20" s="414">
        <v>0.3663025119091271</v>
      </c>
      <c r="O20" s="414">
        <v>0.86668887548156481</v>
      </c>
      <c r="P20" s="414">
        <v>4.9413575962796914</v>
      </c>
      <c r="Q20" s="414">
        <v>0.81561377690835368</v>
      </c>
      <c r="R20" s="414">
        <v>4.601296637804011</v>
      </c>
      <c r="S20" s="414">
        <v>5.1075098573211179E-2</v>
      </c>
      <c r="T20" s="414">
        <v>0.34006095847568008</v>
      </c>
      <c r="U20" s="414">
        <v>8.3121618133951775E-2</v>
      </c>
      <c r="V20" s="414">
        <v>0.4811286602450211</v>
      </c>
      <c r="W20" s="414">
        <v>7.3887824811021144E-2</v>
      </c>
      <c r="X20" s="414">
        <v>0.41683920686862685</v>
      </c>
      <c r="Y20" s="414">
        <v>9.2337933229306255E-3</v>
      </c>
      <c r="Z20" s="414">
        <v>6.4289453376394246E-2</v>
      </c>
      <c r="AA20" s="400">
        <f t="shared" si="0"/>
        <v>7.6854048222652684</v>
      </c>
      <c r="AB20" s="548">
        <f>AA20*1000/GDP!C15</f>
        <v>2.5978906382041421E-3</v>
      </c>
      <c r="AC20" s="400">
        <f t="shared" si="1"/>
        <v>44.259336873478254</v>
      </c>
      <c r="AD20" s="548">
        <f>AC20*1000/GDP!C15</f>
        <v>1.4960944748625745E-2</v>
      </c>
      <c r="AE20" s="556"/>
      <c r="AF20" s="556"/>
      <c r="AG20" s="556"/>
      <c r="AH20" s="556"/>
      <c r="AI20" s="556"/>
      <c r="AJ20" s="556"/>
      <c r="AK20" s="556"/>
      <c r="AL20" s="556"/>
      <c r="AY20" s="89">
        <v>1.0670449318794786</v>
      </c>
      <c r="AZ20" s="89">
        <v>6.154020886634318</v>
      </c>
      <c r="BA20" s="89">
        <v>3.4990007449384732</v>
      </c>
      <c r="BB20" s="89">
        <v>19.739662103780518</v>
      </c>
      <c r="BC20" s="89">
        <v>0.16755442567957674</v>
      </c>
      <c r="BD20" s="89">
        <v>1.1291946830322983</v>
      </c>
      <c r="BE20" s="89">
        <v>2.2604398879814087</v>
      </c>
      <c r="BF20" s="89">
        <v>12.995889627917059</v>
      </c>
      <c r="BG20" s="89">
        <v>6.9980014898769456</v>
      </c>
      <c r="BH20" s="89">
        <v>39.479324207561042</v>
      </c>
      <c r="BI20" s="89">
        <v>0.32537951537618931</v>
      </c>
      <c r="BJ20" s="89">
        <v>2.178712123555429</v>
      </c>
      <c r="BK20" s="89">
        <v>2.342411834231191</v>
      </c>
      <c r="BL20" s="89">
        <v>13.355074511903025</v>
      </c>
      <c r="BM20" s="89">
        <v>5.2485011174077094</v>
      </c>
      <c r="BN20" s="89">
        <v>29.609493155670773</v>
      </c>
      <c r="BO20" s="89">
        <v>0.23800235331026398</v>
      </c>
      <c r="BP20" s="89">
        <v>1.584633425036722</v>
      </c>
      <c r="BQ20" s="89">
        <v>2.4539193963480552</v>
      </c>
      <c r="BR20" s="89">
        <v>14.203897590294423</v>
      </c>
      <c r="BS20" s="89">
        <v>6.9980014898769465</v>
      </c>
      <c r="BT20" s="89">
        <v>39.479324207561028</v>
      </c>
      <c r="BU20" s="89">
        <v>0.39605223382502674</v>
      </c>
      <c r="BV20" s="89">
        <v>2.7574779649746066</v>
      </c>
      <c r="BX20" s="89">
        <v>0.66792224099706499</v>
      </c>
      <c r="BY20" s="89">
        <v>3.8521408976691567</v>
      </c>
      <c r="BZ20" s="89">
        <v>2.1902174397597656</v>
      </c>
      <c r="CA20" s="89">
        <v>12.356142609345248</v>
      </c>
      <c r="CB20" s="89">
        <v>0.10488155104373763</v>
      </c>
      <c r="CC20" s="89">
        <v>0.70682519609032801</v>
      </c>
      <c r="CD20" s="89">
        <v>0.12526125478029215</v>
      </c>
      <c r="CE20" s="89">
        <v>0.72504338878402685</v>
      </c>
      <c r="CF20" s="89">
        <v>0.35721566441052305</v>
      </c>
      <c r="CG20" s="89">
        <v>2.0152372141793218</v>
      </c>
      <c r="CH20" s="89">
        <v>2.0216637857498727E-2</v>
      </c>
      <c r="CI20" s="89">
        <v>0.14075651809744066</v>
      </c>
      <c r="CJ20" s="89">
        <v>0.16951115844686312</v>
      </c>
      <c r="CK20" s="89">
        <v>0.97456619730907534</v>
      </c>
      <c r="CL20" s="89">
        <v>0.52478251939768972</v>
      </c>
      <c r="CM20" s="89">
        <v>2.9605679924092718</v>
      </c>
      <c r="CN20" s="89">
        <v>2.4400320875398743E-2</v>
      </c>
      <c r="CO20" s="89">
        <v>0.16338236550758631</v>
      </c>
      <c r="DY20" s="528">
        <v>32.133078247915293</v>
      </c>
      <c r="DZ20" s="528">
        <v>24.794041857959328</v>
      </c>
      <c r="EA20" s="528">
        <v>17.455005468003371</v>
      </c>
      <c r="EB20" s="528">
        <v>66.401371213102124</v>
      </c>
      <c r="EC20" s="528">
        <v>58.284501382516339</v>
      </c>
      <c r="ED20" s="528">
        <v>47.265660184357948</v>
      </c>
      <c r="EE20" s="528">
        <v>29.537627688271051</v>
      </c>
      <c r="EF20" s="528">
        <v>22.791379389098026</v>
      </c>
      <c r="EG20" s="528">
        <v>16.045131089925015</v>
      </c>
      <c r="EH20" s="528">
        <v>46.662378733431268</v>
      </c>
      <c r="EI20" s="528">
        <v>39.835367453988738</v>
      </c>
      <c r="EJ20" s="528">
        <v>31.359225582565699</v>
      </c>
      <c r="EK20" s="528">
        <v>64.266156495830586</v>
      </c>
      <c r="EL20" s="528">
        <v>49.588083715918657</v>
      </c>
      <c r="EM20" s="528">
        <v>34.910010936006742</v>
      </c>
      <c r="EN20" s="528">
        <v>132.80274242620425</v>
      </c>
      <c r="EO20" s="528">
        <v>116.56900276503268</v>
      </c>
      <c r="EP20" s="528">
        <v>94.531320368715896</v>
      </c>
      <c r="EQ20" s="528">
        <v>59.075255376542103</v>
      </c>
      <c r="ER20" s="528">
        <v>45.582758778196052</v>
      </c>
      <c r="ES20" s="528">
        <v>32.090262179850029</v>
      </c>
      <c r="ET20" s="528">
        <v>93.324757466862536</v>
      </c>
      <c r="EU20" s="528">
        <v>79.670734907977476</v>
      </c>
      <c r="EV20" s="528">
        <v>62.718451165131398</v>
      </c>
      <c r="EW20" s="528">
        <v>48.199617371872939</v>
      </c>
      <c r="EX20" s="528">
        <v>37.191062786938993</v>
      </c>
      <c r="EY20" s="528">
        <v>26.182508202005057</v>
      </c>
      <c r="EZ20" s="528">
        <v>99.602056819653185</v>
      </c>
      <c r="FA20" s="528">
        <v>87.426752073774509</v>
      </c>
      <c r="FB20" s="528">
        <v>70.898490276536918</v>
      </c>
      <c r="FC20" s="528">
        <v>44.306441532406581</v>
      </c>
      <c r="FD20" s="528">
        <v>34.187069083647039</v>
      </c>
      <c r="FE20" s="528">
        <v>24.067696634887522</v>
      </c>
      <c r="FF20" s="528">
        <v>69.993568100146902</v>
      </c>
      <c r="FG20" s="528">
        <v>59.753051180983107</v>
      </c>
      <c r="FH20" s="528">
        <v>47.038838373848549</v>
      </c>
      <c r="FI20" s="528">
        <v>64.266156495830586</v>
      </c>
      <c r="FJ20" s="528">
        <v>49.588083715918657</v>
      </c>
      <c r="FK20" s="528">
        <v>34.910010936006742</v>
      </c>
      <c r="FL20" s="528">
        <v>132.80274242620425</v>
      </c>
      <c r="FM20" s="528">
        <v>116.56900276503268</v>
      </c>
      <c r="FN20" s="528">
        <v>94.531320368715896</v>
      </c>
      <c r="FO20" s="528">
        <v>59.075255376542103</v>
      </c>
      <c r="FP20" s="528">
        <v>45.582758778196052</v>
      </c>
      <c r="FQ20" s="528">
        <v>32.090262179850029</v>
      </c>
      <c r="FR20" s="528">
        <v>93.324757466862536</v>
      </c>
      <c r="FS20" s="528">
        <v>79.670734907977476</v>
      </c>
      <c r="FT20" s="528">
        <v>62.718451165131398</v>
      </c>
      <c r="FV20" s="528">
        <v>20.113864929453388</v>
      </c>
      <c r="FW20" s="528">
        <v>15.519957507294281</v>
      </c>
      <c r="FX20" s="528">
        <v>10.926050085135175</v>
      </c>
      <c r="FY20" s="528">
        <v>41.564278448719122</v>
      </c>
      <c r="FZ20" s="528">
        <v>36.483482199982831</v>
      </c>
      <c r="GA20" s="528">
        <v>29.586182108503635</v>
      </c>
      <c r="GB20" s="528">
        <v>18.489229356571563</v>
      </c>
      <c r="GC20" s="528">
        <v>14.266380676366941</v>
      </c>
      <c r="GD20" s="528">
        <v>10.043531996162329</v>
      </c>
      <c r="GE20" s="528">
        <v>29.208554994015433</v>
      </c>
      <c r="GF20" s="528">
        <v>24.935152312606576</v>
      </c>
      <c r="GG20" s="528">
        <v>19.629467889554199</v>
      </c>
      <c r="GH20" s="528">
        <v>4.8193410028098205</v>
      </c>
      <c r="GI20" s="528">
        <v>3.7186273169828858</v>
      </c>
      <c r="GJ20" s="528">
        <v>2.6179136311559521</v>
      </c>
      <c r="GK20" s="528">
        <v>9.9589229659583012</v>
      </c>
      <c r="GL20" s="528">
        <v>8.7415492899224567</v>
      </c>
      <c r="GM20" s="528">
        <v>7.088935967911203</v>
      </c>
      <c r="GN20" s="528">
        <v>4.4300735567732525</v>
      </c>
      <c r="GO20" s="528">
        <v>3.4182666333126934</v>
      </c>
      <c r="GP20" s="528">
        <v>2.406459709852137</v>
      </c>
      <c r="GQ20" s="528">
        <v>6.9984554042299392</v>
      </c>
      <c r="GR20" s="528">
        <v>5.9745355938769711</v>
      </c>
      <c r="GS20" s="528">
        <v>4.7032780519938671</v>
      </c>
      <c r="GT20" s="528">
        <v>84.81783815729294</v>
      </c>
      <c r="GU20" s="528">
        <v>65.44586277568898</v>
      </c>
      <c r="GV20" s="528">
        <v>46.073887394085055</v>
      </c>
      <c r="GW20" s="528">
        <v>175.27174687475252</v>
      </c>
      <c r="GX20" s="528">
        <v>153.84661771897041</v>
      </c>
      <c r="GY20" s="528">
        <v>124.76150230563634</v>
      </c>
      <c r="GZ20" s="528">
        <v>77.96693816524369</v>
      </c>
      <c r="HA20" s="528">
        <v>60.159674510218878</v>
      </c>
      <c r="HB20" s="528">
        <v>42.352410855194101</v>
      </c>
      <c r="HC20" s="528">
        <v>123.16909251304774</v>
      </c>
      <c r="HD20" s="528">
        <v>105.1486484917739</v>
      </c>
      <c r="HE20" s="528">
        <v>82.775191958855032</v>
      </c>
      <c r="HF20" s="528">
        <v>3.2804905550502323</v>
      </c>
      <c r="HG20" s="528">
        <v>2.5312427122301173</v>
      </c>
      <c r="HH20" s="528">
        <v>1.781994869410003</v>
      </c>
      <c r="HI20" s="528">
        <v>6.7789668150171094</v>
      </c>
      <c r="HJ20" s="528">
        <v>5.9503093608394551</v>
      </c>
      <c r="HK20" s="528">
        <v>4.8253874283911653</v>
      </c>
      <c r="HL20" s="528">
        <v>3.0155190206917037</v>
      </c>
      <c r="HM20" s="528">
        <v>2.3267893678176716</v>
      </c>
      <c r="HN20" s="528">
        <v>1.6380597149436413</v>
      </c>
      <c r="HO20" s="528">
        <v>4.7637979632757164</v>
      </c>
      <c r="HP20" s="528">
        <v>4.0668231559248014</v>
      </c>
      <c r="HQ20" s="528">
        <v>3.2014873440881924</v>
      </c>
    </row>
    <row r="21" spans="1:225" x14ac:dyDescent="0.2">
      <c r="A21" s="365" t="s">
        <v>25</v>
      </c>
      <c r="B21" s="103" t="s">
        <v>26</v>
      </c>
      <c r="C21" s="279">
        <v>0.66583507605633918</v>
      </c>
      <c r="D21" s="279">
        <v>3.6434944677154402</v>
      </c>
      <c r="E21" s="279">
        <v>0.58081394183038526</v>
      </c>
      <c r="F21" s="279">
        <v>3.2249470027049796</v>
      </c>
      <c r="G21" s="279">
        <v>8.502113422595392E-2</v>
      </c>
      <c r="H21" s="279">
        <v>0.41854746501046053</v>
      </c>
      <c r="I21" s="414">
        <v>2.8217994237366789E-2</v>
      </c>
      <c r="J21" s="414">
        <v>0.15363201229073212</v>
      </c>
      <c r="K21" s="414">
        <v>2.3887169626460193E-2</v>
      </c>
      <c r="L21" s="414">
        <v>0.13263258772196393</v>
      </c>
      <c r="M21" s="414">
        <v>4.3308246109065975E-3</v>
      </c>
      <c r="N21" s="414">
        <v>2.0999424568768188E-2</v>
      </c>
      <c r="O21" s="414">
        <v>0.13595554685019806</v>
      </c>
      <c r="P21" s="414">
        <v>0.74020584414974899</v>
      </c>
      <c r="Q21" s="414">
        <v>0.11508944193376842</v>
      </c>
      <c r="R21" s="414">
        <v>0.63902968588809139</v>
      </c>
      <c r="S21" s="414">
        <v>2.0866104916429651E-2</v>
      </c>
      <c r="T21" s="414">
        <v>0.10117615826165757</v>
      </c>
      <c r="U21" s="414">
        <v>1.9872014180038537E-2</v>
      </c>
      <c r="V21" s="414">
        <v>0.10831811202412851</v>
      </c>
      <c r="W21" s="414">
        <v>1.7111357583502219E-2</v>
      </c>
      <c r="X21" s="414">
        <v>9.5010152781841675E-2</v>
      </c>
      <c r="Y21" s="414">
        <v>2.7606565965363162E-3</v>
      </c>
      <c r="Z21" s="414">
        <v>1.3307959242286839E-2</v>
      </c>
      <c r="AA21" s="400">
        <f t="shared" si="0"/>
        <v>0.84988063132394265</v>
      </c>
      <c r="AB21" s="548">
        <f>AA21*1000/GDP!C16</f>
        <v>4.0005678371490428E-3</v>
      </c>
      <c r="AC21" s="400">
        <f t="shared" si="1"/>
        <v>4.6456504361800492</v>
      </c>
      <c r="AD21" s="548">
        <f>AC21*1000/GDP!C16</f>
        <v>2.1868058916306009E-2</v>
      </c>
      <c r="AE21" s="556"/>
      <c r="AF21" s="556"/>
      <c r="AG21" s="556"/>
      <c r="AH21" s="556"/>
      <c r="AI21" s="556"/>
      <c r="AJ21" s="556"/>
      <c r="AK21" s="556"/>
      <c r="AL21" s="556"/>
      <c r="AY21" s="89">
        <v>1.0823730065200374</v>
      </c>
      <c r="AZ21" s="89">
        <v>5.9228181318080608</v>
      </c>
      <c r="BA21" s="89">
        <v>2.1458266709472484</v>
      </c>
      <c r="BB21" s="89">
        <v>11.914619798876364</v>
      </c>
      <c r="BC21" s="89">
        <v>0.24680227018437159</v>
      </c>
      <c r="BD21" s="89">
        <v>1.2149739648258207</v>
      </c>
      <c r="BE21" s="89">
        <v>1.774410610693405</v>
      </c>
      <c r="BF21" s="89">
        <v>9.6607246588017386</v>
      </c>
      <c r="BG21" s="89">
        <v>4.2916533418944969</v>
      </c>
      <c r="BH21" s="89">
        <v>23.829239597752728</v>
      </c>
      <c r="BI21" s="89">
        <v>0.41897221696974063</v>
      </c>
      <c r="BJ21" s="89">
        <v>2.0315243070588984</v>
      </c>
      <c r="BK21" s="89">
        <v>1.3308079580200536</v>
      </c>
      <c r="BL21" s="89">
        <v>7.2455434941013035</v>
      </c>
      <c r="BM21" s="89">
        <v>3.2187400064208718</v>
      </c>
      <c r="BN21" s="89">
        <v>17.871929698314545</v>
      </c>
      <c r="BO21" s="89">
        <v>0.3142291627273055</v>
      </c>
      <c r="BP21" s="89">
        <v>1.5236432302941736</v>
      </c>
      <c r="BQ21" s="89">
        <v>1.8137360819048203</v>
      </c>
      <c r="BR21" s="89">
        <v>9.886288643016119</v>
      </c>
      <c r="BS21" s="89">
        <v>4.2916533418944969</v>
      </c>
      <c r="BT21" s="89">
        <v>23.829239597752728</v>
      </c>
      <c r="BU21" s="89">
        <v>0.39611829975664892</v>
      </c>
      <c r="BV21" s="89">
        <v>1.9095189872218858</v>
      </c>
      <c r="BX21" s="89">
        <v>0.67751692783565887</v>
      </c>
      <c r="BY21" s="89">
        <v>3.7074183489605042</v>
      </c>
      <c r="BZ21" s="89">
        <v>1.3431911965748797</v>
      </c>
      <c r="CA21" s="89">
        <v>7.4580172951820476</v>
      </c>
      <c r="CB21" s="89">
        <v>0.15448714525484256</v>
      </c>
      <c r="CC21" s="89">
        <v>0.76051917692929005</v>
      </c>
      <c r="CD21" s="89">
        <v>9.2582852475837626E-2</v>
      </c>
      <c r="CE21" s="89">
        <v>0.50464938758269828</v>
      </c>
      <c r="CF21" s="89">
        <v>0.2190690873904689</v>
      </c>
      <c r="CG21" s="89">
        <v>1.2163726554820247</v>
      </c>
      <c r="CH21" s="89">
        <v>2.0220010218263931E-2</v>
      </c>
      <c r="CI21" s="89">
        <v>9.7472127536939027E-2</v>
      </c>
      <c r="CJ21" s="89">
        <v>0.11489411334432728</v>
      </c>
      <c r="CK21" s="89">
        <v>0.62553750932708507</v>
      </c>
      <c r="CL21" s="89">
        <v>0.27788703613843868</v>
      </c>
      <c r="CM21" s="89">
        <v>1.542957046556118</v>
      </c>
      <c r="CN21" s="89">
        <v>2.712869337826733E-2</v>
      </c>
      <c r="CO21" s="89">
        <v>0.13154237389606732</v>
      </c>
      <c r="DY21" s="528">
        <v>25.520228578726883</v>
      </c>
      <c r="DZ21" s="528">
        <v>19.691534397165793</v>
      </c>
      <c r="EA21" s="528">
        <v>13.862840215604724</v>
      </c>
      <c r="EB21" s="528">
        <v>52.736253844874007</v>
      </c>
      <c r="EC21" s="528">
        <v>46.28980100826287</v>
      </c>
      <c r="ED21" s="528">
        <v>37.538590063574169</v>
      </c>
      <c r="EE21" s="528">
        <v>23.609575658587751</v>
      </c>
      <c r="EF21" s="528">
        <v>18.217265168663381</v>
      </c>
      <c r="EG21" s="528">
        <v>12.824954678739026</v>
      </c>
      <c r="EH21" s="528">
        <v>37.297476044566771</v>
      </c>
      <c r="EI21" s="528">
        <v>31.840611294794275</v>
      </c>
      <c r="EJ21" s="528">
        <v>25.065588096646579</v>
      </c>
      <c r="EK21" s="528">
        <v>51.040457157453766</v>
      </c>
      <c r="EL21" s="528">
        <v>39.383068794331585</v>
      </c>
      <c r="EM21" s="528">
        <v>27.725680431209447</v>
      </c>
      <c r="EN21" s="528">
        <v>105.47250768974801</v>
      </c>
      <c r="EO21" s="528">
        <v>92.57960201652574</v>
      </c>
      <c r="EP21" s="528">
        <v>75.077180127148338</v>
      </c>
      <c r="EQ21" s="528">
        <v>47.219151317175502</v>
      </c>
      <c r="ER21" s="528">
        <v>36.434530337326763</v>
      </c>
      <c r="ES21" s="528">
        <v>25.649909357478052</v>
      </c>
      <c r="ET21" s="528">
        <v>74.594952089133542</v>
      </c>
      <c r="EU21" s="528">
        <v>63.68122258958855</v>
      </c>
      <c r="EV21" s="528">
        <v>50.131176193293157</v>
      </c>
      <c r="EW21" s="528">
        <v>38.280342868090322</v>
      </c>
      <c r="EX21" s="528">
        <v>29.537301595748687</v>
      </c>
      <c r="EY21" s="528">
        <v>20.794260323407087</v>
      </c>
      <c r="EZ21" s="528">
        <v>79.104380767311014</v>
      </c>
      <c r="FA21" s="528">
        <v>69.434701512394298</v>
      </c>
      <c r="FB21" s="528">
        <v>56.307885095361257</v>
      </c>
      <c r="FC21" s="528">
        <v>35.41436348788163</v>
      </c>
      <c r="FD21" s="528">
        <v>27.325897752995072</v>
      </c>
      <c r="FE21" s="528">
        <v>19.237432018108539</v>
      </c>
      <c r="FF21" s="528">
        <v>55.94621406685016</v>
      </c>
      <c r="FG21" s="528">
        <v>47.760916942191415</v>
      </c>
      <c r="FH21" s="528">
        <v>37.598382144969868</v>
      </c>
      <c r="FI21" s="528">
        <v>51.040457157453766</v>
      </c>
      <c r="FJ21" s="528">
        <v>39.383068794331585</v>
      </c>
      <c r="FK21" s="528">
        <v>27.725680431209447</v>
      </c>
      <c r="FL21" s="528">
        <v>105.47250768974801</v>
      </c>
      <c r="FM21" s="528">
        <v>92.57960201652574</v>
      </c>
      <c r="FN21" s="528">
        <v>75.077180127148338</v>
      </c>
      <c r="FO21" s="528">
        <v>47.219151317175502</v>
      </c>
      <c r="FP21" s="528">
        <v>36.434530337326763</v>
      </c>
      <c r="FQ21" s="528">
        <v>25.649909357478052</v>
      </c>
      <c r="FR21" s="528">
        <v>74.594952089133542</v>
      </c>
      <c r="FS21" s="528">
        <v>63.68122258958855</v>
      </c>
      <c r="FT21" s="528">
        <v>50.131176193293157</v>
      </c>
      <c r="FV21" s="528">
        <v>15.9745178050158</v>
      </c>
      <c r="FW21" s="528">
        <v>12.326016824857863</v>
      </c>
      <c r="FX21" s="528">
        <v>8.6775158446999399</v>
      </c>
      <c r="FY21" s="528">
        <v>33.010528233160485</v>
      </c>
      <c r="FZ21" s="528">
        <v>28.975338058434531</v>
      </c>
      <c r="GA21" s="528">
        <v>23.49747273994322</v>
      </c>
      <c r="GB21" s="528">
        <v>14.778534822425657</v>
      </c>
      <c r="GC21" s="528">
        <v>11.403190449402508</v>
      </c>
      <c r="GD21" s="528">
        <v>8.0278460763793706</v>
      </c>
      <c r="GE21" s="528">
        <v>23.3465461846504</v>
      </c>
      <c r="GF21" s="528">
        <v>19.930793741999178</v>
      </c>
      <c r="GG21" s="528">
        <v>15.689933266383306</v>
      </c>
      <c r="GH21" s="528">
        <v>3.3048991222517206</v>
      </c>
      <c r="GI21" s="528">
        <v>2.5500764832189189</v>
      </c>
      <c r="GJ21" s="528">
        <v>1.7952538441861194</v>
      </c>
      <c r="GK21" s="528">
        <v>6.8294058771891564</v>
      </c>
      <c r="GL21" s="528">
        <v>5.9945827777161149</v>
      </c>
      <c r="GM21" s="528">
        <v>4.8612908371474477</v>
      </c>
      <c r="GN21" s="528">
        <v>3.0574673588873775</v>
      </c>
      <c r="GO21" s="528">
        <v>2.3591569127217409</v>
      </c>
      <c r="GP21" s="528">
        <v>1.6608464665561062</v>
      </c>
      <c r="GQ21" s="528">
        <v>4.8300662927699589</v>
      </c>
      <c r="GR21" s="528">
        <v>4.1233959952788712</v>
      </c>
      <c r="GS21" s="528">
        <v>3.246022653903009</v>
      </c>
      <c r="GT21" s="528">
        <v>58.483761289045688</v>
      </c>
      <c r="GU21" s="528">
        <v>45.126359019325349</v>
      </c>
      <c r="GV21" s="528">
        <v>31.768956749605064</v>
      </c>
      <c r="GW21" s="528">
        <v>120.85371694958347</v>
      </c>
      <c r="GX21" s="528">
        <v>106.08062008274243</v>
      </c>
      <c r="GY21" s="528">
        <v>86.02579454305716</v>
      </c>
      <c r="GZ21" s="528">
        <v>54.105188858045572</v>
      </c>
      <c r="HA21" s="528">
        <v>41.747830908985762</v>
      </c>
      <c r="HB21" s="528">
        <v>29.39047295992599</v>
      </c>
      <c r="HC21" s="528">
        <v>85.47324248861257</v>
      </c>
      <c r="HD21" s="528">
        <v>72.967947936575158</v>
      </c>
      <c r="HE21" s="528">
        <v>57.441878558869632</v>
      </c>
      <c r="HF21" s="528">
        <v>2.6053796704232033</v>
      </c>
      <c r="HG21" s="528">
        <v>2.010323819770989</v>
      </c>
      <c r="HH21" s="528">
        <v>1.4152679691187768</v>
      </c>
      <c r="HI21" s="528">
        <v>5.3838845227367687</v>
      </c>
      <c r="HJ21" s="528">
        <v>4.7257612181183699</v>
      </c>
      <c r="HK21" s="528">
        <v>3.8323433940365446</v>
      </c>
      <c r="HL21" s="528">
        <v>2.4103196512698184</v>
      </c>
      <c r="HM21" s="528">
        <v>1.8598145457328841</v>
      </c>
      <c r="HN21" s="528">
        <v>1.3093094401959509</v>
      </c>
      <c r="HO21" s="528">
        <v>3.8077278792719333</v>
      </c>
      <c r="HP21" s="528">
        <v>3.2506323799331294</v>
      </c>
      <c r="HQ21" s="528">
        <v>2.5589650755966189</v>
      </c>
    </row>
    <row r="22" spans="1:225" x14ac:dyDescent="0.2">
      <c r="A22" s="106" t="s">
        <v>27</v>
      </c>
      <c r="B22" s="103" t="s">
        <v>28</v>
      </c>
      <c r="C22" s="279">
        <v>0.26606710112474985</v>
      </c>
      <c r="D22" s="279">
        <v>1.5918233551898346</v>
      </c>
      <c r="E22" s="279">
        <v>0.23173000231121033</v>
      </c>
      <c r="F22" s="279">
        <v>1.3191775499692509</v>
      </c>
      <c r="G22" s="279">
        <v>3.4337098813539552E-2</v>
      </c>
      <c r="H22" s="279">
        <v>0.27264580522058374</v>
      </c>
      <c r="I22" s="414">
        <v>4.8416449546089348E-2</v>
      </c>
      <c r="J22" s="414">
        <v>0.29140914440046595</v>
      </c>
      <c r="K22" s="414">
        <v>4.0449082696132989E-2</v>
      </c>
      <c r="L22" s="414">
        <v>0.23026591842832331</v>
      </c>
      <c r="M22" s="414">
        <v>7.9673668499563571E-3</v>
      </c>
      <c r="N22" s="414">
        <v>6.114322597214264E-2</v>
      </c>
      <c r="O22" s="414">
        <v>0.10747378677537536</v>
      </c>
      <c r="P22" s="414">
        <v>0.63999216607275733</v>
      </c>
      <c r="Q22" s="414">
        <v>9.5592617019610027E-2</v>
      </c>
      <c r="R22" s="414">
        <v>0.54418345944571545</v>
      </c>
      <c r="S22" s="414">
        <v>1.1881169755765334E-2</v>
      </c>
      <c r="T22" s="414">
        <v>9.5808706627041884E-2</v>
      </c>
      <c r="U22" s="414">
        <v>1.7363081712001065E-2</v>
      </c>
      <c r="V22" s="414">
        <v>0.10309002589002786</v>
      </c>
      <c r="W22" s="414">
        <v>1.4830747531669275E-2</v>
      </c>
      <c r="X22" s="414">
        <v>8.4427519086480954E-2</v>
      </c>
      <c r="Y22" s="414">
        <v>2.5323341803317884E-3</v>
      </c>
      <c r="Z22" s="414">
        <v>1.8662506803546898E-2</v>
      </c>
      <c r="AA22" s="400">
        <f t="shared" si="0"/>
        <v>0.43932041915821562</v>
      </c>
      <c r="AB22" s="548">
        <f>AA22*1000/GDP!C17</f>
        <v>2.2685022754102046E-3</v>
      </c>
      <c r="AC22" s="400">
        <f t="shared" si="1"/>
        <v>2.6263146915530857</v>
      </c>
      <c r="AD22" s="548">
        <f>AC22*1000/GDP!C17</f>
        <v>1.3561402097237366E-2</v>
      </c>
      <c r="AE22" s="556"/>
      <c r="AF22" s="556"/>
      <c r="AG22" s="556"/>
      <c r="AH22" s="556"/>
      <c r="AI22" s="556"/>
      <c r="AJ22" s="556"/>
      <c r="AK22" s="556"/>
      <c r="AL22" s="556"/>
      <c r="AY22" s="89">
        <v>0.99623734844817069</v>
      </c>
      <c r="AZ22" s="89">
        <v>5.9602779594634958</v>
      </c>
      <c r="BA22" s="89">
        <v>2.3968747301533671</v>
      </c>
      <c r="BB22" s="89">
        <v>13.64477323855775</v>
      </c>
      <c r="BC22" s="89">
        <v>0.20151833249631929</v>
      </c>
      <c r="BD22" s="89">
        <v>1.6001097917015494</v>
      </c>
      <c r="BE22" s="89">
        <v>1.7328722099530907</v>
      </c>
      <c r="BF22" s="89">
        <v>10.429819055134788</v>
      </c>
      <c r="BG22" s="89">
        <v>4.793749460306735</v>
      </c>
      <c r="BH22" s="89">
        <v>27.289546477115501</v>
      </c>
      <c r="BI22" s="89">
        <v>0.40853849991469421</v>
      </c>
      <c r="BJ22" s="89">
        <v>3.1352091963408406</v>
      </c>
      <c r="BK22" s="89">
        <v>1.6249531675091082</v>
      </c>
      <c r="BL22" s="89">
        <v>9.6763808984836057</v>
      </c>
      <c r="BM22" s="89">
        <v>3.5953120952300512</v>
      </c>
      <c r="BN22" s="89">
        <v>20.467159857836627</v>
      </c>
      <c r="BO22" s="89">
        <v>0.30039750037897572</v>
      </c>
      <c r="BP22" s="89">
        <v>2.4223789893533141</v>
      </c>
      <c r="BQ22" s="89">
        <v>1.8882272225515726</v>
      </c>
      <c r="BR22" s="89">
        <v>11.210993329862241</v>
      </c>
      <c r="BS22" s="89">
        <v>4.793749460306735</v>
      </c>
      <c r="BT22" s="89">
        <v>27.289546477115501</v>
      </c>
      <c r="BU22" s="89">
        <v>0.4150229205151279</v>
      </c>
      <c r="BV22" s="89">
        <v>3.0585884508839487</v>
      </c>
      <c r="BX22" s="89">
        <v>0.48727560962721805</v>
      </c>
      <c r="BY22" s="89">
        <v>2.9152672109404887</v>
      </c>
      <c r="BZ22" s="89">
        <v>1.1723497388999142</v>
      </c>
      <c r="CA22" s="89">
        <v>6.6738766704541801</v>
      </c>
      <c r="CB22" s="89">
        <v>9.8565837218572219E-2</v>
      </c>
      <c r="CC22" s="89">
        <v>0.78263927309729553</v>
      </c>
      <c r="CD22" s="89">
        <v>9.6385281260301242E-2</v>
      </c>
      <c r="CE22" s="89">
        <v>0.57226944532975554</v>
      </c>
      <c r="CF22" s="89">
        <v>0.2446987759231197</v>
      </c>
      <c r="CG22" s="89">
        <v>1.3930053445095905</v>
      </c>
      <c r="CH22" s="89">
        <v>2.1185003820285556E-2</v>
      </c>
      <c r="CI22" s="89">
        <v>0.15612681809532941</v>
      </c>
      <c r="CJ22" s="89">
        <v>0.12103507211161781</v>
      </c>
      <c r="CK22" s="89">
        <v>0.728486436679331</v>
      </c>
      <c r="CL22" s="89">
        <v>0.33482665846950199</v>
      </c>
      <c r="CM22" s="89">
        <v>1.9060795174506453</v>
      </c>
      <c r="CN22" s="89">
        <v>2.8534987469667907E-2</v>
      </c>
      <c r="CO22" s="89">
        <v>0.21898341319374803</v>
      </c>
      <c r="DY22" s="528">
        <v>27.802678776513346</v>
      </c>
      <c r="DZ22" s="528">
        <v>21.452684241136833</v>
      </c>
      <c r="EA22" s="528">
        <v>15.102689705760334</v>
      </c>
      <c r="EB22" s="528">
        <v>57.452821043613199</v>
      </c>
      <c r="EC22" s="528">
        <v>50.429817432523151</v>
      </c>
      <c r="ED22" s="528">
        <v>40.895925286921305</v>
      </c>
      <c r="EE22" s="528">
        <v>24.814462186296897</v>
      </c>
      <c r="EF22" s="528">
        <v>19.146961563500685</v>
      </c>
      <c r="EG22" s="528">
        <v>13.479460940704485</v>
      </c>
      <c r="EH22" s="528">
        <v>39.20090823892334</v>
      </c>
      <c r="EI22" s="528">
        <v>33.465558906640339</v>
      </c>
      <c r="EJ22" s="528">
        <v>26.344780482121362</v>
      </c>
      <c r="EK22" s="528">
        <v>55.605357553026693</v>
      </c>
      <c r="EL22" s="528">
        <v>42.905368482273666</v>
      </c>
      <c r="EM22" s="528">
        <v>30.205379411520667</v>
      </c>
      <c r="EN22" s="528">
        <v>114.9056420872264</v>
      </c>
      <c r="EO22" s="528">
        <v>100.8596348650463</v>
      </c>
      <c r="EP22" s="528">
        <v>81.791850573842609</v>
      </c>
      <c r="EQ22" s="528">
        <v>49.628924372593794</v>
      </c>
      <c r="ER22" s="528">
        <v>38.293923127001371</v>
      </c>
      <c r="ES22" s="528">
        <v>26.958921881408969</v>
      </c>
      <c r="ET22" s="528">
        <v>78.40181647784668</v>
      </c>
      <c r="EU22" s="528">
        <v>66.931117813280679</v>
      </c>
      <c r="EV22" s="528">
        <v>52.689560964242723</v>
      </c>
      <c r="EW22" s="528">
        <v>41.704018164770019</v>
      </c>
      <c r="EX22" s="528">
        <v>32.179026361705247</v>
      </c>
      <c r="EY22" s="528">
        <v>22.6540345586405</v>
      </c>
      <c r="EZ22" s="528">
        <v>86.179231565419798</v>
      </c>
      <c r="FA22" s="528">
        <v>75.644726148784727</v>
      </c>
      <c r="FB22" s="528">
        <v>61.343887930381953</v>
      </c>
      <c r="FC22" s="528">
        <v>37.221693279445347</v>
      </c>
      <c r="FD22" s="528">
        <v>28.72044234525103</v>
      </c>
      <c r="FE22" s="528">
        <v>20.219191411056727</v>
      </c>
      <c r="FF22" s="528">
        <v>58.801362358385006</v>
      </c>
      <c r="FG22" s="528">
        <v>50.198338359960509</v>
      </c>
      <c r="FH22" s="528">
        <v>39.517170723182041</v>
      </c>
      <c r="FI22" s="528">
        <v>55.605357553026693</v>
      </c>
      <c r="FJ22" s="528">
        <v>42.905368482273666</v>
      </c>
      <c r="FK22" s="528">
        <v>30.205379411520667</v>
      </c>
      <c r="FL22" s="528">
        <v>114.9056420872264</v>
      </c>
      <c r="FM22" s="528">
        <v>100.8596348650463</v>
      </c>
      <c r="FN22" s="528">
        <v>81.791850573842609</v>
      </c>
      <c r="FO22" s="528">
        <v>49.628924372593794</v>
      </c>
      <c r="FP22" s="528">
        <v>38.293923127001371</v>
      </c>
      <c r="FQ22" s="528">
        <v>26.958921881408969</v>
      </c>
      <c r="FR22" s="528">
        <v>78.40181647784668</v>
      </c>
      <c r="FS22" s="528">
        <v>66.931117813280679</v>
      </c>
      <c r="FT22" s="528">
        <v>52.689560964242723</v>
      </c>
      <c r="FV22" s="528">
        <v>13.598734549751796</v>
      </c>
      <c r="FW22" s="528">
        <v>10.492850732833173</v>
      </c>
      <c r="FX22" s="528">
        <v>7.386966915914555</v>
      </c>
      <c r="FY22" s="528">
        <v>28.101093020090225</v>
      </c>
      <c r="FZ22" s="528">
        <v>24.666029707779472</v>
      </c>
      <c r="GA22" s="528">
        <v>20.002850682615694</v>
      </c>
      <c r="GB22" s="528">
        <v>12.137150055891958</v>
      </c>
      <c r="GC22" s="528">
        <v>9.3650849196697177</v>
      </c>
      <c r="GD22" s="528">
        <v>6.593019783447482</v>
      </c>
      <c r="GE22" s="528">
        <v>19.173790753595473</v>
      </c>
      <c r="GF22" s="528">
        <v>16.36853972916186</v>
      </c>
      <c r="GG22" s="528">
        <v>12.885653192903535</v>
      </c>
      <c r="GH22" s="528">
        <v>3.8838400330772607</v>
      </c>
      <c r="GI22" s="528">
        <v>2.9967901489793665</v>
      </c>
      <c r="GJ22" s="528">
        <v>2.1097402648814745</v>
      </c>
      <c r="GK22" s="528">
        <v>8.0257578119021691</v>
      </c>
      <c r="GL22" s="528">
        <v>7.0446932606604511</v>
      </c>
      <c r="GM22" s="528">
        <v>5.7128751188269646</v>
      </c>
      <c r="GN22" s="528">
        <v>3.4664070470733228</v>
      </c>
      <c r="GO22" s="528">
        <v>2.6746967955812666</v>
      </c>
      <c r="GP22" s="528">
        <v>1.882986544089212</v>
      </c>
      <c r="GQ22" s="528">
        <v>5.4760930763237745</v>
      </c>
      <c r="GR22" s="528">
        <v>4.6749048340159547</v>
      </c>
      <c r="GS22" s="528">
        <v>3.6801818242611413</v>
      </c>
      <c r="GT22" s="528">
        <v>56.718951083526818</v>
      </c>
      <c r="GU22" s="528">
        <v>43.764622749634874</v>
      </c>
      <c r="GV22" s="528">
        <v>30.810294415742959</v>
      </c>
      <c r="GW22" s="528">
        <v>117.2068264564533</v>
      </c>
      <c r="GX22" s="528">
        <v>102.87952362787303</v>
      </c>
      <c r="GY22" s="528">
        <v>83.429873952431706</v>
      </c>
      <c r="GZ22" s="528">
        <v>50.622829484242381</v>
      </c>
      <c r="HA22" s="528">
        <v>39.060825219322808</v>
      </c>
      <c r="HB22" s="528">
        <v>27.498820954403261</v>
      </c>
      <c r="HC22" s="528">
        <v>79.971948555963962</v>
      </c>
      <c r="HD22" s="528">
        <v>68.27152929638163</v>
      </c>
      <c r="HE22" s="528">
        <v>53.744760621195184</v>
      </c>
      <c r="HF22" s="528">
        <v>2.8383967582491043</v>
      </c>
      <c r="HG22" s="528">
        <v>2.1901209554391228</v>
      </c>
      <c r="HH22" s="528">
        <v>1.5418451526291428</v>
      </c>
      <c r="HI22" s="528">
        <v>5.8654024784193206</v>
      </c>
      <c r="HJ22" s="528">
        <v>5.1484186639054004</v>
      </c>
      <c r="HK22" s="528">
        <v>4.1750963169079247</v>
      </c>
      <c r="HL22" s="528">
        <v>2.5333274391811296</v>
      </c>
      <c r="HM22" s="528">
        <v>1.9547279623311178</v>
      </c>
      <c r="HN22" s="528">
        <v>1.3761284854811071</v>
      </c>
      <c r="HO22" s="528">
        <v>4.0020507290029688</v>
      </c>
      <c r="HP22" s="528">
        <v>3.416524525465694</v>
      </c>
      <c r="HQ22" s="528">
        <v>2.6895588054056967</v>
      </c>
    </row>
    <row r="23" spans="1:225" x14ac:dyDescent="0.2">
      <c r="A23" s="106" t="s">
        <v>29</v>
      </c>
      <c r="B23" s="103" t="s">
        <v>30</v>
      </c>
      <c r="C23" s="279">
        <v>0.56472050849621636</v>
      </c>
      <c r="D23" s="279">
        <v>4.4984416708602364</v>
      </c>
      <c r="E23" s="279">
        <v>0.45353953038949607</v>
      </c>
      <c r="F23" s="279">
        <v>3.5161644491783277</v>
      </c>
      <c r="G23" s="279">
        <v>0.11118097810672024</v>
      </c>
      <c r="H23" s="279">
        <v>0.98227722168190912</v>
      </c>
      <c r="I23" s="414">
        <v>1.1660530666520161E-2</v>
      </c>
      <c r="J23" s="414">
        <v>8.8635362834573017E-2</v>
      </c>
      <c r="K23" s="414">
        <v>7.0664535293697974E-3</v>
      </c>
      <c r="L23" s="414">
        <v>5.4784227210365903E-2</v>
      </c>
      <c r="M23" s="414">
        <v>4.5940771371503625E-3</v>
      </c>
      <c r="N23" s="414">
        <v>3.3851135624207107E-2</v>
      </c>
      <c r="O23" s="414">
        <v>0.54033280581059417</v>
      </c>
      <c r="P23" s="414">
        <v>4.2238942584562782</v>
      </c>
      <c r="Q23" s="414">
        <v>0.49342560235893335</v>
      </c>
      <c r="R23" s="414">
        <v>3.8253899496674721</v>
      </c>
      <c r="S23" s="414">
        <v>4.6907203451660856E-2</v>
      </c>
      <c r="T23" s="414">
        <v>0.39850430878880605</v>
      </c>
      <c r="U23" s="414">
        <v>3.0651546635234356E-2</v>
      </c>
      <c r="V23" s="414">
        <v>0.2382776886404418</v>
      </c>
      <c r="W23" s="414">
        <v>2.901527259404103E-2</v>
      </c>
      <c r="X23" s="414">
        <v>0.22494724967142166</v>
      </c>
      <c r="Y23" s="414">
        <v>1.6362740411933277E-3</v>
      </c>
      <c r="Z23" s="414">
        <v>1.3330438969020138E-2</v>
      </c>
      <c r="AA23" s="400">
        <f t="shared" si="0"/>
        <v>1.1473653916085651</v>
      </c>
      <c r="AB23" s="548">
        <f>AA23*1000/GDP!C18</f>
        <v>4.5546458535298774E-3</v>
      </c>
      <c r="AC23" s="400">
        <f t="shared" si="1"/>
        <v>9.0492489807915284</v>
      </c>
      <c r="AD23" s="548">
        <f>AC23*1000/GDP!C18</f>
        <v>3.5922405058895913E-2</v>
      </c>
      <c r="AE23" s="556"/>
      <c r="AF23" s="556"/>
      <c r="AG23" s="556"/>
      <c r="AH23" s="556"/>
      <c r="AI23" s="556"/>
      <c r="AJ23" s="556"/>
      <c r="AK23" s="556"/>
      <c r="AL23" s="556"/>
      <c r="AY23" s="89">
        <v>1.5907619957639896</v>
      </c>
      <c r="AZ23" s="89">
        <v>12.671666678479539</v>
      </c>
      <c r="BA23" s="89">
        <v>4.2585871398074753</v>
      </c>
      <c r="BB23" s="89">
        <v>33.015628630782416</v>
      </c>
      <c r="BC23" s="89">
        <v>0.44740836260249595</v>
      </c>
      <c r="BD23" s="89">
        <v>3.952825841778306</v>
      </c>
      <c r="BE23" s="89">
        <v>1.4054401046687983</v>
      </c>
      <c r="BF23" s="89">
        <v>10.683192487735639</v>
      </c>
      <c r="BG23" s="89">
        <v>8.5171742796149505</v>
      </c>
      <c r="BH23" s="89">
        <v>66.031257261564846</v>
      </c>
      <c r="BI23" s="89">
        <v>0.61524741856367027</v>
      </c>
      <c r="BJ23" s="89">
        <v>4.5334075128657263</v>
      </c>
      <c r="BK23" s="89">
        <v>3.4975703434930803</v>
      </c>
      <c r="BL23" s="89">
        <v>27.341236981279948</v>
      </c>
      <c r="BM23" s="89">
        <v>6.3878807097112116</v>
      </c>
      <c r="BN23" s="89">
        <v>49.523442946173624</v>
      </c>
      <c r="BO23" s="89">
        <v>0.6072599772749484</v>
      </c>
      <c r="BP23" s="89">
        <v>5.159031016386268</v>
      </c>
      <c r="BQ23" s="89">
        <v>5.4489919082067617</v>
      </c>
      <c r="BR23" s="89">
        <v>42.359141375772552</v>
      </c>
      <c r="BS23" s="89">
        <v>8.5171742796149488</v>
      </c>
      <c r="BT23" s="89">
        <v>66.031257261564832</v>
      </c>
      <c r="BU23" s="89">
        <v>0.73755899021924853</v>
      </c>
      <c r="BV23" s="89">
        <v>6.0087643375429884</v>
      </c>
      <c r="BX23" s="89">
        <v>1.0878105088198953</v>
      </c>
      <c r="BY23" s="89">
        <v>8.6652636999243668</v>
      </c>
      <c r="BZ23" s="89">
        <v>2.9121489297228154</v>
      </c>
      <c r="CA23" s="89">
        <v>22.577071790435546</v>
      </c>
      <c r="CB23" s="89">
        <v>0.30595118557578677</v>
      </c>
      <c r="CC23" s="89">
        <v>2.7030602325624331</v>
      </c>
      <c r="CD23" s="89">
        <v>0.27814587745848984</v>
      </c>
      <c r="CE23" s="89">
        <v>2.1622385837291298</v>
      </c>
      <c r="CF23" s="89">
        <v>0.43476242089888023</v>
      </c>
      <c r="CG23" s="89">
        <v>3.3705907991978465</v>
      </c>
      <c r="CH23" s="89">
        <v>3.7648980943237292E-2</v>
      </c>
      <c r="CI23" s="89">
        <v>0.30671967535683076</v>
      </c>
      <c r="CJ23" s="89">
        <v>0.10038335628891322</v>
      </c>
      <c r="CK23" s="89">
        <v>0.76304547894777042</v>
      </c>
      <c r="CL23" s="89">
        <v>0.60833794157797849</v>
      </c>
      <c r="CM23" s="89">
        <v>4.7162730036472027</v>
      </c>
      <c r="CN23" s="89">
        <v>4.3943957923461528E-2</v>
      </c>
      <c r="CO23" s="89">
        <v>0.32379797620338907</v>
      </c>
      <c r="DY23" s="528">
        <v>62.97376531794179</v>
      </c>
      <c r="DZ23" s="528">
        <v>48.590868300881013</v>
      </c>
      <c r="EA23" s="528">
        <v>34.207971283820243</v>
      </c>
      <c r="EB23" s="528">
        <v>130.13208181617998</v>
      </c>
      <c r="EC23" s="528">
        <v>114.22480234908593</v>
      </c>
      <c r="ED23" s="528">
        <v>92.630297324236253</v>
      </c>
      <c r="EE23" s="528">
        <v>60.289591467643234</v>
      </c>
      <c r="EF23" s="528">
        <v>46.519746502811124</v>
      </c>
      <c r="EG23" s="528">
        <v>32.749901537979042</v>
      </c>
      <c r="EH23" s="528">
        <v>95.243117708607187</v>
      </c>
      <c r="EI23" s="528">
        <v>81.30842649621772</v>
      </c>
      <c r="EJ23" s="528">
        <v>64.007675872537817</v>
      </c>
      <c r="EK23" s="528">
        <v>125.94753063588358</v>
      </c>
      <c r="EL23" s="528">
        <v>97.181736601762026</v>
      </c>
      <c r="EM23" s="528">
        <v>68.415942567640485</v>
      </c>
      <c r="EN23" s="528">
        <v>260.26416363235995</v>
      </c>
      <c r="EO23" s="528">
        <v>228.44960469817187</v>
      </c>
      <c r="EP23" s="528">
        <v>185.26059464847251</v>
      </c>
      <c r="EQ23" s="528">
        <v>120.57918293528647</v>
      </c>
      <c r="ER23" s="528">
        <v>93.039493005622248</v>
      </c>
      <c r="ES23" s="528">
        <v>65.499803075958084</v>
      </c>
      <c r="ET23" s="528">
        <v>190.48623541721437</v>
      </c>
      <c r="EU23" s="528">
        <v>162.61685299243544</v>
      </c>
      <c r="EV23" s="528">
        <v>128.01535174507563</v>
      </c>
      <c r="EW23" s="528">
        <v>94.460647976912682</v>
      </c>
      <c r="EX23" s="528">
        <v>72.886302451321512</v>
      </c>
      <c r="EY23" s="528">
        <v>51.311956925730364</v>
      </c>
      <c r="EZ23" s="528">
        <v>195.19812272426998</v>
      </c>
      <c r="FA23" s="528">
        <v>171.33720352362889</v>
      </c>
      <c r="FB23" s="528">
        <v>138.94544598635437</v>
      </c>
      <c r="FC23" s="528">
        <v>90.434387201464858</v>
      </c>
      <c r="FD23" s="528">
        <v>69.779619754216682</v>
      </c>
      <c r="FE23" s="528">
        <v>49.124852306968563</v>
      </c>
      <c r="FF23" s="528">
        <v>142.86467656291077</v>
      </c>
      <c r="FG23" s="528">
        <v>121.96263974432658</v>
      </c>
      <c r="FH23" s="528">
        <v>96.011513808806725</v>
      </c>
      <c r="FI23" s="528">
        <v>125.94753063588358</v>
      </c>
      <c r="FJ23" s="528">
        <v>97.181736601762026</v>
      </c>
      <c r="FK23" s="528">
        <v>68.415942567640485</v>
      </c>
      <c r="FL23" s="528">
        <v>260.26416363235995</v>
      </c>
      <c r="FM23" s="528">
        <v>228.44960469817187</v>
      </c>
      <c r="FN23" s="528">
        <v>185.26059464847251</v>
      </c>
      <c r="FO23" s="528">
        <v>120.57918293528647</v>
      </c>
      <c r="FP23" s="528">
        <v>93.039493005622248</v>
      </c>
      <c r="FQ23" s="528">
        <v>65.499803075958084</v>
      </c>
      <c r="FR23" s="528">
        <v>190.48623541721437</v>
      </c>
      <c r="FS23" s="528">
        <v>162.61685299243544</v>
      </c>
      <c r="FT23" s="528">
        <v>128.01535174507563</v>
      </c>
      <c r="FV23" s="528">
        <v>43.063339377752101</v>
      </c>
      <c r="FW23" s="528">
        <v>33.227885322339581</v>
      </c>
      <c r="FX23" s="528">
        <v>23.392431266927073</v>
      </c>
      <c r="FY23" s="528">
        <v>88.988199687449111</v>
      </c>
      <c r="FZ23" s="528">
        <v>78.110327436843036</v>
      </c>
      <c r="GA23" s="528">
        <v>63.343360686726705</v>
      </c>
      <c r="GB23" s="528">
        <v>41.227821223792169</v>
      </c>
      <c r="GC23" s="528">
        <v>31.811590450456912</v>
      </c>
      <c r="GD23" s="528">
        <v>22.395359677121672</v>
      </c>
      <c r="GE23" s="528">
        <v>65.130085212046097</v>
      </c>
      <c r="GF23" s="528">
        <v>55.601127656885566</v>
      </c>
      <c r="GG23" s="528">
        <v>43.770358258932504</v>
      </c>
      <c r="GH23" s="528">
        <v>8.9957841672022969</v>
      </c>
      <c r="GI23" s="528">
        <v>6.9411914870388101</v>
      </c>
      <c r="GJ23" s="528">
        <v>4.8865988068753232</v>
      </c>
      <c r="GK23" s="528">
        <v>18.589330260573444</v>
      </c>
      <c r="GL23" s="528">
        <v>16.316979988188244</v>
      </c>
      <c r="GM23" s="528">
        <v>13.232211189302925</v>
      </c>
      <c r="GN23" s="528">
        <v>8.6123507087990294</v>
      </c>
      <c r="GO23" s="528">
        <v>6.6453323370362858</v>
      </c>
      <c r="GP23" s="528">
        <v>4.6783139652735466</v>
      </c>
      <c r="GQ23" s="528">
        <v>13.605451825729835</v>
      </c>
      <c r="GR23" s="528">
        <v>11.614885215167773</v>
      </c>
      <c r="GS23" s="528">
        <v>9.1434779909776456</v>
      </c>
      <c r="GT23" s="528">
        <v>104.63514026769377</v>
      </c>
      <c r="GU23" s="528">
        <v>80.736990947294572</v>
      </c>
      <c r="GV23" s="528">
        <v>56.838841626895402</v>
      </c>
      <c r="GW23" s="528">
        <v>216.22319334752507</v>
      </c>
      <c r="GX23" s="528">
        <v>189.79218021192378</v>
      </c>
      <c r="GY23" s="528">
        <v>153.91145986943539</v>
      </c>
      <c r="GZ23" s="528">
        <v>100.17520515168373</v>
      </c>
      <c r="HA23" s="528">
        <v>77.295682987410245</v>
      </c>
      <c r="HB23" s="528">
        <v>54.416160823136835</v>
      </c>
      <c r="HC23" s="528">
        <v>158.25283640985086</v>
      </c>
      <c r="HD23" s="528">
        <v>135.09941113451708</v>
      </c>
      <c r="HE23" s="528">
        <v>106.35305208951685</v>
      </c>
      <c r="HF23" s="528">
        <v>6.4290399054706375</v>
      </c>
      <c r="HG23" s="528">
        <v>4.960678939406356</v>
      </c>
      <c r="HH23" s="528">
        <v>3.4923179733420757</v>
      </c>
      <c r="HI23" s="528">
        <v>13.285283844061793</v>
      </c>
      <c r="HJ23" s="528">
        <v>11.661297506813446</v>
      </c>
      <c r="HK23" s="528">
        <v>9.4566979590063482</v>
      </c>
      <c r="HL23" s="528">
        <v>6.1550105424547086</v>
      </c>
      <c r="HM23" s="528">
        <v>4.7492365296718413</v>
      </c>
      <c r="HN23" s="528">
        <v>3.3434625168889776</v>
      </c>
      <c r="HO23" s="528">
        <v>9.7234427920672033</v>
      </c>
      <c r="HP23" s="528">
        <v>8.3008394996873065</v>
      </c>
      <c r="HQ23" s="528">
        <v>6.5345926254108457</v>
      </c>
    </row>
    <row r="24" spans="1:225" x14ac:dyDescent="0.2">
      <c r="A24" s="106" t="s">
        <v>31</v>
      </c>
      <c r="B24" s="103" t="s">
        <v>32</v>
      </c>
      <c r="C24" s="279">
        <v>4.084303437147585</v>
      </c>
      <c r="D24" s="279">
        <v>23.041925716740231</v>
      </c>
      <c r="E24" s="279">
        <v>3.4055844796905821</v>
      </c>
      <c r="F24" s="279">
        <v>19.031995280035151</v>
      </c>
      <c r="G24" s="279">
        <v>0.67871895745700295</v>
      </c>
      <c r="H24" s="279">
        <v>4.009930436705079</v>
      </c>
      <c r="I24" s="414">
        <v>0.20033219056245111</v>
      </c>
      <c r="J24" s="414">
        <v>1.1290120283903462</v>
      </c>
      <c r="K24" s="414">
        <v>0.1584519801407562</v>
      </c>
      <c r="L24" s="414">
        <v>0.88550360624884172</v>
      </c>
      <c r="M24" s="414">
        <v>4.1880210421694888E-2</v>
      </c>
      <c r="N24" s="414">
        <v>0.2435084221415045</v>
      </c>
      <c r="O24" s="414">
        <v>1.2028838460891349</v>
      </c>
      <c r="P24" s="414">
        <v>6.7794633161302293</v>
      </c>
      <c r="Q24" s="414">
        <v>1.037611783490731</v>
      </c>
      <c r="R24" s="414">
        <v>5.798658845103339</v>
      </c>
      <c r="S24" s="414">
        <v>0.1652720625984038</v>
      </c>
      <c r="T24" s="414">
        <v>0.98080447102689006</v>
      </c>
      <c r="U24" s="414">
        <v>0.13277408200000357</v>
      </c>
      <c r="V24" s="414">
        <v>0.74145853525665317</v>
      </c>
      <c r="W24" s="414">
        <v>0.12215623105788405</v>
      </c>
      <c r="X24" s="414">
        <v>0.68266602305274826</v>
      </c>
      <c r="Y24" s="414">
        <v>1.0617850942119526E-2</v>
      </c>
      <c r="Z24" s="414">
        <v>5.8792512203904967E-2</v>
      </c>
      <c r="AA24" s="400">
        <f t="shared" si="0"/>
        <v>5.6202935557991749</v>
      </c>
      <c r="AB24" s="548">
        <f>AA24*1000/GDP!C19</f>
        <v>3.2852439784676803E-3</v>
      </c>
      <c r="AC24" s="400">
        <f t="shared" si="1"/>
        <v>31.69185959651746</v>
      </c>
      <c r="AD24" s="548">
        <f>AC24*1000/GDP!C19</f>
        <v>1.8524920428484186E-2</v>
      </c>
      <c r="AE24" s="556"/>
      <c r="AF24" s="556"/>
      <c r="AG24" s="556"/>
      <c r="AH24" s="556"/>
      <c r="AI24" s="556"/>
      <c r="AJ24" s="556"/>
      <c r="AK24" s="556"/>
      <c r="AL24" s="556"/>
      <c r="AY24" s="89">
        <v>0.96035543954288249</v>
      </c>
      <c r="AZ24" s="89">
        <v>5.4179223067394515</v>
      </c>
      <c r="BA24" s="89">
        <v>3.8979601109499504</v>
      </c>
      <c r="BB24" s="89">
        <v>21.783620073375769</v>
      </c>
      <c r="BC24" s="89">
        <v>0.20085051743444032</v>
      </c>
      <c r="BD24" s="89">
        <v>1.1866422681133795</v>
      </c>
      <c r="BE24" s="89">
        <v>1.4784672688684239</v>
      </c>
      <c r="BF24" s="89">
        <v>8.3321972641911461</v>
      </c>
      <c r="BG24" s="89">
        <v>7.7959202218999009</v>
      </c>
      <c r="BH24" s="89">
        <v>43.567240146751544</v>
      </c>
      <c r="BI24" s="89">
        <v>0.36362263009816309</v>
      </c>
      <c r="BJ24" s="89">
        <v>2.1142485202098995</v>
      </c>
      <c r="BK24" s="89">
        <v>1.6945619708512807</v>
      </c>
      <c r="BL24" s="89">
        <v>9.5505652982593219</v>
      </c>
      <c r="BM24" s="89">
        <v>5.8469401664249254</v>
      </c>
      <c r="BN24" s="89">
        <v>32.675430110063651</v>
      </c>
      <c r="BO24" s="89">
        <v>0.31043590566006524</v>
      </c>
      <c r="BP24" s="89">
        <v>1.8422770276578762</v>
      </c>
      <c r="BQ24" s="89">
        <v>2.5022687589846124</v>
      </c>
      <c r="BR24" s="89">
        <v>13.973574517767434</v>
      </c>
      <c r="BS24" s="89">
        <v>7.7959202218999009</v>
      </c>
      <c r="BT24" s="89">
        <v>43.567240146751551</v>
      </c>
      <c r="BU24" s="89">
        <v>0.28395876447881413</v>
      </c>
      <c r="BV24" s="89">
        <v>1.5723190330164765</v>
      </c>
      <c r="BX24" s="89">
        <v>0.60113940675710331</v>
      </c>
      <c r="BY24" s="89">
        <v>3.3913762209538669</v>
      </c>
      <c r="BZ24" s="89">
        <v>2.4399480985650985</v>
      </c>
      <c r="CA24" s="89">
        <v>13.635568570491248</v>
      </c>
      <c r="CB24" s="89">
        <v>0.12572341023534689</v>
      </c>
      <c r="CC24" s="89">
        <v>0.74278480624436349</v>
      </c>
      <c r="CD24" s="89">
        <v>0.12772926650092795</v>
      </c>
      <c r="CE24" s="89">
        <v>0.71328645939485513</v>
      </c>
      <c r="CF24" s="89">
        <v>0.3979457314757408</v>
      </c>
      <c r="CG24" s="89">
        <v>2.2239064478719239</v>
      </c>
      <c r="CH24" s="89">
        <v>1.4494783812953212E-2</v>
      </c>
      <c r="CI24" s="89">
        <v>8.02596268172798E-2</v>
      </c>
      <c r="CJ24" s="89">
        <v>0.17785646862261165</v>
      </c>
      <c r="CK24" s="89">
        <v>1.0023456132446229</v>
      </c>
      <c r="CL24" s="89">
        <v>0.93783262539991996</v>
      </c>
      <c r="CM24" s="89">
        <v>5.2410463479960194</v>
      </c>
      <c r="CN24" s="89">
        <v>4.3743029191321919E-2</v>
      </c>
      <c r="CO24" s="89">
        <v>0.25433960122967059</v>
      </c>
      <c r="DY24" s="528">
        <v>30.57794728402623</v>
      </c>
      <c r="DZ24" s="528">
        <v>23.594095126563438</v>
      </c>
      <c r="EA24" s="528">
        <v>16.610242969100668</v>
      </c>
      <c r="EB24" s="528">
        <v>63.187772203959994</v>
      </c>
      <c r="EC24" s="528">
        <v>55.463731081100633</v>
      </c>
      <c r="ED24" s="528">
        <v>44.978164068540842</v>
      </c>
      <c r="EE24" s="528">
        <v>27.841155703653719</v>
      </c>
      <c r="EF24" s="528">
        <v>21.482373228127869</v>
      </c>
      <c r="EG24" s="528">
        <v>15.123590752602023</v>
      </c>
      <c r="EH24" s="528">
        <v>43.982359231110053</v>
      </c>
      <c r="EI24" s="528">
        <v>37.547452337858282</v>
      </c>
      <c r="EJ24" s="528">
        <v>29.558131458773129</v>
      </c>
      <c r="EK24" s="528">
        <v>61.15589456805246</v>
      </c>
      <c r="EL24" s="528">
        <v>47.188190253126876</v>
      </c>
      <c r="EM24" s="528">
        <v>33.220485938201335</v>
      </c>
      <c r="EN24" s="528">
        <v>126.37554440791999</v>
      </c>
      <c r="EO24" s="528">
        <v>110.92746216220127</v>
      </c>
      <c r="EP24" s="528">
        <v>89.956328137081684</v>
      </c>
      <c r="EQ24" s="528">
        <v>55.682311407307438</v>
      </c>
      <c r="ER24" s="528">
        <v>42.964746456255739</v>
      </c>
      <c r="ES24" s="528">
        <v>30.247181505204047</v>
      </c>
      <c r="ET24" s="528">
        <v>87.964718462220105</v>
      </c>
      <c r="EU24" s="528">
        <v>75.094904675716563</v>
      </c>
      <c r="EV24" s="528">
        <v>59.116262917546258</v>
      </c>
      <c r="EW24" s="528">
        <v>45.866920926039342</v>
      </c>
      <c r="EX24" s="528">
        <v>35.391142689845154</v>
      </c>
      <c r="EY24" s="528">
        <v>24.915364453651001</v>
      </c>
      <c r="EZ24" s="528">
        <v>94.781658305939999</v>
      </c>
      <c r="FA24" s="528">
        <v>83.195596621650949</v>
      </c>
      <c r="FB24" s="528">
        <v>67.467246102811259</v>
      </c>
      <c r="FC24" s="528">
        <v>41.761733555480575</v>
      </c>
      <c r="FD24" s="528">
        <v>32.223559842191804</v>
      </c>
      <c r="FE24" s="528">
        <v>22.685386128903033</v>
      </c>
      <c r="FF24" s="528">
        <v>65.973538846665079</v>
      </c>
      <c r="FG24" s="528">
        <v>56.321178506787419</v>
      </c>
      <c r="FH24" s="528">
        <v>44.337197188159692</v>
      </c>
      <c r="FI24" s="528">
        <v>61.15589456805246</v>
      </c>
      <c r="FJ24" s="528">
        <v>47.188190253126876</v>
      </c>
      <c r="FK24" s="528">
        <v>33.220485938201335</v>
      </c>
      <c r="FL24" s="528">
        <v>126.37554440791999</v>
      </c>
      <c r="FM24" s="528">
        <v>110.92746216220127</v>
      </c>
      <c r="FN24" s="528">
        <v>89.956328137081684</v>
      </c>
      <c r="FO24" s="528">
        <v>55.682311407307438</v>
      </c>
      <c r="FP24" s="528">
        <v>42.964746456255739</v>
      </c>
      <c r="FQ24" s="528">
        <v>30.247181505204047</v>
      </c>
      <c r="FR24" s="528">
        <v>87.964718462220105</v>
      </c>
      <c r="FS24" s="528">
        <v>75.094904675716563</v>
      </c>
      <c r="FT24" s="528">
        <v>59.116262917546258</v>
      </c>
      <c r="FV24" s="528">
        <v>19.140422736522353</v>
      </c>
      <c r="FW24" s="528">
        <v>14.768844704106748</v>
      </c>
      <c r="FX24" s="528">
        <v>10.397266671691154</v>
      </c>
      <c r="FY24" s="528">
        <v>39.552709687437947</v>
      </c>
      <c r="FZ24" s="528">
        <v>34.71780658054945</v>
      </c>
      <c r="GA24" s="528">
        <v>28.15431219721745</v>
      </c>
      <c r="GB24" s="528">
        <v>17.427314027702984</v>
      </c>
      <c r="GC24" s="528">
        <v>13.447001564585635</v>
      </c>
      <c r="GD24" s="528">
        <v>9.4666891014682886</v>
      </c>
      <c r="GE24" s="528">
        <v>27.53098305826455</v>
      </c>
      <c r="GF24" s="528">
        <v>23.503020125927939</v>
      </c>
      <c r="GG24" s="528">
        <v>18.502063796746931</v>
      </c>
      <c r="GH24" s="528">
        <v>7.3569240742512259</v>
      </c>
      <c r="GI24" s="528">
        <v>5.676638946181499</v>
      </c>
      <c r="GJ24" s="528">
        <v>3.996353818111777</v>
      </c>
      <c r="GK24" s="528">
        <v>15.202709266506595</v>
      </c>
      <c r="GL24" s="528">
        <v>13.344337821247557</v>
      </c>
      <c r="GM24" s="528">
        <v>10.821554991179235</v>
      </c>
      <c r="GN24" s="528">
        <v>6.6984636590758528</v>
      </c>
      <c r="GO24" s="528">
        <v>5.1685676381758121</v>
      </c>
      <c r="GP24" s="528">
        <v>3.6386716172757727</v>
      </c>
      <c r="GQ24" s="528">
        <v>10.581968582264942</v>
      </c>
      <c r="GR24" s="528">
        <v>9.0337573502029436</v>
      </c>
      <c r="GS24" s="528">
        <v>7.1115607237811211</v>
      </c>
      <c r="GT24" s="528">
        <v>78.840978124960586</v>
      </c>
      <c r="GU24" s="528">
        <v>60.834088059383141</v>
      </c>
      <c r="GV24" s="528">
        <v>42.827197993805754</v>
      </c>
      <c r="GW24" s="528">
        <v>162.92086973084238</v>
      </c>
      <c r="GX24" s="528">
        <v>143.00550551272906</v>
      </c>
      <c r="GY24" s="528">
        <v>115.96993141790109</v>
      </c>
      <c r="GZ24" s="528">
        <v>71.784542219812593</v>
      </c>
      <c r="HA24" s="528">
        <v>55.389307268373912</v>
      </c>
      <c r="HB24" s="528">
        <v>38.994072316935238</v>
      </c>
      <c r="HC24" s="528">
        <v>113.40238734192501</v>
      </c>
      <c r="HD24" s="528">
        <v>96.810876182114413</v>
      </c>
      <c r="HE24" s="528">
        <v>76.211525061174626</v>
      </c>
      <c r="HF24" s="528">
        <v>3.1217260445497415</v>
      </c>
      <c r="HG24" s="528">
        <v>2.4087392319056637</v>
      </c>
      <c r="HH24" s="528">
        <v>1.695752419261588</v>
      </c>
      <c r="HI24" s="528">
        <v>6.4508880322788427</v>
      </c>
      <c r="HJ24" s="528">
        <v>5.6623347615692854</v>
      </c>
      <c r="HK24" s="528">
        <v>4.5918551989310465</v>
      </c>
      <c r="HL24" s="528">
        <v>2.8423248971935746</v>
      </c>
      <c r="HM24" s="528">
        <v>2.1931519268468942</v>
      </c>
      <c r="HN24" s="528">
        <v>1.5439789565002138</v>
      </c>
      <c r="HO24" s="528">
        <v>4.4901927208247985</v>
      </c>
      <c r="HP24" s="528">
        <v>3.8332481504019631</v>
      </c>
      <c r="HQ24" s="528">
        <v>3.0176122663171627</v>
      </c>
    </row>
    <row r="25" spans="1:225" x14ac:dyDescent="0.2">
      <c r="A25" s="106" t="s">
        <v>33</v>
      </c>
      <c r="B25" s="103" t="s">
        <v>34</v>
      </c>
      <c r="C25" s="279">
        <v>7.5758900599734447E-2</v>
      </c>
      <c r="D25" s="279">
        <v>0.44030540273431595</v>
      </c>
      <c r="E25" s="279">
        <v>7.3216294634536119E-2</v>
      </c>
      <c r="F25" s="279">
        <v>0.41668897671679089</v>
      </c>
      <c r="G25" s="279">
        <v>2.5426059651983222E-3</v>
      </c>
      <c r="H25" s="279">
        <v>2.3616426017525064E-2</v>
      </c>
      <c r="I25" s="414">
        <v>1.495055702511669E-2</v>
      </c>
      <c r="J25" s="414">
        <v>8.6777360215004692E-2</v>
      </c>
      <c r="K25" s="414">
        <v>1.4480544488346396E-2</v>
      </c>
      <c r="L25" s="414">
        <v>8.2411754040129251E-2</v>
      </c>
      <c r="M25" s="414">
        <v>4.7001253677029419E-4</v>
      </c>
      <c r="N25" s="414">
        <v>4.3656061748754433E-3</v>
      </c>
      <c r="O25" s="414">
        <v>1.2338824063883969E-2</v>
      </c>
      <c r="P25" s="414">
        <v>7.1568133774974368E-2</v>
      </c>
      <c r="Q25" s="414">
        <v>1.1964811178253374E-2</v>
      </c>
      <c r="R25" s="414">
        <v>6.8094198857808763E-2</v>
      </c>
      <c r="S25" s="414">
        <v>3.7401288563059437E-4</v>
      </c>
      <c r="T25" s="414">
        <v>3.4739349171656005E-3</v>
      </c>
      <c r="U25" s="414">
        <v>2.1620805436000819E-3</v>
      </c>
      <c r="V25" s="414">
        <v>1.2565860076607285E-2</v>
      </c>
      <c r="W25" s="414">
        <v>2.0895172032680803E-3</v>
      </c>
      <c r="X25" s="414">
        <v>1.1891871742594413E-2</v>
      </c>
      <c r="Y25" s="414">
        <v>7.2563340332001448E-5</v>
      </c>
      <c r="Z25" s="414">
        <v>6.73988334012871E-4</v>
      </c>
      <c r="AA25" s="400">
        <f t="shared" si="0"/>
        <v>0.10521036223233518</v>
      </c>
      <c r="AB25" s="548">
        <f>AA25*1000/GDP!C20</f>
        <v>2.8422942033805702E-3</v>
      </c>
      <c r="AC25" s="400">
        <f t="shared" si="1"/>
        <v>0.61121675680090237</v>
      </c>
      <c r="AD25" s="548">
        <f>AC25*1000/GDP!C20</f>
        <v>1.6512231381048799E-2</v>
      </c>
      <c r="AE25" s="556"/>
      <c r="AF25" s="556"/>
      <c r="AG25" s="556"/>
      <c r="AH25" s="556"/>
      <c r="AI25" s="556"/>
      <c r="AJ25" s="556"/>
      <c r="AK25" s="556"/>
      <c r="AL25" s="556"/>
      <c r="AY25" s="89">
        <v>0.89369312023019321</v>
      </c>
      <c r="AZ25" s="89">
        <v>5.1940815680899952</v>
      </c>
      <c r="BA25" s="89">
        <v>2.467711885454726</v>
      </c>
      <c r="BB25" s="89">
        <v>14.044255387610921</v>
      </c>
      <c r="BC25" s="89">
        <v>4.6144554340060373E-2</v>
      </c>
      <c r="BD25" s="89">
        <v>0.42860335757872703</v>
      </c>
      <c r="BE25" s="89">
        <v>1.6305980116033454</v>
      </c>
      <c r="BF25" s="89">
        <v>9.4644628143993526</v>
      </c>
      <c r="BG25" s="89">
        <v>4.9354237709094511</v>
      </c>
      <c r="BH25" s="89">
        <v>28.088510775221838</v>
      </c>
      <c r="BI25" s="89">
        <v>7.5385889576943546E-2</v>
      </c>
      <c r="BJ25" s="89">
        <v>0.70020495048289366</v>
      </c>
      <c r="BK25" s="89">
        <v>1.3360468234065961</v>
      </c>
      <c r="BL25" s="89">
        <v>7.7493914567653244</v>
      </c>
      <c r="BM25" s="89">
        <v>3.7015678281820881</v>
      </c>
      <c r="BN25" s="89">
        <v>21.066383081416376</v>
      </c>
      <c r="BO25" s="89">
        <v>6.2304743912100523E-2</v>
      </c>
      <c r="BP25" s="89">
        <v>0.57870365887629682</v>
      </c>
      <c r="BQ25" s="89">
        <v>1.7873862404603864</v>
      </c>
      <c r="BR25" s="89">
        <v>10.388163136179987</v>
      </c>
      <c r="BS25" s="89">
        <v>4.9354237709094519</v>
      </c>
      <c r="BT25" s="89">
        <v>28.088510775221838</v>
      </c>
      <c r="BU25" s="89">
        <v>9.2289108680120718E-2</v>
      </c>
      <c r="BV25" s="89">
        <v>0.85720671515745384</v>
      </c>
      <c r="BX25" s="89">
        <v>0.55941178650875345</v>
      </c>
      <c r="BY25" s="89">
        <v>3.2512619639826621</v>
      </c>
      <c r="BZ25" s="89">
        <v>1.5446768954375953</v>
      </c>
      <c r="CA25" s="89">
        <v>8.7910736009078434</v>
      </c>
      <c r="CB25" s="89">
        <v>2.8884420162454006E-2</v>
      </c>
      <c r="CC25" s="89">
        <v>0.26828646717679555</v>
      </c>
      <c r="CD25" s="89">
        <v>9.1237814734376546E-2</v>
      </c>
      <c r="CE25" s="89">
        <v>0.53026776316972291</v>
      </c>
      <c r="CF25" s="89">
        <v>0.25193059533114076</v>
      </c>
      <c r="CG25" s="89">
        <v>1.4337887828957061</v>
      </c>
      <c r="CH25" s="89">
        <v>4.7109328745804525E-3</v>
      </c>
      <c r="CI25" s="89">
        <v>4.3756444855732129E-2</v>
      </c>
      <c r="CJ25" s="89">
        <v>0.10508580182130238</v>
      </c>
      <c r="CK25" s="89">
        <v>0.60994840946794615</v>
      </c>
      <c r="CL25" s="89">
        <v>0.31806917499179377</v>
      </c>
      <c r="CM25" s="89">
        <v>1.8101970294187391</v>
      </c>
      <c r="CN25" s="89">
        <v>4.8583320940123621E-3</v>
      </c>
      <c r="CO25" s="89">
        <v>4.5125529491102719E-2</v>
      </c>
      <c r="DY25" s="528">
        <v>28.07995823221594</v>
      </c>
      <c r="DZ25" s="528">
        <v>21.66663443843823</v>
      </c>
      <c r="EA25" s="528">
        <v>15.253310644660512</v>
      </c>
      <c r="EB25" s="528">
        <v>58.025804930367677</v>
      </c>
      <c r="EC25" s="528">
        <v>50.932760060507768</v>
      </c>
      <c r="ED25" s="528">
        <v>41.303785263118684</v>
      </c>
      <c r="EE25" s="528">
        <v>24.810746417938471</v>
      </c>
      <c r="EF25" s="528">
        <v>19.144094458285853</v>
      </c>
      <c r="EG25" s="528">
        <v>13.477442498633247</v>
      </c>
      <c r="EH25" s="528">
        <v>39.195038214686576</v>
      </c>
      <c r="EI25" s="528">
        <v>33.460547705351807</v>
      </c>
      <c r="EJ25" s="528">
        <v>26.340835560769037</v>
      </c>
      <c r="EK25" s="528">
        <v>56.15991646443188</v>
      </c>
      <c r="EL25" s="528">
        <v>43.33326887687646</v>
      </c>
      <c r="EM25" s="528">
        <v>30.506621289321025</v>
      </c>
      <c r="EN25" s="528">
        <v>116.05160986073535</v>
      </c>
      <c r="EO25" s="528">
        <v>101.86552012101554</v>
      </c>
      <c r="EP25" s="528">
        <v>82.607570526237367</v>
      </c>
      <c r="EQ25" s="528">
        <v>49.621492835876943</v>
      </c>
      <c r="ER25" s="528">
        <v>38.288188916571706</v>
      </c>
      <c r="ES25" s="528">
        <v>26.954884997266493</v>
      </c>
      <c r="ET25" s="528">
        <v>78.390076429373153</v>
      </c>
      <c r="EU25" s="528">
        <v>66.921095410703614</v>
      </c>
      <c r="EV25" s="528">
        <v>52.681671121538074</v>
      </c>
      <c r="EW25" s="528">
        <v>42.119937348323909</v>
      </c>
      <c r="EX25" s="528">
        <v>32.499951657657348</v>
      </c>
      <c r="EY25" s="528">
        <v>22.879965966990767</v>
      </c>
      <c r="EZ25" s="528">
        <v>87.038707395551512</v>
      </c>
      <c r="FA25" s="528">
        <v>76.399140090761648</v>
      </c>
      <c r="FB25" s="528">
        <v>61.955677894678026</v>
      </c>
      <c r="FC25" s="528">
        <v>37.216119626907705</v>
      </c>
      <c r="FD25" s="528">
        <v>28.716141687428781</v>
      </c>
      <c r="FE25" s="528">
        <v>20.216163747949871</v>
      </c>
      <c r="FF25" s="528">
        <v>58.792557322029865</v>
      </c>
      <c r="FG25" s="528">
        <v>50.190821558027707</v>
      </c>
      <c r="FH25" s="528">
        <v>39.511253341153555</v>
      </c>
      <c r="FI25" s="528">
        <v>56.15991646443188</v>
      </c>
      <c r="FJ25" s="528">
        <v>43.33326887687646</v>
      </c>
      <c r="FK25" s="528">
        <v>30.506621289321025</v>
      </c>
      <c r="FL25" s="528">
        <v>116.05160986073535</v>
      </c>
      <c r="FM25" s="528">
        <v>101.86552012101554</v>
      </c>
      <c r="FN25" s="528">
        <v>82.607570526237367</v>
      </c>
      <c r="FO25" s="528">
        <v>49.621492835876943</v>
      </c>
      <c r="FP25" s="528">
        <v>38.288188916571706</v>
      </c>
      <c r="FQ25" s="528">
        <v>26.954884997266493</v>
      </c>
      <c r="FR25" s="528">
        <v>78.390076429373153</v>
      </c>
      <c r="FS25" s="528">
        <v>66.921095410703614</v>
      </c>
      <c r="FT25" s="528">
        <v>52.681671121538074</v>
      </c>
      <c r="FV25" s="528">
        <v>17.576793693711146</v>
      </c>
      <c r="FW25" s="528">
        <v>13.562340813048726</v>
      </c>
      <c r="FX25" s="528">
        <v>9.5478879323863026</v>
      </c>
      <c r="FY25" s="528">
        <v>36.321549830600063</v>
      </c>
      <c r="FZ25" s="528">
        <v>31.881622060524982</v>
      </c>
      <c r="GA25" s="528">
        <v>25.854315962132119</v>
      </c>
      <c r="GB25" s="528">
        <v>15.530413812181544</v>
      </c>
      <c r="GC25" s="528">
        <v>11.983343990880819</v>
      </c>
      <c r="GD25" s="528">
        <v>8.4362741695801002</v>
      </c>
      <c r="GE25" s="528">
        <v>24.534334945209203</v>
      </c>
      <c r="GF25" s="528">
        <v>20.944801236235179</v>
      </c>
      <c r="GG25" s="528">
        <v>16.488180948945473</v>
      </c>
      <c r="GH25" s="528">
        <v>3.6192917015023283</v>
      </c>
      <c r="GI25" s="528">
        <v>2.7926633499246365</v>
      </c>
      <c r="GJ25" s="528">
        <v>1.9660349983469441</v>
      </c>
      <c r="GK25" s="528">
        <v>7.4790821453760907</v>
      </c>
      <c r="GL25" s="528">
        <v>6.5648429494497043</v>
      </c>
      <c r="GM25" s="528">
        <v>5.3237417950262573</v>
      </c>
      <c r="GN25" s="528">
        <v>3.1979153200982857</v>
      </c>
      <c r="GO25" s="528">
        <v>2.467527253162257</v>
      </c>
      <c r="GP25" s="528">
        <v>1.7371391862262295</v>
      </c>
      <c r="GQ25" s="528">
        <v>5.0519404401295995</v>
      </c>
      <c r="GR25" s="528">
        <v>4.3128085033531631</v>
      </c>
      <c r="GS25" s="528">
        <v>3.3951320998174217</v>
      </c>
      <c r="GT25" s="528">
        <v>49.241895566419743</v>
      </c>
      <c r="GU25" s="528">
        <v>37.995289788904131</v>
      </c>
      <c r="GV25" s="528">
        <v>26.748684011388502</v>
      </c>
      <c r="GW25" s="528">
        <v>101.75587167577933</v>
      </c>
      <c r="GX25" s="528">
        <v>89.31728569779699</v>
      </c>
      <c r="GY25" s="528">
        <v>72.431613452005223</v>
      </c>
      <c r="GZ25" s="528">
        <v>43.508903180467293</v>
      </c>
      <c r="HA25" s="528">
        <v>33.571684552829694</v>
      </c>
      <c r="HB25" s="528">
        <v>23.634465925192117</v>
      </c>
      <c r="HC25" s="528">
        <v>68.73364848082673</v>
      </c>
      <c r="HD25" s="528">
        <v>58.67746604451105</v>
      </c>
      <c r="HE25" s="528">
        <v>46.192115497077268</v>
      </c>
      <c r="HF25" s="528">
        <v>2.8667044301292748</v>
      </c>
      <c r="HG25" s="528">
        <v>2.2119632948528358</v>
      </c>
      <c r="HH25" s="528">
        <v>1.5572221595763964</v>
      </c>
      <c r="HI25" s="528">
        <v>5.9238988420167296</v>
      </c>
      <c r="HJ25" s="528">
        <v>5.1997644617809193</v>
      </c>
      <c r="HK25" s="528">
        <v>4.2167350540801198</v>
      </c>
      <c r="HL25" s="528">
        <v>2.5329480935451301</v>
      </c>
      <c r="HM25" s="528">
        <v>1.9544352573650692</v>
      </c>
      <c r="HN25" s="528">
        <v>1.3759224211850094</v>
      </c>
      <c r="HO25" s="528">
        <v>4.0014514537353447</v>
      </c>
      <c r="HP25" s="528">
        <v>3.4160129280902525</v>
      </c>
      <c r="HQ25" s="528">
        <v>2.6891560653651418</v>
      </c>
    </row>
    <row r="26" spans="1:225" x14ac:dyDescent="0.2">
      <c r="A26" s="106" t="s">
        <v>35</v>
      </c>
      <c r="B26" s="103" t="s">
        <v>36</v>
      </c>
      <c r="C26" s="279">
        <v>0.11049274334140477</v>
      </c>
      <c r="D26" s="279">
        <v>0.64201811844680357</v>
      </c>
      <c r="E26" s="279">
        <v>0.10685966808307988</v>
      </c>
      <c r="F26" s="279">
        <v>0.61160425917984507</v>
      </c>
      <c r="G26" s="279">
        <v>3.6330752583248914E-3</v>
      </c>
      <c r="H26" s="279">
        <v>3.0413859266958446E-2</v>
      </c>
      <c r="I26" s="414">
        <v>2.3255050183005731E-2</v>
      </c>
      <c r="J26" s="414">
        <v>0.13492591109039534</v>
      </c>
      <c r="K26" s="414">
        <v>2.1530604217369961E-2</v>
      </c>
      <c r="L26" s="414">
        <v>0.12322899254956653</v>
      </c>
      <c r="M26" s="414">
        <v>1.7244459656357704E-3</v>
      </c>
      <c r="N26" s="414">
        <v>1.1696918540828813E-2</v>
      </c>
      <c r="O26" s="414">
        <v>3.008998089644065E-2</v>
      </c>
      <c r="P26" s="414">
        <v>0.17360074244980389</v>
      </c>
      <c r="Q26" s="414">
        <v>2.9471732268369678E-2</v>
      </c>
      <c r="R26" s="414">
        <v>0.16867951495721564</v>
      </c>
      <c r="S26" s="414">
        <v>6.1824862807097214E-4</v>
      </c>
      <c r="T26" s="414">
        <v>4.9212274925882378E-3</v>
      </c>
      <c r="U26" s="414">
        <v>2.9662096215786861E-3</v>
      </c>
      <c r="V26" s="414">
        <v>1.7037567169085461E-2</v>
      </c>
      <c r="W26" s="414">
        <v>2.9056031832245281E-3</v>
      </c>
      <c r="X26" s="414">
        <v>1.6630028094088936E-2</v>
      </c>
      <c r="Y26" s="414">
        <v>6.0606438354158048E-5</v>
      </c>
      <c r="Z26" s="414">
        <v>4.0753907499652532E-4</v>
      </c>
      <c r="AA26" s="400">
        <f t="shared" si="0"/>
        <v>0.16680398404242983</v>
      </c>
      <c r="AB26" s="548">
        <f>AA26*1000/GDP!C21</f>
        <v>2.624850255593092E-3</v>
      </c>
      <c r="AC26" s="400">
        <f t="shared" si="1"/>
        <v>0.96758233915608827</v>
      </c>
      <c r="AD26" s="548">
        <f>AC26*1000/GDP!C21</f>
        <v>1.5226007728899229E-2</v>
      </c>
      <c r="AE26" s="556"/>
      <c r="AF26" s="556"/>
      <c r="AG26" s="556"/>
      <c r="AH26" s="556"/>
      <c r="AI26" s="556"/>
      <c r="AJ26" s="556"/>
      <c r="AK26" s="556"/>
      <c r="AL26" s="556"/>
      <c r="AY26" s="89">
        <v>0.71213526019407547</v>
      </c>
      <c r="AZ26" s="89">
        <v>4.1378621437313701</v>
      </c>
      <c r="BA26" s="89">
        <v>1.8124204653223341</v>
      </c>
      <c r="BB26" s="89">
        <v>10.373268941412453</v>
      </c>
      <c r="BC26" s="89">
        <v>3.776690866385235E-2</v>
      </c>
      <c r="BD26" s="89">
        <v>0.31616120321715641</v>
      </c>
      <c r="BE26" s="89">
        <v>0.93963948504016837</v>
      </c>
      <c r="BF26" s="89">
        <v>5.4517927339586585</v>
      </c>
      <c r="BG26" s="89">
        <v>3.6248409306446683</v>
      </c>
      <c r="BH26" s="89">
        <v>20.746537882824907</v>
      </c>
      <c r="BI26" s="89">
        <v>9.1681133796642222E-2</v>
      </c>
      <c r="BJ26" s="89">
        <v>0.62187321326405431</v>
      </c>
      <c r="BK26" s="89">
        <v>1.415587246829187</v>
      </c>
      <c r="BL26" s="89">
        <v>8.1670705573990627</v>
      </c>
      <c r="BM26" s="89">
        <v>2.7186306979835013</v>
      </c>
      <c r="BN26" s="89">
        <v>15.559903412118681</v>
      </c>
      <c r="BO26" s="89">
        <v>5.9358348688982099E-2</v>
      </c>
      <c r="BP26" s="89">
        <v>0.47248942289496532</v>
      </c>
      <c r="BQ26" s="89">
        <v>2.0352472625945559</v>
      </c>
      <c r="BR26" s="89">
        <v>11.690226371694143</v>
      </c>
      <c r="BS26" s="89">
        <v>3.6248409306446683</v>
      </c>
      <c r="BT26" s="89">
        <v>20.746537882824907</v>
      </c>
      <c r="BU26" s="89">
        <v>9.2410557199974888E-2</v>
      </c>
      <c r="BV26" s="89">
        <v>0.62140119142321193</v>
      </c>
      <c r="BX26" s="89">
        <v>0.44437057446774492</v>
      </c>
      <c r="BY26" s="89">
        <v>2.5820153567134669</v>
      </c>
      <c r="BZ26" s="89">
        <v>1.1309457182795504</v>
      </c>
      <c r="CA26" s="89">
        <v>6.4728931935593783</v>
      </c>
      <c r="CB26" s="89">
        <v>2.3566454066960889E-2</v>
      </c>
      <c r="CC26" s="89">
        <v>0.19728377929177851</v>
      </c>
      <c r="CD26" s="89">
        <v>0.1038899754735829</v>
      </c>
      <c r="CE26" s="89">
        <v>0.59673207936792994</v>
      </c>
      <c r="CF26" s="89">
        <v>0.18503139264771187</v>
      </c>
      <c r="CG26" s="89">
        <v>1.0590149665946558</v>
      </c>
      <c r="CH26" s="89">
        <v>4.7171322607586549E-3</v>
      </c>
      <c r="CI26" s="89">
        <v>3.1719661646376199E-2</v>
      </c>
      <c r="CJ26" s="89">
        <v>7.5079260615373331E-2</v>
      </c>
      <c r="CK26" s="89">
        <v>0.43561022499643365</v>
      </c>
      <c r="CL26" s="89">
        <v>0.28963275942954797</v>
      </c>
      <c r="CM26" s="89">
        <v>1.6576939872899656</v>
      </c>
      <c r="CN26" s="89">
        <v>7.3255241477392348E-3</v>
      </c>
      <c r="CO26" s="89">
        <v>4.9689036903739353E-2</v>
      </c>
      <c r="DY26" s="528">
        <v>30.515573833274374</v>
      </c>
      <c r="DZ26" s="528">
        <v>23.54596746394628</v>
      </c>
      <c r="EA26" s="528">
        <v>16.576361094618179</v>
      </c>
      <c r="EB26" s="528">
        <v>63.058880641649552</v>
      </c>
      <c r="EC26" s="528">
        <v>55.35059515778412</v>
      </c>
      <c r="ED26" s="528">
        <v>44.886416794749699</v>
      </c>
      <c r="EE26" s="528">
        <v>26.950655569613847</v>
      </c>
      <c r="EF26" s="528">
        <v>20.795258927171179</v>
      </c>
      <c r="EG26" s="528">
        <v>14.639862284728512</v>
      </c>
      <c r="EH26" s="528">
        <v>42.575582256490662</v>
      </c>
      <c r="EI26" s="528">
        <v>36.346496037925277</v>
      </c>
      <c r="EJ26" s="528">
        <v>28.612713807789937</v>
      </c>
      <c r="EK26" s="528">
        <v>61.031147666548748</v>
      </c>
      <c r="EL26" s="528">
        <v>47.091934927892559</v>
      </c>
      <c r="EM26" s="528">
        <v>33.152722189236357</v>
      </c>
      <c r="EN26" s="528">
        <v>126.1177612832991</v>
      </c>
      <c r="EO26" s="528">
        <v>110.70119031556824</v>
      </c>
      <c r="EP26" s="528">
        <v>89.772833589499399</v>
      </c>
      <c r="EQ26" s="528">
        <v>53.901311139227694</v>
      </c>
      <c r="ER26" s="528">
        <v>41.590517854342359</v>
      </c>
      <c r="ES26" s="528">
        <v>29.279724569457024</v>
      </c>
      <c r="ET26" s="528">
        <v>85.151164512981325</v>
      </c>
      <c r="EU26" s="528">
        <v>72.692992075850555</v>
      </c>
      <c r="EV26" s="528">
        <v>57.225427615579875</v>
      </c>
      <c r="EW26" s="528">
        <v>45.773360749911561</v>
      </c>
      <c r="EX26" s="528">
        <v>35.318951195919418</v>
      </c>
      <c r="EY26" s="528">
        <v>24.864541641927268</v>
      </c>
      <c r="EZ26" s="528">
        <v>94.588320962474327</v>
      </c>
      <c r="FA26" s="528">
        <v>83.025892736676184</v>
      </c>
      <c r="FB26" s="528">
        <v>67.329625192124553</v>
      </c>
      <c r="FC26" s="528">
        <v>40.425983354420772</v>
      </c>
      <c r="FD26" s="528">
        <v>31.192888390756771</v>
      </c>
      <c r="FE26" s="528">
        <v>21.959793427092769</v>
      </c>
      <c r="FF26" s="528">
        <v>63.863373384735993</v>
      </c>
      <c r="FG26" s="528">
        <v>54.519744056887916</v>
      </c>
      <c r="FH26" s="528">
        <v>42.91907071168491</v>
      </c>
      <c r="FI26" s="528">
        <v>61.031147666548748</v>
      </c>
      <c r="FJ26" s="528">
        <v>47.091934927892559</v>
      </c>
      <c r="FK26" s="528">
        <v>33.152722189236357</v>
      </c>
      <c r="FL26" s="528">
        <v>126.1177612832991</v>
      </c>
      <c r="FM26" s="528">
        <v>110.70119031556824</v>
      </c>
      <c r="FN26" s="528">
        <v>89.772833589499399</v>
      </c>
      <c r="FO26" s="528">
        <v>53.901311139227694</v>
      </c>
      <c r="FP26" s="528">
        <v>41.590517854342359</v>
      </c>
      <c r="FQ26" s="528">
        <v>29.279724569457024</v>
      </c>
      <c r="FR26" s="528">
        <v>85.151164512981325</v>
      </c>
      <c r="FS26" s="528">
        <v>72.692992075850555</v>
      </c>
      <c r="FT26" s="528">
        <v>57.225427615579875</v>
      </c>
      <c r="FV26" s="528">
        <v>19.041639745249384</v>
      </c>
      <c r="FW26" s="528">
        <v>14.692623260223293</v>
      </c>
      <c r="FX26" s="528">
        <v>10.343606775197197</v>
      </c>
      <c r="FY26" s="528">
        <v>39.348579662220594</v>
      </c>
      <c r="FZ26" s="528">
        <v>34.538629305748756</v>
      </c>
      <c r="GA26" s="528">
        <v>28.009008866441604</v>
      </c>
      <c r="GB26" s="528">
        <v>16.817139899080182</v>
      </c>
      <c r="GC26" s="528">
        <v>12.976188193734711</v>
      </c>
      <c r="GD26" s="528">
        <v>9.1352364883892374</v>
      </c>
      <c r="GE26" s="528">
        <v>26.567054045967996</v>
      </c>
      <c r="GF26" s="528">
        <v>22.680120234266752</v>
      </c>
      <c r="GG26" s="528">
        <v>17.854259973566986</v>
      </c>
      <c r="GH26" s="528">
        <v>4.8765228731488071</v>
      </c>
      <c r="GI26" s="528">
        <v>3.7627491305160552</v>
      </c>
      <c r="GJ26" s="528">
        <v>2.6489753878833024</v>
      </c>
      <c r="GK26" s="528">
        <v>10.077086391502027</v>
      </c>
      <c r="GL26" s="528">
        <v>8.8452684784519136</v>
      </c>
      <c r="GM26" s="528">
        <v>7.1730467658651405</v>
      </c>
      <c r="GN26" s="528">
        <v>4.3068332599490571</v>
      </c>
      <c r="GO26" s="528">
        <v>3.3231738116890872</v>
      </c>
      <c r="GP26" s="528">
        <v>2.3395143634291178</v>
      </c>
      <c r="GQ26" s="528">
        <v>6.8037652460926088</v>
      </c>
      <c r="GR26" s="528">
        <v>5.8083298795609259</v>
      </c>
      <c r="GS26" s="528">
        <v>4.5724374743496821</v>
      </c>
      <c r="GT26" s="528">
        <v>32.244330793499124</v>
      </c>
      <c r="GU26" s="528">
        <v>24.879884871527107</v>
      </c>
      <c r="GV26" s="528">
        <v>17.51543894955508</v>
      </c>
      <c r="GW26" s="528">
        <v>66.631268937830455</v>
      </c>
      <c r="GX26" s="528">
        <v>58.486296526350991</v>
      </c>
      <c r="GY26" s="528">
        <v>47.429305415407384</v>
      </c>
      <c r="GZ26" s="528">
        <v>28.47745410380319</v>
      </c>
      <c r="HA26" s="528">
        <v>21.973344215897523</v>
      </c>
      <c r="HB26" s="528">
        <v>15.46923432799186</v>
      </c>
      <c r="HC26" s="528">
        <v>44.987558336759314</v>
      </c>
      <c r="HD26" s="528">
        <v>38.405584238220889</v>
      </c>
      <c r="HE26" s="528">
        <v>30.233670648267225</v>
      </c>
      <c r="HF26" s="528">
        <v>3.1153582912178419</v>
      </c>
      <c r="HG26" s="528">
        <v>2.4038258419890761</v>
      </c>
      <c r="HH26" s="528">
        <v>1.6922933927603092</v>
      </c>
      <c r="HI26" s="528">
        <v>6.4377293940206943</v>
      </c>
      <c r="HJ26" s="528">
        <v>5.650784628556405</v>
      </c>
      <c r="HK26" s="528">
        <v>4.5824886495204566</v>
      </c>
      <c r="HL26" s="528">
        <v>2.7514130568634845</v>
      </c>
      <c r="HM26" s="528">
        <v>2.1230039019008369</v>
      </c>
      <c r="HN26" s="528">
        <v>1.4945947469381895</v>
      </c>
      <c r="HO26" s="528">
        <v>4.3465737826485142</v>
      </c>
      <c r="HP26" s="528">
        <v>3.7106416024527671</v>
      </c>
      <c r="HQ26" s="528">
        <v>2.921093854644937</v>
      </c>
    </row>
    <row r="27" spans="1:225" x14ac:dyDescent="0.2">
      <c r="A27" s="106" t="s">
        <v>37</v>
      </c>
      <c r="B27" s="103" t="s">
        <v>38</v>
      </c>
      <c r="C27" s="279">
        <v>8.7100062007089363E-2</v>
      </c>
      <c r="D27" s="279">
        <v>0.51712584791355076</v>
      </c>
      <c r="E27" s="279">
        <v>5.3304742453026181E-2</v>
      </c>
      <c r="F27" s="279">
        <v>0.31409863387316667</v>
      </c>
      <c r="G27" s="279">
        <v>3.3795319554063181E-2</v>
      </c>
      <c r="H27" s="279">
        <v>0.20302721404038415</v>
      </c>
      <c r="I27" s="414">
        <v>1.6816499082478887E-2</v>
      </c>
      <c r="J27" s="414">
        <v>9.7639488575366029E-2</v>
      </c>
      <c r="K27" s="414">
        <v>8.1128828446425487E-3</v>
      </c>
      <c r="L27" s="414">
        <v>4.7805228972278943E-2</v>
      </c>
      <c r="M27" s="414">
        <v>8.7036162378363383E-3</v>
      </c>
      <c r="N27" s="414">
        <v>4.9834259603087079E-2</v>
      </c>
      <c r="O27" s="414">
        <v>0.1073929737419024</v>
      </c>
      <c r="P27" s="414">
        <v>0.63714388485406392</v>
      </c>
      <c r="Q27" s="414">
        <v>6.578101982688539E-2</v>
      </c>
      <c r="R27" s="414">
        <v>0.38761520104174885</v>
      </c>
      <c r="S27" s="414">
        <v>4.1611953915017014E-2</v>
      </c>
      <c r="T27" s="414">
        <v>0.24952868381231508</v>
      </c>
      <c r="U27" s="414">
        <v>3.1542114377051322E-3</v>
      </c>
      <c r="V27" s="414">
        <v>1.8723758221730325E-2</v>
      </c>
      <c r="W27" s="414">
        <v>2.5428477856841093E-3</v>
      </c>
      <c r="X27" s="414">
        <v>1.4983751517693376E-2</v>
      </c>
      <c r="Y27" s="414">
        <v>6.1136365202102297E-4</v>
      </c>
      <c r="Z27" s="414">
        <v>3.7400067040369495E-3</v>
      </c>
      <c r="AA27" s="400">
        <f t="shared" si="0"/>
        <v>0.21446374626917578</v>
      </c>
      <c r="AB27" s="548">
        <f>AA27*1000/GDP!C22</f>
        <v>4.9557201744425492E-3</v>
      </c>
      <c r="AC27" s="400">
        <f t="shared" si="1"/>
        <v>1.2706329795647111</v>
      </c>
      <c r="AD27" s="548">
        <f>AC27*1000/GDP!C22</f>
        <v>2.9361146583896644E-2</v>
      </c>
      <c r="AE27" s="556"/>
      <c r="AF27" s="556"/>
      <c r="AG27" s="556"/>
      <c r="AH27" s="556"/>
      <c r="AI27" s="556"/>
      <c r="AJ27" s="556"/>
      <c r="AK27" s="556"/>
      <c r="AL27" s="556"/>
      <c r="AY27" s="89">
        <v>1.9005688519008734</v>
      </c>
      <c r="AZ27" s="89">
        <v>11.283956135155526</v>
      </c>
      <c r="BA27" s="89">
        <v>4.846405522486589</v>
      </c>
      <c r="BB27" s="89">
        <v>28.557484451779541</v>
      </c>
      <c r="BC27" s="89">
        <v>0.97030464013696349</v>
      </c>
      <c r="BD27" s="89">
        <v>5.8291577193795243</v>
      </c>
      <c r="BE27" s="89">
        <v>3.0137095129890481</v>
      </c>
      <c r="BF27" s="89">
        <v>17.498116232144451</v>
      </c>
      <c r="BG27" s="89">
        <v>9.6928110449731779</v>
      </c>
      <c r="BH27" s="89">
        <v>57.114968903559074</v>
      </c>
      <c r="BI27" s="89">
        <v>1.8350445367565544</v>
      </c>
      <c r="BJ27" s="89">
        <v>10.506906937188926</v>
      </c>
      <c r="BK27" s="89">
        <v>2.8483773109620438</v>
      </c>
      <c r="BL27" s="89">
        <v>16.898928507167529</v>
      </c>
      <c r="BM27" s="89">
        <v>7.2696082837298839</v>
      </c>
      <c r="BN27" s="89">
        <v>42.836226677669309</v>
      </c>
      <c r="BO27" s="89">
        <v>1.4521991090353574</v>
      </c>
      <c r="BP27" s="89">
        <v>8.7082027691143384</v>
      </c>
      <c r="BQ27" s="89">
        <v>5.5306734408163445</v>
      </c>
      <c r="BR27" s="89">
        <v>32.830707247873249</v>
      </c>
      <c r="BS27" s="89">
        <v>9.6928110449731797</v>
      </c>
      <c r="BT27" s="89">
        <v>57.114968903559081</v>
      </c>
      <c r="BU27" s="89">
        <v>1.985148815053116</v>
      </c>
      <c r="BV27" s="89">
        <v>12.144113985622349</v>
      </c>
      <c r="BX27" s="89">
        <v>1.189670808421244</v>
      </c>
      <c r="BY27" s="89">
        <v>7.0632501443312536</v>
      </c>
      <c r="BZ27" s="89">
        <v>3.0336323622831394</v>
      </c>
      <c r="CA27" s="89">
        <v>17.875703676952412</v>
      </c>
      <c r="CB27" s="89">
        <v>0.60736715983327694</v>
      </c>
      <c r="CC27" s="89">
        <v>3.6487911340298367</v>
      </c>
      <c r="CD27" s="89">
        <v>0.28231534255268986</v>
      </c>
      <c r="CE27" s="89">
        <v>1.675856016832977</v>
      </c>
      <c r="CF27" s="89">
        <v>0.4947732495405105</v>
      </c>
      <c r="CG27" s="89">
        <v>2.9154554474137413</v>
      </c>
      <c r="CH27" s="89">
        <v>0.10133268104454644</v>
      </c>
      <c r="CI27" s="89">
        <v>0.61990094633825144</v>
      </c>
      <c r="CJ27" s="89">
        <v>0.18035713301671907</v>
      </c>
      <c r="CK27" s="89">
        <v>1.0471845621553628</v>
      </c>
      <c r="CL27" s="89">
        <v>0.58007170346364578</v>
      </c>
      <c r="CM27" s="89">
        <v>3.4180772895952338</v>
      </c>
      <c r="CN27" s="89">
        <v>0.10981926764373201</v>
      </c>
      <c r="CO27" s="89">
        <v>0.62879172790126769</v>
      </c>
      <c r="DY27" s="528">
        <v>69.992165588836698</v>
      </c>
      <c r="DZ27" s="528">
        <v>54.00630060867028</v>
      </c>
      <c r="EA27" s="528">
        <v>38.020435628503883</v>
      </c>
      <c r="EB27" s="528">
        <v>144.63524886772336</v>
      </c>
      <c r="EC27" s="528">
        <v>126.95510963978458</v>
      </c>
      <c r="ED27" s="528">
        <v>102.95390590236697</v>
      </c>
      <c r="EE27" s="528">
        <v>63.631627631097551</v>
      </c>
      <c r="EF27" s="528">
        <v>49.098478110414774</v>
      </c>
      <c r="EG27" s="528">
        <v>34.565328589732012</v>
      </c>
      <c r="EH27" s="528">
        <v>100.52273457038564</v>
      </c>
      <c r="EI27" s="528">
        <v>85.815600871246716</v>
      </c>
      <c r="EJ27" s="528">
        <v>67.555816808597925</v>
      </c>
      <c r="EK27" s="528">
        <v>139.9843311776734</v>
      </c>
      <c r="EL27" s="528">
        <v>108.01260121734056</v>
      </c>
      <c r="EM27" s="528">
        <v>76.040871257007765</v>
      </c>
      <c r="EN27" s="528">
        <v>289.27049773544672</v>
      </c>
      <c r="EO27" s="528">
        <v>253.91021927956916</v>
      </c>
      <c r="EP27" s="528">
        <v>205.90781180473394</v>
      </c>
      <c r="EQ27" s="528">
        <v>127.2632552621951</v>
      </c>
      <c r="ER27" s="528">
        <v>98.196956220829549</v>
      </c>
      <c r="ES27" s="528">
        <v>69.130657179464023</v>
      </c>
      <c r="ET27" s="528">
        <v>201.04546914077127</v>
      </c>
      <c r="EU27" s="528">
        <v>171.63120174249343</v>
      </c>
      <c r="EV27" s="528">
        <v>135.11163361719585</v>
      </c>
      <c r="EW27" s="528">
        <v>104.98824838325504</v>
      </c>
      <c r="EX27" s="528">
        <v>81.009450913005423</v>
      </c>
      <c r="EY27" s="528">
        <v>57.03065344275582</v>
      </c>
      <c r="EZ27" s="528">
        <v>216.95287330158504</v>
      </c>
      <c r="FA27" s="528">
        <v>190.43266445967686</v>
      </c>
      <c r="FB27" s="528">
        <v>154.43085885355046</v>
      </c>
      <c r="FC27" s="528">
        <v>95.447441446646323</v>
      </c>
      <c r="FD27" s="528">
        <v>73.647717165622169</v>
      </c>
      <c r="FE27" s="528">
        <v>51.847992884598014</v>
      </c>
      <c r="FF27" s="528">
        <v>150.78410185557846</v>
      </c>
      <c r="FG27" s="528">
        <v>128.72340130687007</v>
      </c>
      <c r="FH27" s="528">
        <v>101.33372521289689</v>
      </c>
      <c r="FI27" s="528">
        <v>139.9843311776734</v>
      </c>
      <c r="FJ27" s="528">
        <v>108.01260121734056</v>
      </c>
      <c r="FK27" s="528">
        <v>76.040871257007765</v>
      </c>
      <c r="FL27" s="528">
        <v>289.27049773544672</v>
      </c>
      <c r="FM27" s="528">
        <v>253.91021927956916</v>
      </c>
      <c r="FN27" s="528">
        <v>205.90781180473394</v>
      </c>
      <c r="FO27" s="528">
        <v>127.2632552621951</v>
      </c>
      <c r="FP27" s="528">
        <v>98.196956220829549</v>
      </c>
      <c r="FQ27" s="528">
        <v>69.130657179464023</v>
      </c>
      <c r="FR27" s="528">
        <v>201.04546914077127</v>
      </c>
      <c r="FS27" s="528">
        <v>171.63120174249343</v>
      </c>
      <c r="FT27" s="528">
        <v>135.11163361719585</v>
      </c>
      <c r="FV27" s="528">
        <v>43.81195458188423</v>
      </c>
      <c r="FW27" s="528">
        <v>33.80552051071313</v>
      </c>
      <c r="FX27" s="528">
        <v>23.799086439542048</v>
      </c>
      <c r="FY27" s="528">
        <v>90.535174915960738</v>
      </c>
      <c r="FZ27" s="528">
        <v>79.468201200556962</v>
      </c>
      <c r="GA27" s="528">
        <v>64.444524776091484</v>
      </c>
      <c r="GB27" s="528">
        <v>39.83054326568309</v>
      </c>
      <c r="GC27" s="528">
        <v>30.733443877841889</v>
      </c>
      <c r="GD27" s="528">
        <v>21.636344490000699</v>
      </c>
      <c r="GE27" s="528">
        <v>62.922720627277812</v>
      </c>
      <c r="GF27" s="528">
        <v>53.716714951706273</v>
      </c>
      <c r="GG27" s="528">
        <v>42.286909582812577</v>
      </c>
      <c r="GH27" s="528">
        <v>8.3774406689341223</v>
      </c>
      <c r="GI27" s="528">
        <v>6.4640745902269439</v>
      </c>
      <c r="GJ27" s="528">
        <v>4.5507085115197698</v>
      </c>
      <c r="GK27" s="528">
        <v>17.311554883781561</v>
      </c>
      <c r="GL27" s="528">
        <v>15.195399223294679</v>
      </c>
      <c r="GM27" s="528">
        <v>12.322668274028478</v>
      </c>
      <c r="GN27" s="528">
        <v>7.6161407589344554</v>
      </c>
      <c r="GO27" s="528">
        <v>5.8766518201654749</v>
      </c>
      <c r="GP27" s="528">
        <v>4.1371628813964954</v>
      </c>
      <c r="GQ27" s="528">
        <v>12.031678655142681</v>
      </c>
      <c r="GR27" s="528">
        <v>10.271365355245745</v>
      </c>
      <c r="GS27" s="528">
        <v>8.0858313554692494</v>
      </c>
      <c r="GT27" s="528">
        <v>285.39753317901642</v>
      </c>
      <c r="GU27" s="528">
        <v>220.21414597146327</v>
      </c>
      <c r="GV27" s="528">
        <v>155.03075876391014</v>
      </c>
      <c r="GW27" s="528">
        <v>589.75948079773434</v>
      </c>
      <c r="GX27" s="528">
        <v>517.66758194784256</v>
      </c>
      <c r="GY27" s="528">
        <v>419.80113814861704</v>
      </c>
      <c r="GZ27" s="528">
        <v>259.46203271895098</v>
      </c>
      <c r="HA27" s="528">
        <v>200.20218573993134</v>
      </c>
      <c r="HB27" s="528">
        <v>140.94233876091167</v>
      </c>
      <c r="HC27" s="528">
        <v>409.88788149988034</v>
      </c>
      <c r="HD27" s="528">
        <v>349.91860290196701</v>
      </c>
      <c r="HE27" s="528">
        <v>275.46316515376492</v>
      </c>
      <c r="HF27" s="528">
        <v>7.1455537614603433</v>
      </c>
      <c r="HG27" s="528">
        <v>5.5135445690280411</v>
      </c>
      <c r="HH27" s="528">
        <v>3.8815353765957417</v>
      </c>
      <c r="HI27" s="528">
        <v>14.765923270008807</v>
      </c>
      <c r="HJ27" s="528">
        <v>12.96094432271517</v>
      </c>
      <c r="HK27" s="528">
        <v>10.510643061100341</v>
      </c>
      <c r="HL27" s="528">
        <v>6.4962015725907483</v>
      </c>
      <c r="HM27" s="528">
        <v>5.012501213418787</v>
      </c>
      <c r="HN27" s="528">
        <v>3.528800854246827</v>
      </c>
      <c r="HO27" s="528">
        <v>10.262442918843785</v>
      </c>
      <c r="HP27" s="528">
        <v>8.7609803817145782</v>
      </c>
      <c r="HQ27" s="528">
        <v>6.896825049548033</v>
      </c>
    </row>
    <row r="28" spans="1:225" x14ac:dyDescent="0.2">
      <c r="A28" s="106" t="s">
        <v>39</v>
      </c>
      <c r="B28" s="103" t="s">
        <v>40</v>
      </c>
      <c r="C28" s="279">
        <v>9.9635082501416655E-3</v>
      </c>
      <c r="D28" s="279">
        <v>6.2211932496881311E-2</v>
      </c>
      <c r="E28" s="279">
        <v>9.9635082501416655E-3</v>
      </c>
      <c r="F28" s="279">
        <v>6.2211932496881311E-2</v>
      </c>
      <c r="G28" s="279">
        <v>0</v>
      </c>
      <c r="H28" s="279">
        <v>0</v>
      </c>
      <c r="I28" s="414">
        <v>3.2825527138248029E-3</v>
      </c>
      <c r="J28" s="414">
        <v>2.0496188965068562E-2</v>
      </c>
      <c r="K28" s="414">
        <v>3.2825527138248029E-3</v>
      </c>
      <c r="L28" s="414">
        <v>2.0496188965068562E-2</v>
      </c>
      <c r="M28" s="414">
        <v>0</v>
      </c>
      <c r="N28" s="414">
        <v>0</v>
      </c>
      <c r="O28" s="414">
        <v>1.7079108801140526E-3</v>
      </c>
      <c r="P28" s="414">
        <v>1.0664159020778032E-2</v>
      </c>
      <c r="Q28" s="414">
        <v>1.7079108801140526E-3</v>
      </c>
      <c r="R28" s="414">
        <v>1.0664159020778032E-2</v>
      </c>
      <c r="S28" s="414">
        <v>0</v>
      </c>
      <c r="T28" s="414">
        <v>0</v>
      </c>
      <c r="U28" s="414">
        <v>3.6323805710725832E-4</v>
      </c>
      <c r="V28" s="414">
        <v>2.2680506626502534E-3</v>
      </c>
      <c r="W28" s="414">
        <v>3.6323805710725832E-4</v>
      </c>
      <c r="X28" s="414">
        <v>2.2680506626502534E-3</v>
      </c>
      <c r="Y28" s="414">
        <v>0</v>
      </c>
      <c r="Z28" s="414">
        <v>0</v>
      </c>
      <c r="AA28" s="400">
        <f t="shared" si="0"/>
        <v>1.5317209901187779E-2</v>
      </c>
      <c r="AB28" s="548">
        <f>AA28*1000/GDP!C23</f>
        <v>1.2366550864837541E-3</v>
      </c>
      <c r="AC28" s="400">
        <f t="shared" si="1"/>
        <v>9.5640331145378149E-2</v>
      </c>
      <c r="AD28" s="548">
        <f>AC28*1000/GDP!C23</f>
        <v>7.7216479206667328E-3</v>
      </c>
      <c r="AE28" s="556"/>
      <c r="AF28" s="556"/>
      <c r="AG28" s="556"/>
      <c r="AH28" s="556"/>
      <c r="AI28" s="556"/>
      <c r="AJ28" s="556"/>
      <c r="AK28" s="556"/>
      <c r="AL28" s="556"/>
      <c r="AY28" s="89">
        <v>0.63760977407623276</v>
      </c>
      <c r="AZ28" s="89">
        <v>3.9812217974144128</v>
      </c>
      <c r="BA28" s="89">
        <v>1.2752195481524655</v>
      </c>
      <c r="BB28" s="89">
        <v>7.9624435948288257</v>
      </c>
      <c r="BC28" s="89">
        <v>0</v>
      </c>
      <c r="BD28" s="89">
        <v>0</v>
      </c>
      <c r="BE28" s="89">
        <v>1.2752195481524655</v>
      </c>
      <c r="BF28" s="89">
        <v>7.9624435948288257</v>
      </c>
      <c r="BG28" s="89">
        <v>2.550439096304931</v>
      </c>
      <c r="BH28" s="89">
        <v>15.924887189657651</v>
      </c>
      <c r="BI28" s="89">
        <v>0</v>
      </c>
      <c r="BJ28" s="89">
        <v>0</v>
      </c>
      <c r="BK28" s="89">
        <v>0.95641466111434903</v>
      </c>
      <c r="BL28" s="89">
        <v>5.971832696121619</v>
      </c>
      <c r="BM28" s="89">
        <v>1.9128293222286981</v>
      </c>
      <c r="BN28" s="89">
        <v>11.943665392243238</v>
      </c>
      <c r="BO28" s="89">
        <v>0</v>
      </c>
      <c r="BP28" s="89">
        <v>0</v>
      </c>
      <c r="BQ28" s="89">
        <v>1.2752195481524655</v>
      </c>
      <c r="BR28" s="89">
        <v>7.9624435948288257</v>
      </c>
      <c r="BS28" s="89">
        <v>2.550439096304931</v>
      </c>
      <c r="BT28" s="89">
        <v>15.924887189657651</v>
      </c>
      <c r="BU28" s="89">
        <v>0</v>
      </c>
      <c r="BV28" s="89">
        <v>0</v>
      </c>
      <c r="BX28" s="89">
        <v>0.39786686242061425</v>
      </c>
      <c r="BY28" s="89">
        <v>2.4842721826727328</v>
      </c>
      <c r="BZ28" s="89">
        <v>0.79573372484122851</v>
      </c>
      <c r="CA28" s="89">
        <v>4.9685443653454655</v>
      </c>
      <c r="CB28" s="89">
        <v>0</v>
      </c>
      <c r="CC28" s="89">
        <v>0</v>
      </c>
      <c r="CD28" s="89">
        <v>6.509406990288881E-2</v>
      </c>
      <c r="CE28" s="89">
        <v>0.40644598078073679</v>
      </c>
      <c r="CF28" s="89">
        <v>0.13018813980577762</v>
      </c>
      <c r="CG28" s="89">
        <v>0.81289196156147359</v>
      </c>
      <c r="CH28" s="89">
        <v>0</v>
      </c>
      <c r="CI28" s="89">
        <v>0</v>
      </c>
      <c r="CJ28" s="89">
        <v>0.18473924031361985</v>
      </c>
      <c r="CK28" s="89">
        <v>1.153507866845259</v>
      </c>
      <c r="CL28" s="89">
        <v>0.3694784806272397</v>
      </c>
      <c r="CM28" s="89">
        <v>2.3070157336905179</v>
      </c>
      <c r="CN28" s="89">
        <v>0</v>
      </c>
      <c r="CO28" s="89">
        <v>0</v>
      </c>
      <c r="DY28" s="528">
        <v>29.033691232055791</v>
      </c>
      <c r="DZ28" s="528">
        <v>22.402539530907241</v>
      </c>
      <c r="EA28" s="528">
        <v>15.771387829758703</v>
      </c>
      <c r="EB28" s="528">
        <v>59.996645646963486</v>
      </c>
      <c r="EC28" s="528">
        <v>52.662686210714796</v>
      </c>
      <c r="ED28" s="528">
        <v>42.706664238150061</v>
      </c>
      <c r="EE28" s="528">
        <v>26.155843121270362</v>
      </c>
      <c r="EF28" s="528">
        <v>20.181977717029596</v>
      </c>
      <c r="EG28" s="528">
        <v>14.208112312788842</v>
      </c>
      <c r="EH28" s="528">
        <v>41.31996891211309</v>
      </c>
      <c r="EI28" s="528">
        <v>35.274587140199571</v>
      </c>
      <c r="EJ28" s="528">
        <v>27.768884942233068</v>
      </c>
      <c r="EK28" s="528">
        <v>58.067382464111581</v>
      </c>
      <c r="EL28" s="528">
        <v>44.805079061814482</v>
      </c>
      <c r="EM28" s="528">
        <v>31.542775659517407</v>
      </c>
      <c r="EN28" s="528">
        <v>119.99329129392697</v>
      </c>
      <c r="EO28" s="528">
        <v>105.32537242142959</v>
      </c>
      <c r="EP28" s="528">
        <v>85.413328476300123</v>
      </c>
      <c r="EQ28" s="528">
        <v>52.311686242540723</v>
      </c>
      <c r="ER28" s="528">
        <v>40.363955434059193</v>
      </c>
      <c r="ES28" s="528">
        <v>28.416224625577684</v>
      </c>
      <c r="ET28" s="528">
        <v>82.63993782422618</v>
      </c>
      <c r="EU28" s="528">
        <v>70.549174280399143</v>
      </c>
      <c r="EV28" s="528">
        <v>55.537769884466137</v>
      </c>
      <c r="EW28" s="528">
        <v>43.550536848083688</v>
      </c>
      <c r="EX28" s="528">
        <v>33.603809296360865</v>
      </c>
      <c r="EY28" s="528">
        <v>23.657081744638056</v>
      </c>
      <c r="EZ28" s="528">
        <v>89.99496847044523</v>
      </c>
      <c r="FA28" s="528">
        <v>78.994029316072186</v>
      </c>
      <c r="FB28" s="528">
        <v>64.059996357225089</v>
      </c>
      <c r="FC28" s="528">
        <v>39.233764681905541</v>
      </c>
      <c r="FD28" s="528">
        <v>30.272966575544395</v>
      </c>
      <c r="FE28" s="528">
        <v>21.312168469183263</v>
      </c>
      <c r="FF28" s="528">
        <v>61.979953368169632</v>
      </c>
      <c r="FG28" s="528">
        <v>52.911880710299357</v>
      </c>
      <c r="FH28" s="528">
        <v>41.653327413349601</v>
      </c>
      <c r="FI28" s="528">
        <v>58.067382464111581</v>
      </c>
      <c r="FJ28" s="528">
        <v>44.805079061814482</v>
      </c>
      <c r="FK28" s="528">
        <v>31.542775659517407</v>
      </c>
      <c r="FL28" s="528">
        <v>119.99329129392697</v>
      </c>
      <c r="FM28" s="528">
        <v>105.32537242142959</v>
      </c>
      <c r="FN28" s="528">
        <v>85.413328476300123</v>
      </c>
      <c r="FO28" s="528">
        <v>52.311686242540723</v>
      </c>
      <c r="FP28" s="528">
        <v>40.363955434059193</v>
      </c>
      <c r="FQ28" s="528">
        <v>28.416224625577684</v>
      </c>
      <c r="FR28" s="528">
        <v>82.63993782422618</v>
      </c>
      <c r="FS28" s="528">
        <v>70.549174280399143</v>
      </c>
      <c r="FT28" s="528">
        <v>55.537769884466137</v>
      </c>
      <c r="FV28" s="528">
        <v>18.116948805753143</v>
      </c>
      <c r="FW28" s="528">
        <v>13.979127164932978</v>
      </c>
      <c r="FX28" s="528">
        <v>9.8413055241128191</v>
      </c>
      <c r="FY28" s="528">
        <v>37.437752885614934</v>
      </c>
      <c r="FZ28" s="528">
        <v>32.86138102204395</v>
      </c>
      <c r="GA28" s="528">
        <v>26.648848866065066</v>
      </c>
      <c r="GB28" s="528">
        <v>16.321178971421219</v>
      </c>
      <c r="GC28" s="528">
        <v>12.593502292763285</v>
      </c>
      <c r="GD28" s="528">
        <v>8.865825614105356</v>
      </c>
      <c r="GE28" s="528">
        <v>25.783554541957518</v>
      </c>
      <c r="GF28" s="528">
        <v>22.011251833438447</v>
      </c>
      <c r="GG28" s="528">
        <v>17.327712927381146</v>
      </c>
      <c r="GH28" s="528">
        <v>8.4121390226193604</v>
      </c>
      <c r="GI28" s="528">
        <v>6.4908480112803693</v>
      </c>
      <c r="GJ28" s="528">
        <v>4.5695569999413816</v>
      </c>
      <c r="GK28" s="528">
        <v>17.383257266160271</v>
      </c>
      <c r="GL28" s="528">
        <v>15.258336742935201</v>
      </c>
      <c r="GM28" s="528">
        <v>12.373707286898329</v>
      </c>
      <c r="GN28" s="528">
        <v>7.5783195058236199</v>
      </c>
      <c r="GO28" s="528">
        <v>5.8474687544935326</v>
      </c>
      <c r="GP28" s="528">
        <v>4.1166180031634489</v>
      </c>
      <c r="GQ28" s="528">
        <v>11.971930131819949</v>
      </c>
      <c r="GR28" s="528">
        <v>10.220358431766961</v>
      </c>
      <c r="GS28" s="528">
        <v>8.0456776498082831</v>
      </c>
      <c r="GT28" s="528">
        <v>48.241427826605303</v>
      </c>
      <c r="GU28" s="528">
        <v>37.223323940281865</v>
      </c>
      <c r="GV28" s="528">
        <v>26.205220053958442</v>
      </c>
      <c r="GW28" s="528">
        <v>99.688455996969822</v>
      </c>
      <c r="GX28" s="528">
        <v>87.502589859617814</v>
      </c>
      <c r="GY28" s="528">
        <v>70.959990725709147</v>
      </c>
      <c r="GZ28" s="528">
        <v>43.459689920020921</v>
      </c>
      <c r="HA28" s="528">
        <v>33.533711358040833</v>
      </c>
      <c r="HB28" s="528">
        <v>23.607732796060755</v>
      </c>
      <c r="HC28" s="528">
        <v>68.655903313818357</v>
      </c>
      <c r="HD28" s="528">
        <v>58.611095504053999</v>
      </c>
      <c r="HE28" s="528">
        <v>46.139867234208005</v>
      </c>
      <c r="HF28" s="528">
        <v>2.9640717621313786</v>
      </c>
      <c r="HG28" s="528">
        <v>2.2870924090519891</v>
      </c>
      <c r="HH28" s="528">
        <v>1.6101130559726011</v>
      </c>
      <c r="HI28" s="528">
        <v>6.1251034793819787</v>
      </c>
      <c r="HJ28" s="528">
        <v>5.3763739466520661</v>
      </c>
      <c r="HK28" s="528">
        <v>4.3599560424946846</v>
      </c>
      <c r="HL28" s="528">
        <v>2.6702700456116348</v>
      </c>
      <c r="HM28" s="528">
        <v>2.060393553712681</v>
      </c>
      <c r="HN28" s="528">
        <v>1.450517061813728</v>
      </c>
      <c r="HO28" s="528">
        <v>4.2183872551939627</v>
      </c>
      <c r="HP28" s="528">
        <v>3.6012096025760787</v>
      </c>
      <c r="HQ28" s="528">
        <v>2.8349467198394609</v>
      </c>
    </row>
    <row r="29" spans="1:225" x14ac:dyDescent="0.2">
      <c r="A29" s="106" t="s">
        <v>41</v>
      </c>
      <c r="B29" s="103" t="s">
        <v>42</v>
      </c>
      <c r="C29" s="279">
        <v>1.2919132074892852</v>
      </c>
      <c r="D29" s="279">
        <v>7.3247152849323331</v>
      </c>
      <c r="E29" s="279">
        <v>1.0687569491085165</v>
      </c>
      <c r="F29" s="279">
        <v>6.0911732705396098</v>
      </c>
      <c r="G29" s="279">
        <v>0.22315625838076872</v>
      </c>
      <c r="H29" s="279">
        <v>1.2335420143927236</v>
      </c>
      <c r="I29" s="414">
        <v>8.346265552714649E-2</v>
      </c>
      <c r="J29" s="414">
        <v>0.4683999676382572</v>
      </c>
      <c r="K29" s="414">
        <v>6.1359417437078678E-2</v>
      </c>
      <c r="L29" s="414">
        <v>0.34970611765413356</v>
      </c>
      <c r="M29" s="414">
        <v>2.2103238090067815E-2</v>
      </c>
      <c r="N29" s="414">
        <v>0.11869384998412361</v>
      </c>
      <c r="O29" s="414">
        <v>0.59699224051263067</v>
      </c>
      <c r="P29" s="414">
        <v>3.395369187893873</v>
      </c>
      <c r="Q29" s="414">
        <v>0.54895803335456139</v>
      </c>
      <c r="R29" s="414">
        <v>3.1286800073734846</v>
      </c>
      <c r="S29" s="414">
        <v>4.8034207158069261E-2</v>
      </c>
      <c r="T29" s="414">
        <v>0.26668918052038854</v>
      </c>
      <c r="U29" s="414">
        <v>9.9604233963921165E-3</v>
      </c>
      <c r="V29" s="414">
        <v>5.6567093352852496E-2</v>
      </c>
      <c r="W29" s="414">
        <v>9.1744517470326685E-3</v>
      </c>
      <c r="X29" s="414">
        <v>5.2288011132928504E-2</v>
      </c>
      <c r="Y29" s="414">
        <v>7.8597164935944794E-4</v>
      </c>
      <c r="Z29" s="414">
        <v>4.2790822199239931E-3</v>
      </c>
      <c r="AA29" s="400">
        <f t="shared" si="0"/>
        <v>1.9823285269254545</v>
      </c>
      <c r="AB29" s="548">
        <f>AA29*1000/GDP!C24</f>
        <v>3.1384679261607868E-3</v>
      </c>
      <c r="AC29" s="400">
        <f t="shared" si="1"/>
        <v>11.245051533817316</v>
      </c>
      <c r="AD29" s="548">
        <f>AC29*1000/GDP!C24</f>
        <v>1.7803423139780082E-2</v>
      </c>
      <c r="AE29" s="556"/>
      <c r="AF29" s="556"/>
      <c r="AG29" s="556"/>
      <c r="AH29" s="556"/>
      <c r="AI29" s="556"/>
      <c r="AJ29" s="556"/>
      <c r="AK29" s="556"/>
      <c r="AL29" s="556"/>
      <c r="AY29" s="89">
        <v>1.2293515091867704</v>
      </c>
      <c r="AZ29" s="89">
        <v>6.970011404554552</v>
      </c>
      <c r="BA29" s="89">
        <v>4.7485928551478676</v>
      </c>
      <c r="BB29" s="89">
        <v>27.063685430142829</v>
      </c>
      <c r="BC29" s="89">
        <v>0.27022323879168431</v>
      </c>
      <c r="BD29" s="89">
        <v>1.4937144077136322</v>
      </c>
      <c r="BE29" s="89">
        <v>1.5501979109796897</v>
      </c>
      <c r="BF29" s="89">
        <v>8.6998508105174075</v>
      </c>
      <c r="BG29" s="89">
        <v>9.4971857102957351</v>
      </c>
      <c r="BH29" s="89">
        <v>54.127370860285659</v>
      </c>
      <c r="BI29" s="89">
        <v>0.46651775652750183</v>
      </c>
      <c r="BJ29" s="89">
        <v>2.505188985549009</v>
      </c>
      <c r="BK29" s="89">
        <v>3.0984588062811054</v>
      </c>
      <c r="BL29" s="89">
        <v>17.622358963613216</v>
      </c>
      <c r="BM29" s="89">
        <v>7.1228892827218022</v>
      </c>
      <c r="BN29" s="89">
        <v>40.595528145214253</v>
      </c>
      <c r="BO29" s="89">
        <v>0.41550515532064031</v>
      </c>
      <c r="BP29" s="89">
        <v>2.3069128425458616</v>
      </c>
      <c r="BQ29" s="89">
        <v>3.9181062232014376</v>
      </c>
      <c r="BR29" s="89">
        <v>22.251652532613164</v>
      </c>
      <c r="BS29" s="89">
        <v>9.4971857102957351</v>
      </c>
      <c r="BT29" s="89">
        <v>54.127370860285659</v>
      </c>
      <c r="BU29" s="89">
        <v>0.49867040853073885</v>
      </c>
      <c r="BV29" s="89">
        <v>2.7149219446848591</v>
      </c>
      <c r="BX29" s="89">
        <v>0.92729917276003815</v>
      </c>
      <c r="BY29" s="89">
        <v>5.2574758002672501</v>
      </c>
      <c r="BZ29" s="89">
        <v>3.5818610002485949</v>
      </c>
      <c r="CA29" s="89">
        <v>20.414123156533734</v>
      </c>
      <c r="CB29" s="89">
        <v>0.2038292416119675</v>
      </c>
      <c r="CC29" s="89">
        <v>1.1267079629071053</v>
      </c>
      <c r="CD29" s="89">
        <v>0.20000123174831128</v>
      </c>
      <c r="CE29" s="89">
        <v>1.135844119948777</v>
      </c>
      <c r="CF29" s="89">
        <v>0.48478747945980666</v>
      </c>
      <c r="CG29" s="89">
        <v>2.7629523618451985</v>
      </c>
      <c r="CH29" s="89">
        <v>2.5454821860620546E-2</v>
      </c>
      <c r="CI29" s="89">
        <v>0.13858422975419582</v>
      </c>
      <c r="CJ29" s="89">
        <v>0.1231394023623047</v>
      </c>
      <c r="CK29" s="89">
        <v>0.69106945755803018</v>
      </c>
      <c r="CL29" s="89">
        <v>0.75440546281639209</v>
      </c>
      <c r="CM29" s="89">
        <v>4.2995878474420985</v>
      </c>
      <c r="CN29" s="89">
        <v>3.7057666845838236E-2</v>
      </c>
      <c r="CO29" s="89">
        <v>0.1989987680283844</v>
      </c>
      <c r="DY29" s="528">
        <v>38.101439887067137</v>
      </c>
      <c r="DZ29" s="528">
        <v>29.399259172119695</v>
      </c>
      <c r="EA29" s="528">
        <v>20.697078457172267</v>
      </c>
      <c r="EB29" s="528">
        <v>78.734686859917559</v>
      </c>
      <c r="EC29" s="528">
        <v>69.110198800132096</v>
      </c>
      <c r="ED29" s="528">
        <v>56.044730490571439</v>
      </c>
      <c r="EE29" s="528">
        <v>34.059695441615467</v>
      </c>
      <c r="EF29" s="528">
        <v>26.280629198777362</v>
      </c>
      <c r="EG29" s="528">
        <v>18.501562955939271</v>
      </c>
      <c r="EH29" s="528">
        <v>53.806162939519794</v>
      </c>
      <c r="EI29" s="528">
        <v>45.933969295254364</v>
      </c>
      <c r="EJ29" s="528">
        <v>36.160171151836437</v>
      </c>
      <c r="EK29" s="528">
        <v>76.202879774134274</v>
      </c>
      <c r="EL29" s="528">
        <v>58.79851834423939</v>
      </c>
      <c r="EM29" s="528">
        <v>41.394156914344535</v>
      </c>
      <c r="EN29" s="528">
        <v>157.46937371983512</v>
      </c>
      <c r="EO29" s="528">
        <v>138.22039760026419</v>
      </c>
      <c r="EP29" s="528">
        <v>112.08946098114288</v>
      </c>
      <c r="EQ29" s="528">
        <v>68.119390883230935</v>
      </c>
      <c r="ER29" s="528">
        <v>52.561258397554724</v>
      </c>
      <c r="ES29" s="528">
        <v>37.003125911878541</v>
      </c>
      <c r="ET29" s="528">
        <v>107.61232587903959</v>
      </c>
      <c r="EU29" s="528">
        <v>91.867938590508729</v>
      </c>
      <c r="EV29" s="528">
        <v>72.320342303672874</v>
      </c>
      <c r="EW29" s="528">
        <v>57.152159830600709</v>
      </c>
      <c r="EX29" s="528">
        <v>44.098888758179541</v>
      </c>
      <c r="EY29" s="528">
        <v>31.045617685758401</v>
      </c>
      <c r="EZ29" s="528">
        <v>118.10203028987634</v>
      </c>
      <c r="FA29" s="528">
        <v>103.66529820019815</v>
      </c>
      <c r="FB29" s="528">
        <v>84.067095735857151</v>
      </c>
      <c r="FC29" s="528">
        <v>51.089543162423197</v>
      </c>
      <c r="FD29" s="528">
        <v>39.420943798166043</v>
      </c>
      <c r="FE29" s="528">
        <v>27.752344433908906</v>
      </c>
      <c r="FF29" s="528">
        <v>80.709244409279691</v>
      </c>
      <c r="FG29" s="528">
        <v>68.900953942881543</v>
      </c>
      <c r="FH29" s="528">
        <v>54.240256727754655</v>
      </c>
      <c r="FI29" s="528">
        <v>76.202879774134274</v>
      </c>
      <c r="FJ29" s="528">
        <v>58.79851834423939</v>
      </c>
      <c r="FK29" s="528">
        <v>41.394156914344535</v>
      </c>
      <c r="FL29" s="528">
        <v>157.46937371983512</v>
      </c>
      <c r="FM29" s="528">
        <v>138.22039760026419</v>
      </c>
      <c r="FN29" s="528">
        <v>112.08946098114288</v>
      </c>
      <c r="FO29" s="528">
        <v>68.119390883230935</v>
      </c>
      <c r="FP29" s="528">
        <v>52.561258397554724</v>
      </c>
      <c r="FQ29" s="528">
        <v>37.003125911878541</v>
      </c>
      <c r="FR29" s="528">
        <v>107.61232587903959</v>
      </c>
      <c r="FS29" s="528">
        <v>91.867938590508729</v>
      </c>
      <c r="FT29" s="528">
        <v>72.320342303672874</v>
      </c>
      <c r="FV29" s="528">
        <v>28.73989532222221</v>
      </c>
      <c r="FW29" s="528">
        <v>22.175845156035649</v>
      </c>
      <c r="FX29" s="528">
        <v>15.611794989849098</v>
      </c>
      <c r="FY29" s="528">
        <v>59.389531348132905</v>
      </c>
      <c r="FZ29" s="528">
        <v>52.129785254859904</v>
      </c>
      <c r="GA29" s="528">
        <v>42.274509636259417</v>
      </c>
      <c r="GB29" s="528">
        <v>25.69120969181688</v>
      </c>
      <c r="GC29" s="528">
        <v>19.823464268377219</v>
      </c>
      <c r="GD29" s="528">
        <v>13.955718844937568</v>
      </c>
      <c r="GE29" s="528">
        <v>40.585959353654864</v>
      </c>
      <c r="GF29" s="528">
        <v>34.6479679821202</v>
      </c>
      <c r="GG29" s="528">
        <v>27.275597374212886</v>
      </c>
      <c r="GH29" s="528">
        <v>6.0531477995240257</v>
      </c>
      <c r="GI29" s="528">
        <v>4.6706387342006357</v>
      </c>
      <c r="GJ29" s="528">
        <v>3.2881296688772479</v>
      </c>
      <c r="GK29" s="528">
        <v>12.508521933159125</v>
      </c>
      <c r="GL29" s="528">
        <v>10.97948657666567</v>
      </c>
      <c r="GM29" s="528">
        <v>8.9037852125654453</v>
      </c>
      <c r="GN29" s="528">
        <v>5.4110388249356784</v>
      </c>
      <c r="GO29" s="528">
        <v>4.175184278499751</v>
      </c>
      <c r="GP29" s="528">
        <v>2.9393297320638263</v>
      </c>
      <c r="GQ29" s="528">
        <v>8.5481456281849706</v>
      </c>
      <c r="GR29" s="528">
        <v>7.2974959998126119</v>
      </c>
      <c r="GS29" s="528">
        <v>5.7447398598824826</v>
      </c>
      <c r="GT29" s="528">
        <v>73.11078366011256</v>
      </c>
      <c r="GU29" s="528">
        <v>56.412641713049794</v>
      </c>
      <c r="GV29" s="528">
        <v>39.714499765987057</v>
      </c>
      <c r="GW29" s="528">
        <v>151.07971443137069</v>
      </c>
      <c r="GX29" s="528">
        <v>132.61180701201999</v>
      </c>
      <c r="GY29" s="528">
        <v>107.54118947552682</v>
      </c>
      <c r="GZ29" s="528">
        <v>65.355299756178013</v>
      </c>
      <c r="HA29" s="528">
        <v>50.428472034087967</v>
      </c>
      <c r="HB29" s="528">
        <v>35.501644311997943</v>
      </c>
      <c r="HC29" s="528">
        <v>103.245723781354</v>
      </c>
      <c r="HD29" s="528">
        <v>88.140198946536387</v>
      </c>
      <c r="HE29" s="528">
        <v>69.385788516929878</v>
      </c>
      <c r="HF29" s="528">
        <v>3.8898051633583233</v>
      </c>
      <c r="HG29" s="528">
        <v>3.0013928729616683</v>
      </c>
      <c r="HH29" s="528">
        <v>2.1129805825650148</v>
      </c>
      <c r="HI29" s="528">
        <v>8.03808445011191</v>
      </c>
      <c r="HJ29" s="528">
        <v>7.0555130968875011</v>
      </c>
      <c r="HK29" s="528">
        <v>5.7216494360163992</v>
      </c>
      <c r="HL29" s="528">
        <v>3.4771803791115432</v>
      </c>
      <c r="HM29" s="528">
        <v>2.6830095517835977</v>
      </c>
      <c r="HN29" s="528">
        <v>1.8888387244556537</v>
      </c>
      <c r="HO29" s="528">
        <v>5.4931123611862507</v>
      </c>
      <c r="HP29" s="528">
        <v>4.6894340861608992</v>
      </c>
      <c r="HQ29" s="528">
        <v>3.6916195522069302</v>
      </c>
    </row>
    <row r="30" spans="1:225" x14ac:dyDescent="0.2">
      <c r="A30" s="106" t="s">
        <v>43</v>
      </c>
      <c r="B30" s="103" t="s">
        <v>44</v>
      </c>
      <c r="C30" s="279">
        <v>1.4720700348316529</v>
      </c>
      <c r="D30" s="279">
        <v>9.0320587318599692</v>
      </c>
      <c r="E30" s="279">
        <v>1.249575331340754</v>
      </c>
      <c r="F30" s="279">
        <v>7.0658583952185543</v>
      </c>
      <c r="G30" s="279">
        <v>0.22249470349089884</v>
      </c>
      <c r="H30" s="279">
        <v>1.9662003366414156</v>
      </c>
      <c r="I30" s="414">
        <v>0.4412072852699514</v>
      </c>
      <c r="J30" s="414">
        <v>2.7470876201395855</v>
      </c>
      <c r="K30" s="414">
        <v>0.36105933271837587</v>
      </c>
      <c r="L30" s="414">
        <v>2.0416489132534301</v>
      </c>
      <c r="M30" s="414">
        <v>8.0147952551575516E-2</v>
      </c>
      <c r="N30" s="414">
        <v>0.70543870688615562</v>
      </c>
      <c r="O30" s="414">
        <v>0.30458115122031515</v>
      </c>
      <c r="P30" s="414">
        <v>1.8616253734807224</v>
      </c>
      <c r="Q30" s="414">
        <v>0.26125773829148174</v>
      </c>
      <c r="R30" s="414">
        <v>1.4773100405575139</v>
      </c>
      <c r="S30" s="414">
        <v>4.3323412928833405E-2</v>
      </c>
      <c r="T30" s="414">
        <v>0.38431533292320846</v>
      </c>
      <c r="U30" s="414">
        <v>6.1383703645050837E-2</v>
      </c>
      <c r="V30" s="414">
        <v>0.3678061123117371</v>
      </c>
      <c r="W30" s="414">
        <v>5.5043184132970671E-2</v>
      </c>
      <c r="X30" s="414">
        <v>0.31124761745112639</v>
      </c>
      <c r="Y30" s="414">
        <v>6.3405195120801649E-3</v>
      </c>
      <c r="Z30" s="414">
        <v>5.6558494860610688E-2</v>
      </c>
      <c r="AA30" s="400">
        <f t="shared" si="0"/>
        <v>2.2792421749669702</v>
      </c>
      <c r="AB30" s="548">
        <f>AA30*1000/GDP!C25</f>
        <v>3.016678214547831E-3</v>
      </c>
      <c r="AC30" s="400">
        <f t="shared" si="1"/>
        <v>14.008577837792012</v>
      </c>
      <c r="AD30" s="548">
        <f>AC30*1000/GDP!C25</f>
        <v>1.8540974734585686E-2</v>
      </c>
      <c r="AE30" s="556"/>
      <c r="AF30" s="556"/>
      <c r="AG30" s="556"/>
      <c r="AH30" s="556"/>
      <c r="AI30" s="556"/>
      <c r="AJ30" s="556"/>
      <c r="AK30" s="556"/>
      <c r="AL30" s="556"/>
      <c r="AY30" s="89">
        <v>1.2844007383733325</v>
      </c>
      <c r="AZ30" s="89">
        <v>7.8805917040210156</v>
      </c>
      <c r="BA30" s="89">
        <v>2.7812561256025772</v>
      </c>
      <c r="BB30" s="89">
        <v>15.726912536962519</v>
      </c>
      <c r="BC30" s="89">
        <v>0.31929563768818131</v>
      </c>
      <c r="BD30" s="89">
        <v>2.8216365624016655</v>
      </c>
      <c r="BE30" s="89">
        <v>2.311074774867484</v>
      </c>
      <c r="BF30" s="89">
        <v>14.389438060549923</v>
      </c>
      <c r="BG30" s="89">
        <v>5.5625122512051544</v>
      </c>
      <c r="BH30" s="89">
        <v>31.453825073925039</v>
      </c>
      <c r="BI30" s="89">
        <v>0.63609183251171431</v>
      </c>
      <c r="BJ30" s="89">
        <v>5.5986932354778913</v>
      </c>
      <c r="BK30" s="89">
        <v>1.9941139039186002</v>
      </c>
      <c r="BL30" s="89">
        <v>12.188190327182532</v>
      </c>
      <c r="BM30" s="89">
        <v>4.1718841884038653</v>
      </c>
      <c r="BN30" s="89">
        <v>23.590368805443777</v>
      </c>
      <c r="BO30" s="89">
        <v>0.48074811300511061</v>
      </c>
      <c r="BP30" s="89">
        <v>4.2646425711026827</v>
      </c>
      <c r="BQ30" s="89">
        <v>3.1107749248888656</v>
      </c>
      <c r="BR30" s="89">
        <v>18.639507938724055</v>
      </c>
      <c r="BS30" s="89">
        <v>5.5625122512051544</v>
      </c>
      <c r="BT30" s="89">
        <v>31.453825073925039</v>
      </c>
      <c r="BU30" s="89">
        <v>0.64454341776795276</v>
      </c>
      <c r="BV30" s="89">
        <v>5.7494351230707643</v>
      </c>
      <c r="BX30" s="89">
        <v>0.73394327907047563</v>
      </c>
      <c r="BY30" s="89">
        <v>4.50319525944058</v>
      </c>
      <c r="BZ30" s="89">
        <v>1.5892892146300439</v>
      </c>
      <c r="CA30" s="89">
        <v>8.9868071639785807</v>
      </c>
      <c r="CB30" s="89">
        <v>0.18245465010753215</v>
      </c>
      <c r="CC30" s="89">
        <v>1.6123637499438086</v>
      </c>
      <c r="CD30" s="89">
        <v>0.1587906966343488</v>
      </c>
      <c r="CE30" s="89">
        <v>0.95146081667004812</v>
      </c>
      <c r="CF30" s="89">
        <v>0.28394056681472118</v>
      </c>
      <c r="CG30" s="89">
        <v>1.6055725392867948</v>
      </c>
      <c r="CH30" s="89">
        <v>3.2900965447416212E-2</v>
      </c>
      <c r="CI30" s="89">
        <v>0.29348211635048316</v>
      </c>
      <c r="CJ30" s="89">
        <v>0.15174851341533466</v>
      </c>
      <c r="CK30" s="89">
        <v>0.94483132190982111</v>
      </c>
      <c r="CL30" s="89">
        <v>0.36524260234001699</v>
      </c>
      <c r="CM30" s="89">
        <v>2.0653036622182808</v>
      </c>
      <c r="CN30" s="89">
        <v>4.176671002989224E-2</v>
      </c>
      <c r="CO30" s="89">
        <v>0.36761829811455388</v>
      </c>
      <c r="DY30" s="528">
        <v>28.470212940811596</v>
      </c>
      <c r="DZ30" s="528">
        <v>21.967756898774386</v>
      </c>
      <c r="EA30" s="528">
        <v>15.465300856737162</v>
      </c>
      <c r="EB30" s="528">
        <v>58.832246428850674</v>
      </c>
      <c r="EC30" s="528">
        <v>51.640622560551698</v>
      </c>
      <c r="ED30" s="528">
        <v>41.877824460344499</v>
      </c>
      <c r="EE30" s="528">
        <v>26.297759598696068</v>
      </c>
      <c r="EF30" s="528">
        <v>20.291481171833382</v>
      </c>
      <c r="EG30" s="528">
        <v>14.285202744970704</v>
      </c>
      <c r="EH30" s="528">
        <v>41.544162963444521</v>
      </c>
      <c r="EI30" s="528">
        <v>35.465980135117491</v>
      </c>
      <c r="EJ30" s="528">
        <v>27.919553468373472</v>
      </c>
      <c r="EK30" s="528">
        <v>56.940425881623192</v>
      </c>
      <c r="EL30" s="528">
        <v>43.935513797548772</v>
      </c>
      <c r="EM30" s="528">
        <v>30.930601713474324</v>
      </c>
      <c r="EN30" s="528">
        <v>117.66449285770135</v>
      </c>
      <c r="EO30" s="528">
        <v>103.2812451211034</v>
      </c>
      <c r="EP30" s="528">
        <v>83.755648920688998</v>
      </c>
      <c r="EQ30" s="528">
        <v>52.595519197392136</v>
      </c>
      <c r="ER30" s="528">
        <v>40.582962343666765</v>
      </c>
      <c r="ES30" s="528">
        <v>28.570405489941407</v>
      </c>
      <c r="ET30" s="528">
        <v>83.088325926889041</v>
      </c>
      <c r="EU30" s="528">
        <v>70.931960270234981</v>
      </c>
      <c r="EV30" s="528">
        <v>55.839106936746944</v>
      </c>
      <c r="EW30" s="528">
        <v>42.705319411217395</v>
      </c>
      <c r="EX30" s="528">
        <v>32.951635348161581</v>
      </c>
      <c r="EY30" s="528">
        <v>23.197951285105745</v>
      </c>
      <c r="EZ30" s="528">
        <v>88.248369643276007</v>
      </c>
      <c r="FA30" s="528">
        <v>77.460933840827551</v>
      </c>
      <c r="FB30" s="528">
        <v>62.816736690516748</v>
      </c>
      <c r="FC30" s="528">
        <v>39.446639398044098</v>
      </c>
      <c r="FD30" s="528">
        <v>30.437221757750073</v>
      </c>
      <c r="FE30" s="528">
        <v>21.427804117456056</v>
      </c>
      <c r="FF30" s="528">
        <v>62.316244445166781</v>
      </c>
      <c r="FG30" s="528">
        <v>53.198970202676236</v>
      </c>
      <c r="FH30" s="528">
        <v>41.879330202560212</v>
      </c>
      <c r="FI30" s="528">
        <v>56.940425881623192</v>
      </c>
      <c r="FJ30" s="528">
        <v>43.935513797548772</v>
      </c>
      <c r="FK30" s="528">
        <v>30.930601713474324</v>
      </c>
      <c r="FL30" s="528">
        <v>117.66449285770135</v>
      </c>
      <c r="FM30" s="528">
        <v>103.2812451211034</v>
      </c>
      <c r="FN30" s="528">
        <v>83.755648920688998</v>
      </c>
      <c r="FO30" s="528">
        <v>52.595519197392136</v>
      </c>
      <c r="FP30" s="528">
        <v>40.582962343666765</v>
      </c>
      <c r="FQ30" s="528">
        <v>28.570405489941407</v>
      </c>
      <c r="FR30" s="528">
        <v>83.088325926889041</v>
      </c>
      <c r="FS30" s="528">
        <v>70.931960270234981</v>
      </c>
      <c r="FT30" s="528">
        <v>55.839106936746944</v>
      </c>
      <c r="FV30" s="528">
        <v>16.268693109035194</v>
      </c>
      <c r="FW30" s="528">
        <v>12.55300394215679</v>
      </c>
      <c r="FX30" s="528">
        <v>8.8373147752783776</v>
      </c>
      <c r="FY30" s="528">
        <v>33.618426530771806</v>
      </c>
      <c r="FZ30" s="528">
        <v>29.508927177458109</v>
      </c>
      <c r="GA30" s="528">
        <v>23.930185405911139</v>
      </c>
      <c r="GB30" s="528">
        <v>15.027291199254893</v>
      </c>
      <c r="GC30" s="528">
        <v>11.595132098190502</v>
      </c>
      <c r="GD30" s="528">
        <v>8.1629729971261149</v>
      </c>
      <c r="GE30" s="528">
        <v>23.739521693396867</v>
      </c>
      <c r="GF30" s="528">
        <v>20.266274362924278</v>
      </c>
      <c r="GG30" s="528">
        <v>15.954030553356267</v>
      </c>
      <c r="GH30" s="528">
        <v>3.7387907456468237</v>
      </c>
      <c r="GI30" s="528">
        <v>2.8848694025052661</v>
      </c>
      <c r="GJ30" s="528">
        <v>2.0309480593637068</v>
      </c>
      <c r="GK30" s="528">
        <v>7.7260208397840628</v>
      </c>
      <c r="GL30" s="528">
        <v>6.7815959835011812</v>
      </c>
      <c r="GM30" s="528">
        <v>5.499517087057475</v>
      </c>
      <c r="GN30" s="528">
        <v>3.4534978864842643</v>
      </c>
      <c r="GO30" s="528">
        <v>2.6647360235218085</v>
      </c>
      <c r="GP30" s="528">
        <v>1.8759741605593534</v>
      </c>
      <c r="GQ30" s="528">
        <v>5.4556996937916855</v>
      </c>
      <c r="GR30" s="528">
        <v>4.6574951367642061</v>
      </c>
      <c r="GS30" s="528">
        <v>3.6664765503215349</v>
      </c>
      <c r="GT30" s="528">
        <v>43.644431246130772</v>
      </c>
      <c r="GU30" s="528">
        <v>33.676258677570047</v>
      </c>
      <c r="GV30" s="528">
        <v>23.708086109009308</v>
      </c>
      <c r="GW30" s="528">
        <v>90.188996466501266</v>
      </c>
      <c r="GX30" s="528">
        <v>79.164339428616117</v>
      </c>
      <c r="GY30" s="528">
        <v>64.198108886534229</v>
      </c>
      <c r="GZ30" s="528">
        <v>40.314091191333645</v>
      </c>
      <c r="HA30" s="528">
        <v>31.106551845164848</v>
      </c>
      <c r="HB30" s="528">
        <v>21.899012498996058</v>
      </c>
      <c r="HC30" s="528">
        <v>63.686610560504604</v>
      </c>
      <c r="HD30" s="528">
        <v>54.36884279024467</v>
      </c>
      <c r="HE30" s="528">
        <v>42.800278111947321</v>
      </c>
      <c r="HF30" s="528">
        <v>2.9065458320558077</v>
      </c>
      <c r="HG30" s="528">
        <v>2.2427051173270129</v>
      </c>
      <c r="HH30" s="528">
        <v>1.5788644025982166</v>
      </c>
      <c r="HI30" s="528">
        <v>6.0062290718989431</v>
      </c>
      <c r="HJ30" s="528">
        <v>5.272030686253796</v>
      </c>
      <c r="HK30" s="528">
        <v>4.2753391551313493</v>
      </c>
      <c r="HL30" s="528">
        <v>2.6847584074240061</v>
      </c>
      <c r="HM30" s="528">
        <v>2.0715728452345723</v>
      </c>
      <c r="HN30" s="528">
        <v>1.4583872830451392</v>
      </c>
      <c r="HO30" s="528">
        <v>4.2412753975069046</v>
      </c>
      <c r="HP30" s="528">
        <v>3.620749059931732</v>
      </c>
      <c r="HQ30" s="528">
        <v>2.8503285850044953</v>
      </c>
    </row>
    <row r="31" spans="1:225" x14ac:dyDescent="0.2">
      <c r="A31" s="106" t="s">
        <v>45</v>
      </c>
      <c r="B31" s="103" t="s">
        <v>46</v>
      </c>
      <c r="C31" s="279">
        <v>0.71561734103480212</v>
      </c>
      <c r="D31" s="279">
        <v>4.159826983508335</v>
      </c>
      <c r="E31" s="279">
        <v>0.57391027219156043</v>
      </c>
      <c r="F31" s="279">
        <v>3.2307660516960857</v>
      </c>
      <c r="G31" s="279">
        <v>0.14170706884324175</v>
      </c>
      <c r="H31" s="279">
        <v>0.9290609318122498</v>
      </c>
      <c r="I31" s="414">
        <v>3.167361210647035E-2</v>
      </c>
      <c r="J31" s="414">
        <v>0.17963329522928806</v>
      </c>
      <c r="K31" s="414">
        <v>2.2278990595363077E-2</v>
      </c>
      <c r="L31" s="414">
        <v>0.12541717750876991</v>
      </c>
      <c r="M31" s="414">
        <v>9.3946215111072699E-3</v>
      </c>
      <c r="N31" s="414">
        <v>5.4216117720518153E-2</v>
      </c>
      <c r="O31" s="414">
        <v>0.55469975382630721</v>
      </c>
      <c r="P31" s="414">
        <v>3.1327500159103758</v>
      </c>
      <c r="Q31" s="414">
        <v>0.52936488291198203</v>
      </c>
      <c r="R31" s="414">
        <v>2.9800025814858637</v>
      </c>
      <c r="S31" s="414">
        <v>2.5334870914325128E-2</v>
      </c>
      <c r="T31" s="414">
        <v>0.15274743442451233</v>
      </c>
      <c r="U31" s="414">
        <v>8.7560000946394888E-3</v>
      </c>
      <c r="V31" s="414">
        <v>4.943042759071474E-2</v>
      </c>
      <c r="W31" s="414">
        <v>7.8648140764399268E-3</v>
      </c>
      <c r="X31" s="414">
        <v>4.4274123590843213E-2</v>
      </c>
      <c r="Y31" s="414">
        <v>8.9118601819956249E-4</v>
      </c>
      <c r="Z31" s="414">
        <v>5.1563039998715303E-3</v>
      </c>
      <c r="AA31" s="400">
        <f t="shared" si="0"/>
        <v>1.3107467070622192</v>
      </c>
      <c r="AB31" s="548">
        <f>AA31*1000/GDP!C26</f>
        <v>5.6083362873521449E-3</v>
      </c>
      <c r="AC31" s="400">
        <f t="shared" si="1"/>
        <v>7.5216407222387138</v>
      </c>
      <c r="AD31" s="548">
        <f>AC31*1000/GDP!C26</f>
        <v>3.2183098668623678E-2</v>
      </c>
      <c r="AE31" s="556"/>
      <c r="AF31" s="556"/>
      <c r="AG31" s="556"/>
      <c r="AH31" s="556"/>
      <c r="AI31" s="556"/>
      <c r="AJ31" s="556"/>
      <c r="AK31" s="556"/>
      <c r="AL31" s="556"/>
      <c r="AY31" s="89">
        <v>1.3534623507599448</v>
      </c>
      <c r="AZ31" s="89">
        <v>7.8675695584912217</v>
      </c>
      <c r="BA31" s="89">
        <v>3.1012821341578385</v>
      </c>
      <c r="BB31" s="89">
        <v>17.458333682559356</v>
      </c>
      <c r="BC31" s="89">
        <v>0.41232862123800212</v>
      </c>
      <c r="BD31" s="89">
        <v>2.7033119532237651</v>
      </c>
      <c r="BE31" s="89">
        <v>1.3535731669431774</v>
      </c>
      <c r="BF31" s="89">
        <v>7.6766365482601726</v>
      </c>
      <c r="BG31" s="89">
        <v>6.2025642683156752</v>
      </c>
      <c r="BH31" s="89">
        <v>34.916667365118705</v>
      </c>
      <c r="BI31" s="89">
        <v>0.47428180951768573</v>
      </c>
      <c r="BJ31" s="89">
        <v>2.737068054004077</v>
      </c>
      <c r="BK31" s="89">
        <v>3.1684637186881108</v>
      </c>
      <c r="BL31" s="89">
        <v>17.894373842177245</v>
      </c>
      <c r="BM31" s="89">
        <v>4.6519232012367562</v>
      </c>
      <c r="BN31" s="89">
        <v>26.187500523839031</v>
      </c>
      <c r="BO31" s="89">
        <v>0.4134675368120555</v>
      </c>
      <c r="BP31" s="89">
        <v>2.4928528619482186</v>
      </c>
      <c r="BQ31" s="89">
        <v>2.7957903792048251</v>
      </c>
      <c r="BR31" s="89">
        <v>15.78313298359906</v>
      </c>
      <c r="BS31" s="89">
        <v>6.2025642683156752</v>
      </c>
      <c r="BT31" s="89">
        <v>34.916667365118705</v>
      </c>
      <c r="BU31" s="89">
        <v>0.47814065004472522</v>
      </c>
      <c r="BV31" s="89">
        <v>2.7664690603064495</v>
      </c>
      <c r="BX31" s="89">
        <v>0.84720669150495032</v>
      </c>
      <c r="BY31" s="89">
        <v>4.9247454663898669</v>
      </c>
      <c r="BZ31" s="89">
        <v>1.9412634380468883</v>
      </c>
      <c r="CA31" s="89">
        <v>10.928133398085118</v>
      </c>
      <c r="CB31" s="89">
        <v>0.25809921259775304</v>
      </c>
      <c r="CC31" s="89">
        <v>1.6921519647078094</v>
      </c>
      <c r="CD31" s="89">
        <v>0.14271218994521265</v>
      </c>
      <c r="CE31" s="89">
        <v>0.80565606385932886</v>
      </c>
      <c r="CF31" s="89">
        <v>0.31661226699657563</v>
      </c>
      <c r="CG31" s="89">
        <v>1.7823346493816521</v>
      </c>
      <c r="CH31" s="89">
        <v>2.4406872481304555E-2</v>
      </c>
      <c r="CI31" s="89">
        <v>0.14121547199983531</v>
      </c>
      <c r="CJ31" s="89">
        <v>9.0815185097543799E-2</v>
      </c>
      <c r="CK31" s="89">
        <v>0.51504801224098418</v>
      </c>
      <c r="CL31" s="89">
        <v>0.41614818900303008</v>
      </c>
      <c r="CM31" s="89">
        <v>2.3426613996151553</v>
      </c>
      <c r="CN31" s="89">
        <v>3.1820954619703086E-2</v>
      </c>
      <c r="CO31" s="89">
        <v>0.18363790596580956</v>
      </c>
      <c r="DY31" s="528">
        <v>27.932390729538614</v>
      </c>
      <c r="DZ31" s="528">
        <v>21.552770624643987</v>
      </c>
      <c r="EA31" s="528">
        <v>15.173150519749367</v>
      </c>
      <c r="EB31" s="528">
        <v>57.720864194572961</v>
      </c>
      <c r="EC31" s="528">
        <v>50.665095125095924</v>
      </c>
      <c r="ED31" s="528">
        <v>41.086723101131327</v>
      </c>
      <c r="EE31" s="528">
        <v>25.347826114378336</v>
      </c>
      <c r="EF31" s="528">
        <v>19.558507804304266</v>
      </c>
      <c r="EG31" s="528">
        <v>13.769189494230211</v>
      </c>
      <c r="EH31" s="528">
        <v>40.04349552716279</v>
      </c>
      <c r="EI31" s="528">
        <v>34.184870162305735</v>
      </c>
      <c r="EJ31" s="528">
        <v>26.911037187461005</v>
      </c>
      <c r="EK31" s="528">
        <v>55.864781459077228</v>
      </c>
      <c r="EL31" s="528">
        <v>43.105541249287974</v>
      </c>
      <c r="EM31" s="528">
        <v>30.346301039498734</v>
      </c>
      <c r="EN31" s="528">
        <v>115.44172838914592</v>
      </c>
      <c r="EO31" s="528">
        <v>101.33019025019185</v>
      </c>
      <c r="EP31" s="528">
        <v>82.173446202262653</v>
      </c>
      <c r="EQ31" s="528">
        <v>50.695652228756671</v>
      </c>
      <c r="ER31" s="528">
        <v>39.117015608608533</v>
      </c>
      <c r="ES31" s="528">
        <v>27.538378988460423</v>
      </c>
      <c r="ET31" s="528">
        <v>80.08699105432558</v>
      </c>
      <c r="EU31" s="528">
        <v>68.36974032461147</v>
      </c>
      <c r="EV31" s="528">
        <v>53.822074374922011</v>
      </c>
      <c r="EW31" s="528">
        <v>41.898586094307923</v>
      </c>
      <c r="EX31" s="528">
        <v>32.329155936965982</v>
      </c>
      <c r="EY31" s="528">
        <v>22.759725779624048</v>
      </c>
      <c r="EZ31" s="528">
        <v>86.581296291859445</v>
      </c>
      <c r="FA31" s="528">
        <v>75.997642687643889</v>
      </c>
      <c r="FB31" s="528">
        <v>61.63008465169699</v>
      </c>
      <c r="FC31" s="528">
        <v>38.021739171567503</v>
      </c>
      <c r="FD31" s="528">
        <v>29.337761706456398</v>
      </c>
      <c r="FE31" s="528">
        <v>20.653784241345317</v>
      </c>
      <c r="FF31" s="528">
        <v>60.065243290744185</v>
      </c>
      <c r="FG31" s="528">
        <v>51.277305243458599</v>
      </c>
      <c r="FH31" s="528">
        <v>40.366555781191508</v>
      </c>
      <c r="FI31" s="528">
        <v>55.864781459077228</v>
      </c>
      <c r="FJ31" s="528">
        <v>43.105541249287974</v>
      </c>
      <c r="FK31" s="528">
        <v>30.346301039498734</v>
      </c>
      <c r="FL31" s="528">
        <v>115.44172838914592</v>
      </c>
      <c r="FM31" s="528">
        <v>101.33019025019185</v>
      </c>
      <c r="FN31" s="528">
        <v>82.173446202262653</v>
      </c>
      <c r="FO31" s="528">
        <v>50.695652228756671</v>
      </c>
      <c r="FP31" s="528">
        <v>39.117015608608533</v>
      </c>
      <c r="FQ31" s="528">
        <v>27.538378988460423</v>
      </c>
      <c r="FR31" s="528">
        <v>80.08699105432558</v>
      </c>
      <c r="FS31" s="528">
        <v>68.36974032461147</v>
      </c>
      <c r="FT31" s="528">
        <v>53.822074374922011</v>
      </c>
      <c r="FV31" s="528">
        <v>17.484423059502731</v>
      </c>
      <c r="FW31" s="528">
        <v>13.491067175542229</v>
      </c>
      <c r="FX31" s="528">
        <v>9.4977112915817283</v>
      </c>
      <c r="FY31" s="528">
        <v>36.130670614984886</v>
      </c>
      <c r="FZ31" s="528">
        <v>31.714075823102991</v>
      </c>
      <c r="GA31" s="528">
        <v>25.718444789945494</v>
      </c>
      <c r="GB31" s="528">
        <v>15.866601599333375</v>
      </c>
      <c r="GC31" s="528">
        <v>12.242748147633774</v>
      </c>
      <c r="GD31" s="528">
        <v>8.6188946959341823</v>
      </c>
      <c r="GE31" s="528">
        <v>25.065431146136071</v>
      </c>
      <c r="GF31" s="528">
        <v>21.398194588472954</v>
      </c>
      <c r="GG31" s="528">
        <v>16.845101578004126</v>
      </c>
      <c r="GH31" s="528">
        <v>3.7481316803119742</v>
      </c>
      <c r="GI31" s="528">
        <v>2.8920769138209668</v>
      </c>
      <c r="GJ31" s="528">
        <v>2.0360221473299607</v>
      </c>
      <c r="GK31" s="528">
        <v>7.7453234059867953</v>
      </c>
      <c r="GL31" s="528">
        <v>6.7985390138328681</v>
      </c>
      <c r="GM31" s="528">
        <v>5.5132569920949228</v>
      </c>
      <c r="GN31" s="528">
        <v>3.4013196724285524</v>
      </c>
      <c r="GO31" s="528">
        <v>2.624475055886228</v>
      </c>
      <c r="GP31" s="528">
        <v>1.8476304393439056</v>
      </c>
      <c r="GQ31" s="528">
        <v>5.3732706100616987</v>
      </c>
      <c r="GR31" s="528">
        <v>4.587125967244627</v>
      </c>
      <c r="GS31" s="528">
        <v>3.6110804839096686</v>
      </c>
      <c r="GT31" s="528">
        <v>30.902408790696146</v>
      </c>
      <c r="GU31" s="528">
        <v>23.844451227388998</v>
      </c>
      <c r="GV31" s="528">
        <v>16.786493664081853</v>
      </c>
      <c r="GW31" s="528">
        <v>63.858255398334578</v>
      </c>
      <c r="GX31" s="528">
        <v>56.052254750951725</v>
      </c>
      <c r="GY31" s="528">
        <v>45.455425761268934</v>
      </c>
      <c r="GZ31" s="528">
        <v>28.043030477647232</v>
      </c>
      <c r="HA31" s="528">
        <v>21.638140800653723</v>
      </c>
      <c r="HB31" s="528">
        <v>15.23325112366023</v>
      </c>
      <c r="HC31" s="528">
        <v>44.301273033539481</v>
      </c>
      <c r="HD31" s="528">
        <v>37.81970696462087</v>
      </c>
      <c r="HE31" s="528">
        <v>29.772455934790742</v>
      </c>
      <c r="HF31" s="528">
        <v>2.8516391508233085</v>
      </c>
      <c r="HG31" s="528">
        <v>2.2003388509439104</v>
      </c>
      <c r="HH31" s="528">
        <v>1.5490385510645128</v>
      </c>
      <c r="HI31" s="528">
        <v>5.8927672088782348</v>
      </c>
      <c r="HJ31" s="528">
        <v>5.1724383436368022</v>
      </c>
      <c r="HK31" s="528">
        <v>4.1945750118095191</v>
      </c>
      <c r="HL31" s="528">
        <v>2.5877789708699481</v>
      </c>
      <c r="HM31" s="528">
        <v>1.9967430330786633</v>
      </c>
      <c r="HN31" s="528">
        <v>1.4057070952873798</v>
      </c>
      <c r="HO31" s="528">
        <v>4.0880711102297269</v>
      </c>
      <c r="HP31" s="528">
        <v>3.4899595621635786</v>
      </c>
      <c r="HQ31" s="528">
        <v>2.7473683859030484</v>
      </c>
    </row>
    <row r="32" spans="1:225" x14ac:dyDescent="0.2">
      <c r="A32" s="106" t="s">
        <v>47</v>
      </c>
      <c r="B32" s="103" t="s">
        <v>48</v>
      </c>
      <c r="C32" s="279">
        <v>0.67858114369002687</v>
      </c>
      <c r="D32" s="279">
        <v>4.8651388882166744</v>
      </c>
      <c r="E32" s="279">
        <v>0.63003622637495227</v>
      </c>
      <c r="F32" s="279">
        <v>4.3319614566551055</v>
      </c>
      <c r="G32" s="279">
        <v>4.8544917315074557E-2</v>
      </c>
      <c r="H32" s="279">
        <v>0.53317743156156916</v>
      </c>
      <c r="I32" s="414">
        <v>9.305437660129473E-2</v>
      </c>
      <c r="J32" s="414">
        <v>0.66730256445822445</v>
      </c>
      <c r="K32" s="414">
        <v>8.5746771090287624E-2</v>
      </c>
      <c r="L32" s="414">
        <v>0.58957198307941894</v>
      </c>
      <c r="M32" s="414">
        <v>7.3076055110070995E-3</v>
      </c>
      <c r="N32" s="414">
        <v>7.7730581378805563E-2</v>
      </c>
      <c r="O32" s="414">
        <v>0.13454470366022694</v>
      </c>
      <c r="P32" s="414">
        <v>0.96483399347701515</v>
      </c>
      <c r="Q32" s="414">
        <v>0.1239788425599269</v>
      </c>
      <c r="R32" s="414">
        <v>0.85244553396630973</v>
      </c>
      <c r="S32" s="414">
        <v>1.0565861100300054E-2</v>
      </c>
      <c r="T32" s="414">
        <v>0.11238845951070547</v>
      </c>
      <c r="U32" s="414">
        <v>3.8591606366376964E-2</v>
      </c>
      <c r="V32" s="414">
        <v>0.26995421151641408</v>
      </c>
      <c r="W32" s="414">
        <v>3.7313634806119211E-2</v>
      </c>
      <c r="X32" s="414">
        <v>0.25655862476011915</v>
      </c>
      <c r="Y32" s="414">
        <v>1.2779715602577501E-3</v>
      </c>
      <c r="Z32" s="414">
        <v>1.3395586756294955E-2</v>
      </c>
      <c r="AA32" s="400">
        <f t="shared" si="0"/>
        <v>0.94477183031792555</v>
      </c>
      <c r="AB32" s="548">
        <f>AA32*1000/GDP!C27</f>
        <v>2.8124487022934451E-3</v>
      </c>
      <c r="AC32" s="400">
        <f t="shared" si="1"/>
        <v>6.7672296576683282</v>
      </c>
      <c r="AD32" s="548">
        <f>AC32*1000/GDP!C27</f>
        <v>2.0145061122775407E-2</v>
      </c>
      <c r="AE32" s="556"/>
      <c r="AF32" s="556"/>
      <c r="AG32" s="556"/>
      <c r="AH32" s="556"/>
      <c r="AI32" s="556"/>
      <c r="AJ32" s="556"/>
      <c r="AK32" s="556"/>
      <c r="AL32" s="556"/>
      <c r="AY32" s="89">
        <v>1.7693039493391052</v>
      </c>
      <c r="AZ32" s="89">
        <v>12.685158627008772</v>
      </c>
      <c r="BA32" s="89">
        <v>3.7334772103578024</v>
      </c>
      <c r="BB32" s="89">
        <v>25.670395919337263</v>
      </c>
      <c r="BC32" s="89">
        <v>0.22602495853869947</v>
      </c>
      <c r="BD32" s="89">
        <v>2.4824721830363852</v>
      </c>
      <c r="BE32" s="89">
        <v>2.8361589942485446</v>
      </c>
      <c r="BF32" s="89">
        <v>20.338389651271701</v>
      </c>
      <c r="BG32" s="89">
        <v>7.4669544207156031</v>
      </c>
      <c r="BH32" s="89">
        <v>51.340791838674527</v>
      </c>
      <c r="BI32" s="89">
        <v>0.3426537646124353</v>
      </c>
      <c r="BJ32" s="89">
        <v>3.64478847343941</v>
      </c>
      <c r="BK32" s="89">
        <v>2.1271192456864081</v>
      </c>
      <c r="BL32" s="89">
        <v>15.253792238453778</v>
      </c>
      <c r="BM32" s="89">
        <v>5.6002158155367034</v>
      </c>
      <c r="BN32" s="89">
        <v>38.5055938790059</v>
      </c>
      <c r="BO32" s="89">
        <v>0.25699032345932643</v>
      </c>
      <c r="BP32" s="89">
        <v>2.7335913550795574</v>
      </c>
      <c r="BQ32" s="89">
        <v>4.2264690704272789</v>
      </c>
      <c r="BR32" s="89">
        <v>29.564800038999312</v>
      </c>
      <c r="BS32" s="89">
        <v>7.4669544207156031</v>
      </c>
      <c r="BT32" s="89">
        <v>51.340791838674527</v>
      </c>
      <c r="BU32" s="89">
        <v>0.30915446433608273</v>
      </c>
      <c r="BV32" s="89">
        <v>3.2405302096665154</v>
      </c>
      <c r="BX32" s="89">
        <v>0.75510027109133271</v>
      </c>
      <c r="BY32" s="89">
        <v>5.413748565738973</v>
      </c>
      <c r="BZ32" s="89">
        <v>1.5933665070422394</v>
      </c>
      <c r="CA32" s="89">
        <v>10.955564149932455</v>
      </c>
      <c r="CB32" s="89">
        <v>9.6462514272762895E-2</v>
      </c>
      <c r="CC32" s="89">
        <v>1.0594648924440946</v>
      </c>
      <c r="CD32" s="89">
        <v>0.21574173130531216</v>
      </c>
      <c r="CE32" s="89">
        <v>1.5091465333885066</v>
      </c>
      <c r="CF32" s="89">
        <v>0.38115354624851888</v>
      </c>
      <c r="CG32" s="89">
        <v>2.620710369173838</v>
      </c>
      <c r="CH32" s="89">
        <v>1.5780907955370418E-2</v>
      </c>
      <c r="CI32" s="89">
        <v>0.16541410480733559</v>
      </c>
      <c r="CJ32" s="89">
        <v>0.19315504940487951</v>
      </c>
      <c r="CK32" s="89">
        <v>1.3851348481779817</v>
      </c>
      <c r="CL32" s="89">
        <v>0.50853282660179122</v>
      </c>
      <c r="CM32" s="89">
        <v>3.496536408641048</v>
      </c>
      <c r="CN32" s="89">
        <v>2.3336246298850054E-2</v>
      </c>
      <c r="CO32" s="89">
        <v>0.24822631562094621</v>
      </c>
      <c r="DY32" s="528">
        <v>25.501719957522635</v>
      </c>
      <c r="DZ32" s="528">
        <v>19.677253053644002</v>
      </c>
      <c r="EA32" s="528">
        <v>13.852786149765381</v>
      </c>
      <c r="EB32" s="528">
        <v>52.698006720905866</v>
      </c>
      <c r="EC32" s="528">
        <v>46.256229193267593</v>
      </c>
      <c r="ED32" s="528">
        <v>37.511365090181599</v>
      </c>
      <c r="EE32" s="528">
        <v>27.585367771937541</v>
      </c>
      <c r="EF32" s="528">
        <v>21.285005996865387</v>
      </c>
      <c r="EG32" s="528">
        <v>14.984644221793236</v>
      </c>
      <c r="EH32" s="528">
        <v>43.578275549402576</v>
      </c>
      <c r="EI32" s="528">
        <v>37.202488742347342</v>
      </c>
      <c r="EJ32" s="528">
        <v>29.286568977972728</v>
      </c>
      <c r="EK32" s="528">
        <v>51.00343991504527</v>
      </c>
      <c r="EL32" s="528">
        <v>39.354506107288003</v>
      </c>
      <c r="EM32" s="528">
        <v>27.705572299530761</v>
      </c>
      <c r="EN32" s="528">
        <v>105.39601344181173</v>
      </c>
      <c r="EO32" s="528">
        <v>92.512458386535187</v>
      </c>
      <c r="EP32" s="528">
        <v>75.022730180363197</v>
      </c>
      <c r="EQ32" s="528">
        <v>55.170735543875082</v>
      </c>
      <c r="ER32" s="528">
        <v>42.570011993730773</v>
      </c>
      <c r="ES32" s="528">
        <v>29.969288443586471</v>
      </c>
      <c r="ET32" s="528">
        <v>87.156551098805153</v>
      </c>
      <c r="EU32" s="528">
        <v>74.404977484694683</v>
      </c>
      <c r="EV32" s="528">
        <v>58.573137955945455</v>
      </c>
      <c r="EW32" s="528">
        <v>38.252579936283951</v>
      </c>
      <c r="EX32" s="528">
        <v>29.515879580466002</v>
      </c>
      <c r="EY32" s="528">
        <v>20.779179224648072</v>
      </c>
      <c r="EZ32" s="528">
        <v>79.047010081358792</v>
      </c>
      <c r="FA32" s="528">
        <v>69.384343789901394</v>
      </c>
      <c r="FB32" s="528">
        <v>56.267047635272398</v>
      </c>
      <c r="FC32" s="528">
        <v>41.378051657906312</v>
      </c>
      <c r="FD32" s="528">
        <v>31.92750899529808</v>
      </c>
      <c r="FE32" s="528">
        <v>22.476966332689855</v>
      </c>
      <c r="FF32" s="528">
        <v>65.367413324103865</v>
      </c>
      <c r="FG32" s="528">
        <v>55.803733113521012</v>
      </c>
      <c r="FH32" s="528">
        <v>43.929853466959088</v>
      </c>
      <c r="FI32" s="528">
        <v>51.00343991504527</v>
      </c>
      <c r="FJ32" s="528">
        <v>39.354506107288003</v>
      </c>
      <c r="FK32" s="528">
        <v>27.705572299530761</v>
      </c>
      <c r="FL32" s="528">
        <v>105.39601344181173</v>
      </c>
      <c r="FM32" s="528">
        <v>92.512458386535187</v>
      </c>
      <c r="FN32" s="528">
        <v>75.022730180363197</v>
      </c>
      <c r="FO32" s="528">
        <v>55.170735543875082</v>
      </c>
      <c r="FP32" s="528">
        <v>42.570011993730773</v>
      </c>
      <c r="FQ32" s="528">
        <v>29.969288443586471</v>
      </c>
      <c r="FR32" s="528">
        <v>87.156551098805153</v>
      </c>
      <c r="FS32" s="528">
        <v>74.404977484694683</v>
      </c>
      <c r="FT32" s="528">
        <v>58.573137955945455</v>
      </c>
      <c r="FV32" s="528">
        <v>10.883576934541683</v>
      </c>
      <c r="FW32" s="528">
        <v>8.3978217087512945</v>
      </c>
      <c r="FX32" s="528">
        <v>5.9120664829609133</v>
      </c>
      <c r="FY32" s="528">
        <v>22.490357960141701</v>
      </c>
      <c r="FZ32" s="528">
        <v>19.741148046691467</v>
      </c>
      <c r="GA32" s="528">
        <v>16.009031099027595</v>
      </c>
      <c r="GB32" s="528">
        <v>11.772832299687542</v>
      </c>
      <c r="GC32" s="528">
        <v>9.0839755398823634</v>
      </c>
      <c r="GD32" s="528">
        <v>6.3951187800771851</v>
      </c>
      <c r="GE32" s="528">
        <v>18.598255937504785</v>
      </c>
      <c r="GF32" s="528">
        <v>15.877209421881354</v>
      </c>
      <c r="GG32" s="528">
        <v>12.498867807796765</v>
      </c>
      <c r="GH32" s="528">
        <v>3.4735612413081935</v>
      </c>
      <c r="GI32" s="528">
        <v>2.6802170071822471</v>
      </c>
      <c r="GJ32" s="528">
        <v>1.8868727730563024</v>
      </c>
      <c r="GK32" s="528">
        <v>7.1779375644010361</v>
      </c>
      <c r="GL32" s="528">
        <v>6.3005101288239365</v>
      </c>
      <c r="GM32" s="528">
        <v>5.1093818025940649</v>
      </c>
      <c r="GN32" s="528">
        <v>3.757372619550277</v>
      </c>
      <c r="GO32" s="528">
        <v>2.89920726817151</v>
      </c>
      <c r="GP32" s="528">
        <v>2.0410419167927434</v>
      </c>
      <c r="GQ32" s="528">
        <v>5.9357490068743717</v>
      </c>
      <c r="GR32" s="528">
        <v>5.0673100948041192</v>
      </c>
      <c r="GS32" s="528">
        <v>3.9890913656894935</v>
      </c>
      <c r="GT32" s="528">
        <v>70.077995483925747</v>
      </c>
      <c r="GU32" s="528">
        <v>54.072527379572321</v>
      </c>
      <c r="GV32" s="528">
        <v>38.067059275218924</v>
      </c>
      <c r="GW32" s="528">
        <v>144.81261197875233</v>
      </c>
      <c r="GX32" s="528">
        <v>127.11079197436771</v>
      </c>
      <c r="GY32" s="528">
        <v>103.08015607434361</v>
      </c>
      <c r="GZ32" s="528">
        <v>75.803799954050774</v>
      </c>
      <c r="HA32" s="528">
        <v>58.490586384298439</v>
      </c>
      <c r="HB32" s="528">
        <v>41.177372814546111</v>
      </c>
      <c r="HC32" s="528">
        <v>119.75185211958444</v>
      </c>
      <c r="HD32" s="528">
        <v>102.23137272386079</v>
      </c>
      <c r="HE32" s="528">
        <v>80.478652106468658</v>
      </c>
      <c r="HF32" s="528">
        <v>2.6034901111167752</v>
      </c>
      <c r="HG32" s="528">
        <v>2.0088658264789925</v>
      </c>
      <c r="HH32" s="528">
        <v>1.4142415418412109</v>
      </c>
      <c r="HI32" s="528">
        <v>5.3799798445740574</v>
      </c>
      <c r="HJ32" s="528">
        <v>4.7223338458274799</v>
      </c>
      <c r="HK32" s="528">
        <v>3.829563975663155</v>
      </c>
      <c r="HL32" s="528">
        <v>2.8162113114481695</v>
      </c>
      <c r="HM32" s="528">
        <v>2.1730025551297603</v>
      </c>
      <c r="HN32" s="528">
        <v>1.5297937988113517</v>
      </c>
      <c r="HO32" s="528">
        <v>4.4489395084476957</v>
      </c>
      <c r="HP32" s="528">
        <v>3.798030552878974</v>
      </c>
      <c r="HQ32" s="528">
        <v>2.9898882447808965</v>
      </c>
    </row>
    <row r="33" spans="1:225" x14ac:dyDescent="0.2">
      <c r="A33" s="106" t="s">
        <v>49</v>
      </c>
      <c r="B33" s="103" t="s">
        <v>50</v>
      </c>
      <c r="C33" s="279">
        <v>0.12996968731755568</v>
      </c>
      <c r="D33" s="279">
        <v>0.79439092525380217</v>
      </c>
      <c r="E33" s="279">
        <v>0.10953851300068379</v>
      </c>
      <c r="F33" s="279">
        <v>0.63134948947475122</v>
      </c>
      <c r="G33" s="279">
        <v>2.0431174316871883E-2</v>
      </c>
      <c r="H33" s="279">
        <v>0.163041435779051</v>
      </c>
      <c r="I33" s="414">
        <v>3.320030794365731E-2</v>
      </c>
      <c r="J33" s="414">
        <v>0.20529921089088721</v>
      </c>
      <c r="K33" s="414">
        <v>2.7038290971051464E-2</v>
      </c>
      <c r="L33" s="414">
        <v>0.15584118072459643</v>
      </c>
      <c r="M33" s="414">
        <v>6.1620169726058459E-3</v>
      </c>
      <c r="N33" s="414">
        <v>4.9458030166290766E-2</v>
      </c>
      <c r="O33" s="414">
        <v>3.5203842955493732E-2</v>
      </c>
      <c r="P33" s="414">
        <v>0.21549272730983068</v>
      </c>
      <c r="Q33" s="414">
        <v>2.9518522557992605E-2</v>
      </c>
      <c r="R33" s="414">
        <v>0.17013654500605849</v>
      </c>
      <c r="S33" s="414">
        <v>5.685320397501129E-3</v>
      </c>
      <c r="T33" s="414">
        <v>4.5356182303772204E-2</v>
      </c>
      <c r="U33" s="414">
        <v>4.9529708157290374E-3</v>
      </c>
      <c r="V33" s="414">
        <v>3.0116880224622167E-2</v>
      </c>
      <c r="W33" s="414">
        <v>4.2905979994657586E-3</v>
      </c>
      <c r="X33" s="414">
        <v>2.472981221214118E-2</v>
      </c>
      <c r="Y33" s="414">
        <v>6.6237281626327924E-4</v>
      </c>
      <c r="Z33" s="414">
        <v>5.3870680124809868E-3</v>
      </c>
      <c r="AA33" s="400">
        <f t="shared" si="0"/>
        <v>0.20332680903243575</v>
      </c>
      <c r="AB33" s="548">
        <f>AA33*1000/GDP!C28</f>
        <v>1.6728108157471593E-3</v>
      </c>
      <c r="AC33" s="400">
        <f t="shared" si="1"/>
        <v>1.2452997436791422</v>
      </c>
      <c r="AD33" s="548">
        <f>AC33*1000/GDP!C28</f>
        <v>1.0245333067423094E-2</v>
      </c>
      <c r="AE33" s="556"/>
      <c r="AF33" s="556"/>
      <c r="AG33" s="556"/>
      <c r="AH33" s="556"/>
      <c r="AI33" s="556"/>
      <c r="AJ33" s="556"/>
      <c r="AK33" s="556"/>
      <c r="AL33" s="556"/>
      <c r="AY33" s="89">
        <v>0.75418326242827249</v>
      </c>
      <c r="AZ33" s="89">
        <v>4.6096620836480291</v>
      </c>
      <c r="BA33" s="89">
        <v>1.5966488904863159</v>
      </c>
      <c r="BB33" s="89">
        <v>9.2026396402941018</v>
      </c>
      <c r="BC33" s="89">
        <v>0.19697170239447176</v>
      </c>
      <c r="BD33" s="89">
        <v>1.5718405936030169</v>
      </c>
      <c r="BE33" s="89">
        <v>1.4115777186929128</v>
      </c>
      <c r="BF33" s="89">
        <v>8.7287079460411228</v>
      </c>
      <c r="BG33" s="89">
        <v>3.1932977809726308</v>
      </c>
      <c r="BH33" s="89">
        <v>18.405279280588204</v>
      </c>
      <c r="BI33" s="89">
        <v>0.40936018366057114</v>
      </c>
      <c r="BJ33" s="89">
        <v>3.2856365703583892</v>
      </c>
      <c r="BK33" s="89">
        <v>1.1139373036340101</v>
      </c>
      <c r="BL33" s="89">
        <v>6.8187268053583772</v>
      </c>
      <c r="BM33" s="89">
        <v>2.3949733357294734</v>
      </c>
      <c r="BN33" s="89">
        <v>13.803959460441151</v>
      </c>
      <c r="BO33" s="89">
        <v>0.29491426672051729</v>
      </c>
      <c r="BP33" s="89">
        <v>2.3527583865349646</v>
      </c>
      <c r="BQ33" s="89">
        <v>1.7591412012020111</v>
      </c>
      <c r="BR33" s="89">
        <v>10.696579250285918</v>
      </c>
      <c r="BS33" s="89">
        <v>3.1932977809726308</v>
      </c>
      <c r="BT33" s="89">
        <v>18.4052792805882</v>
      </c>
      <c r="BU33" s="89">
        <v>0.45000115791298656</v>
      </c>
      <c r="BV33" s="89">
        <v>3.6598525541073714</v>
      </c>
      <c r="BX33" s="89">
        <v>0.47208487638500463</v>
      </c>
      <c r="BY33" s="89">
        <v>2.8854415940350946</v>
      </c>
      <c r="BZ33" s="89">
        <v>0.99943055175819939</v>
      </c>
      <c r="CA33" s="89">
        <v>5.7604394229276155</v>
      </c>
      <c r="CB33" s="89">
        <v>0.1232954460920323</v>
      </c>
      <c r="CC33" s="89">
        <v>0.98390167124477301</v>
      </c>
      <c r="CD33" s="89">
        <v>8.9796035895149798E-2</v>
      </c>
      <c r="CE33" s="89">
        <v>0.54601098175500495</v>
      </c>
      <c r="CF33" s="89">
        <v>0.16300310740728999</v>
      </c>
      <c r="CG33" s="89">
        <v>0.93950452516867888</v>
      </c>
      <c r="CH33" s="89">
        <v>2.2970481335553246E-2</v>
      </c>
      <c r="CI33" s="89">
        <v>0.18681857436743746</v>
      </c>
      <c r="CJ33" s="89">
        <v>9.1868363661576996E-2</v>
      </c>
      <c r="CK33" s="89">
        <v>0.5680821574777587</v>
      </c>
      <c r="CL33" s="89">
        <v>0.2078263477364517</v>
      </c>
      <c r="CM33" s="89">
        <v>1.1978532020239478</v>
      </c>
      <c r="CN33" s="89">
        <v>2.6641997619459956E-2</v>
      </c>
      <c r="CO33" s="89">
        <v>0.21383594492052715</v>
      </c>
      <c r="DY33" s="528">
        <v>34.881887387636354</v>
      </c>
      <c r="DZ33" s="528">
        <v>26.915036564534223</v>
      </c>
      <c r="EA33" s="528">
        <v>18.948185741432095</v>
      </c>
      <c r="EB33" s="528">
        <v>72.081645436205136</v>
      </c>
      <c r="EC33" s="528">
        <v>63.270421774837914</v>
      </c>
      <c r="ED33" s="528">
        <v>51.30897896344635</v>
      </c>
      <c r="EE33" s="528">
        <v>31.246423414704271</v>
      </c>
      <c r="EF33" s="528">
        <v>24.109894610111319</v>
      </c>
      <c r="EG33" s="528">
        <v>16.973365805518373</v>
      </c>
      <c r="EH33" s="528">
        <v>49.361866796806041</v>
      </c>
      <c r="EI33" s="528">
        <v>42.139902753325011</v>
      </c>
      <c r="EJ33" s="528">
        <v>33.173403458503316</v>
      </c>
      <c r="EK33" s="528">
        <v>69.763774775272708</v>
      </c>
      <c r="EL33" s="528">
        <v>53.830073129068445</v>
      </c>
      <c r="EM33" s="528">
        <v>37.89637148286419</v>
      </c>
      <c r="EN33" s="528">
        <v>144.16329087241027</v>
      </c>
      <c r="EO33" s="528">
        <v>126.54084354967583</v>
      </c>
      <c r="EP33" s="528">
        <v>102.6179579268927</v>
      </c>
      <c r="EQ33" s="528">
        <v>62.492846829408542</v>
      </c>
      <c r="ER33" s="528">
        <v>48.219789220222637</v>
      </c>
      <c r="ES33" s="528">
        <v>33.946731611036746</v>
      </c>
      <c r="ET33" s="528">
        <v>98.723733593612081</v>
      </c>
      <c r="EU33" s="528">
        <v>84.279805506650021</v>
      </c>
      <c r="EV33" s="528">
        <v>66.346806917006631</v>
      </c>
      <c r="EW33" s="528">
        <v>52.322831081454531</v>
      </c>
      <c r="EX33" s="528">
        <v>40.372554846801336</v>
      </c>
      <c r="EY33" s="528">
        <v>28.422278612148141</v>
      </c>
      <c r="EZ33" s="528">
        <v>108.12246815430771</v>
      </c>
      <c r="FA33" s="528">
        <v>94.905632662256863</v>
      </c>
      <c r="FB33" s="528">
        <v>76.963468445169525</v>
      </c>
      <c r="FC33" s="528">
        <v>46.869635122056408</v>
      </c>
      <c r="FD33" s="528">
        <v>36.164841915166974</v>
      </c>
      <c r="FE33" s="528">
        <v>25.460048708277562</v>
      </c>
      <c r="FF33" s="528">
        <v>74.042800195209054</v>
      </c>
      <c r="FG33" s="528">
        <v>63.209854129987519</v>
      </c>
      <c r="FH33" s="528">
        <v>49.760105187754974</v>
      </c>
      <c r="FI33" s="528">
        <v>69.763774775272708</v>
      </c>
      <c r="FJ33" s="528">
        <v>53.830073129068445</v>
      </c>
      <c r="FK33" s="528">
        <v>37.89637148286419</v>
      </c>
      <c r="FL33" s="528">
        <v>144.16329087241027</v>
      </c>
      <c r="FM33" s="528">
        <v>126.54084354967583</v>
      </c>
      <c r="FN33" s="528">
        <v>102.6179579268927</v>
      </c>
      <c r="FO33" s="528">
        <v>62.492846829408542</v>
      </c>
      <c r="FP33" s="528">
        <v>48.219789220222637</v>
      </c>
      <c r="FQ33" s="528">
        <v>33.946731611036746</v>
      </c>
      <c r="FR33" s="528">
        <v>98.723733593612081</v>
      </c>
      <c r="FS33" s="528">
        <v>84.279805506650021</v>
      </c>
      <c r="FT33" s="528">
        <v>66.346806917006631</v>
      </c>
      <c r="FV33" s="528">
        <v>21.834496091106363</v>
      </c>
      <c r="FW33" s="528">
        <v>16.847605008569726</v>
      </c>
      <c r="FX33" s="528">
        <v>11.860713926033087</v>
      </c>
      <c r="FY33" s="528">
        <v>45.119875195606021</v>
      </c>
      <c r="FZ33" s="528">
        <v>39.604444609697488</v>
      </c>
      <c r="GA33" s="528">
        <v>32.117118209982891</v>
      </c>
      <c r="GB33" s="528">
        <v>19.55885879475758</v>
      </c>
      <c r="GC33" s="528">
        <v>15.091712032991959</v>
      </c>
      <c r="GD33" s="528">
        <v>10.624565271226341</v>
      </c>
      <c r="GE33" s="528">
        <v>30.89831337528457</v>
      </c>
      <c r="GF33" s="528">
        <v>26.377687988098995</v>
      </c>
      <c r="GG33" s="528">
        <v>20.765061824037563</v>
      </c>
      <c r="GH33" s="528">
        <v>4.5403690824716065</v>
      </c>
      <c r="GI33" s="528">
        <v>3.5033712056108075</v>
      </c>
      <c r="GJ33" s="528">
        <v>2.4663733287500089</v>
      </c>
      <c r="GK33" s="528">
        <v>9.3824416871498642</v>
      </c>
      <c r="GL33" s="528">
        <v>8.2355367893089877</v>
      </c>
      <c r="GM33" s="528">
        <v>6.6785864867332139</v>
      </c>
      <c r="GN33" s="528">
        <v>4.0671622275870636</v>
      </c>
      <c r="GO33" s="528">
        <v>3.1382424595579193</v>
      </c>
      <c r="GP33" s="528">
        <v>2.2093226915287758</v>
      </c>
      <c r="GQ33" s="528">
        <v>6.4251424060481916</v>
      </c>
      <c r="GR33" s="528">
        <v>5.4851020380099298</v>
      </c>
      <c r="GS33" s="528">
        <v>4.3179858288497082</v>
      </c>
      <c r="GT33" s="528">
        <v>60.405438096752796</v>
      </c>
      <c r="GU33" s="528">
        <v>46.609134333914191</v>
      </c>
      <c r="GV33" s="528">
        <v>32.812830571075594</v>
      </c>
      <c r="GW33" s="528">
        <v>124.82476429449349</v>
      </c>
      <c r="GX33" s="528">
        <v>109.56624862076843</v>
      </c>
      <c r="GY33" s="528">
        <v>88.852455663926889</v>
      </c>
      <c r="GZ33" s="528">
        <v>54.10985576402156</v>
      </c>
      <c r="HA33" s="528">
        <v>41.751431916683295</v>
      </c>
      <c r="HB33" s="528">
        <v>29.393008069345054</v>
      </c>
      <c r="HC33" s="528">
        <v>85.480615082527791</v>
      </c>
      <c r="HD33" s="528">
        <v>72.974241871768228</v>
      </c>
      <c r="HE33" s="528">
        <v>57.446833274895539</v>
      </c>
      <c r="HF33" s="528">
        <v>3.5611185842393036</v>
      </c>
      <c r="HG33" s="528">
        <v>2.7477766853698329</v>
      </c>
      <c r="HH33" s="528">
        <v>1.9344347865003626</v>
      </c>
      <c r="HI33" s="528">
        <v>7.3588703585001758</v>
      </c>
      <c r="HJ33" s="528">
        <v>6.4593257902350558</v>
      </c>
      <c r="HK33" s="528">
        <v>5.2381729375640154</v>
      </c>
      <c r="HL33" s="528">
        <v>3.1899712844251993</v>
      </c>
      <c r="HM33" s="528">
        <v>2.4613975960070982</v>
      </c>
      <c r="HN33" s="528">
        <v>1.7328239075889975</v>
      </c>
      <c r="HO33" s="528">
        <v>5.0393907660270774</v>
      </c>
      <c r="HP33" s="528">
        <v>4.3020949286732773</v>
      </c>
      <c r="HQ33" s="528">
        <v>3.3866981521308532</v>
      </c>
    </row>
    <row r="34" spans="1:225" x14ac:dyDescent="0.2">
      <c r="A34" s="106" t="s">
        <v>51</v>
      </c>
      <c r="B34" s="103" t="s">
        <v>52</v>
      </c>
      <c r="C34" s="279">
        <v>5.7561549151271631E-2</v>
      </c>
      <c r="D34" s="279">
        <v>0.33921788296080602</v>
      </c>
      <c r="E34" s="279">
        <v>4.2743829649923008E-2</v>
      </c>
      <c r="F34" s="279">
        <v>0.24844543264724883</v>
      </c>
      <c r="G34" s="279">
        <v>1.4817719501348622E-2</v>
      </c>
      <c r="H34" s="279">
        <v>9.0772450313557185E-2</v>
      </c>
      <c r="I34" s="414">
        <v>8.2689206044536875E-3</v>
      </c>
      <c r="J34" s="414">
        <v>4.820100336303898E-2</v>
      </c>
      <c r="K34" s="414">
        <v>6.2998205006706701E-3</v>
      </c>
      <c r="L34" s="414">
        <v>3.661725312654459E-2</v>
      </c>
      <c r="M34" s="414">
        <v>1.9691001037830183E-3</v>
      </c>
      <c r="N34" s="414">
        <v>1.158375023649439E-2</v>
      </c>
      <c r="O34" s="414">
        <v>1.5328960860579586E-2</v>
      </c>
      <c r="P34" s="414">
        <v>9.0091078182367487E-2</v>
      </c>
      <c r="Q34" s="414">
        <v>1.1725671308066883E-2</v>
      </c>
      <c r="R34" s="414">
        <v>6.8154620329331117E-2</v>
      </c>
      <c r="S34" s="414">
        <v>3.6032895525127022E-3</v>
      </c>
      <c r="T34" s="414">
        <v>2.1936457853036367E-2</v>
      </c>
      <c r="U34" s="414">
        <v>1.2729941914051137E-3</v>
      </c>
      <c r="V34" s="414">
        <v>7.4732267354543705E-3</v>
      </c>
      <c r="W34" s="414">
        <v>9.4313658887187316E-4</v>
      </c>
      <c r="X34" s="414">
        <v>5.4819135249886313E-3</v>
      </c>
      <c r="Y34" s="414">
        <v>3.298576025332405E-4</v>
      </c>
      <c r="Z34" s="414">
        <v>1.9913132104657392E-3</v>
      </c>
      <c r="AA34" s="400">
        <f t="shared" si="0"/>
        <v>8.2432424807710014E-2</v>
      </c>
      <c r="AB34" s="548">
        <f>AA34*1000/GDP!C29</f>
        <v>1.6570330835569988E-3</v>
      </c>
      <c r="AC34" s="400">
        <f t="shared" si="1"/>
        <v>0.48498319124166689</v>
      </c>
      <c r="AD34" s="548">
        <f>AC34*1000/GDP!C29</f>
        <v>9.74899373312294E-3</v>
      </c>
      <c r="AE34" s="556"/>
      <c r="AF34" s="556"/>
      <c r="AG34" s="556"/>
      <c r="AH34" s="556"/>
      <c r="AI34" s="556"/>
      <c r="AJ34" s="556"/>
      <c r="AK34" s="556"/>
      <c r="AL34" s="556"/>
      <c r="AY34" s="89">
        <v>0.35373159056414921</v>
      </c>
      <c r="AZ34" s="89">
        <v>2.0845874208873427</v>
      </c>
      <c r="BA34" s="89">
        <v>0.90048892233714573</v>
      </c>
      <c r="BB34" s="89">
        <v>5.2340270335255275</v>
      </c>
      <c r="BC34" s="89">
        <v>0.12855989258563286</v>
      </c>
      <c r="BD34" s="89">
        <v>0.78755009912176432</v>
      </c>
      <c r="BE34" s="89">
        <v>0.70916986316069353</v>
      </c>
      <c r="BF34" s="89">
        <v>4.1338767892829313</v>
      </c>
      <c r="BG34" s="89">
        <v>1.800977844674291</v>
      </c>
      <c r="BH34" s="89">
        <v>10.468054067051053</v>
      </c>
      <c r="BI34" s="89">
        <v>0.24125215679772338</v>
      </c>
      <c r="BJ34" s="89">
        <v>1.4192293845251642</v>
      </c>
      <c r="BK34" s="89">
        <v>0.55623099665916176</v>
      </c>
      <c r="BL34" s="89">
        <v>3.2690702692277611</v>
      </c>
      <c r="BM34" s="89">
        <v>1.3507333835057185</v>
      </c>
      <c r="BN34" s="89">
        <v>7.8510405502882925</v>
      </c>
      <c r="BO34" s="89">
        <v>0.1908758844596502</v>
      </c>
      <c r="BP34" s="89">
        <v>1.1620328407108758</v>
      </c>
      <c r="BQ34" s="89">
        <v>0.69279550090477149</v>
      </c>
      <c r="BR34" s="89">
        <v>4.0671182119450817</v>
      </c>
      <c r="BS34" s="89">
        <v>1.800977844674291</v>
      </c>
      <c r="BT34" s="89">
        <v>10.468054067051055</v>
      </c>
      <c r="BU34" s="89">
        <v>0.2510724687728651</v>
      </c>
      <c r="BV34" s="89">
        <v>1.5156962277420016</v>
      </c>
      <c r="BX34" s="89">
        <v>0.22142010108694155</v>
      </c>
      <c r="BY34" s="89">
        <v>1.3048581743047249</v>
      </c>
      <c r="BZ34" s="89">
        <v>0.56366565364877452</v>
      </c>
      <c r="CA34" s="89">
        <v>3.2762660326907871</v>
      </c>
      <c r="CB34" s="89">
        <v>8.0472723305935301E-2</v>
      </c>
      <c r="CC34" s="89">
        <v>0.49297101873333588</v>
      </c>
      <c r="CD34" s="89">
        <v>3.5364011498755878E-2</v>
      </c>
      <c r="CE34" s="89">
        <v>0.20760760574540085</v>
      </c>
      <c r="CF34" s="89">
        <v>9.1931603373418422E-2</v>
      </c>
      <c r="CG34" s="89">
        <v>0.53434582631285976</v>
      </c>
      <c r="CH34" s="89">
        <v>1.2816090262002271E-2</v>
      </c>
      <c r="CI34" s="89">
        <v>7.736929405067948E-2</v>
      </c>
      <c r="CJ34" s="89">
        <v>4.4202280453593236E-2</v>
      </c>
      <c r="CK34" s="89">
        <v>0.25766292491066967</v>
      </c>
      <c r="CL34" s="89">
        <v>0.11225424530337431</v>
      </c>
      <c r="CM34" s="89">
        <v>0.65246971947300625</v>
      </c>
      <c r="CN34" s="89">
        <v>1.5037152660829927E-2</v>
      </c>
      <c r="CO34" s="89">
        <v>8.8460012955382555E-2</v>
      </c>
      <c r="DY34" s="528">
        <v>26.977220120848024</v>
      </c>
      <c r="DZ34" s="528">
        <v>20.815756266086435</v>
      </c>
      <c r="EA34" s="528">
        <v>14.654292411324851</v>
      </c>
      <c r="EB34" s="528">
        <v>55.747052732435087</v>
      </c>
      <c r="EC34" s="528">
        <v>48.932561371770333</v>
      </c>
      <c r="ED34" s="528">
        <v>39.681729497339738</v>
      </c>
      <c r="EE34" s="528">
        <v>24.214758647289251</v>
      </c>
      <c r="EF34" s="528">
        <v>18.684227351303431</v>
      </c>
      <c r="EG34" s="528">
        <v>13.153696055317621</v>
      </c>
      <c r="EH34" s="528">
        <v>38.253520250954843</v>
      </c>
      <c r="EI34" s="528">
        <v>32.656779979234706</v>
      </c>
      <c r="EJ34" s="528">
        <v>25.708092974211873</v>
      </c>
      <c r="EK34" s="528">
        <v>53.954440241696048</v>
      </c>
      <c r="EL34" s="528">
        <v>41.63151253217287</v>
      </c>
      <c r="EM34" s="528">
        <v>29.308584822649703</v>
      </c>
      <c r="EN34" s="528">
        <v>111.49410546487017</v>
      </c>
      <c r="EO34" s="528">
        <v>97.865122743540667</v>
      </c>
      <c r="EP34" s="528">
        <v>79.363458994679476</v>
      </c>
      <c r="EQ34" s="528">
        <v>48.429517294578503</v>
      </c>
      <c r="ER34" s="528">
        <v>37.368454702606861</v>
      </c>
      <c r="ES34" s="528">
        <v>26.307392110635242</v>
      </c>
      <c r="ET34" s="528">
        <v>76.507040501909685</v>
      </c>
      <c r="EU34" s="528">
        <v>65.313559958469412</v>
      </c>
      <c r="EV34" s="528">
        <v>51.416185948423745</v>
      </c>
      <c r="EW34" s="528">
        <v>40.46583018127204</v>
      </c>
      <c r="EX34" s="528">
        <v>31.223634399129651</v>
      </c>
      <c r="EY34" s="528">
        <v>21.981438616987276</v>
      </c>
      <c r="EZ34" s="528">
        <v>83.620579098652627</v>
      </c>
      <c r="FA34" s="528">
        <v>73.3988420576555</v>
      </c>
      <c r="FB34" s="528">
        <v>59.522594246009604</v>
      </c>
      <c r="FC34" s="528">
        <v>36.322137970933881</v>
      </c>
      <c r="FD34" s="528">
        <v>28.026341026955144</v>
      </c>
      <c r="FE34" s="528">
        <v>19.730544082976429</v>
      </c>
      <c r="FF34" s="528">
        <v>57.380280376432268</v>
      </c>
      <c r="FG34" s="528">
        <v>48.985169968852063</v>
      </c>
      <c r="FH34" s="528">
        <v>38.562139461317813</v>
      </c>
      <c r="FI34" s="528">
        <v>53.954440241696048</v>
      </c>
      <c r="FJ34" s="528">
        <v>41.63151253217287</v>
      </c>
      <c r="FK34" s="528">
        <v>29.308584822649703</v>
      </c>
      <c r="FL34" s="528">
        <v>111.49410546487017</v>
      </c>
      <c r="FM34" s="528">
        <v>97.865122743540667</v>
      </c>
      <c r="FN34" s="528">
        <v>79.363458994679476</v>
      </c>
      <c r="FO34" s="528">
        <v>48.429517294578503</v>
      </c>
      <c r="FP34" s="528">
        <v>37.368454702606861</v>
      </c>
      <c r="FQ34" s="528">
        <v>26.307392110635242</v>
      </c>
      <c r="FR34" s="528">
        <v>76.507040501909685</v>
      </c>
      <c r="FS34" s="528">
        <v>65.313559958469412</v>
      </c>
      <c r="FT34" s="528">
        <v>51.416185948423745</v>
      </c>
      <c r="FV34" s="528">
        <v>16.886529124176668</v>
      </c>
      <c r="FW34" s="528">
        <v>13.029729262481997</v>
      </c>
      <c r="FX34" s="528">
        <v>9.172929400787325</v>
      </c>
      <c r="FY34" s="528">
        <v>34.895153219503989</v>
      </c>
      <c r="FZ34" s="528">
        <v>30.629587445386772</v>
      </c>
      <c r="GA34" s="528">
        <v>24.83898184663898</v>
      </c>
      <c r="GB34" s="528">
        <v>15.157352214224547</v>
      </c>
      <c r="GC34" s="528">
        <v>11.695487819617703</v>
      </c>
      <c r="GD34" s="528">
        <v>8.2336234250108671</v>
      </c>
      <c r="GE34" s="528">
        <v>23.944986952930162</v>
      </c>
      <c r="GF34" s="528">
        <v>20.441678710810081</v>
      </c>
      <c r="GG34" s="528">
        <v>16.092112485696095</v>
      </c>
      <c r="GH34" s="528">
        <v>3.3629591768759068</v>
      </c>
      <c r="GI34" s="528">
        <v>2.5948759080832611</v>
      </c>
      <c r="GJ34" s="528">
        <v>1.826792639290616</v>
      </c>
      <c r="GK34" s="528">
        <v>6.9493840258747319</v>
      </c>
      <c r="GL34" s="528">
        <v>6.0998948585539328</v>
      </c>
      <c r="GM34" s="528">
        <v>4.9466933868496428</v>
      </c>
      <c r="GN34" s="528">
        <v>3.0185928885165194</v>
      </c>
      <c r="GO34" s="528">
        <v>2.3291611794108942</v>
      </c>
      <c r="GP34" s="528">
        <v>1.6397294703052703</v>
      </c>
      <c r="GQ34" s="528">
        <v>4.7686539383774358</v>
      </c>
      <c r="GR34" s="528">
        <v>4.0709686701007817</v>
      </c>
      <c r="GS34" s="528">
        <v>3.2047507786316398</v>
      </c>
      <c r="GT34" s="528">
        <v>48.926548227185606</v>
      </c>
      <c r="GU34" s="528">
        <v>37.751966224680238</v>
      </c>
      <c r="GV34" s="528">
        <v>26.577384222174892</v>
      </c>
      <c r="GW34" s="528">
        <v>101.10422244466622</v>
      </c>
      <c r="GX34" s="528">
        <v>88.745293737121429</v>
      </c>
      <c r="GY34" s="528">
        <v>71.967758104525402</v>
      </c>
      <c r="GZ34" s="528">
        <v>43.916480328923342</v>
      </c>
      <c r="HA34" s="528">
        <v>33.886173093305032</v>
      </c>
      <c r="HB34" s="528">
        <v>23.855865857686755</v>
      </c>
      <c r="HC34" s="528">
        <v>69.377522777878028</v>
      </c>
      <c r="HD34" s="528">
        <v>59.227137319602747</v>
      </c>
      <c r="HE34" s="528">
        <v>46.624828099308615</v>
      </c>
      <c r="HF34" s="528">
        <v>2.7541250522331944</v>
      </c>
      <c r="HG34" s="528">
        <v>2.1250964909206744</v>
      </c>
      <c r="HH34" s="528">
        <v>1.4960679296081547</v>
      </c>
      <c r="HI34" s="528">
        <v>5.6912592858265967</v>
      </c>
      <c r="HJ34" s="528">
        <v>4.9955626465672553</v>
      </c>
      <c r="HK34" s="528">
        <v>4.0511381393261523</v>
      </c>
      <c r="HL34" s="528">
        <v>2.4721032458322583</v>
      </c>
      <c r="HM34" s="528">
        <v>1.9074870724014332</v>
      </c>
      <c r="HN34" s="528">
        <v>1.3428708989706097</v>
      </c>
      <c r="HO34" s="528">
        <v>3.9053311641196911</v>
      </c>
      <c r="HP34" s="528">
        <v>3.3339556656755502</v>
      </c>
      <c r="HQ34" s="528">
        <v>2.6245588903617323</v>
      </c>
    </row>
    <row r="35" spans="1:225" x14ac:dyDescent="0.2">
      <c r="A35" s="106" t="s">
        <v>53</v>
      </c>
      <c r="B35" s="103" t="s">
        <v>54</v>
      </c>
      <c r="C35" s="279">
        <v>2.8620055965034674</v>
      </c>
      <c r="D35" s="279">
        <v>16.286687258669925</v>
      </c>
      <c r="E35" s="279">
        <v>2.4388956691160466</v>
      </c>
      <c r="F35" s="279">
        <v>13.468956422813356</v>
      </c>
      <c r="G35" s="279">
        <v>0.42310992738742081</v>
      </c>
      <c r="H35" s="279">
        <v>2.8177308358565685</v>
      </c>
      <c r="I35" s="414">
        <v>0.18531226887980887</v>
      </c>
      <c r="J35" s="414">
        <v>1.0444567391649051</v>
      </c>
      <c r="K35" s="414">
        <v>0.14520675318894616</v>
      </c>
      <c r="L35" s="414">
        <v>0.80191352822770978</v>
      </c>
      <c r="M35" s="414">
        <v>4.0105515690862716E-2</v>
      </c>
      <c r="N35" s="414">
        <v>0.24254321093719539</v>
      </c>
      <c r="O35" s="414">
        <v>0.74132728943747317</v>
      </c>
      <c r="P35" s="414">
        <v>4.1078817178515168</v>
      </c>
      <c r="Q35" s="414">
        <v>0.72002300174070788</v>
      </c>
      <c r="R35" s="414">
        <v>3.9763728135955021</v>
      </c>
      <c r="S35" s="414">
        <v>2.1304287696765272E-2</v>
      </c>
      <c r="T35" s="414">
        <v>0.13150890425601455</v>
      </c>
      <c r="U35" s="414">
        <v>5.2995172377086071E-2</v>
      </c>
      <c r="V35" s="414">
        <v>0.29595887039455521</v>
      </c>
      <c r="W35" s="414">
        <v>4.6875963376066872E-2</v>
      </c>
      <c r="X35" s="414">
        <v>0.25887548860114767</v>
      </c>
      <c r="Y35" s="414">
        <v>6.1192090010192008E-3</v>
      </c>
      <c r="Z35" s="414">
        <v>3.7083381793407519E-2</v>
      </c>
      <c r="AA35" s="400">
        <f t="shared" si="0"/>
        <v>3.8416403271978354</v>
      </c>
      <c r="AB35" s="548">
        <f>AA35*1000/GDP!C30</f>
        <v>3.0982194677030266E-3</v>
      </c>
      <c r="AC35" s="400">
        <f t="shared" si="1"/>
        <v>21.734984586080898</v>
      </c>
      <c r="AD35" s="548">
        <f>AC35*1000/GDP!C30</f>
        <v>1.7528906050384974E-2</v>
      </c>
      <c r="AE35" s="556"/>
      <c r="AF35" s="556"/>
      <c r="AG35" s="556"/>
      <c r="AH35" s="556"/>
      <c r="AI35" s="556"/>
      <c r="AJ35" s="556"/>
      <c r="AK35" s="556"/>
      <c r="AL35" s="556"/>
      <c r="AY35" s="89">
        <v>1.4443467064706799</v>
      </c>
      <c r="AZ35" s="89">
        <v>8.2192792110947899</v>
      </c>
      <c r="BA35" s="89">
        <v>3.5166257750129244</v>
      </c>
      <c r="BB35" s="89">
        <v>19.42078946581524</v>
      </c>
      <c r="BC35" s="89">
        <v>0.32850413110177878</v>
      </c>
      <c r="BD35" s="89">
        <v>2.1876967662453155</v>
      </c>
      <c r="BE35" s="89">
        <v>1.377786385723486</v>
      </c>
      <c r="BF35" s="89">
        <v>7.765477614608959</v>
      </c>
      <c r="BG35" s="89">
        <v>7.0332515500258488</v>
      </c>
      <c r="BH35" s="89">
        <v>38.841578931630472</v>
      </c>
      <c r="BI35" s="89">
        <v>0.35225312793209496</v>
      </c>
      <c r="BJ35" s="89">
        <v>2.1302956274113214</v>
      </c>
      <c r="BK35" s="89">
        <v>3.5388496073337778</v>
      </c>
      <c r="BL35" s="89">
        <v>19.609659338486519</v>
      </c>
      <c r="BM35" s="89">
        <v>5.2749386625193866</v>
      </c>
      <c r="BN35" s="89">
        <v>29.131184198722853</v>
      </c>
      <c r="BO35" s="89">
        <v>0.29190463500615982</v>
      </c>
      <c r="BP35" s="89">
        <v>1.8018935551053685</v>
      </c>
      <c r="BQ35" s="89">
        <v>2.2200173820405293</v>
      </c>
      <c r="BR35" s="89">
        <v>12.397994141237657</v>
      </c>
      <c r="BS35" s="89">
        <v>7.0332515500258488</v>
      </c>
      <c r="BT35" s="89">
        <v>38.84157893163048</v>
      </c>
      <c r="BU35" s="89">
        <v>0.35563137903620473</v>
      </c>
      <c r="BV35" s="89">
        <v>2.1551828356114395</v>
      </c>
      <c r="BX35" s="89">
        <v>0.90126863751986841</v>
      </c>
      <c r="BY35" s="89">
        <v>5.1288091306553323</v>
      </c>
      <c r="BZ35" s="89">
        <v>2.1943654572092095</v>
      </c>
      <c r="CA35" s="89">
        <v>12.118522777807041</v>
      </c>
      <c r="CB35" s="89">
        <v>0.20498573461022296</v>
      </c>
      <c r="CC35" s="89">
        <v>1.3651171668044115</v>
      </c>
      <c r="CD35" s="89">
        <v>0.11332163693815708</v>
      </c>
      <c r="CE35" s="89">
        <v>0.63286035604971813</v>
      </c>
      <c r="CF35" s="89">
        <v>0.35901501722215307</v>
      </c>
      <c r="CG35" s="89">
        <v>1.9826832624838628</v>
      </c>
      <c r="CH35" s="89">
        <v>1.8153339854444967E-2</v>
      </c>
      <c r="CI35" s="89">
        <v>0.11001213270142257</v>
      </c>
      <c r="CJ35" s="89">
        <v>8.539853955575831E-2</v>
      </c>
      <c r="CK35" s="89">
        <v>0.48132312389798243</v>
      </c>
      <c r="CL35" s="89">
        <v>0.43593797770405884</v>
      </c>
      <c r="CM35" s="89">
        <v>2.4074952032997223</v>
      </c>
      <c r="CN35" s="89">
        <v>2.1833502632233059E-2</v>
      </c>
      <c r="CO35" s="89">
        <v>0.13204088622737767</v>
      </c>
      <c r="DY35" s="528">
        <v>31.207738115181382</v>
      </c>
      <c r="DZ35" s="528">
        <v>24.080044841960937</v>
      </c>
      <c r="EA35" s="528">
        <v>16.952351568740504</v>
      </c>
      <c r="EB35" s="528">
        <v>64.489202911702847</v>
      </c>
      <c r="EC35" s="528">
        <v>56.606075561326087</v>
      </c>
      <c r="ED35" s="528">
        <v>45.904545263113597</v>
      </c>
      <c r="EE35" s="528">
        <v>28.841874626596642</v>
      </c>
      <c r="EF35" s="528">
        <v>22.254532890892463</v>
      </c>
      <c r="EG35" s="528">
        <v>15.667191155188299</v>
      </c>
      <c r="EH35" s="528">
        <v>45.563255499452417</v>
      </c>
      <c r="EI35" s="528">
        <v>38.897053139733792</v>
      </c>
      <c r="EJ35" s="528">
        <v>30.620565137621693</v>
      </c>
      <c r="EK35" s="528">
        <v>62.415476230362763</v>
      </c>
      <c r="EL35" s="528">
        <v>48.160089683921875</v>
      </c>
      <c r="EM35" s="528">
        <v>33.904703137481008</v>
      </c>
      <c r="EN35" s="528">
        <v>128.97840582340569</v>
      </c>
      <c r="EO35" s="528">
        <v>113.21215112265217</v>
      </c>
      <c r="EP35" s="528">
        <v>91.809090526227195</v>
      </c>
      <c r="EQ35" s="528">
        <v>57.683749253193284</v>
      </c>
      <c r="ER35" s="528">
        <v>44.509065781784926</v>
      </c>
      <c r="ES35" s="528">
        <v>31.334382310376597</v>
      </c>
      <c r="ET35" s="528">
        <v>91.126510998904834</v>
      </c>
      <c r="EU35" s="528">
        <v>77.794106279467584</v>
      </c>
      <c r="EV35" s="528">
        <v>61.241130275243385</v>
      </c>
      <c r="EW35" s="528">
        <v>46.811607172772071</v>
      </c>
      <c r="EX35" s="528">
        <v>36.120067262941404</v>
      </c>
      <c r="EY35" s="528">
        <v>25.428527353110756</v>
      </c>
      <c r="EZ35" s="528">
        <v>96.733804367554271</v>
      </c>
      <c r="FA35" s="528">
        <v>84.909113341989126</v>
      </c>
      <c r="FB35" s="528">
        <v>68.856817894670399</v>
      </c>
      <c r="FC35" s="528">
        <v>43.262811939894959</v>
      </c>
      <c r="FD35" s="528">
        <v>33.381799336338695</v>
      </c>
      <c r="FE35" s="528">
        <v>23.500786732782448</v>
      </c>
      <c r="FF35" s="528">
        <v>68.344883249178622</v>
      </c>
      <c r="FG35" s="528">
        <v>58.345579709600685</v>
      </c>
      <c r="FH35" s="528">
        <v>45.930847706432537</v>
      </c>
      <c r="FI35" s="528">
        <v>62.415476230362763</v>
      </c>
      <c r="FJ35" s="528">
        <v>48.160089683921875</v>
      </c>
      <c r="FK35" s="528">
        <v>33.904703137481008</v>
      </c>
      <c r="FL35" s="528">
        <v>128.97840582340569</v>
      </c>
      <c r="FM35" s="528">
        <v>113.21215112265217</v>
      </c>
      <c r="FN35" s="528">
        <v>91.809090526227195</v>
      </c>
      <c r="FO35" s="528">
        <v>57.683749253193284</v>
      </c>
      <c r="FP35" s="528">
        <v>44.509065781784926</v>
      </c>
      <c r="FQ35" s="528">
        <v>31.334382310376597</v>
      </c>
      <c r="FR35" s="528">
        <v>91.126510998904834</v>
      </c>
      <c r="FS35" s="528">
        <v>77.794106279467584</v>
      </c>
      <c r="FT35" s="528">
        <v>61.241130275243385</v>
      </c>
      <c r="FV35" s="528">
        <v>19.473548480527072</v>
      </c>
      <c r="FW35" s="528">
        <v>15.025886173246194</v>
      </c>
      <c r="FX35" s="528">
        <v>10.578223865965324</v>
      </c>
      <c r="FY35" s="528">
        <v>40.241097087413635</v>
      </c>
      <c r="FZ35" s="528">
        <v>35.322045855019041</v>
      </c>
      <c r="GA35" s="528">
        <v>28.644318417390579</v>
      </c>
      <c r="GB35" s="528">
        <v>17.997255736297344</v>
      </c>
      <c r="GC35" s="528">
        <v>13.886771401463996</v>
      </c>
      <c r="GD35" s="528">
        <v>9.7762870666306547</v>
      </c>
      <c r="GE35" s="528">
        <v>28.431354480881176</v>
      </c>
      <c r="GF35" s="528">
        <v>24.271661319080554</v>
      </c>
      <c r="GG35" s="528">
        <v>19.107154049672705</v>
      </c>
      <c r="GH35" s="528">
        <v>3.8686624944048953</v>
      </c>
      <c r="GI35" s="528">
        <v>2.9850790851889619</v>
      </c>
      <c r="GJ35" s="528">
        <v>2.1014956759730294</v>
      </c>
      <c r="GK35" s="528">
        <v>7.9943942004949671</v>
      </c>
      <c r="GL35" s="528">
        <v>7.0171635211531571</v>
      </c>
      <c r="GM35" s="528">
        <v>5.6905499503576351</v>
      </c>
      <c r="GN35" s="528">
        <v>3.5753785879779425</v>
      </c>
      <c r="GO35" s="528">
        <v>2.7587797746743377</v>
      </c>
      <c r="GP35" s="528">
        <v>1.9421809613707341</v>
      </c>
      <c r="GQ35" s="528">
        <v>5.6482420168724445</v>
      </c>
      <c r="GR35" s="528">
        <v>4.8218672583438433</v>
      </c>
      <c r="GS35" s="528">
        <v>3.7958736858206494</v>
      </c>
      <c r="GT35" s="528">
        <v>121.93384419855194</v>
      </c>
      <c r="GU35" s="528">
        <v>94.084756326043134</v>
      </c>
      <c r="GV35" s="528">
        <v>66.235668453534387</v>
      </c>
      <c r="GW35" s="528">
        <v>251.97008483287431</v>
      </c>
      <c r="GX35" s="528">
        <v>221.16938987092232</v>
      </c>
      <c r="GY35" s="528">
        <v>179.35672394645565</v>
      </c>
      <c r="GZ35" s="528">
        <v>112.69002047292921</v>
      </c>
      <c r="HA35" s="528">
        <v>86.952176290840413</v>
      </c>
      <c r="HB35" s="528">
        <v>61.21433210875167</v>
      </c>
      <c r="HC35" s="528">
        <v>178.02324784782806</v>
      </c>
      <c r="HD35" s="528">
        <v>151.97728203877327</v>
      </c>
      <c r="HE35" s="528">
        <v>119.63966132316649</v>
      </c>
      <c r="HF35" s="528">
        <v>3.1860218725846963</v>
      </c>
      <c r="HG35" s="528">
        <v>2.4583502103276973</v>
      </c>
      <c r="HH35" s="528">
        <v>1.7306785480706992</v>
      </c>
      <c r="HI35" s="528">
        <v>6.5837520894309067</v>
      </c>
      <c r="HJ35" s="528">
        <v>5.778957583979289</v>
      </c>
      <c r="HK35" s="528">
        <v>4.6864301641966053</v>
      </c>
      <c r="HL35" s="528">
        <v>2.9444890580513126</v>
      </c>
      <c r="HM35" s="528">
        <v>2.2719822978790987</v>
      </c>
      <c r="HN35" s="528">
        <v>1.5994755377068859</v>
      </c>
      <c r="HO35" s="528">
        <v>4.6515876309793445</v>
      </c>
      <c r="HP35" s="528">
        <v>3.9710299293365123</v>
      </c>
      <c r="HQ35" s="528">
        <v>3.1260769338457428</v>
      </c>
    </row>
    <row r="36" spans="1:225" x14ac:dyDescent="0.2">
      <c r="A36" s="106" t="s">
        <v>55</v>
      </c>
      <c r="B36" s="103" t="s">
        <v>56</v>
      </c>
      <c r="C36" s="279">
        <v>0.88024595460585697</v>
      </c>
      <c r="D36" s="279">
        <v>4.9860234855487144</v>
      </c>
      <c r="E36" s="279">
        <v>0.8369350842861526</v>
      </c>
      <c r="F36" s="279">
        <v>4.743412765128892</v>
      </c>
      <c r="G36" s="279">
        <v>4.3310870319704389E-2</v>
      </c>
      <c r="H36" s="279">
        <v>0.24261072041982285</v>
      </c>
      <c r="I36" s="414">
        <v>4.0761601680245722E-2</v>
      </c>
      <c r="J36" s="414">
        <v>0.23152324611733968</v>
      </c>
      <c r="K36" s="414">
        <v>3.6747016356424238E-2</v>
      </c>
      <c r="L36" s="414">
        <v>0.20826736713294083</v>
      </c>
      <c r="M36" s="414">
        <v>4.0145853238214829E-3</v>
      </c>
      <c r="N36" s="414">
        <v>2.3255878984398851E-2</v>
      </c>
      <c r="O36" s="414">
        <v>0.22120326498924719</v>
      </c>
      <c r="P36" s="414">
        <v>1.253101496675654</v>
      </c>
      <c r="Q36" s="414">
        <v>0.21033218268928003</v>
      </c>
      <c r="R36" s="414">
        <v>1.1920785482863527</v>
      </c>
      <c r="S36" s="414">
        <v>1.0871082299967177E-2</v>
      </c>
      <c r="T36" s="414">
        <v>6.1022948389301251E-2</v>
      </c>
      <c r="U36" s="414">
        <v>2.0441050590717724E-2</v>
      </c>
      <c r="V36" s="414">
        <v>0.11583354288835535</v>
      </c>
      <c r="W36" s="414">
        <v>1.9957962490598613E-2</v>
      </c>
      <c r="X36" s="414">
        <v>0.11311373584561224</v>
      </c>
      <c r="Y36" s="414">
        <v>4.8308810011910897E-4</v>
      </c>
      <c r="Z36" s="414">
        <v>2.7198070427431045E-3</v>
      </c>
      <c r="AA36" s="400">
        <f t="shared" si="0"/>
        <v>1.1626518718660677</v>
      </c>
      <c r="AB36" s="548">
        <f>AA36*1000/GDP!C31</f>
        <v>3.2784280034685261E-3</v>
      </c>
      <c r="AC36" s="400">
        <f t="shared" si="1"/>
        <v>6.5864817712300638</v>
      </c>
      <c r="AD36" s="548">
        <f>AC36*1000/GDP!C31</f>
        <v>1.8572460773213353E-2</v>
      </c>
      <c r="AE36" s="556"/>
      <c r="AF36" s="556"/>
      <c r="AG36" s="556"/>
      <c r="AH36" s="556"/>
      <c r="AI36" s="556"/>
      <c r="AJ36" s="556"/>
      <c r="AK36" s="556"/>
      <c r="AL36" s="556"/>
      <c r="AY36" s="89">
        <v>1.3366628520755868</v>
      </c>
      <c r="AZ36" s="89">
        <v>7.5713297378271847</v>
      </c>
      <c r="BA36" s="89">
        <v>3.6311280984608922</v>
      </c>
      <c r="BB36" s="89">
        <v>20.579779360962526</v>
      </c>
      <c r="BC36" s="89">
        <v>0.10118156556042246</v>
      </c>
      <c r="BD36" s="89">
        <v>0.56677994075430937</v>
      </c>
      <c r="BE36" s="89">
        <v>1.6111305011954833</v>
      </c>
      <c r="BF36" s="89">
        <v>9.1511164473256787</v>
      </c>
      <c r="BG36" s="89">
        <v>7.2622561969217863</v>
      </c>
      <c r="BH36" s="89">
        <v>41.159558721925066</v>
      </c>
      <c r="BI36" s="89">
        <v>0.19834907726390727</v>
      </c>
      <c r="BJ36" s="89">
        <v>1.1490058786758326</v>
      </c>
      <c r="BK36" s="89">
        <v>2.0048721259369549</v>
      </c>
      <c r="BL36" s="89">
        <v>11.357464645818057</v>
      </c>
      <c r="BM36" s="89">
        <v>5.4466921476913388</v>
      </c>
      <c r="BN36" s="89">
        <v>30.8696690414438</v>
      </c>
      <c r="BO36" s="89">
        <v>0.15158442191536273</v>
      </c>
      <c r="BP36" s="89">
        <v>0.85089304817342559</v>
      </c>
      <c r="BQ36" s="89">
        <v>3.9748530321681304</v>
      </c>
      <c r="BR36" s="89">
        <v>22.524346639288375</v>
      </c>
      <c r="BS36" s="89">
        <v>7.2622561969217863</v>
      </c>
      <c r="BT36" s="89">
        <v>41.159558721925059</v>
      </c>
      <c r="BU36" s="89">
        <v>0.20175611003659047</v>
      </c>
      <c r="BV36" s="89">
        <v>1.1358956862292326</v>
      </c>
      <c r="BX36" s="89">
        <v>0.7864483739386825</v>
      </c>
      <c r="BY36" s="89">
        <v>4.4547209130721495</v>
      </c>
      <c r="BZ36" s="89">
        <v>2.1364361133873588</v>
      </c>
      <c r="CA36" s="89">
        <v>12.108463992482225</v>
      </c>
      <c r="CB36" s="89">
        <v>5.953189885093374E-2</v>
      </c>
      <c r="CC36" s="89">
        <v>0.33347463954364698</v>
      </c>
      <c r="CD36" s="89">
        <v>0.20289789433084104</v>
      </c>
      <c r="CE36" s="89">
        <v>1.1497638949927991</v>
      </c>
      <c r="CF36" s="89">
        <v>0.37070464707038392</v>
      </c>
      <c r="CG36" s="89">
        <v>2.1010054280447052</v>
      </c>
      <c r="CH36" s="89">
        <v>1.0298717855355953E-2</v>
      </c>
      <c r="CI36" s="89">
        <v>5.7982230047304163E-2</v>
      </c>
      <c r="CJ36" s="89">
        <v>9.5520825065605233E-2</v>
      </c>
      <c r="CK36" s="89">
        <v>0.54255207301417674</v>
      </c>
      <c r="CL36" s="89">
        <v>0.43056518590706344</v>
      </c>
      <c r="CM36" s="89">
        <v>2.4402709808654279</v>
      </c>
      <c r="CN36" s="89">
        <v>1.1759734855240676E-2</v>
      </c>
      <c r="CO36" s="89">
        <v>6.8122346051364011E-2</v>
      </c>
      <c r="DY36" s="528">
        <v>34.764204534412904</v>
      </c>
      <c r="DZ36" s="528">
        <v>26.824231893837119</v>
      </c>
      <c r="EA36" s="528">
        <v>18.884259253261337</v>
      </c>
      <c r="EB36" s="528">
        <v>71.838459807924593</v>
      </c>
      <c r="EC36" s="528">
        <v>63.056963034020086</v>
      </c>
      <c r="ED36" s="528">
        <v>51.135875169683729</v>
      </c>
      <c r="EE36" s="528">
        <v>31.927068691553529</v>
      </c>
      <c r="EF36" s="528">
        <v>24.635083866939446</v>
      </c>
      <c r="EG36" s="528">
        <v>17.343099042325377</v>
      </c>
      <c r="EH36" s="528">
        <v>50.437123348437396</v>
      </c>
      <c r="EI36" s="528">
        <v>43.057842236998525</v>
      </c>
      <c r="EJ36" s="528">
        <v>33.896024415192372</v>
      </c>
      <c r="EK36" s="528">
        <v>69.528409068825809</v>
      </c>
      <c r="EL36" s="528">
        <v>53.648463787674238</v>
      </c>
      <c r="EM36" s="528">
        <v>37.768518506522675</v>
      </c>
      <c r="EN36" s="528">
        <v>143.67691961584919</v>
      </c>
      <c r="EO36" s="528">
        <v>126.11392606804017</v>
      </c>
      <c r="EP36" s="528">
        <v>102.27175033936746</v>
      </c>
      <c r="EQ36" s="528">
        <v>63.854137383107059</v>
      </c>
      <c r="ER36" s="528">
        <v>49.270167733878893</v>
      </c>
      <c r="ES36" s="528">
        <v>34.686198084650755</v>
      </c>
      <c r="ET36" s="528">
        <v>100.87424669687479</v>
      </c>
      <c r="EU36" s="528">
        <v>86.11568447399705</v>
      </c>
      <c r="EV36" s="528">
        <v>67.792048830384743</v>
      </c>
      <c r="EW36" s="528">
        <v>52.14630680161936</v>
      </c>
      <c r="EX36" s="528">
        <v>40.236347840755677</v>
      </c>
      <c r="EY36" s="528">
        <v>28.326388879892008</v>
      </c>
      <c r="EZ36" s="528">
        <v>107.75768971188688</v>
      </c>
      <c r="FA36" s="528">
        <v>94.585444551030122</v>
      </c>
      <c r="FB36" s="528">
        <v>76.703812754525586</v>
      </c>
      <c r="FC36" s="528">
        <v>47.890603037330294</v>
      </c>
      <c r="FD36" s="528">
        <v>36.952625800409166</v>
      </c>
      <c r="FE36" s="528">
        <v>26.014648563488066</v>
      </c>
      <c r="FF36" s="528">
        <v>75.655685022656087</v>
      </c>
      <c r="FG36" s="528">
        <v>64.586763355497794</v>
      </c>
      <c r="FH36" s="528">
        <v>50.844036622788558</v>
      </c>
      <c r="FI36" s="528">
        <v>69.528409068825809</v>
      </c>
      <c r="FJ36" s="528">
        <v>53.648463787674238</v>
      </c>
      <c r="FK36" s="528">
        <v>37.768518506522675</v>
      </c>
      <c r="FL36" s="528">
        <v>143.67691961584919</v>
      </c>
      <c r="FM36" s="528">
        <v>126.11392606804017</v>
      </c>
      <c r="FN36" s="528">
        <v>102.27175033936746</v>
      </c>
      <c r="FO36" s="528">
        <v>63.854137383107059</v>
      </c>
      <c r="FP36" s="528">
        <v>49.270167733878893</v>
      </c>
      <c r="FQ36" s="528">
        <v>34.686198084650755</v>
      </c>
      <c r="FR36" s="528">
        <v>100.87424669687479</v>
      </c>
      <c r="FS36" s="528">
        <v>86.11568447399705</v>
      </c>
      <c r="FT36" s="528">
        <v>67.792048830384743</v>
      </c>
      <c r="FV36" s="528">
        <v>20.454112332744579</v>
      </c>
      <c r="FW36" s="528">
        <v>15.782494083907855</v>
      </c>
      <c r="FX36" s="528">
        <v>11.110875835071132</v>
      </c>
      <c r="FY36" s="528">
        <v>42.267382395248042</v>
      </c>
      <c r="FZ36" s="528">
        <v>37.100639077843084</v>
      </c>
      <c r="GA36" s="528">
        <v>30.086663824525189</v>
      </c>
      <c r="GB36" s="528">
        <v>18.784835097430395</v>
      </c>
      <c r="GC36" s="528">
        <v>14.494471525795054</v>
      </c>
      <c r="GD36" s="528">
        <v>10.204107954159722</v>
      </c>
      <c r="GE36" s="528">
        <v>29.675541279485088</v>
      </c>
      <c r="GF36" s="528">
        <v>25.333815449433104</v>
      </c>
      <c r="GG36" s="528">
        <v>19.943303760495674</v>
      </c>
      <c r="GH36" s="528">
        <v>4.1222054916253672</v>
      </c>
      <c r="GI36" s="528">
        <v>3.1807141139084623</v>
      </c>
      <c r="GJ36" s="528">
        <v>2.2392227361915582</v>
      </c>
      <c r="GK36" s="528">
        <v>8.5183279035478741</v>
      </c>
      <c r="GL36" s="528">
        <v>7.4770518349340707</v>
      </c>
      <c r="GM36" s="528">
        <v>6.0634951458439676</v>
      </c>
      <c r="GN36" s="528">
        <v>3.7857888496065626</v>
      </c>
      <c r="GO36" s="528">
        <v>2.9211333716100012</v>
      </c>
      <c r="GP36" s="528">
        <v>2.056477893613442</v>
      </c>
      <c r="GQ36" s="528">
        <v>5.9806398458766248</v>
      </c>
      <c r="GR36" s="528">
        <v>5.1056331103792214</v>
      </c>
      <c r="GS36" s="528">
        <v>4.0192600365775402</v>
      </c>
      <c r="GT36" s="528">
        <v>61.548403730143761</v>
      </c>
      <c r="GU36" s="528">
        <v>47.491052260913392</v>
      </c>
      <c r="GV36" s="528">
        <v>33.433700791683037</v>
      </c>
      <c r="GW36" s="528">
        <v>127.18664461984125</v>
      </c>
      <c r="GX36" s="528">
        <v>111.63941389692326</v>
      </c>
      <c r="GY36" s="528">
        <v>90.533683488209832</v>
      </c>
      <c r="GZ36" s="528">
        <v>56.525386962401697</v>
      </c>
      <c r="HA36" s="528">
        <v>43.615267717902526</v>
      </c>
      <c r="HB36" s="528">
        <v>30.705148473403398</v>
      </c>
      <c r="HC36" s="528">
        <v>89.296575958288642</v>
      </c>
      <c r="HD36" s="528">
        <v>76.231902706942719</v>
      </c>
      <c r="HE36" s="528">
        <v>60.011331295899659</v>
      </c>
      <c r="HF36" s="528">
        <v>3.5491042516717126</v>
      </c>
      <c r="HG36" s="528">
        <v>2.7385063670306424</v>
      </c>
      <c r="HH36" s="528">
        <v>1.9279084823895729</v>
      </c>
      <c r="HI36" s="528">
        <v>7.334043351559127</v>
      </c>
      <c r="HJ36" s="528">
        <v>6.4375336239899426</v>
      </c>
      <c r="HK36" s="528">
        <v>5.2205006387540349</v>
      </c>
      <c r="HL36" s="528">
        <v>3.2594588817483223</v>
      </c>
      <c r="HM36" s="528">
        <v>2.5150145692502481</v>
      </c>
      <c r="HN36" s="528">
        <v>1.7705702567521755</v>
      </c>
      <c r="HO36" s="528">
        <v>5.1491645304535032</v>
      </c>
      <c r="HP36" s="528">
        <v>4.3958080732113052</v>
      </c>
      <c r="HQ36" s="528">
        <v>3.4604710787397006</v>
      </c>
    </row>
    <row r="37" spans="1:225" x14ac:dyDescent="0.2">
      <c r="A37" s="106" t="s">
        <v>57</v>
      </c>
      <c r="B37" s="103" t="s">
        <v>58</v>
      </c>
      <c r="C37" s="279">
        <v>5.6002856675068946</v>
      </c>
      <c r="D37" s="279">
        <v>32.624288967145922</v>
      </c>
      <c r="E37" s="279">
        <v>5.1864326861164214</v>
      </c>
      <c r="F37" s="279">
        <v>30.002427173111929</v>
      </c>
      <c r="G37" s="279">
        <v>0.413852981390473</v>
      </c>
      <c r="H37" s="279">
        <v>2.6218617940339941</v>
      </c>
      <c r="I37" s="414">
        <v>0.27110267980671027</v>
      </c>
      <c r="J37" s="414">
        <v>1.5858941070456856</v>
      </c>
      <c r="K37" s="414">
        <v>0.23646862157598839</v>
      </c>
      <c r="L37" s="414">
        <v>1.3679214648927001</v>
      </c>
      <c r="M37" s="414">
        <v>3.4634058230721861E-2</v>
      </c>
      <c r="N37" s="414">
        <v>0.21797264215298545</v>
      </c>
      <c r="O37" s="414">
        <v>1.3647186389633761</v>
      </c>
      <c r="P37" s="414">
        <v>7.9580209660982364</v>
      </c>
      <c r="Q37" s="414">
        <v>1.2514459137569507</v>
      </c>
      <c r="R37" s="414">
        <v>7.2393525879723741</v>
      </c>
      <c r="S37" s="414">
        <v>0.1132727252064253</v>
      </c>
      <c r="T37" s="414">
        <v>0.71866837812586259</v>
      </c>
      <c r="U37" s="414">
        <v>8.8279329281375607E-2</v>
      </c>
      <c r="V37" s="414">
        <v>0.51245039715636698</v>
      </c>
      <c r="W37" s="414">
        <v>8.5331494809922123E-2</v>
      </c>
      <c r="X37" s="414">
        <v>0.49362483108298044</v>
      </c>
      <c r="Y37" s="414">
        <v>2.947834471453489E-3</v>
      </c>
      <c r="Z37" s="414">
        <v>1.8825566073386528E-2</v>
      </c>
      <c r="AA37" s="400">
        <f t="shared" si="0"/>
        <v>7.3243863155583568</v>
      </c>
      <c r="AB37" s="548">
        <f>AA37*1000/GDP!C32</f>
        <v>3.5676295684381565E-3</v>
      </c>
      <c r="AC37" s="400">
        <f t="shared" si="1"/>
        <v>42.680654437446208</v>
      </c>
      <c r="AD37" s="548">
        <f>AC37*1000/GDP!C32</f>
        <v>2.0789286393575006E-2</v>
      </c>
      <c r="AE37" s="556"/>
      <c r="AF37" s="556"/>
      <c r="AG37" s="556"/>
      <c r="AH37" s="556"/>
      <c r="AI37" s="556"/>
      <c r="AJ37" s="556"/>
      <c r="AK37" s="556"/>
      <c r="AL37" s="556"/>
      <c r="AY37" s="89">
        <v>1.4048972388923187</v>
      </c>
      <c r="AZ37" s="89">
        <v>8.1841849169762941</v>
      </c>
      <c r="BA37" s="89">
        <v>3.2747983194134562</v>
      </c>
      <c r="BB37" s="89">
        <v>18.944022612660603</v>
      </c>
      <c r="BC37" s="89">
        <v>0.17225795020632595</v>
      </c>
      <c r="BD37" s="89">
        <v>1.0912970515451095</v>
      </c>
      <c r="BE37" s="89">
        <v>1.9155138826164793</v>
      </c>
      <c r="BF37" s="89">
        <v>11.205356511309867</v>
      </c>
      <c r="BG37" s="89">
        <v>6.5495966388269116</v>
      </c>
      <c r="BH37" s="89">
        <v>37.888045225321207</v>
      </c>
      <c r="BI37" s="89">
        <v>0.32851628413442563</v>
      </c>
      <c r="BJ37" s="89">
        <v>2.0675475558201475</v>
      </c>
      <c r="BK37" s="89">
        <v>1.982558182451843</v>
      </c>
      <c r="BL37" s="89">
        <v>11.560800249966235</v>
      </c>
      <c r="BM37" s="89">
        <v>4.9121974791201843</v>
      </c>
      <c r="BN37" s="89">
        <v>28.416033918990909</v>
      </c>
      <c r="BO37" s="89">
        <v>0.26123812578101657</v>
      </c>
      <c r="BP37" s="89">
        <v>1.6574473671181145</v>
      </c>
      <c r="BQ37" s="89">
        <v>4.1888347387971265</v>
      </c>
      <c r="BR37" s="89">
        <v>24.315658523833378</v>
      </c>
      <c r="BS37" s="89">
        <v>6.5495966388269125</v>
      </c>
      <c r="BT37" s="89">
        <v>37.888045225321207</v>
      </c>
      <c r="BU37" s="89">
        <v>0.36635436530730436</v>
      </c>
      <c r="BV37" s="89">
        <v>2.3396253680979666</v>
      </c>
      <c r="BX37" s="89">
        <v>0.8516287588964413</v>
      </c>
      <c r="BY37" s="89">
        <v>4.9611366941818851</v>
      </c>
      <c r="BZ37" s="89">
        <v>1.9851362442687495</v>
      </c>
      <c r="CA37" s="89">
        <v>11.483597532618425</v>
      </c>
      <c r="CB37" s="89">
        <v>0.10442032362446864</v>
      </c>
      <c r="CC37" s="89">
        <v>0.66152877795351805</v>
      </c>
      <c r="CD37" s="89">
        <v>0.21382067244338451</v>
      </c>
      <c r="CE37" s="89">
        <v>1.241202095731945</v>
      </c>
      <c r="CF37" s="89">
        <v>0.33432666716974713</v>
      </c>
      <c r="CG37" s="89">
        <v>1.9340097694973553</v>
      </c>
      <c r="CH37" s="89">
        <v>1.8700698792684222E-2</v>
      </c>
      <c r="CI37" s="89">
        <v>0.11942707236427377</v>
      </c>
      <c r="CJ37" s="89">
        <v>0.17485757395203255</v>
      </c>
      <c r="CK37" s="89">
        <v>1.0228803208457615</v>
      </c>
      <c r="CL37" s="89">
        <v>0.59787955024649631</v>
      </c>
      <c r="CM37" s="89">
        <v>3.4586080163695714</v>
      </c>
      <c r="CN37" s="89">
        <v>2.9988589990805888E-2</v>
      </c>
      <c r="CO37" s="89">
        <v>0.18873595901447704</v>
      </c>
      <c r="DY37" s="528">
        <v>31.235735039803931</v>
      </c>
      <c r="DZ37" s="528">
        <v>24.10164740725612</v>
      </c>
      <c r="EA37" s="528">
        <v>16.967559774708306</v>
      </c>
      <c r="EB37" s="528">
        <v>64.547057131903713</v>
      </c>
      <c r="EC37" s="528">
        <v>56.656857711087106</v>
      </c>
      <c r="ED37" s="528">
        <v>45.945726911358001</v>
      </c>
      <c r="EE37" s="528">
        <v>28.717391564483773</v>
      </c>
      <c r="EF37" s="528">
        <v>22.158481145435008</v>
      </c>
      <c r="EG37" s="528">
        <v>15.599570726386252</v>
      </c>
      <c r="EH37" s="528">
        <v>45.366602069748787</v>
      </c>
      <c r="EI37" s="528">
        <v>38.729171393325551</v>
      </c>
      <c r="EJ37" s="528">
        <v>30.488405152831998</v>
      </c>
      <c r="EK37" s="528">
        <v>62.471470079607862</v>
      </c>
      <c r="EL37" s="528">
        <v>48.20329481451224</v>
      </c>
      <c r="EM37" s="528">
        <v>33.935119549416612</v>
      </c>
      <c r="EN37" s="528">
        <v>129.09411426380743</v>
      </c>
      <c r="EO37" s="528">
        <v>113.31371542217421</v>
      </c>
      <c r="EP37" s="528">
        <v>91.891453822716002</v>
      </c>
      <c r="EQ37" s="528">
        <v>57.434783128967545</v>
      </c>
      <c r="ER37" s="528">
        <v>44.316962290870016</v>
      </c>
      <c r="ES37" s="528">
        <v>31.199141452772505</v>
      </c>
      <c r="ET37" s="528">
        <v>90.733204139497573</v>
      </c>
      <c r="EU37" s="528">
        <v>77.458342786651102</v>
      </c>
      <c r="EV37" s="528">
        <v>60.976810305663996</v>
      </c>
      <c r="EW37" s="528">
        <v>46.853602559705898</v>
      </c>
      <c r="EX37" s="528">
        <v>36.152471110884179</v>
      </c>
      <c r="EY37" s="528">
        <v>25.451339662062459</v>
      </c>
      <c r="EZ37" s="528">
        <v>96.820585697855563</v>
      </c>
      <c r="FA37" s="528">
        <v>84.985286566630663</v>
      </c>
      <c r="FB37" s="528">
        <v>68.918590367036998</v>
      </c>
      <c r="FC37" s="528">
        <v>43.076087346725657</v>
      </c>
      <c r="FD37" s="528">
        <v>33.237721718152514</v>
      </c>
      <c r="FE37" s="528">
        <v>23.399356089579378</v>
      </c>
      <c r="FF37" s="528">
        <v>68.049903104623183</v>
      </c>
      <c r="FG37" s="528">
        <v>58.09375708998833</v>
      </c>
      <c r="FH37" s="528">
        <v>45.732607729247995</v>
      </c>
      <c r="FI37" s="528">
        <v>62.471470079607862</v>
      </c>
      <c r="FJ37" s="528">
        <v>48.20329481451224</v>
      </c>
      <c r="FK37" s="528">
        <v>33.935119549416612</v>
      </c>
      <c r="FL37" s="528">
        <v>129.09411426380743</v>
      </c>
      <c r="FM37" s="528">
        <v>113.31371542217421</v>
      </c>
      <c r="FN37" s="528">
        <v>91.891453822716002</v>
      </c>
      <c r="FO37" s="528">
        <v>57.434783128967545</v>
      </c>
      <c r="FP37" s="528">
        <v>44.316962290870016</v>
      </c>
      <c r="FQ37" s="528">
        <v>31.199141452772505</v>
      </c>
      <c r="FR37" s="528">
        <v>90.733204139497573</v>
      </c>
      <c r="FS37" s="528">
        <v>77.458342786651102</v>
      </c>
      <c r="FT37" s="528">
        <v>60.976810305663996</v>
      </c>
      <c r="FV37" s="528">
        <v>18.934659083065657</v>
      </c>
      <c r="FW37" s="528">
        <v>14.610076452982762</v>
      </c>
      <c r="FX37" s="528">
        <v>10.285493822899863</v>
      </c>
      <c r="FY37" s="528">
        <v>39.127509567177782</v>
      </c>
      <c r="FZ37" s="528">
        <v>34.344582706638555</v>
      </c>
      <c r="GA37" s="528">
        <v>27.851647296969126</v>
      </c>
      <c r="GB37" s="528">
        <v>17.408075024823201</v>
      </c>
      <c r="GC37" s="528">
        <v>13.432156654956174</v>
      </c>
      <c r="GD37" s="528">
        <v>9.4562382850891495</v>
      </c>
      <c r="GE37" s="528">
        <v>27.500590040642955</v>
      </c>
      <c r="GF37" s="528">
        <v>23.47707380561906</v>
      </c>
      <c r="GG37" s="528">
        <v>18.481638316486368</v>
      </c>
      <c r="GH37" s="528">
        <v>5.7027045319119347</v>
      </c>
      <c r="GI37" s="528">
        <v>4.4002349783271102</v>
      </c>
      <c r="GJ37" s="528">
        <v>3.0977654247422848</v>
      </c>
      <c r="GK37" s="528">
        <v>11.784348751794138</v>
      </c>
      <c r="GL37" s="528">
        <v>10.343835956515214</v>
      </c>
      <c r="GM37" s="528">
        <v>8.3883060457998457</v>
      </c>
      <c r="GN37" s="528">
        <v>5.2429308550217213</v>
      </c>
      <c r="GO37" s="528">
        <v>4.0454713387513284</v>
      </c>
      <c r="GP37" s="528">
        <v>2.8480118224809363</v>
      </c>
      <c r="GQ37" s="528">
        <v>8.2825752904781229</v>
      </c>
      <c r="GR37" s="528">
        <v>7.0707803399044975</v>
      </c>
      <c r="GS37" s="528">
        <v>5.5662646009214445</v>
      </c>
      <c r="GT37" s="528">
        <v>51.900271498029959</v>
      </c>
      <c r="GU37" s="528">
        <v>40.046505785516942</v>
      </c>
      <c r="GV37" s="528">
        <v>28.192740073003925</v>
      </c>
      <c r="GW37" s="528">
        <v>107.2492702757182</v>
      </c>
      <c r="GX37" s="528">
        <v>94.1391740480435</v>
      </c>
      <c r="GY37" s="528">
        <v>76.341910886204957</v>
      </c>
      <c r="GZ37" s="528">
        <v>47.715874686882302</v>
      </c>
      <c r="HA37" s="528">
        <v>36.81780454234746</v>
      </c>
      <c r="HB37" s="528">
        <v>25.919734397812618</v>
      </c>
      <c r="HC37" s="528">
        <v>75.37965606900697</v>
      </c>
      <c r="HD37" s="528">
        <v>64.351119243581238</v>
      </c>
      <c r="HE37" s="528">
        <v>50.658532701647886</v>
      </c>
      <c r="HF37" s="528">
        <v>3.1888801000500555</v>
      </c>
      <c r="HG37" s="528">
        <v>2.4605556327546725</v>
      </c>
      <c r="HH37" s="528">
        <v>1.7322311654592892</v>
      </c>
      <c r="HI37" s="528">
        <v>6.5896584710565467</v>
      </c>
      <c r="HJ37" s="528">
        <v>5.7841419725203078</v>
      </c>
      <c r="HK37" s="528">
        <v>4.6906344301889531</v>
      </c>
      <c r="HL37" s="528">
        <v>2.9317804869528841</v>
      </c>
      <c r="HM37" s="528">
        <v>2.2621763016611758</v>
      </c>
      <c r="HN37" s="528">
        <v>1.5925721163694686</v>
      </c>
      <c r="HO37" s="528">
        <v>4.6315111318097433</v>
      </c>
      <c r="HP37" s="528">
        <v>3.9538907533382308</v>
      </c>
      <c r="HQ37" s="528">
        <v>3.1125846198348279</v>
      </c>
    </row>
    <row r="38" spans="1:225" x14ac:dyDescent="0.2">
      <c r="A38" s="106" t="s">
        <v>59</v>
      </c>
      <c r="B38" s="106" t="s">
        <v>60</v>
      </c>
      <c r="C38" s="279">
        <v>0.30287919427565996</v>
      </c>
      <c r="D38" s="279">
        <v>1.7254406168802414</v>
      </c>
      <c r="E38" s="279">
        <v>0.26404947074404717</v>
      </c>
      <c r="F38" s="279">
        <v>1.5157632093041811</v>
      </c>
      <c r="G38" s="279">
        <v>3.8829723531612771E-2</v>
      </c>
      <c r="H38" s="279">
        <v>0.20967740757606035</v>
      </c>
      <c r="I38" s="414">
        <v>1.7151513305758682E-2</v>
      </c>
      <c r="J38" s="414">
        <v>9.692992607154112E-2</v>
      </c>
      <c r="K38" s="414">
        <v>1.2619427505119057E-2</v>
      </c>
      <c r="L38" s="414">
        <v>7.2441212931959459E-2</v>
      </c>
      <c r="M38" s="414">
        <v>4.5320858006396257E-3</v>
      </c>
      <c r="N38" s="414">
        <v>2.4488713139581664E-2</v>
      </c>
      <c r="O38" s="414">
        <v>0.13430360890223067</v>
      </c>
      <c r="P38" s="414">
        <v>0.7650811008189663</v>
      </c>
      <c r="Q38" s="414">
        <v>0.11702365589206226</v>
      </c>
      <c r="R38" s="414">
        <v>0.67176863380802432</v>
      </c>
      <c r="S38" s="414">
        <v>1.7279953010168402E-2</v>
      </c>
      <c r="T38" s="414">
        <v>9.3312467010941966E-2</v>
      </c>
      <c r="U38" s="414">
        <v>5.3485666364734372E-3</v>
      </c>
      <c r="V38" s="414">
        <v>3.0582895292604755E-2</v>
      </c>
      <c r="W38" s="414">
        <v>4.9946828627563302E-3</v>
      </c>
      <c r="X38" s="414">
        <v>2.8671735278146961E-2</v>
      </c>
      <c r="Y38" s="414">
        <v>3.5388377371710681E-4</v>
      </c>
      <c r="Z38" s="414">
        <v>1.9111600144577942E-3</v>
      </c>
      <c r="AA38" s="400">
        <f t="shared" si="0"/>
        <v>0.45968288312012273</v>
      </c>
      <c r="AB38" s="548">
        <f>AA38*1000/GDP!C33</f>
        <v>2.0373846892180031E-3</v>
      </c>
      <c r="AC38" s="400">
        <f t="shared" si="1"/>
        <v>2.6180345390633537</v>
      </c>
      <c r="AD38" s="548">
        <f>AC38*1000/GDP!C33</f>
        <v>1.1603528609825877E-2</v>
      </c>
      <c r="AE38" s="556"/>
      <c r="AF38" s="556"/>
      <c r="AG38" s="556"/>
      <c r="AH38" s="556"/>
      <c r="AI38" s="556"/>
      <c r="AJ38" s="556"/>
      <c r="AK38" s="556"/>
      <c r="AL38" s="556"/>
      <c r="AY38" s="89">
        <v>0.87956786489228977</v>
      </c>
      <c r="AZ38" s="89">
        <v>5.0107176328742309</v>
      </c>
      <c r="BA38" s="89">
        <v>2.1908728307498362</v>
      </c>
      <c r="BB38" s="89">
        <v>12.576599467354072</v>
      </c>
      <c r="BC38" s="89">
        <v>0.17348057558437979</v>
      </c>
      <c r="BD38" s="89">
        <v>0.93678126046200916</v>
      </c>
      <c r="BE38" s="89">
        <v>1.1910773128999086</v>
      </c>
      <c r="BF38" s="89">
        <v>6.7312448660792441</v>
      </c>
      <c r="BG38" s="89">
        <v>4.3817456614996724</v>
      </c>
      <c r="BH38" s="89">
        <v>25.153198934708143</v>
      </c>
      <c r="BI38" s="89">
        <v>0.39341022574996753</v>
      </c>
      <c r="BJ38" s="89">
        <v>2.1257563489220197</v>
      </c>
      <c r="BK38" s="89">
        <v>1.3200503430318953</v>
      </c>
      <c r="BL38" s="89">
        <v>7.5198691817619663</v>
      </c>
      <c r="BM38" s="89">
        <v>3.2863092461247545</v>
      </c>
      <c r="BN38" s="89">
        <v>18.864899201031108</v>
      </c>
      <c r="BO38" s="89">
        <v>0.26129554905881686</v>
      </c>
      <c r="BP38" s="89">
        <v>1.4110068636939654</v>
      </c>
      <c r="BQ38" s="89">
        <v>2.5007564586227757</v>
      </c>
      <c r="BR38" s="89">
        <v>14.299227835140622</v>
      </c>
      <c r="BS38" s="89">
        <v>4.3817456614996724</v>
      </c>
      <c r="BT38" s="89">
        <v>25.153198934708143</v>
      </c>
      <c r="BU38" s="89">
        <v>0.35427516051414654</v>
      </c>
      <c r="BV38" s="89">
        <v>1.9132737106830611</v>
      </c>
      <c r="BX38" s="89">
        <v>0.46801284732625614</v>
      </c>
      <c r="BY38" s="89">
        <v>2.6661731517402822</v>
      </c>
      <c r="BZ38" s="89">
        <v>1.1657504469817448</v>
      </c>
      <c r="CA38" s="89">
        <v>6.6919340295805885</v>
      </c>
      <c r="CB38" s="89">
        <v>9.2307985973300533E-2</v>
      </c>
      <c r="CC38" s="89">
        <v>0.49845575598011743</v>
      </c>
      <c r="CD38" s="89">
        <v>0.12765207055015212</v>
      </c>
      <c r="CE38" s="89">
        <v>0.72990955761814513</v>
      </c>
      <c r="CF38" s="89">
        <v>0.22366788432593709</v>
      </c>
      <c r="CG38" s="89">
        <v>1.2839546665586414</v>
      </c>
      <c r="CH38" s="89">
        <v>1.8084111160918154E-2</v>
      </c>
      <c r="CI38" s="89">
        <v>9.766378883306788E-2</v>
      </c>
      <c r="CJ38" s="89">
        <v>8.1954860979351507E-2</v>
      </c>
      <c r="CK38" s="89">
        <v>0.46315905041829664</v>
      </c>
      <c r="CL38" s="89">
        <v>0.30149626111236277</v>
      </c>
      <c r="CM38" s="89">
        <v>1.7307246973423034</v>
      </c>
      <c r="CN38" s="89">
        <v>2.7069510946098684E-2</v>
      </c>
      <c r="CO38" s="89">
        <v>0.14626763868729495</v>
      </c>
      <c r="DY38" s="528">
        <v>42.053836809095301</v>
      </c>
      <c r="DZ38" s="528">
        <v>32.448948155166114</v>
      </c>
      <c r="EA38" s="528">
        <v>22.844059501236949</v>
      </c>
      <c r="EB38" s="528">
        <v>86.902113994544507</v>
      </c>
      <c r="EC38" s="528">
        <v>76.279243797591988</v>
      </c>
      <c r="ED38" s="528">
        <v>61.858448317073346</v>
      </c>
      <c r="EE38" s="528">
        <v>35.527202191726012</v>
      </c>
      <c r="EF38" s="528">
        <v>27.412964654109572</v>
      </c>
      <c r="EG38" s="528">
        <v>19.298727116493144</v>
      </c>
      <c r="EH38" s="528">
        <v>56.124472198821493</v>
      </c>
      <c r="EI38" s="528">
        <v>47.913094743269788</v>
      </c>
      <c r="EJ38" s="528">
        <v>37.718179659030405</v>
      </c>
      <c r="EK38" s="528">
        <v>84.107673618190603</v>
      </c>
      <c r="EL38" s="528">
        <v>64.897896310332229</v>
      </c>
      <c r="EM38" s="528">
        <v>45.688119002473897</v>
      </c>
      <c r="EN38" s="528">
        <v>173.80422798908901</v>
      </c>
      <c r="EO38" s="528">
        <v>152.55848759518398</v>
      </c>
      <c r="EP38" s="528">
        <v>123.71689663414669</v>
      </c>
      <c r="EQ38" s="528">
        <v>71.054404383452024</v>
      </c>
      <c r="ER38" s="528">
        <v>54.825929308219145</v>
      </c>
      <c r="ES38" s="528">
        <v>38.597454232986287</v>
      </c>
      <c r="ET38" s="528">
        <v>112.24894439764299</v>
      </c>
      <c r="EU38" s="528">
        <v>95.826189486539576</v>
      </c>
      <c r="EV38" s="528">
        <v>75.436359318060809</v>
      </c>
      <c r="EW38" s="528">
        <v>63.080755213642952</v>
      </c>
      <c r="EX38" s="528">
        <v>48.673422232749175</v>
      </c>
      <c r="EY38" s="528">
        <v>34.266089251855419</v>
      </c>
      <c r="EZ38" s="528">
        <v>130.35317099181677</v>
      </c>
      <c r="FA38" s="528">
        <v>114.41886569638798</v>
      </c>
      <c r="FB38" s="528">
        <v>92.787672475610023</v>
      </c>
      <c r="FC38" s="528">
        <v>53.290803287589014</v>
      </c>
      <c r="FD38" s="528">
        <v>41.119446981164359</v>
      </c>
      <c r="FE38" s="528">
        <v>28.948090674739717</v>
      </c>
      <c r="FF38" s="528">
        <v>84.186708298232247</v>
      </c>
      <c r="FG38" s="528">
        <v>71.869642114904678</v>
      </c>
      <c r="FH38" s="528">
        <v>56.57726948854561</v>
      </c>
      <c r="FI38" s="528">
        <v>84.107673618190603</v>
      </c>
      <c r="FJ38" s="528">
        <v>64.897896310332229</v>
      </c>
      <c r="FK38" s="528">
        <v>45.688119002473897</v>
      </c>
      <c r="FL38" s="528">
        <v>173.80422798908901</v>
      </c>
      <c r="FM38" s="528">
        <v>152.55848759518398</v>
      </c>
      <c r="FN38" s="528">
        <v>123.71689663414669</v>
      </c>
      <c r="FO38" s="528">
        <v>71.054404383452024</v>
      </c>
      <c r="FP38" s="528">
        <v>54.825929308219145</v>
      </c>
      <c r="FQ38" s="528">
        <v>38.597454232986287</v>
      </c>
      <c r="FR38" s="528">
        <v>112.24894439764299</v>
      </c>
      <c r="FS38" s="528">
        <v>95.826189486539576</v>
      </c>
      <c r="FT38" s="528">
        <v>75.436359318060809</v>
      </c>
      <c r="FV38" s="528">
        <v>22.376597294659689</v>
      </c>
      <c r="FW38" s="528">
        <v>17.265892974274443</v>
      </c>
      <c r="FX38" s="528">
        <v>12.155188653889212</v>
      </c>
      <c r="FY38" s="528">
        <v>46.24009974970857</v>
      </c>
      <c r="FZ38" s="528">
        <v>40.587733484301872</v>
      </c>
      <c r="GA38" s="528">
        <v>32.914513687471725</v>
      </c>
      <c r="GB38" s="528">
        <v>18.903813700971707</v>
      </c>
      <c r="GC38" s="528">
        <v>14.586276003836192</v>
      </c>
      <c r="GD38" s="528">
        <v>10.268738306700682</v>
      </c>
      <c r="GE38" s="528">
        <v>29.863498982730977</v>
      </c>
      <c r="GF38" s="528">
        <v>25.494273711052831</v>
      </c>
      <c r="GG38" s="528">
        <v>20.069619824443905</v>
      </c>
      <c r="GH38" s="528">
        <v>5.7872252489580687</v>
      </c>
      <c r="GI38" s="528">
        <v>4.4654515809861621</v>
      </c>
      <c r="GJ38" s="528">
        <v>3.1436779130142591</v>
      </c>
      <c r="GK38" s="528">
        <v>11.959006513010712</v>
      </c>
      <c r="GL38" s="528">
        <v>10.497143641870457</v>
      </c>
      <c r="GM38" s="528">
        <v>8.512630502349543</v>
      </c>
      <c r="GN38" s="528">
        <v>4.8890645217971578</v>
      </c>
      <c r="GO38" s="528">
        <v>3.7724263285471888</v>
      </c>
      <c r="GP38" s="528">
        <v>2.6557881352972217</v>
      </c>
      <c r="GQ38" s="528">
        <v>7.7235512200213066</v>
      </c>
      <c r="GR38" s="528">
        <v>6.5935451481563927</v>
      </c>
      <c r="GS38" s="528">
        <v>5.190575182435377</v>
      </c>
      <c r="GT38" s="528">
        <v>51.190927830239836</v>
      </c>
      <c r="GU38" s="528">
        <v>39.49917270851838</v>
      </c>
      <c r="GV38" s="528">
        <v>27.807417586796941</v>
      </c>
      <c r="GW38" s="528">
        <v>105.78344767885415</v>
      </c>
      <c r="GX38" s="528">
        <v>92.852532859576783</v>
      </c>
      <c r="GY38" s="528">
        <v>75.298512662822247</v>
      </c>
      <c r="GZ38" s="528">
        <v>43.246242944797068</v>
      </c>
      <c r="HA38" s="528">
        <v>33.369014617898969</v>
      </c>
      <c r="HB38" s="528">
        <v>23.491786291000878</v>
      </c>
      <c r="HC38" s="528">
        <v>68.318708204498336</v>
      </c>
      <c r="HD38" s="528">
        <v>58.323234245197341</v>
      </c>
      <c r="HE38" s="528">
        <v>45.913256894454179</v>
      </c>
      <c r="HF38" s="528">
        <v>4.2933083905464677</v>
      </c>
      <c r="HG38" s="528">
        <v>3.3127379556685699</v>
      </c>
      <c r="HH38" s="528">
        <v>2.3321675207906734</v>
      </c>
      <c r="HI38" s="528">
        <v>8.8719033381589316</v>
      </c>
      <c r="HJ38" s="528">
        <v>7.787406388325369</v>
      </c>
      <c r="HK38" s="528">
        <v>6.3151763391167588</v>
      </c>
      <c r="HL38" s="528">
        <v>3.6269992665541877</v>
      </c>
      <c r="HM38" s="528">
        <v>2.7986105451806997</v>
      </c>
      <c r="HN38" s="528">
        <v>1.9702218238072131</v>
      </c>
      <c r="HO38" s="528">
        <v>5.7297903280510694</v>
      </c>
      <c r="HP38" s="528">
        <v>4.8914845180984416</v>
      </c>
      <c r="HQ38" s="528">
        <v>3.8506778333060749</v>
      </c>
    </row>
    <row r="39" spans="1:225" x14ac:dyDescent="0.2">
      <c r="A39" s="106" t="s">
        <v>61</v>
      </c>
      <c r="B39" s="106" t="s">
        <v>62</v>
      </c>
      <c r="C39" s="279">
        <v>0.50897510397620971</v>
      </c>
      <c r="D39" s="279">
        <v>2.9509733715399866</v>
      </c>
      <c r="E39" s="279">
        <v>0.32148826464460656</v>
      </c>
      <c r="F39" s="279">
        <v>1.8816188219139569</v>
      </c>
      <c r="G39" s="279">
        <v>0.18748683933160312</v>
      </c>
      <c r="H39" s="279">
        <v>1.0693545496260297</v>
      </c>
      <c r="I39" s="414">
        <v>2.3469436224714275E-2</v>
      </c>
      <c r="J39" s="414">
        <v>0.1349834847903662</v>
      </c>
      <c r="K39" s="414">
        <v>1.5556586403990292E-2</v>
      </c>
      <c r="L39" s="414">
        <v>9.1050184412913265E-2</v>
      </c>
      <c r="M39" s="414">
        <v>7.9128498207239831E-3</v>
      </c>
      <c r="N39" s="414">
        <v>4.3933300377452938E-2</v>
      </c>
      <c r="O39" s="414">
        <v>6.469639673019012E-2</v>
      </c>
      <c r="P39" s="414">
        <v>0.37449201776169305</v>
      </c>
      <c r="Q39" s="414">
        <v>4.2902758785059343E-2</v>
      </c>
      <c r="R39" s="414">
        <v>0.25110290893896969</v>
      </c>
      <c r="S39" s="414">
        <v>2.1793637945130777E-2</v>
      </c>
      <c r="T39" s="414">
        <v>0.12338910882272333</v>
      </c>
      <c r="U39" s="414">
        <v>5.5495884748432232E-3</v>
      </c>
      <c r="V39" s="414">
        <v>3.2065624997356906E-2</v>
      </c>
      <c r="W39" s="414">
        <v>3.5094374120396418E-3</v>
      </c>
      <c r="X39" s="414">
        <v>2.0540169626790693E-2</v>
      </c>
      <c r="Y39" s="414">
        <v>2.0401510628035814E-3</v>
      </c>
      <c r="Z39" s="414">
        <v>1.1525455370566212E-2</v>
      </c>
      <c r="AA39" s="400">
        <f t="shared" si="0"/>
        <v>0.60269052540595736</v>
      </c>
      <c r="AB39" s="548">
        <f>AA39*1000/GDP!C34</f>
        <v>1.5399310773706991E-3</v>
      </c>
      <c r="AC39" s="400">
        <f t="shared" si="1"/>
        <v>3.4925144990894026</v>
      </c>
      <c r="AD39" s="548">
        <f>AC39*1000/GDP!C34</f>
        <v>8.9237036067439223E-3</v>
      </c>
      <c r="AE39" s="556"/>
      <c r="AF39" s="556"/>
      <c r="AG39" s="556"/>
      <c r="AH39" s="556"/>
      <c r="AI39" s="556"/>
      <c r="AJ39" s="556"/>
      <c r="AK39" s="556"/>
      <c r="AL39" s="556"/>
      <c r="AY39" s="89">
        <v>0.89893165661640717</v>
      </c>
      <c r="AZ39" s="89">
        <v>5.2118922139526429</v>
      </c>
      <c r="BA39" s="89">
        <v>1.9465198203191056</v>
      </c>
      <c r="BB39" s="89">
        <v>11.392665717331491</v>
      </c>
      <c r="BC39" s="89">
        <v>0.46750222367545369</v>
      </c>
      <c r="BD39" s="89">
        <v>2.6664571851010117</v>
      </c>
      <c r="BE39" s="89">
        <v>1.7619696865401109</v>
      </c>
      <c r="BF39" s="89">
        <v>10.133895254531996</v>
      </c>
      <c r="BG39" s="89">
        <v>3.8930396406382113</v>
      </c>
      <c r="BH39" s="89">
        <v>22.785331434662982</v>
      </c>
      <c r="BI39" s="89">
        <v>0.84865399192663904</v>
      </c>
      <c r="BJ39" s="89">
        <v>4.7118511773330045</v>
      </c>
      <c r="BK39" s="89">
        <v>1.3869331121005528</v>
      </c>
      <c r="BL39" s="89">
        <v>8.0281964050815251</v>
      </c>
      <c r="BM39" s="89">
        <v>2.9197797304786586</v>
      </c>
      <c r="BN39" s="89">
        <v>17.088998575997238</v>
      </c>
      <c r="BO39" s="89">
        <v>0.68204744087558455</v>
      </c>
      <c r="BP39" s="89">
        <v>3.8615501513027657</v>
      </c>
      <c r="BQ39" s="89">
        <v>1.7545145089601706</v>
      </c>
      <c r="BR39" s="89">
        <v>10.137617329963906</v>
      </c>
      <c r="BS39" s="89">
        <v>3.8930396406382122</v>
      </c>
      <c r="BT39" s="89">
        <v>22.785331434662982</v>
      </c>
      <c r="BU39" s="89">
        <v>0.90209540052906267</v>
      </c>
      <c r="BV39" s="89">
        <v>5.0962207987202159</v>
      </c>
      <c r="BX39" s="89">
        <v>0.55903071411836847</v>
      </c>
      <c r="BY39" s="89">
        <v>3.2411894773411092</v>
      </c>
      <c r="BZ39" s="89">
        <v>1.2105084487673017</v>
      </c>
      <c r="CA39" s="89">
        <v>7.0849101873262859</v>
      </c>
      <c r="CB39" s="89">
        <v>0.2907318927191111</v>
      </c>
      <c r="CC39" s="89">
        <v>1.6582255763066942</v>
      </c>
      <c r="CD39" s="89">
        <v>8.9559864618881449E-2</v>
      </c>
      <c r="CE39" s="89">
        <v>0.51747855659950237</v>
      </c>
      <c r="CF39" s="89">
        <v>0.19872169844758583</v>
      </c>
      <c r="CG39" s="89">
        <v>1.1630859637599529</v>
      </c>
      <c r="CH39" s="89">
        <v>4.6047804980866386E-2</v>
      </c>
      <c r="CI39" s="89">
        <v>0.26013854115792412</v>
      </c>
      <c r="CJ39" s="89">
        <v>0.19410665970320304</v>
      </c>
      <c r="CK39" s="89">
        <v>1.1163963674664312</v>
      </c>
      <c r="CL39" s="89">
        <v>0.42887509728972772</v>
      </c>
      <c r="CM39" s="89">
        <v>2.5101365867977088</v>
      </c>
      <c r="CN39" s="89">
        <v>9.3491615023263863E-2</v>
      </c>
      <c r="CO39" s="89">
        <v>0.51907913061016975</v>
      </c>
      <c r="DY39" s="528">
        <v>42.967645890454342</v>
      </c>
      <c r="DZ39" s="528">
        <v>33.154047754980205</v>
      </c>
      <c r="EA39" s="528">
        <v>23.340449619506064</v>
      </c>
      <c r="EB39" s="528">
        <v>88.79045396499734</v>
      </c>
      <c r="EC39" s="528">
        <v>77.936754050886279</v>
      </c>
      <c r="ED39" s="528">
        <v>63.202601814589542</v>
      </c>
      <c r="EE39" s="528">
        <v>38.563013926353861</v>
      </c>
      <c r="EF39" s="528">
        <v>29.75541198021131</v>
      </c>
      <c r="EG39" s="528">
        <v>20.94781003406877</v>
      </c>
      <c r="EH39" s="528">
        <v>60.920327790868591</v>
      </c>
      <c r="EI39" s="528">
        <v>52.007285287151959</v>
      </c>
      <c r="EJ39" s="528">
        <v>40.941211177238543</v>
      </c>
      <c r="EK39" s="528">
        <v>85.935291780908685</v>
      </c>
      <c r="EL39" s="528">
        <v>66.30809550996041</v>
      </c>
      <c r="EM39" s="528">
        <v>46.680899239012128</v>
      </c>
      <c r="EN39" s="528">
        <v>177.58090792999468</v>
      </c>
      <c r="EO39" s="528">
        <v>155.87350810177256</v>
      </c>
      <c r="EP39" s="528">
        <v>126.40520362917908</v>
      </c>
      <c r="EQ39" s="528">
        <v>77.126027852707722</v>
      </c>
      <c r="ER39" s="528">
        <v>59.51082396042262</v>
      </c>
      <c r="ES39" s="528">
        <v>41.895620068137539</v>
      </c>
      <c r="ET39" s="528">
        <v>121.84065558173718</v>
      </c>
      <c r="EU39" s="528">
        <v>104.01457057430392</v>
      </c>
      <c r="EV39" s="528">
        <v>81.882422354477086</v>
      </c>
      <c r="EW39" s="528">
        <v>64.45146883568151</v>
      </c>
      <c r="EX39" s="528">
        <v>49.731071632470304</v>
      </c>
      <c r="EY39" s="528">
        <v>35.010674429259097</v>
      </c>
      <c r="EZ39" s="528">
        <v>133.185680947496</v>
      </c>
      <c r="FA39" s="528">
        <v>116.90513107632941</v>
      </c>
      <c r="FB39" s="528">
        <v>94.803902721884313</v>
      </c>
      <c r="FC39" s="528">
        <v>57.844520889530791</v>
      </c>
      <c r="FD39" s="528">
        <v>44.633117970316967</v>
      </c>
      <c r="FE39" s="528">
        <v>31.421715051103156</v>
      </c>
      <c r="FF39" s="528">
        <v>91.380491686302889</v>
      </c>
      <c r="FG39" s="528">
        <v>78.010927930727945</v>
      </c>
      <c r="FH39" s="528">
        <v>61.411816765857814</v>
      </c>
      <c r="FI39" s="528">
        <v>85.935291780908685</v>
      </c>
      <c r="FJ39" s="528">
        <v>66.30809550996041</v>
      </c>
      <c r="FK39" s="528">
        <v>46.680899239012128</v>
      </c>
      <c r="FL39" s="528">
        <v>177.58090792999468</v>
      </c>
      <c r="FM39" s="528">
        <v>155.87350810177256</v>
      </c>
      <c r="FN39" s="528">
        <v>126.40520362917908</v>
      </c>
      <c r="FO39" s="528">
        <v>77.126027852707722</v>
      </c>
      <c r="FP39" s="528">
        <v>59.51082396042262</v>
      </c>
      <c r="FQ39" s="528">
        <v>41.895620068137539</v>
      </c>
      <c r="FR39" s="528">
        <v>121.84065558173718</v>
      </c>
      <c r="FS39" s="528">
        <v>104.01457057430392</v>
      </c>
      <c r="FT39" s="528">
        <v>81.882422354477086</v>
      </c>
      <c r="FV39" s="528">
        <v>26.720867586906891</v>
      </c>
      <c r="FW39" s="528">
        <v>20.617953384959023</v>
      </c>
      <c r="FX39" s="528">
        <v>14.515039183011151</v>
      </c>
      <c r="FY39" s="528">
        <v>55.217313264703002</v>
      </c>
      <c r="FZ39" s="528">
        <v>48.467576987030526</v>
      </c>
      <c r="GA39" s="528">
        <v>39.304651656767568</v>
      </c>
      <c r="GB39" s="528">
        <v>23.981699893571992</v>
      </c>
      <c r="GC39" s="528">
        <v>18.504398066027768</v>
      </c>
      <c r="GD39" s="528">
        <v>13.027096238483555</v>
      </c>
      <c r="GE39" s="528">
        <v>37.885343227807695</v>
      </c>
      <c r="GF39" s="528">
        <v>32.342469663231157</v>
      </c>
      <c r="GG39" s="528">
        <v>25.460661389355341</v>
      </c>
      <c r="GH39" s="528">
        <v>9.4670257755496134</v>
      </c>
      <c r="GI39" s="528">
        <v>7.3048038391586534</v>
      </c>
      <c r="GJ39" s="528">
        <v>5.1425819027676916</v>
      </c>
      <c r="GK39" s="528">
        <v>19.563127066640718</v>
      </c>
      <c r="GL39" s="528">
        <v>17.171740368171456</v>
      </c>
      <c r="GM39" s="528">
        <v>13.925376828555665</v>
      </c>
      <c r="GN39" s="528">
        <v>8.4965568687293604</v>
      </c>
      <c r="GO39" s="528">
        <v>6.5559852382170982</v>
      </c>
      <c r="GP39" s="528">
        <v>4.6154136077048387</v>
      </c>
      <c r="GQ39" s="528">
        <v>13.422525286152837</v>
      </c>
      <c r="GR39" s="528">
        <v>11.458722025057714</v>
      </c>
      <c r="GS39" s="528">
        <v>9.0205430962007682</v>
      </c>
      <c r="GT39" s="528">
        <v>163.05995052761588</v>
      </c>
      <c r="GU39" s="528">
        <v>125.81786306143202</v>
      </c>
      <c r="GV39" s="528">
        <v>88.575775595248146</v>
      </c>
      <c r="GW39" s="528">
        <v>336.95509099495439</v>
      </c>
      <c r="GX39" s="528">
        <v>295.76587212202293</v>
      </c>
      <c r="GY39" s="528">
        <v>239.85054129747212</v>
      </c>
      <c r="GZ39" s="528">
        <v>146.34460447422322</v>
      </c>
      <c r="HA39" s="528">
        <v>112.92021950171544</v>
      </c>
      <c r="HB39" s="528">
        <v>79.495834529207698</v>
      </c>
      <c r="HC39" s="528">
        <v>231.18943171871632</v>
      </c>
      <c r="HD39" s="528">
        <v>197.36490538995488</v>
      </c>
      <c r="HE39" s="528">
        <v>155.36973764216154</v>
      </c>
      <c r="HF39" s="528">
        <v>4.3865998591505369</v>
      </c>
      <c r="HG39" s="528">
        <v>3.3847221135420811</v>
      </c>
      <c r="HH39" s="528">
        <v>2.3828443679336249</v>
      </c>
      <c r="HI39" s="528">
        <v>9.0646854111990791</v>
      </c>
      <c r="HJ39" s="528">
        <v>7.9566228788489193</v>
      </c>
      <c r="HK39" s="528">
        <v>6.4524019985795489</v>
      </c>
      <c r="HL39" s="528">
        <v>3.9369276103475008</v>
      </c>
      <c r="HM39" s="528">
        <v>3.0377527857619602</v>
      </c>
      <c r="HN39" s="528">
        <v>2.1385779611764208</v>
      </c>
      <c r="HO39" s="528">
        <v>6.2194028964988508</v>
      </c>
      <c r="HP39" s="528">
        <v>5.3094635646796018</v>
      </c>
      <c r="HQ39" s="528">
        <v>4.1797195881151392</v>
      </c>
    </row>
    <row r="40" spans="1:225" x14ac:dyDescent="0.2">
      <c r="A40" s="106" t="s">
        <v>63</v>
      </c>
      <c r="B40" s="106" t="s">
        <v>64</v>
      </c>
      <c r="AA40" s="400"/>
      <c r="AB40" s="548"/>
      <c r="AC40" s="400"/>
      <c r="AD40" s="548"/>
      <c r="AE40" s="556"/>
      <c r="AF40" s="556"/>
      <c r="AG40" s="556"/>
      <c r="AH40" s="556"/>
      <c r="AI40" s="556"/>
      <c r="AJ40" s="556"/>
      <c r="AK40" s="556"/>
      <c r="AL40" s="556"/>
    </row>
    <row r="41" spans="1:225" x14ac:dyDescent="0.2">
      <c r="A41" s="106" t="s">
        <v>63</v>
      </c>
      <c r="B41" s="106" t="s">
        <v>65</v>
      </c>
      <c r="AA41" s="400"/>
      <c r="AB41" s="548"/>
      <c r="AC41" s="400"/>
      <c r="AD41" s="548"/>
      <c r="AE41" s="556"/>
      <c r="AF41" s="556"/>
      <c r="AG41" s="556"/>
      <c r="AH41" s="556"/>
      <c r="AI41" s="556"/>
      <c r="AJ41" s="556"/>
      <c r="AK41" s="556"/>
      <c r="AL41" s="556"/>
    </row>
    <row r="42" spans="1:225" x14ac:dyDescent="0.2">
      <c r="A42" s="106" t="s">
        <v>66</v>
      </c>
      <c r="B42" s="106" t="s">
        <v>67</v>
      </c>
      <c r="AA42" s="400"/>
      <c r="AB42" s="548"/>
      <c r="AC42" s="400"/>
      <c r="AD42" s="548"/>
      <c r="AE42" s="556"/>
      <c r="AF42" s="556"/>
      <c r="AG42" s="556"/>
      <c r="AH42" s="556"/>
      <c r="AI42" s="556"/>
      <c r="AJ42" s="556"/>
      <c r="AK42" s="556"/>
      <c r="AL42" s="556"/>
    </row>
    <row r="43" spans="1:225" x14ac:dyDescent="0.2">
      <c r="A43" s="106" t="s">
        <v>66</v>
      </c>
      <c r="B43" s="106" t="s">
        <v>68</v>
      </c>
      <c r="AA43" s="400"/>
      <c r="AB43" s="548"/>
      <c r="AC43" s="400"/>
      <c r="AD43" s="548"/>
      <c r="AE43" s="556"/>
      <c r="AF43" s="556"/>
      <c r="AG43" s="556"/>
      <c r="AH43" s="556"/>
      <c r="AI43" s="556"/>
      <c r="AJ43" s="556"/>
      <c r="AK43" s="556"/>
      <c r="AL43" s="556"/>
    </row>
    <row r="44" spans="1:225" x14ac:dyDescent="0.2">
      <c r="A44" s="106" t="s">
        <v>69</v>
      </c>
      <c r="B44" s="106" t="s">
        <v>70</v>
      </c>
      <c r="AA44" s="400"/>
      <c r="AB44" s="548"/>
      <c r="AC44" s="400"/>
      <c r="AD44" s="548"/>
      <c r="AE44" s="556"/>
      <c r="AF44" s="556"/>
      <c r="AG44" s="556"/>
      <c r="AH44" s="556"/>
      <c r="AI44" s="556"/>
      <c r="AJ44" s="556"/>
      <c r="AK44" s="556"/>
      <c r="AL44" s="556"/>
    </row>
    <row r="45" spans="1:225" x14ac:dyDescent="0.2">
      <c r="AY45" s="26" t="s">
        <v>466</v>
      </c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100"/>
      <c r="BO45" s="100"/>
      <c r="BP45" s="100"/>
      <c r="BQ45" s="100"/>
      <c r="BR45" s="100"/>
      <c r="BS45" s="100"/>
      <c r="BT45" s="100"/>
      <c r="BU45" s="100"/>
      <c r="BV45" s="100"/>
      <c r="BW45" s="100"/>
      <c r="BX45" s="100"/>
      <c r="BY45" s="100"/>
      <c r="BZ45" s="101"/>
      <c r="CA45" s="519" t="s">
        <v>415</v>
      </c>
      <c r="CB45" s="520"/>
      <c r="CC45" s="520"/>
      <c r="CD45" s="520"/>
      <c r="CE45" s="520"/>
      <c r="CF45" s="520"/>
      <c r="CG45" s="520"/>
      <c r="CH45" s="520"/>
      <c r="CI45" s="520"/>
      <c r="CJ45" s="520"/>
      <c r="CK45" s="520"/>
      <c r="CL45" s="520"/>
      <c r="CM45" s="520"/>
      <c r="CN45" s="520"/>
      <c r="CO45" s="520"/>
      <c r="CP45" s="520"/>
      <c r="CQ45" s="520"/>
      <c r="CR45" s="520"/>
      <c r="CS45" s="520"/>
      <c r="CT45" s="520"/>
      <c r="CU45" s="520"/>
      <c r="CV45" s="520"/>
      <c r="CW45" s="520"/>
      <c r="CX45" s="520"/>
      <c r="CY45" s="520"/>
      <c r="CZ45" s="520"/>
      <c r="DA45" s="520"/>
      <c r="DB45" s="520"/>
      <c r="DC45" s="520"/>
      <c r="DD45" s="520"/>
      <c r="DE45" s="520"/>
      <c r="DF45" s="520"/>
      <c r="DG45" s="520"/>
      <c r="DH45" s="520"/>
      <c r="DI45" s="520"/>
      <c r="DJ45" s="520"/>
      <c r="DK45" s="520"/>
      <c r="DL45" s="520"/>
      <c r="DM45" s="520"/>
      <c r="DN45" s="520"/>
      <c r="DO45" s="520"/>
      <c r="DP45" s="520"/>
      <c r="DQ45" s="520"/>
      <c r="DR45" s="520"/>
      <c r="DS45" s="520"/>
      <c r="DT45" s="520"/>
      <c r="DU45" s="520"/>
      <c r="DV45" s="520"/>
      <c r="DY45" s="306" t="s">
        <v>460</v>
      </c>
      <c r="DZ45" s="309"/>
      <c r="EA45" s="309"/>
      <c r="EB45" s="309"/>
      <c r="EC45" s="309"/>
      <c r="ED45" s="309"/>
      <c r="EE45" s="309"/>
      <c r="EF45" s="309"/>
      <c r="EG45" s="309"/>
      <c r="EH45" s="309"/>
      <c r="EI45" s="309"/>
      <c r="EJ45" s="309"/>
      <c r="EK45" s="309"/>
      <c r="EL45" s="309"/>
      <c r="EM45" s="309"/>
      <c r="EN45" s="309"/>
      <c r="EO45" s="309"/>
      <c r="EP45" s="309"/>
      <c r="EQ45" s="309"/>
      <c r="ER45" s="309"/>
      <c r="ES45" s="309"/>
      <c r="ET45" s="309"/>
      <c r="EU45" s="309"/>
      <c r="EV45" s="310"/>
      <c r="FV45" s="306" t="s">
        <v>510</v>
      </c>
      <c r="FW45" s="309"/>
      <c r="FX45" s="309"/>
      <c r="FY45" s="309"/>
      <c r="FZ45" s="309"/>
      <c r="GA45" s="309"/>
      <c r="GB45" s="309"/>
      <c r="GC45" s="309"/>
      <c r="GD45" s="309"/>
      <c r="GE45" s="309"/>
      <c r="GF45" s="309"/>
      <c r="GG45" s="309"/>
      <c r="GH45" s="309"/>
      <c r="GI45" s="309"/>
      <c r="GJ45" s="309"/>
      <c r="GK45" s="309"/>
      <c r="GL45" s="309"/>
      <c r="GM45" s="309"/>
      <c r="GN45" s="309"/>
      <c r="GO45" s="309"/>
      <c r="GP45" s="309"/>
      <c r="GQ45" s="309"/>
      <c r="GR45" s="309"/>
      <c r="GS45" s="310"/>
    </row>
    <row r="46" spans="1:225" x14ac:dyDescent="0.2">
      <c r="C46" s="371" t="s">
        <v>465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674" t="s">
        <v>369</v>
      </c>
      <c r="AB46" s="677" t="s">
        <v>370</v>
      </c>
      <c r="AC46" s="680" t="s">
        <v>371</v>
      </c>
      <c r="AD46" s="677" t="s">
        <v>372</v>
      </c>
      <c r="AE46" s="549" t="s">
        <v>471</v>
      </c>
      <c r="AF46" s="549"/>
      <c r="AG46" s="549"/>
      <c r="AH46" s="549"/>
      <c r="AI46" s="549"/>
      <c r="AJ46" s="549"/>
      <c r="AK46" s="549"/>
      <c r="AL46" s="549"/>
      <c r="AY46" s="521" t="s">
        <v>417</v>
      </c>
      <c r="AZ46" s="522"/>
      <c r="BA46" s="522"/>
      <c r="BB46" s="523"/>
      <c r="BC46" s="521" t="s">
        <v>418</v>
      </c>
      <c r="BD46" s="522"/>
      <c r="BE46" s="522"/>
      <c r="BF46" s="523"/>
      <c r="BG46" s="521" t="s">
        <v>461</v>
      </c>
      <c r="BH46" s="522"/>
      <c r="BI46" s="522"/>
      <c r="BJ46" s="523"/>
      <c r="BK46" s="521" t="s">
        <v>462</v>
      </c>
      <c r="BL46" s="522"/>
      <c r="BM46" s="522"/>
      <c r="BN46" s="523"/>
      <c r="BO46" s="521" t="s">
        <v>463</v>
      </c>
      <c r="BP46" s="522"/>
      <c r="BQ46" s="522"/>
      <c r="BR46" s="523"/>
      <c r="BS46" s="521" t="s">
        <v>464</v>
      </c>
      <c r="BT46" s="522"/>
      <c r="BU46" s="522"/>
      <c r="BV46" s="523"/>
      <c r="BW46" s="521" t="s">
        <v>419</v>
      </c>
      <c r="BX46" s="522"/>
      <c r="BY46" s="521" t="s">
        <v>420</v>
      </c>
      <c r="BZ46" s="522"/>
      <c r="CA46" s="694" t="s">
        <v>344</v>
      </c>
      <c r="CB46" s="695"/>
      <c r="CC46" s="695"/>
      <c r="CD46" s="695"/>
      <c r="CE46" s="695"/>
      <c r="CF46" s="695"/>
      <c r="CG46" s="695"/>
      <c r="CH46" s="695"/>
      <c r="CI46" s="695"/>
      <c r="CJ46" s="695"/>
      <c r="CK46" s="695"/>
      <c r="CL46" s="696"/>
      <c r="CM46" s="694" t="s">
        <v>421</v>
      </c>
      <c r="CN46" s="695"/>
      <c r="CO46" s="695"/>
      <c r="CP46" s="695"/>
      <c r="CQ46" s="695"/>
      <c r="CR46" s="695"/>
      <c r="CS46" s="695"/>
      <c r="CT46" s="695"/>
      <c r="CU46" s="695"/>
      <c r="CV46" s="695"/>
      <c r="CW46" s="695"/>
      <c r="CX46" s="696"/>
      <c r="CY46" s="685" t="s">
        <v>345</v>
      </c>
      <c r="CZ46" s="686"/>
      <c r="DA46" s="686"/>
      <c r="DB46" s="686"/>
      <c r="DC46" s="686"/>
      <c r="DD46" s="687"/>
      <c r="DE46" s="685" t="s">
        <v>346</v>
      </c>
      <c r="DF46" s="686"/>
      <c r="DG46" s="686"/>
      <c r="DH46" s="686"/>
      <c r="DI46" s="686"/>
      <c r="DJ46" s="687"/>
      <c r="DK46" s="661" t="s">
        <v>422</v>
      </c>
      <c r="DL46" s="662"/>
      <c r="DM46" s="662"/>
      <c r="DN46" s="662"/>
      <c r="DO46" s="662"/>
      <c r="DP46" s="663"/>
      <c r="DQ46" s="661" t="s">
        <v>423</v>
      </c>
      <c r="DR46" s="662"/>
      <c r="DS46" s="662"/>
      <c r="DT46" s="662"/>
      <c r="DU46" s="662"/>
      <c r="DV46" s="663"/>
      <c r="DY46" s="311" t="s">
        <v>354</v>
      </c>
      <c r="DZ46" s="312"/>
      <c r="EA46" s="312"/>
      <c r="EB46" s="312"/>
      <c r="EC46" s="312"/>
      <c r="ED46" s="312"/>
      <c r="EE46" s="312"/>
      <c r="EF46" s="312"/>
      <c r="EG46" s="312"/>
      <c r="EH46" s="312"/>
      <c r="EI46" s="312"/>
      <c r="EJ46" s="312"/>
      <c r="EK46" s="311" t="s">
        <v>358</v>
      </c>
      <c r="EL46" s="312"/>
      <c r="EM46" s="312"/>
      <c r="EN46" s="312"/>
      <c r="EO46" s="312"/>
      <c r="EP46" s="313"/>
      <c r="EQ46" s="312" t="s">
        <v>359</v>
      </c>
      <c r="ER46" s="312"/>
      <c r="ES46" s="312"/>
      <c r="ET46" s="312"/>
      <c r="EU46" s="312"/>
      <c r="EV46" s="313"/>
      <c r="FV46" s="311" t="s">
        <v>354</v>
      </c>
      <c r="FW46" s="312"/>
      <c r="FX46" s="312"/>
      <c r="FY46" s="312"/>
      <c r="FZ46" s="312"/>
      <c r="GA46" s="312"/>
      <c r="GB46" s="312"/>
      <c r="GC46" s="312"/>
      <c r="GD46" s="312"/>
      <c r="GE46" s="312"/>
      <c r="GF46" s="312"/>
      <c r="GG46" s="312"/>
      <c r="GH46" s="311" t="s">
        <v>358</v>
      </c>
      <c r="GI46" s="312"/>
      <c r="GJ46" s="312"/>
      <c r="GK46" s="312"/>
      <c r="GL46" s="312"/>
      <c r="GM46" s="313"/>
      <c r="GN46" s="312" t="s">
        <v>359</v>
      </c>
      <c r="GO46" s="312"/>
      <c r="GP46" s="312"/>
      <c r="GQ46" s="312"/>
      <c r="GR46" s="312"/>
      <c r="GS46" s="313"/>
    </row>
    <row r="47" spans="1:225" ht="12.75" customHeight="1" x14ac:dyDescent="0.2">
      <c r="C47" s="664" t="s">
        <v>261</v>
      </c>
      <c r="D47" s="665"/>
      <c r="E47" s="665"/>
      <c r="F47" s="665"/>
      <c r="G47" s="665"/>
      <c r="H47" s="665"/>
      <c r="I47" s="668" t="s">
        <v>262</v>
      </c>
      <c r="J47" s="669"/>
      <c r="K47" s="669"/>
      <c r="L47" s="669"/>
      <c r="M47" s="669"/>
      <c r="N47" s="670"/>
      <c r="O47" s="668" t="s">
        <v>426</v>
      </c>
      <c r="P47" s="669"/>
      <c r="Q47" s="669"/>
      <c r="R47" s="669"/>
      <c r="S47" s="669"/>
      <c r="T47" s="670"/>
      <c r="U47" s="541"/>
      <c r="V47" s="541"/>
      <c r="W47" s="541"/>
      <c r="X47" s="541"/>
      <c r="Y47" s="668" t="s">
        <v>72</v>
      </c>
      <c r="Z47" s="669"/>
      <c r="AA47" s="675"/>
      <c r="AB47" s="678"/>
      <c r="AC47" s="681"/>
      <c r="AD47" s="678"/>
      <c r="AE47" s="549"/>
      <c r="AF47" s="549"/>
      <c r="AG47" s="549"/>
      <c r="AH47" s="549"/>
      <c r="AI47" s="549"/>
      <c r="AJ47" s="549"/>
      <c r="AK47" s="549"/>
      <c r="AL47" s="549"/>
      <c r="AY47" s="388" t="s">
        <v>258</v>
      </c>
      <c r="AZ47" s="263" t="s">
        <v>259</v>
      </c>
      <c r="BA47" s="388" t="s">
        <v>260</v>
      </c>
      <c r="BB47" s="388"/>
      <c r="BC47" s="388" t="s">
        <v>258</v>
      </c>
      <c r="BD47" s="263" t="s">
        <v>259</v>
      </c>
      <c r="BE47" s="388" t="s">
        <v>260</v>
      </c>
      <c r="BF47" s="388"/>
      <c r="BG47" s="388" t="s">
        <v>258</v>
      </c>
      <c r="BH47" s="263" t="s">
        <v>259</v>
      </c>
      <c r="BI47" s="388" t="s">
        <v>260</v>
      </c>
      <c r="BJ47" s="388"/>
      <c r="BK47" s="388" t="s">
        <v>258</v>
      </c>
      <c r="BL47" s="263" t="s">
        <v>259</v>
      </c>
      <c r="BM47" s="388" t="s">
        <v>260</v>
      </c>
      <c r="BN47" s="388"/>
      <c r="BO47" s="388" t="s">
        <v>258</v>
      </c>
      <c r="BP47" s="263" t="s">
        <v>259</v>
      </c>
      <c r="BQ47" s="388" t="s">
        <v>260</v>
      </c>
      <c r="BR47" s="388"/>
      <c r="BS47" s="388" t="s">
        <v>258</v>
      </c>
      <c r="BT47" s="263" t="s">
        <v>259</v>
      </c>
      <c r="BU47" s="388" t="s">
        <v>260</v>
      </c>
      <c r="BV47" s="388"/>
      <c r="BW47" s="388" t="s">
        <v>260</v>
      </c>
      <c r="BX47" s="388"/>
      <c r="BY47" s="388" t="s">
        <v>260</v>
      </c>
      <c r="BZ47" s="388"/>
      <c r="CA47" s="661" t="s">
        <v>259</v>
      </c>
      <c r="CB47" s="662"/>
      <c r="CC47" s="662"/>
      <c r="CD47" s="662"/>
      <c r="CE47" s="662"/>
      <c r="CF47" s="663"/>
      <c r="CG47" s="661" t="s">
        <v>263</v>
      </c>
      <c r="CH47" s="662"/>
      <c r="CI47" s="662"/>
      <c r="CJ47" s="662"/>
      <c r="CK47" s="662"/>
      <c r="CL47" s="663"/>
      <c r="CM47" s="661" t="s">
        <v>259</v>
      </c>
      <c r="CN47" s="662"/>
      <c r="CO47" s="662"/>
      <c r="CP47" s="662"/>
      <c r="CQ47" s="662"/>
      <c r="CR47" s="663"/>
      <c r="CS47" s="661" t="s">
        <v>263</v>
      </c>
      <c r="CT47" s="662"/>
      <c r="CU47" s="662"/>
      <c r="CV47" s="662"/>
      <c r="CW47" s="662"/>
      <c r="CX47" s="663"/>
      <c r="CY47" s="661" t="s">
        <v>263</v>
      </c>
      <c r="CZ47" s="662"/>
      <c r="DA47" s="662"/>
      <c r="DB47" s="662"/>
      <c r="DC47" s="662"/>
      <c r="DD47" s="663"/>
      <c r="DE47" s="661" t="s">
        <v>263</v>
      </c>
      <c r="DF47" s="662"/>
      <c r="DG47" s="662"/>
      <c r="DH47" s="662"/>
      <c r="DI47" s="662"/>
      <c r="DJ47" s="663"/>
      <c r="DK47" s="661" t="s">
        <v>263</v>
      </c>
      <c r="DL47" s="662"/>
      <c r="DM47" s="662"/>
      <c r="DN47" s="662"/>
      <c r="DO47" s="662"/>
      <c r="DP47" s="663"/>
      <c r="DQ47" s="661" t="s">
        <v>263</v>
      </c>
      <c r="DR47" s="662"/>
      <c r="DS47" s="662"/>
      <c r="DT47" s="662"/>
      <c r="DU47" s="662"/>
      <c r="DV47" s="663"/>
      <c r="DY47" s="314" t="s">
        <v>355</v>
      </c>
      <c r="DZ47" s="315"/>
      <c r="EA47" s="315"/>
      <c r="EB47" s="315"/>
      <c r="EC47" s="315"/>
      <c r="ED47" s="316"/>
      <c r="EE47" s="315" t="s">
        <v>260</v>
      </c>
      <c r="EF47" s="315"/>
      <c r="EG47" s="315"/>
      <c r="EH47" s="315"/>
      <c r="EI47" s="315"/>
      <c r="EJ47" s="315"/>
      <c r="EK47" s="314" t="s">
        <v>260</v>
      </c>
      <c r="EL47" s="315"/>
      <c r="EM47" s="315"/>
      <c r="EN47" s="315"/>
      <c r="EO47" s="315"/>
      <c r="EP47" s="316"/>
      <c r="EQ47" s="315" t="s">
        <v>260</v>
      </c>
      <c r="ER47" s="315"/>
      <c r="ES47" s="315"/>
      <c r="ET47" s="315"/>
      <c r="EU47" s="315"/>
      <c r="EV47" s="316"/>
      <c r="FV47" s="314" t="s">
        <v>355</v>
      </c>
      <c r="FW47" s="315"/>
      <c r="FX47" s="315"/>
      <c r="FY47" s="315"/>
      <c r="FZ47" s="315"/>
      <c r="GA47" s="316"/>
      <c r="GB47" s="315" t="s">
        <v>260</v>
      </c>
      <c r="GC47" s="315"/>
      <c r="GD47" s="315"/>
      <c r="GE47" s="315"/>
      <c r="GF47" s="315"/>
      <c r="GG47" s="315"/>
      <c r="GH47" s="314" t="s">
        <v>260</v>
      </c>
      <c r="GI47" s="315"/>
      <c r="GJ47" s="315"/>
      <c r="GK47" s="315"/>
      <c r="GL47" s="315"/>
      <c r="GM47" s="316"/>
      <c r="GN47" s="315" t="s">
        <v>260</v>
      </c>
      <c r="GO47" s="315"/>
      <c r="GP47" s="315"/>
      <c r="GQ47" s="315"/>
      <c r="GR47" s="315"/>
      <c r="GS47" s="316"/>
    </row>
    <row r="48" spans="1:225" ht="12.75" customHeight="1" x14ac:dyDescent="0.2">
      <c r="C48" s="666"/>
      <c r="D48" s="667"/>
      <c r="E48" s="667"/>
      <c r="F48" s="667"/>
      <c r="G48" s="667"/>
      <c r="H48" s="667"/>
      <c r="I48" s="671"/>
      <c r="J48" s="672"/>
      <c r="K48" s="672"/>
      <c r="L48" s="672"/>
      <c r="M48" s="672"/>
      <c r="N48" s="673"/>
      <c r="O48" s="671"/>
      <c r="P48" s="672"/>
      <c r="Q48" s="672"/>
      <c r="R48" s="672"/>
      <c r="S48" s="672"/>
      <c r="T48" s="673"/>
      <c r="U48" s="542"/>
      <c r="V48" s="542"/>
      <c r="W48" s="542"/>
      <c r="X48" s="542"/>
      <c r="Y48" s="671"/>
      <c r="Z48" s="672"/>
      <c r="AA48" s="675"/>
      <c r="AB48" s="678"/>
      <c r="AC48" s="681"/>
      <c r="AD48" s="678"/>
      <c r="AE48" s="311" t="s">
        <v>470</v>
      </c>
      <c r="AF48" s="313"/>
      <c r="AG48" s="311" t="s">
        <v>262</v>
      </c>
      <c r="AH48" s="313"/>
      <c r="AI48" s="311" t="s">
        <v>350</v>
      </c>
      <c r="AJ48" s="313"/>
      <c r="AK48" s="311" t="s">
        <v>72</v>
      </c>
      <c r="AL48" s="313"/>
      <c r="AY48" s="524" t="s">
        <v>427</v>
      </c>
      <c r="AZ48" s="525" t="s">
        <v>427</v>
      </c>
      <c r="BA48" s="524" t="s">
        <v>427</v>
      </c>
      <c r="BB48" s="525" t="s">
        <v>428</v>
      </c>
      <c r="BC48" s="524" t="s">
        <v>427</v>
      </c>
      <c r="BD48" s="525" t="s">
        <v>427</v>
      </c>
      <c r="BE48" s="524" t="s">
        <v>427</v>
      </c>
      <c r="BF48" s="525" t="s">
        <v>428</v>
      </c>
      <c r="BG48" s="524" t="s">
        <v>427</v>
      </c>
      <c r="BH48" s="525" t="s">
        <v>427</v>
      </c>
      <c r="BI48" s="524" t="s">
        <v>427</v>
      </c>
      <c r="BJ48" s="525" t="s">
        <v>428</v>
      </c>
      <c r="BK48" s="524" t="s">
        <v>427</v>
      </c>
      <c r="BL48" s="525" t="s">
        <v>427</v>
      </c>
      <c r="BM48" s="524" t="s">
        <v>427</v>
      </c>
      <c r="BN48" s="525" t="s">
        <v>428</v>
      </c>
      <c r="BO48" s="524" t="s">
        <v>427</v>
      </c>
      <c r="BP48" s="525" t="s">
        <v>427</v>
      </c>
      <c r="BQ48" s="524" t="s">
        <v>427</v>
      </c>
      <c r="BR48" s="525" t="s">
        <v>428</v>
      </c>
      <c r="BS48" s="524" t="s">
        <v>427</v>
      </c>
      <c r="BT48" s="525" t="s">
        <v>427</v>
      </c>
      <c r="BU48" s="524" t="s">
        <v>427</v>
      </c>
      <c r="BV48" s="525" t="s">
        <v>428</v>
      </c>
      <c r="BW48" s="524" t="s">
        <v>427</v>
      </c>
      <c r="BX48" s="525" t="s">
        <v>428</v>
      </c>
      <c r="BY48" s="524" t="s">
        <v>427</v>
      </c>
      <c r="BZ48" s="525" t="s">
        <v>428</v>
      </c>
      <c r="CA48" s="688" t="s">
        <v>264</v>
      </c>
      <c r="CB48" s="689"/>
      <c r="CC48" s="690"/>
      <c r="CD48" s="691" t="s">
        <v>265</v>
      </c>
      <c r="CE48" s="692"/>
      <c r="CF48" s="693"/>
      <c r="CG48" s="688" t="s">
        <v>266</v>
      </c>
      <c r="CH48" s="689"/>
      <c r="CI48" s="690"/>
      <c r="CJ48" s="691" t="s">
        <v>267</v>
      </c>
      <c r="CK48" s="692"/>
      <c r="CL48" s="693"/>
      <c r="CM48" s="688" t="s">
        <v>264</v>
      </c>
      <c r="CN48" s="689"/>
      <c r="CO48" s="690"/>
      <c r="CP48" s="691" t="s">
        <v>265</v>
      </c>
      <c r="CQ48" s="692"/>
      <c r="CR48" s="693"/>
      <c r="CS48" s="688" t="s">
        <v>266</v>
      </c>
      <c r="CT48" s="689"/>
      <c r="CU48" s="690"/>
      <c r="CV48" s="691" t="s">
        <v>267</v>
      </c>
      <c r="CW48" s="692"/>
      <c r="CX48" s="693"/>
      <c r="CY48" s="688" t="s">
        <v>266</v>
      </c>
      <c r="CZ48" s="689"/>
      <c r="DA48" s="690"/>
      <c r="DB48" s="691" t="s">
        <v>267</v>
      </c>
      <c r="DC48" s="692"/>
      <c r="DD48" s="693"/>
      <c r="DE48" s="688" t="s">
        <v>266</v>
      </c>
      <c r="DF48" s="689"/>
      <c r="DG48" s="690"/>
      <c r="DH48" s="691" t="s">
        <v>267</v>
      </c>
      <c r="DI48" s="692"/>
      <c r="DJ48" s="693"/>
      <c r="DK48" s="688" t="s">
        <v>266</v>
      </c>
      <c r="DL48" s="689"/>
      <c r="DM48" s="690"/>
      <c r="DN48" s="691" t="s">
        <v>267</v>
      </c>
      <c r="DO48" s="692"/>
      <c r="DP48" s="693"/>
      <c r="DQ48" s="688" t="s">
        <v>266</v>
      </c>
      <c r="DR48" s="689"/>
      <c r="DS48" s="690"/>
      <c r="DT48" s="691" t="s">
        <v>267</v>
      </c>
      <c r="DU48" s="692"/>
      <c r="DV48" s="693"/>
      <c r="DY48" s="317" t="s">
        <v>356</v>
      </c>
      <c r="DZ48" s="318"/>
      <c r="EA48" s="319"/>
      <c r="EB48" s="317" t="s">
        <v>265</v>
      </c>
      <c r="EC48" s="318"/>
      <c r="ED48" s="319"/>
      <c r="EE48" s="317" t="s">
        <v>206</v>
      </c>
      <c r="EF48" s="318"/>
      <c r="EG48" s="319"/>
      <c r="EH48" s="317" t="s">
        <v>267</v>
      </c>
      <c r="EI48" s="318"/>
      <c r="EJ48" s="319"/>
      <c r="EK48" s="317" t="s">
        <v>206</v>
      </c>
      <c r="EL48" s="318"/>
      <c r="EM48" s="319"/>
      <c r="EN48" s="317" t="s">
        <v>267</v>
      </c>
      <c r="EO48" s="318"/>
      <c r="EP48" s="319"/>
      <c r="EQ48" s="317" t="s">
        <v>206</v>
      </c>
      <c r="ER48" s="318"/>
      <c r="ES48" s="319"/>
      <c r="ET48" s="317" t="s">
        <v>267</v>
      </c>
      <c r="EU48" s="318"/>
      <c r="EV48" s="319"/>
      <c r="FV48" s="317" t="s">
        <v>356</v>
      </c>
      <c r="FW48" s="318"/>
      <c r="FX48" s="319"/>
      <c r="FY48" s="317" t="s">
        <v>265</v>
      </c>
      <c r="FZ48" s="318"/>
      <c r="GA48" s="319"/>
      <c r="GB48" s="317" t="s">
        <v>206</v>
      </c>
      <c r="GC48" s="318"/>
      <c r="GD48" s="319"/>
      <c r="GE48" s="317" t="s">
        <v>267</v>
      </c>
      <c r="GF48" s="318"/>
      <c r="GG48" s="319"/>
      <c r="GH48" s="317" t="s">
        <v>206</v>
      </c>
      <c r="GI48" s="318"/>
      <c r="GJ48" s="319"/>
      <c r="GK48" s="317" t="s">
        <v>267</v>
      </c>
      <c r="GL48" s="318"/>
      <c r="GM48" s="319"/>
      <c r="GN48" s="317" t="s">
        <v>206</v>
      </c>
      <c r="GO48" s="318"/>
      <c r="GP48" s="319"/>
      <c r="GQ48" s="317" t="s">
        <v>267</v>
      </c>
      <c r="GR48" s="318"/>
      <c r="GS48" s="319"/>
    </row>
    <row r="49" spans="1:201" ht="25.5" customHeight="1" x14ac:dyDescent="0.2">
      <c r="C49" s="126" t="s">
        <v>256</v>
      </c>
      <c r="D49" s="126" t="s">
        <v>257</v>
      </c>
      <c r="E49" s="126" t="s">
        <v>256</v>
      </c>
      <c r="F49" s="171" t="s">
        <v>257</v>
      </c>
      <c r="G49" s="126" t="s">
        <v>256</v>
      </c>
      <c r="H49" s="126" t="s">
        <v>257</v>
      </c>
      <c r="I49" s="126" t="s">
        <v>256</v>
      </c>
      <c r="J49" s="126" t="s">
        <v>257</v>
      </c>
      <c r="K49" s="126" t="s">
        <v>256</v>
      </c>
      <c r="L49" s="171" t="s">
        <v>257</v>
      </c>
      <c r="M49" s="126" t="s">
        <v>256</v>
      </c>
      <c r="N49" s="126" t="s">
        <v>257</v>
      </c>
      <c r="O49" s="126" t="s">
        <v>256</v>
      </c>
      <c r="P49" s="126" t="s">
        <v>257</v>
      </c>
      <c r="Q49" s="126" t="s">
        <v>256</v>
      </c>
      <c r="R49" s="171" t="s">
        <v>257</v>
      </c>
      <c r="S49" s="126" t="s">
        <v>256</v>
      </c>
      <c r="T49" s="126" t="s">
        <v>257</v>
      </c>
      <c r="U49" s="126"/>
      <c r="V49" s="126"/>
      <c r="W49" s="126"/>
      <c r="X49" s="126"/>
      <c r="Y49" s="126" t="s">
        <v>256</v>
      </c>
      <c r="Z49" s="364" t="s">
        <v>257</v>
      </c>
      <c r="AA49" s="675"/>
      <c r="AB49" s="678"/>
      <c r="AC49" s="681"/>
      <c r="AD49" s="678"/>
      <c r="AE49" s="557" t="s">
        <v>467</v>
      </c>
      <c r="AF49" s="557" t="s">
        <v>468</v>
      </c>
      <c r="AG49" s="557" t="s">
        <v>467</v>
      </c>
      <c r="AH49" s="557" t="s">
        <v>469</v>
      </c>
      <c r="AI49" s="557" t="s">
        <v>467</v>
      </c>
      <c r="AJ49" s="557" t="s">
        <v>468</v>
      </c>
      <c r="AK49" s="557" t="s">
        <v>467</v>
      </c>
      <c r="AL49" s="557" t="s">
        <v>469</v>
      </c>
      <c r="AN49" s="365" t="s">
        <v>347</v>
      </c>
      <c r="AO49" s="459"/>
      <c r="AP49" s="383"/>
      <c r="AQ49" s="383"/>
      <c r="AY49" s="459"/>
      <c r="AZ49" s="459"/>
      <c r="BA49" s="459"/>
      <c r="BB49" s="459"/>
      <c r="BC49" s="459"/>
      <c r="BD49" s="459"/>
      <c r="BE49" s="459"/>
      <c r="BF49" s="459"/>
      <c r="BG49" s="459"/>
      <c r="BH49" s="459"/>
      <c r="BI49" s="459"/>
      <c r="BJ49" s="459"/>
      <c r="BK49" s="459"/>
      <c r="BL49" s="459"/>
      <c r="BM49" s="459"/>
      <c r="BN49" s="459"/>
      <c r="BO49" s="459"/>
      <c r="BP49" s="459"/>
      <c r="BQ49" s="459"/>
      <c r="BR49" s="459"/>
      <c r="BS49" s="459"/>
      <c r="BT49" s="459"/>
      <c r="BU49" s="459"/>
      <c r="BV49" s="459"/>
      <c r="BW49" s="459"/>
      <c r="BX49" s="459"/>
      <c r="BY49" s="459"/>
      <c r="BZ49" s="459"/>
      <c r="CA49" s="263" t="s">
        <v>268</v>
      </c>
      <c r="CB49" s="263" t="s">
        <v>343</v>
      </c>
      <c r="CC49" s="263" t="s">
        <v>269</v>
      </c>
      <c r="CD49" s="388" t="s">
        <v>268</v>
      </c>
      <c r="CE49" s="263" t="s">
        <v>343</v>
      </c>
      <c r="CF49" s="388" t="s">
        <v>269</v>
      </c>
      <c r="CG49" s="263" t="s">
        <v>268</v>
      </c>
      <c r="CH49" s="263" t="s">
        <v>343</v>
      </c>
      <c r="CI49" s="263" t="s">
        <v>269</v>
      </c>
      <c r="CJ49" s="388" t="s">
        <v>268</v>
      </c>
      <c r="CK49" s="263" t="s">
        <v>343</v>
      </c>
      <c r="CL49" s="388" t="s">
        <v>269</v>
      </c>
      <c r="CM49" s="263" t="s">
        <v>268</v>
      </c>
      <c r="CN49" s="263" t="s">
        <v>343</v>
      </c>
      <c r="CO49" s="263" t="s">
        <v>269</v>
      </c>
      <c r="CP49" s="388" t="s">
        <v>268</v>
      </c>
      <c r="CQ49" s="263" t="s">
        <v>343</v>
      </c>
      <c r="CR49" s="388" t="s">
        <v>269</v>
      </c>
      <c r="CS49" s="263" t="s">
        <v>268</v>
      </c>
      <c r="CT49" s="263" t="s">
        <v>343</v>
      </c>
      <c r="CU49" s="263" t="s">
        <v>269</v>
      </c>
      <c r="CV49" s="388" t="s">
        <v>268</v>
      </c>
      <c r="CW49" s="263" t="s">
        <v>343</v>
      </c>
      <c r="CX49" s="388" t="s">
        <v>269</v>
      </c>
      <c r="CY49" s="263" t="s">
        <v>268</v>
      </c>
      <c r="CZ49" s="263" t="s">
        <v>343</v>
      </c>
      <c r="DA49" s="263" t="s">
        <v>269</v>
      </c>
      <c r="DB49" s="388" t="s">
        <v>268</v>
      </c>
      <c r="DC49" s="263" t="s">
        <v>343</v>
      </c>
      <c r="DD49" s="389" t="s">
        <v>269</v>
      </c>
      <c r="DE49" s="263" t="s">
        <v>268</v>
      </c>
      <c r="DF49" s="263" t="s">
        <v>343</v>
      </c>
      <c r="DG49" s="263" t="s">
        <v>269</v>
      </c>
      <c r="DH49" s="388" t="s">
        <v>268</v>
      </c>
      <c r="DI49" s="263" t="s">
        <v>343</v>
      </c>
      <c r="DJ49" s="388" t="s">
        <v>269</v>
      </c>
      <c r="DK49" s="269" t="s">
        <v>268</v>
      </c>
      <c r="DL49" s="263" t="s">
        <v>343</v>
      </c>
      <c r="DM49" s="263" t="s">
        <v>269</v>
      </c>
      <c r="DN49" s="388" t="s">
        <v>268</v>
      </c>
      <c r="DO49" s="263" t="s">
        <v>343</v>
      </c>
      <c r="DP49" s="389" t="s">
        <v>269</v>
      </c>
      <c r="DQ49" s="263" t="s">
        <v>268</v>
      </c>
      <c r="DR49" s="263" t="s">
        <v>343</v>
      </c>
      <c r="DS49" s="263" t="s">
        <v>269</v>
      </c>
      <c r="DT49" s="388" t="s">
        <v>268</v>
      </c>
      <c r="DU49" s="263" t="s">
        <v>343</v>
      </c>
      <c r="DV49" s="388" t="s">
        <v>269</v>
      </c>
      <c r="DY49" s="320" t="s">
        <v>268</v>
      </c>
      <c r="DZ49" s="320" t="s">
        <v>357</v>
      </c>
      <c r="EA49" s="320" t="s">
        <v>269</v>
      </c>
      <c r="EB49" s="320" t="s">
        <v>268</v>
      </c>
      <c r="EC49" s="320" t="s">
        <v>357</v>
      </c>
      <c r="ED49" s="320" t="s">
        <v>269</v>
      </c>
      <c r="EE49" s="320" t="s">
        <v>268</v>
      </c>
      <c r="EF49" s="320" t="s">
        <v>357</v>
      </c>
      <c r="EG49" s="320" t="s">
        <v>269</v>
      </c>
      <c r="EH49" s="320" t="s">
        <v>268</v>
      </c>
      <c r="EI49" s="320" t="s">
        <v>357</v>
      </c>
      <c r="EJ49" s="320" t="s">
        <v>269</v>
      </c>
      <c r="EK49" s="320" t="s">
        <v>268</v>
      </c>
      <c r="EL49" s="320" t="s">
        <v>357</v>
      </c>
      <c r="EM49" s="320" t="s">
        <v>269</v>
      </c>
      <c r="EN49" s="320" t="s">
        <v>268</v>
      </c>
      <c r="EO49" s="320" t="s">
        <v>357</v>
      </c>
      <c r="EP49" s="320" t="s">
        <v>269</v>
      </c>
      <c r="EQ49" s="320" t="s">
        <v>268</v>
      </c>
      <c r="ER49" s="320" t="s">
        <v>357</v>
      </c>
      <c r="ES49" s="320" t="s">
        <v>269</v>
      </c>
      <c r="ET49" s="320" t="s">
        <v>268</v>
      </c>
      <c r="EU49" s="320" t="s">
        <v>357</v>
      </c>
      <c r="EV49" s="320" t="s">
        <v>269</v>
      </c>
      <c r="FV49" s="320" t="s">
        <v>268</v>
      </c>
      <c r="FW49" s="320" t="s">
        <v>357</v>
      </c>
      <c r="FX49" s="320" t="s">
        <v>269</v>
      </c>
      <c r="FY49" s="320" t="s">
        <v>268</v>
      </c>
      <c r="FZ49" s="320" t="s">
        <v>357</v>
      </c>
      <c r="GA49" s="320" t="s">
        <v>269</v>
      </c>
      <c r="GB49" s="320" t="s">
        <v>268</v>
      </c>
      <c r="GC49" s="320" t="s">
        <v>357</v>
      </c>
      <c r="GD49" s="320" t="s">
        <v>269</v>
      </c>
      <c r="GE49" s="320" t="s">
        <v>268</v>
      </c>
      <c r="GF49" s="320" t="s">
        <v>357</v>
      </c>
      <c r="GG49" s="320" t="s">
        <v>269</v>
      </c>
      <c r="GH49" s="320" t="s">
        <v>268</v>
      </c>
      <c r="GI49" s="320" t="s">
        <v>357</v>
      </c>
      <c r="GJ49" s="320" t="s">
        <v>269</v>
      </c>
      <c r="GK49" s="320" t="s">
        <v>268</v>
      </c>
      <c r="GL49" s="320" t="s">
        <v>357</v>
      </c>
      <c r="GM49" s="320" t="s">
        <v>269</v>
      </c>
      <c r="GN49" s="320" t="s">
        <v>268</v>
      </c>
      <c r="GO49" s="320" t="s">
        <v>357</v>
      </c>
      <c r="GP49" s="320" t="s">
        <v>269</v>
      </c>
      <c r="GQ49" s="320" t="s">
        <v>268</v>
      </c>
      <c r="GR49" s="320" t="s">
        <v>357</v>
      </c>
      <c r="GS49" s="320" t="s">
        <v>269</v>
      </c>
    </row>
    <row r="50" spans="1:201" ht="25.5" x14ac:dyDescent="0.2">
      <c r="C50" s="683" t="s">
        <v>258</v>
      </c>
      <c r="D50" s="684"/>
      <c r="E50" s="683" t="s">
        <v>259</v>
      </c>
      <c r="F50" s="684"/>
      <c r="G50" s="683" t="s">
        <v>260</v>
      </c>
      <c r="H50" s="684"/>
      <c r="I50" s="683" t="s">
        <v>258</v>
      </c>
      <c r="J50" s="684"/>
      <c r="K50" s="683" t="s">
        <v>259</v>
      </c>
      <c r="L50" s="684"/>
      <c r="M50" s="683" t="s">
        <v>260</v>
      </c>
      <c r="N50" s="684"/>
      <c r="O50" s="683" t="s">
        <v>258</v>
      </c>
      <c r="P50" s="684"/>
      <c r="Q50" s="683" t="s">
        <v>259</v>
      </c>
      <c r="R50" s="684"/>
      <c r="S50" s="683" t="s">
        <v>260</v>
      </c>
      <c r="T50" s="684"/>
      <c r="U50" s="540"/>
      <c r="V50" s="540"/>
      <c r="W50" s="540"/>
      <c r="X50" s="540"/>
      <c r="Y50" s="683" t="s">
        <v>260</v>
      </c>
      <c r="Z50" s="697"/>
      <c r="AA50" s="676"/>
      <c r="AB50" s="679"/>
      <c r="AC50" s="682"/>
      <c r="AD50" s="679"/>
      <c r="AE50" s="557" t="s">
        <v>206</v>
      </c>
      <c r="AF50" s="557" t="s">
        <v>206</v>
      </c>
      <c r="AG50" s="557" t="s">
        <v>206</v>
      </c>
      <c r="AH50" s="557" t="s">
        <v>206</v>
      </c>
      <c r="AI50" s="557" t="s">
        <v>206</v>
      </c>
      <c r="AJ50" s="557" t="s">
        <v>206</v>
      </c>
      <c r="AK50" s="557" t="s">
        <v>206</v>
      </c>
      <c r="AL50" s="557" t="s">
        <v>206</v>
      </c>
      <c r="AN50" s="125" t="s">
        <v>83</v>
      </c>
      <c r="AO50" s="125" t="s">
        <v>430</v>
      </c>
      <c r="AP50" s="213" t="s">
        <v>310</v>
      </c>
      <c r="AQ50" s="213" t="s">
        <v>350</v>
      </c>
      <c r="AY50" s="264">
        <v>2016</v>
      </c>
      <c r="AZ50" s="264">
        <v>2016</v>
      </c>
      <c r="BA50" s="264">
        <v>2016</v>
      </c>
      <c r="BB50" s="264">
        <v>2016</v>
      </c>
      <c r="BC50" s="264">
        <v>2016</v>
      </c>
      <c r="BD50" s="264">
        <v>2016</v>
      </c>
      <c r="BE50" s="264">
        <v>2016</v>
      </c>
      <c r="BF50" s="264">
        <v>2016</v>
      </c>
      <c r="BG50" s="264">
        <v>2016</v>
      </c>
      <c r="BH50" s="264">
        <v>2016</v>
      </c>
      <c r="BI50" s="264">
        <v>2016</v>
      </c>
      <c r="BJ50" s="264">
        <v>2016</v>
      </c>
      <c r="BK50" s="264">
        <v>2016</v>
      </c>
      <c r="BL50" s="264">
        <v>2016</v>
      </c>
      <c r="BM50" s="264">
        <v>2016</v>
      </c>
      <c r="BN50" s="264">
        <v>2016</v>
      </c>
      <c r="BO50" s="264">
        <v>2016</v>
      </c>
      <c r="BP50" s="264">
        <v>2016</v>
      </c>
      <c r="BQ50" s="264">
        <v>2016</v>
      </c>
      <c r="BR50" s="264">
        <v>2016</v>
      </c>
      <c r="BS50" s="264">
        <v>2016</v>
      </c>
      <c r="BT50" s="264">
        <v>2016</v>
      </c>
      <c r="BU50" s="264">
        <v>2016</v>
      </c>
      <c r="BV50" s="264">
        <v>2016</v>
      </c>
      <c r="BW50" s="264">
        <v>2016</v>
      </c>
      <c r="BX50" s="264">
        <v>2016</v>
      </c>
      <c r="BY50" s="264">
        <v>2016</v>
      </c>
      <c r="BZ50" s="264">
        <v>2016</v>
      </c>
      <c r="CA50" s="266">
        <v>2016</v>
      </c>
      <c r="CB50" s="267">
        <v>2016</v>
      </c>
      <c r="CC50" s="266">
        <v>2016</v>
      </c>
      <c r="CD50" s="267">
        <v>2016</v>
      </c>
      <c r="CE50" s="267">
        <v>2016</v>
      </c>
      <c r="CF50" s="267">
        <v>2016</v>
      </c>
      <c r="CG50" s="266">
        <v>2016</v>
      </c>
      <c r="CH50" s="267">
        <v>2016</v>
      </c>
      <c r="CI50" s="266">
        <v>2016</v>
      </c>
      <c r="CJ50" s="267">
        <v>2016</v>
      </c>
      <c r="CK50" s="267">
        <v>2016</v>
      </c>
      <c r="CL50" s="267">
        <v>2016</v>
      </c>
      <c r="CM50" s="264">
        <v>2016</v>
      </c>
      <c r="CN50" s="265">
        <v>2016</v>
      </c>
      <c r="CO50" s="264">
        <v>2016</v>
      </c>
      <c r="CP50" s="265">
        <v>2016</v>
      </c>
      <c r="CQ50" s="265">
        <v>2016</v>
      </c>
      <c r="CR50" s="265">
        <v>2016</v>
      </c>
      <c r="CS50" s="264">
        <v>2016</v>
      </c>
      <c r="CT50" s="265">
        <v>2016</v>
      </c>
      <c r="CU50" s="264">
        <v>2016</v>
      </c>
      <c r="CV50" s="265">
        <v>2016</v>
      </c>
      <c r="CW50" s="265">
        <v>2016</v>
      </c>
      <c r="CX50" s="265">
        <v>2016</v>
      </c>
      <c r="CY50" s="264">
        <v>2016</v>
      </c>
      <c r="CZ50" s="265">
        <v>2016</v>
      </c>
      <c r="DA50" s="264">
        <v>2016</v>
      </c>
      <c r="DB50" s="265">
        <v>2016</v>
      </c>
      <c r="DC50" s="265">
        <v>2016</v>
      </c>
      <c r="DD50" s="268">
        <v>2016</v>
      </c>
      <c r="DE50" s="264">
        <v>2016</v>
      </c>
      <c r="DF50" s="265">
        <v>2016</v>
      </c>
      <c r="DG50" s="264">
        <v>2016</v>
      </c>
      <c r="DH50" s="265">
        <v>2016</v>
      </c>
      <c r="DI50" s="265">
        <v>2016</v>
      </c>
      <c r="DJ50" s="265">
        <v>2016</v>
      </c>
      <c r="DK50" s="270">
        <v>2016</v>
      </c>
      <c r="DL50" s="265">
        <v>2016</v>
      </c>
      <c r="DM50" s="264">
        <v>2016</v>
      </c>
      <c r="DN50" s="265">
        <v>2016</v>
      </c>
      <c r="DO50" s="265">
        <v>2016</v>
      </c>
      <c r="DP50" s="268">
        <v>2016</v>
      </c>
      <c r="DQ50" s="264">
        <v>2016</v>
      </c>
      <c r="DR50" s="265">
        <v>2016</v>
      </c>
      <c r="DS50" s="264">
        <v>2016</v>
      </c>
      <c r="DT50" s="265">
        <v>2016</v>
      </c>
      <c r="DU50" s="265">
        <v>2016</v>
      </c>
      <c r="DV50" s="265">
        <v>2016</v>
      </c>
      <c r="DY50" s="305">
        <v>2016</v>
      </c>
      <c r="DZ50" s="305">
        <v>2016</v>
      </c>
      <c r="EA50" s="305">
        <v>2016</v>
      </c>
      <c r="EB50" s="305">
        <v>2016</v>
      </c>
      <c r="EC50" s="305">
        <v>2016</v>
      </c>
      <c r="ED50" s="305">
        <v>2016</v>
      </c>
      <c r="EE50" s="305">
        <v>2016</v>
      </c>
      <c r="EF50" s="305">
        <v>2016</v>
      </c>
      <c r="EG50" s="305">
        <v>2016</v>
      </c>
      <c r="EH50" s="305">
        <v>2016</v>
      </c>
      <c r="EI50" s="305">
        <v>2016</v>
      </c>
      <c r="EJ50" s="305">
        <v>2016</v>
      </c>
      <c r="EK50" s="305">
        <v>2016</v>
      </c>
      <c r="EL50" s="305">
        <v>2016</v>
      </c>
      <c r="EM50" s="305">
        <v>2016</v>
      </c>
      <c r="EN50" s="305">
        <v>2016</v>
      </c>
      <c r="EO50" s="305">
        <v>2016</v>
      </c>
      <c r="EP50" s="305">
        <v>2016</v>
      </c>
      <c r="EQ50" s="305">
        <v>2016</v>
      </c>
      <c r="ER50" s="305">
        <v>2016</v>
      </c>
      <c r="ES50" s="305">
        <v>2016</v>
      </c>
      <c r="ET50" s="305">
        <v>2016</v>
      </c>
      <c r="EU50" s="305">
        <v>2016</v>
      </c>
      <c r="EV50" s="305">
        <v>2016</v>
      </c>
      <c r="FV50" s="305">
        <v>2016</v>
      </c>
      <c r="FW50" s="305">
        <v>2016</v>
      </c>
      <c r="FX50" s="305">
        <v>2016</v>
      </c>
      <c r="FY50" s="305">
        <v>2016</v>
      </c>
      <c r="FZ50" s="305">
        <v>2016</v>
      </c>
      <c r="GA50" s="305">
        <v>2016</v>
      </c>
      <c r="GB50" s="305">
        <v>2016</v>
      </c>
      <c r="GC50" s="305">
        <v>2016</v>
      </c>
      <c r="GD50" s="305">
        <v>2016</v>
      </c>
      <c r="GE50" s="305">
        <v>2016</v>
      </c>
      <c r="GF50" s="305">
        <v>2016</v>
      </c>
      <c r="GG50" s="305">
        <v>2016</v>
      </c>
      <c r="GH50" s="305">
        <v>2016</v>
      </c>
      <c r="GI50" s="305">
        <v>2016</v>
      </c>
      <c r="GJ50" s="305">
        <v>2016</v>
      </c>
      <c r="GK50" s="305">
        <v>2016</v>
      </c>
      <c r="GL50" s="305">
        <v>2016</v>
      </c>
      <c r="GM50" s="305">
        <v>2016</v>
      </c>
      <c r="GN50" s="305">
        <v>2016</v>
      </c>
      <c r="GO50" s="305">
        <v>2016</v>
      </c>
      <c r="GP50" s="305">
        <v>2016</v>
      </c>
      <c r="GQ50" s="305">
        <v>2016</v>
      </c>
      <c r="GR50" s="305">
        <v>2016</v>
      </c>
      <c r="GS50" s="305">
        <v>2016</v>
      </c>
    </row>
    <row r="51" spans="1:201" x14ac:dyDescent="0.2">
      <c r="A51" s="106" t="s">
        <v>1</v>
      </c>
      <c r="B51" s="106" t="s">
        <v>368</v>
      </c>
      <c r="C51" s="147">
        <v>35.55305111804244</v>
      </c>
      <c r="D51" s="147">
        <v>206.15797058323201</v>
      </c>
      <c r="E51" s="147">
        <v>30.005629040940882</v>
      </c>
      <c r="F51" s="147">
        <v>172.5739902200749</v>
      </c>
      <c r="G51" s="147">
        <v>5.5474220771015572</v>
      </c>
      <c r="H51" s="147">
        <v>33.583980363157103</v>
      </c>
      <c r="I51" s="448">
        <v>3.7859104860611086</v>
      </c>
      <c r="J51" s="448">
        <v>23.842606429874962</v>
      </c>
      <c r="K51" s="148">
        <v>3.0899108262404584</v>
      </c>
      <c r="L51" s="148">
        <v>17.609057825378265</v>
      </c>
      <c r="M51" s="148">
        <v>0.69599965982065004</v>
      </c>
      <c r="N51" s="148">
        <v>6.2335486044966979</v>
      </c>
      <c r="O51" s="448">
        <v>6.6444428874165897</v>
      </c>
      <c r="P51" s="448">
        <v>38.49269866415186</v>
      </c>
      <c r="Q51" s="148">
        <v>5.6139037294899028</v>
      </c>
      <c r="R51" s="148">
        <v>32.562267977777331</v>
      </c>
      <c r="S51" s="148">
        <v>1.0305391579266869</v>
      </c>
      <c r="T51" s="148">
        <v>5.93043068637453</v>
      </c>
      <c r="U51" s="448"/>
      <c r="V51" s="448"/>
      <c r="W51" s="448"/>
      <c r="X51" s="448"/>
      <c r="Y51" s="148">
        <v>0.21835610996331553</v>
      </c>
      <c r="Z51" s="148">
        <v>2.1119059104228035</v>
      </c>
      <c r="AA51" s="400">
        <f>C51+I51+Y51+O51</f>
        <v>46.20176060148345</v>
      </c>
      <c r="AB51" s="548">
        <f>AA51*1000/GDP!C3</f>
        <v>3.1060434372457914E-3</v>
      </c>
      <c r="AC51" s="400">
        <f>D51+J51+Z51+P51</f>
        <v>270.60518158768161</v>
      </c>
      <c r="AD51" s="548">
        <f>AC51*1000/GDP!C3</f>
        <v>1.8192195219680372E-2</v>
      </c>
      <c r="AE51" s="559">
        <v>0.67000751876710485</v>
      </c>
      <c r="AF51" s="559">
        <v>2.9125635748939511</v>
      </c>
      <c r="AG51" s="559">
        <f>SUM(AG53:AG80)</f>
        <v>0.1939664891287009</v>
      </c>
      <c r="AH51" s="559">
        <f>SUM(AH53:AH80)</f>
        <v>1.0662004261256417</v>
      </c>
      <c r="AI51" s="559">
        <f t="shared" ref="AI51:AL51" si="2">SUM(AI53:AI80)</f>
        <v>0.12247439442217685</v>
      </c>
      <c r="AJ51" s="559">
        <f t="shared" si="2"/>
        <v>0.49796692944452031</v>
      </c>
      <c r="AK51" s="559">
        <f t="shared" si="2"/>
        <v>3.4370801471266803E-2</v>
      </c>
      <c r="AL51" s="559">
        <f t="shared" si="2"/>
        <v>0.19833177960163478</v>
      </c>
      <c r="AN51" s="414">
        <f>+D51</f>
        <v>206.15797058323201</v>
      </c>
      <c r="AO51" s="414">
        <f>+Z51</f>
        <v>2.1119059104228035</v>
      </c>
      <c r="AP51" s="414">
        <f>+J51</f>
        <v>23.842606429874962</v>
      </c>
      <c r="AQ51" s="414">
        <f>+P51</f>
        <v>38.49269866415186</v>
      </c>
      <c r="AY51" s="526">
        <v>1.212753351863217</v>
      </c>
      <c r="AZ51" s="526">
        <v>3.3082251375280403</v>
      </c>
      <c r="BA51" s="526">
        <v>0.27400129526966666</v>
      </c>
      <c r="BB51" s="526">
        <v>9.5642859340178868E-2</v>
      </c>
      <c r="BC51" s="526">
        <v>7.0322732360726627</v>
      </c>
      <c r="BD51" s="526">
        <v>19.026883647418043</v>
      </c>
      <c r="BE51" s="526">
        <v>1.658798265558338</v>
      </c>
      <c r="BF51" s="526">
        <v>0.41576534667178927</v>
      </c>
      <c r="BG51" s="526">
        <v>2.8144361429744058</v>
      </c>
      <c r="BH51" s="526">
        <v>9.1146667094697378</v>
      </c>
      <c r="BI51" s="526">
        <v>0.69173083623697185</v>
      </c>
      <c r="BJ51" s="526">
        <v>0.45529236198673767</v>
      </c>
      <c r="BK51" s="526">
        <v>17.724532454217918</v>
      </c>
      <c r="BL51" s="526">
        <v>51.943470919316624</v>
      </c>
      <c r="BM51" s="526">
        <v>6.1953159431477864</v>
      </c>
      <c r="BN51" s="526">
        <v>2.5482558233396189</v>
      </c>
      <c r="BO51" s="526">
        <v>1.3900490011718565</v>
      </c>
      <c r="BP51" s="526">
        <v>3.3124822928267719</v>
      </c>
      <c r="BQ51" s="526">
        <v>0.33402303709379022</v>
      </c>
      <c r="BR51" s="526">
        <v>0.11767145628864122</v>
      </c>
      <c r="BS51" s="526">
        <v>8.0528553314599076</v>
      </c>
      <c r="BT51" s="526">
        <v>19.213356923822474</v>
      </c>
      <c r="BU51" s="526">
        <v>1.9221981560820549</v>
      </c>
      <c r="BV51" s="526">
        <v>0.47843873037929874</v>
      </c>
      <c r="BW51" s="526">
        <v>1.4983123446725872</v>
      </c>
      <c r="BX51" s="526">
        <v>0.48649714775863179</v>
      </c>
      <c r="BY51" s="526">
        <v>14.491441054271837</v>
      </c>
      <c r="BZ51" s="526">
        <v>2.8714523999796233</v>
      </c>
      <c r="CA51" s="400">
        <v>3.762633863268785</v>
      </c>
      <c r="CB51" s="400">
        <v>2.6065669907578619</v>
      </c>
      <c r="CC51" s="400">
        <v>1.4720113101270083</v>
      </c>
      <c r="CD51" s="400">
        <v>7.6464971723678774</v>
      </c>
      <c r="CE51" s="400">
        <v>6.5369629173125947</v>
      </c>
      <c r="CF51" s="400">
        <v>4.715756595046364</v>
      </c>
      <c r="CG51" s="400">
        <v>3.6562791703614392</v>
      </c>
      <c r="CH51" s="400">
        <v>2.5421370492344275</v>
      </c>
      <c r="CI51" s="400">
        <v>1.4459816527918945</v>
      </c>
      <c r="CJ51" s="400">
        <v>5.7303076552608188</v>
      </c>
      <c r="CK51" s="400">
        <v>4.6747831450074537</v>
      </c>
      <c r="CL51" s="400">
        <v>3.2067235342384572</v>
      </c>
      <c r="CM51" s="400">
        <v>25.664907736712237</v>
      </c>
      <c r="CN51" s="400">
        <v>12.376980968707677</v>
      </c>
      <c r="CO51" s="400">
        <v>5.069611404782667</v>
      </c>
      <c r="CP51" s="400">
        <v>73.433389795375419</v>
      </c>
      <c r="CQ51" s="400">
        <v>38.793522439233016</v>
      </c>
      <c r="CR51" s="400">
        <v>17.765366427809486</v>
      </c>
      <c r="CS51" s="400">
        <v>23.48308590985949</v>
      </c>
      <c r="CT51" s="400">
        <v>11.32479065868996</v>
      </c>
      <c r="CU51" s="400">
        <v>4.6386342537994087</v>
      </c>
      <c r="CV51" s="400">
        <v>47.696981824963899</v>
      </c>
      <c r="CW51" s="400">
        <v>24.742205678224806</v>
      </c>
      <c r="CX51" s="400">
        <v>11.080576743127047</v>
      </c>
      <c r="CY51" s="400">
        <v>10.86695492466948</v>
      </c>
      <c r="CZ51" s="400">
        <v>7.496489546460734</v>
      </c>
      <c r="DA51" s="400">
        <v>4.1717720496742761</v>
      </c>
      <c r="DB51" s="400">
        <v>13.523028063945569</v>
      </c>
      <c r="DC51" s="400">
        <v>11.045241513663285</v>
      </c>
      <c r="DD51" s="400">
        <v>7.5079556454448371</v>
      </c>
      <c r="DE51" s="400">
        <v>28.364844838911949</v>
      </c>
      <c r="DF51" s="400">
        <v>19.567281202130459</v>
      </c>
      <c r="DG51" s="400">
        <v>10.889128344874042</v>
      </c>
      <c r="DH51" s="400">
        <v>35.297707172346115</v>
      </c>
      <c r="DI51" s="400">
        <v>28.830207166143818</v>
      </c>
      <c r="DJ51" s="400">
        <v>19.597209928333488</v>
      </c>
      <c r="DK51" s="446">
        <v>97.615300105141429</v>
      </c>
      <c r="DL51" s="446">
        <v>47.075279757494897</v>
      </c>
      <c r="DM51" s="446">
        <v>19.282034588669919</v>
      </c>
      <c r="DN51" s="446">
        <v>163.85369946056869</v>
      </c>
      <c r="DO51" s="446">
        <v>84.997032895476949</v>
      </c>
      <c r="DP51" s="446">
        <v>38.065165175039461</v>
      </c>
      <c r="DQ51" s="446">
        <v>254.79472957971944</v>
      </c>
      <c r="DR51" s="446">
        <v>122.87554474330604</v>
      </c>
      <c r="DS51" s="446">
        <v>50.329823126858173</v>
      </c>
      <c r="DT51" s="446">
        <v>427.68970642639334</v>
      </c>
      <c r="DU51" s="446">
        <v>221.85862245319151</v>
      </c>
      <c r="DV51" s="446">
        <v>99.35741074129723</v>
      </c>
      <c r="DY51" s="527">
        <v>32.081134670890307</v>
      </c>
      <c r="DZ51" s="527">
        <v>24.753961937415355</v>
      </c>
      <c r="EA51" s="527">
        <v>17.426789203940416</v>
      </c>
      <c r="EB51" s="527">
        <v>66.294032454158383</v>
      </c>
      <c r="EC51" s="527">
        <v>58.190283658849516</v>
      </c>
      <c r="ED51" s="527">
        <v>47.189254573868929</v>
      </c>
      <c r="EE51" s="527">
        <v>29.353857387324378</v>
      </c>
      <c r="EF51" s="527">
        <v>22.649581317379919</v>
      </c>
      <c r="EG51" s="527">
        <v>15.945305247435467</v>
      </c>
      <c r="EH51" s="527">
        <v>46.372065663159368</v>
      </c>
      <c r="EI51" s="527">
        <v>39.587529085159694</v>
      </c>
      <c r="EJ51" s="527">
        <v>31.164122090044831</v>
      </c>
      <c r="EK51" s="527">
        <v>122.01912513142679</v>
      </c>
      <c r="EL51" s="527">
        <v>94.150559514989808</v>
      </c>
      <c r="EM51" s="527">
        <v>66.281993898552827</v>
      </c>
      <c r="EN51" s="527">
        <v>159.30220780888618</v>
      </c>
      <c r="EO51" s="527">
        <v>135.99525263276306</v>
      </c>
      <c r="EP51" s="527">
        <v>107.05827705479845</v>
      </c>
      <c r="EQ51" s="527">
        <v>318.49341197464935</v>
      </c>
      <c r="ER51" s="527">
        <v>245.75108948661227</v>
      </c>
      <c r="ES51" s="527">
        <v>173.008766998575</v>
      </c>
      <c r="ET51" s="527">
        <v>415.8094368034379</v>
      </c>
      <c r="EU51" s="527">
        <v>354.97379592510657</v>
      </c>
      <c r="EV51" s="527">
        <v>279.44271770989849</v>
      </c>
      <c r="FV51" s="527">
        <v>19.928191932341797</v>
      </c>
      <c r="FW51" s="527">
        <v>15.376691305819282</v>
      </c>
      <c r="FX51" s="527">
        <v>10.82519067929678</v>
      </c>
      <c r="FY51" s="527">
        <v>41.180594647549007</v>
      </c>
      <c r="FZ51" s="527">
        <v>36.146699711440846</v>
      </c>
      <c r="GA51" s="527">
        <v>29.313069252051498</v>
      </c>
      <c r="GB51" s="527">
        <v>18.234059049662516</v>
      </c>
      <c r="GC51" s="527">
        <v>14.069490007455643</v>
      </c>
      <c r="GD51" s="527">
        <v>9.9049209652487757</v>
      </c>
      <c r="GE51" s="527">
        <v>28.805447011608173</v>
      </c>
      <c r="GF51" s="527">
        <v>24.591021665205087</v>
      </c>
      <c r="GG51" s="527">
        <v>19.358561122741953</v>
      </c>
      <c r="GH51" s="527">
        <v>8.9580039386475701</v>
      </c>
      <c r="GI51" s="527">
        <v>6.9120400761169529</v>
      </c>
      <c r="GJ51" s="527">
        <v>4.8660762135863349</v>
      </c>
      <c r="GK51" s="527">
        <v>11.695132246278627</v>
      </c>
      <c r="GL51" s="527">
        <v>9.9840578877244877</v>
      </c>
      <c r="GM51" s="527">
        <v>7.8596569717143758</v>
      </c>
      <c r="GN51" s="527">
        <v>16.257618111896026</v>
      </c>
      <c r="GO51" s="527">
        <v>12.544458419672864</v>
      </c>
      <c r="GP51" s="527">
        <v>8.8312987274496955</v>
      </c>
      <c r="GQ51" s="527">
        <v>21.225151845247364</v>
      </c>
      <c r="GR51" s="527">
        <v>18.119773272860801</v>
      </c>
      <c r="GS51" s="527">
        <v>14.264260477197883</v>
      </c>
    </row>
    <row r="52" spans="1:201" x14ac:dyDescent="0.2">
      <c r="A52" s="106" t="s">
        <v>1</v>
      </c>
      <c r="B52" s="106" t="s">
        <v>349</v>
      </c>
      <c r="C52" s="399">
        <v>29.541129707244618</v>
      </c>
      <c r="D52" s="399">
        <v>171.19813671350974</v>
      </c>
      <c r="E52" s="399">
        <v>24.43372501842552</v>
      </c>
      <c r="F52" s="399">
        <v>140.34169207445623</v>
      </c>
      <c r="G52" s="399">
        <v>5.107404688819102</v>
      </c>
      <c r="H52" s="399">
        <v>30.856444639053525</v>
      </c>
      <c r="I52" s="399">
        <v>3.3830226718424679</v>
      </c>
      <c r="J52" s="399">
        <v>21.421488232186583</v>
      </c>
      <c r="K52" s="399">
        <v>2.7339019351113176</v>
      </c>
      <c r="L52" s="399">
        <v>15.54962093001958</v>
      </c>
      <c r="M52" s="282">
        <v>0.64912073673115045</v>
      </c>
      <c r="N52" s="282">
        <v>5.8718673021670043</v>
      </c>
      <c r="O52" s="399">
        <v>5.7445352064100472</v>
      </c>
      <c r="P52" s="399">
        <v>33.258085873848088</v>
      </c>
      <c r="Q52" s="399">
        <v>4.7821379268751247</v>
      </c>
      <c r="R52" s="399">
        <v>27.750676961694733</v>
      </c>
      <c r="S52" s="399">
        <v>0.96239727953492271</v>
      </c>
      <c r="T52" s="399">
        <v>5.50740891215335</v>
      </c>
      <c r="U52" s="399"/>
      <c r="V52" s="399"/>
      <c r="W52" s="399"/>
      <c r="X52" s="399"/>
      <c r="Y52" s="399">
        <v>0.20868670042796095</v>
      </c>
      <c r="Z52" s="399">
        <v>2.0468163306910228</v>
      </c>
      <c r="AA52" s="400">
        <f t="shared" ref="AA52:AA87" si="3">C52+I52+Y52+O52</f>
        <v>38.877374285925093</v>
      </c>
      <c r="AB52" s="548">
        <f>AA52*1000/GDP!C4</f>
        <v>3.0321347885801132E-3</v>
      </c>
      <c r="AC52" s="400">
        <f t="shared" ref="AC52:AC87" si="4">D52+J52+Z52+P52</f>
        <v>227.92452715023546</v>
      </c>
      <c r="AD52" s="548">
        <f>AC52*1000/GDP!C4</f>
        <v>1.7776351943425923E-2</v>
      </c>
      <c r="AE52" s="559">
        <v>0.63329980806261565</v>
      </c>
      <c r="AF52" s="559">
        <v>2.5717487370999379</v>
      </c>
      <c r="AG52" s="559">
        <v>0.18670647034150442</v>
      </c>
      <c r="AH52" s="559">
        <v>1.025688890191262</v>
      </c>
      <c r="AI52" s="559">
        <v>0.11706209492311472</v>
      </c>
      <c r="AJ52" s="559">
        <v>0.4759073302213509</v>
      </c>
      <c r="AK52" s="559">
        <v>3.3633172802055293E-2</v>
      </c>
      <c r="AL52" s="559">
        <v>0.19406071070303074</v>
      </c>
      <c r="AM52" s="560"/>
      <c r="AN52" s="414"/>
      <c r="AO52" s="279"/>
      <c r="AP52" s="279"/>
      <c r="AQ52" s="459"/>
      <c r="AY52" s="459"/>
      <c r="AZ52" s="459"/>
      <c r="BA52" s="459"/>
      <c r="BB52" s="459"/>
      <c r="BC52" s="459"/>
      <c r="BD52" s="459"/>
      <c r="BE52" s="459"/>
      <c r="BF52" s="459"/>
      <c r="CA52" s="460"/>
      <c r="CB52" s="461"/>
      <c r="CC52" s="461"/>
      <c r="CD52" s="461"/>
      <c r="CE52" s="461"/>
      <c r="CF52" s="461"/>
      <c r="CG52" s="461"/>
      <c r="CH52" s="461"/>
      <c r="CI52" s="461"/>
      <c r="CJ52" s="461"/>
      <c r="CK52" s="461"/>
      <c r="CL52" s="462"/>
      <c r="CM52" s="460"/>
      <c r="CN52" s="461"/>
      <c r="CO52" s="461"/>
      <c r="CP52" s="461"/>
      <c r="CQ52" s="461"/>
      <c r="CR52" s="461"/>
      <c r="CS52" s="461"/>
      <c r="CT52" s="461"/>
      <c r="CU52" s="461"/>
      <c r="CV52" s="461"/>
      <c r="CW52" s="461"/>
      <c r="CX52" s="462"/>
      <c r="CY52" s="460"/>
      <c r="CZ52" s="461"/>
      <c r="DA52" s="461"/>
      <c r="DB52" s="461"/>
      <c r="DC52" s="461"/>
      <c r="DD52" s="461"/>
      <c r="DE52" s="460"/>
      <c r="DF52" s="461"/>
      <c r="DG52" s="461"/>
      <c r="DH52" s="461"/>
      <c r="DI52" s="461"/>
      <c r="DJ52" s="462"/>
      <c r="DK52" s="461"/>
      <c r="DL52" s="461"/>
      <c r="DM52" s="461"/>
      <c r="DN52" s="461"/>
      <c r="DO52" s="461"/>
      <c r="DP52" s="461"/>
      <c r="DQ52" s="460"/>
      <c r="DR52" s="461"/>
      <c r="DS52" s="461"/>
      <c r="DT52" s="461"/>
      <c r="DU52" s="461"/>
      <c r="DV52" s="461"/>
      <c r="DY52" s="321"/>
      <c r="DZ52" s="308"/>
      <c r="EA52" s="307"/>
      <c r="EB52" s="307"/>
      <c r="EC52" s="308"/>
      <c r="ED52" s="307"/>
      <c r="EE52" s="307"/>
      <c r="EF52" s="308"/>
      <c r="EG52" s="307"/>
      <c r="EH52" s="307"/>
      <c r="EI52" s="308"/>
      <c r="EJ52" s="322"/>
      <c r="EK52" s="321"/>
      <c r="EL52" s="308"/>
      <c r="EM52" s="307"/>
      <c r="EN52" s="307"/>
      <c r="EO52" s="308"/>
      <c r="EP52" s="322"/>
      <c r="EQ52" s="321"/>
      <c r="ER52" s="308"/>
      <c r="ES52" s="307"/>
      <c r="ET52" s="307"/>
      <c r="EU52" s="308"/>
      <c r="EV52" s="322"/>
      <c r="FV52" s="321"/>
      <c r="FW52" s="308"/>
      <c r="FX52" s="307"/>
      <c r="FY52" s="307"/>
      <c r="FZ52" s="308"/>
      <c r="GA52" s="307"/>
      <c r="GB52" s="307"/>
      <c r="GC52" s="308"/>
      <c r="GD52" s="307"/>
      <c r="GE52" s="307"/>
      <c r="GF52" s="308"/>
      <c r="GG52" s="322"/>
      <c r="GH52" s="321"/>
      <c r="GI52" s="308"/>
      <c r="GJ52" s="307"/>
      <c r="GK52" s="307"/>
      <c r="GL52" s="308"/>
      <c r="GM52" s="322"/>
      <c r="GN52" s="321"/>
      <c r="GO52" s="308"/>
      <c r="GP52" s="307"/>
      <c r="GQ52" s="307"/>
      <c r="GR52" s="308"/>
      <c r="GS52" s="322"/>
    </row>
    <row r="53" spans="1:201" x14ac:dyDescent="0.2">
      <c r="A53" s="106" t="s">
        <v>3</v>
      </c>
      <c r="B53" s="106" t="s">
        <v>4</v>
      </c>
      <c r="C53" s="147">
        <v>0.47506086045002882</v>
      </c>
      <c r="D53" s="147">
        <v>2.6709634215375724</v>
      </c>
      <c r="E53" s="147">
        <v>0.37059035754306979</v>
      </c>
      <c r="F53" s="147">
        <v>2.0585993702824754</v>
      </c>
      <c r="G53" s="147">
        <v>0.10447050290695906</v>
      </c>
      <c r="H53" s="147">
        <v>0.61236405125509674</v>
      </c>
      <c r="I53" s="148">
        <v>5.8776673758201239E-2</v>
      </c>
      <c r="J53" s="148">
        <v>0.35826689091245328</v>
      </c>
      <c r="K53" s="148">
        <v>4.5109080484997295E-2</v>
      </c>
      <c r="L53" s="148">
        <v>0.25057728240984956</v>
      </c>
      <c r="M53" s="148">
        <v>1.3667593273203941E-2</v>
      </c>
      <c r="N53" s="148">
        <v>0.10768960850260371</v>
      </c>
      <c r="O53" s="448">
        <v>0.10724975839187191</v>
      </c>
      <c r="P53" s="448">
        <v>0.60099470278249256</v>
      </c>
      <c r="Q53" s="448">
        <v>8.9574864242053201E-2</v>
      </c>
      <c r="R53" s="448">
        <v>0.49758110368642877</v>
      </c>
      <c r="S53" s="448">
        <v>1.767489414981871E-2</v>
      </c>
      <c r="T53" s="448">
        <v>0.1034135990960638</v>
      </c>
      <c r="U53" s="448"/>
      <c r="V53" s="448"/>
      <c r="W53" s="448"/>
      <c r="X53" s="448"/>
      <c r="Y53" s="148">
        <v>4.6047751684621229E-3</v>
      </c>
      <c r="Z53" s="148">
        <v>5.5262476995547399E-2</v>
      </c>
      <c r="AA53" s="400">
        <f t="shared" si="3"/>
        <v>0.64569206776856414</v>
      </c>
      <c r="AB53" s="548">
        <f>AA53*1000/GDP!C5</f>
        <v>1.9949825673042658E-3</v>
      </c>
      <c r="AC53" s="400">
        <f t="shared" si="4"/>
        <v>3.6854874922280656</v>
      </c>
      <c r="AD53" s="548">
        <f>AC53*1000/GDP!C5</f>
        <v>1.1386980986807264E-2</v>
      </c>
      <c r="AE53" s="559">
        <v>1.2711190918824125E-2</v>
      </c>
      <c r="AF53" s="559">
        <v>5.1194428202248218E-2</v>
      </c>
      <c r="AG53" s="559">
        <v>4.7824778120391246E-3</v>
      </c>
      <c r="AH53" s="559">
        <v>2.6262413441350854E-2</v>
      </c>
      <c r="AI53" s="559">
        <v>2.2413076905429884E-3</v>
      </c>
      <c r="AJ53" s="559">
        <v>9.0268855511190984E-3</v>
      </c>
      <c r="AK53" s="559">
        <v>9.5971617911504907E-4</v>
      </c>
      <c r="AL53" s="559">
        <v>5.4939044447076934E-3</v>
      </c>
      <c r="AN53" s="381"/>
      <c r="AO53" s="459"/>
      <c r="AP53" s="459"/>
      <c r="AQ53" s="459"/>
      <c r="AY53" s="526">
        <v>0.96868746910116887</v>
      </c>
      <c r="AZ53" s="526">
        <v>2.5905508217915294</v>
      </c>
      <c r="BA53" s="526">
        <v>0.30075362753717316</v>
      </c>
      <c r="BB53" s="526">
        <v>7.7370582306890853E-2</v>
      </c>
      <c r="BC53" s="526">
        <v>5.4463101725956387</v>
      </c>
      <c r="BD53" s="526">
        <v>14.390299644547563</v>
      </c>
      <c r="BE53" s="526">
        <v>1.762896747537928</v>
      </c>
      <c r="BF53" s="526">
        <v>0.31161067017020899</v>
      </c>
      <c r="BG53" s="526">
        <v>3.3877045393775931</v>
      </c>
      <c r="BH53" s="526">
        <v>8.6664900067237838</v>
      </c>
      <c r="BI53" s="526">
        <v>1.1253679105149395</v>
      </c>
      <c r="BJ53" s="526">
        <v>0.68911784035145895</v>
      </c>
      <c r="BK53" s="526">
        <v>20.649388525213443</v>
      </c>
      <c r="BL53" s="526">
        <v>48.141648877973019</v>
      </c>
      <c r="BM53" s="526">
        <v>8.8669912311736283</v>
      </c>
      <c r="BN53" s="526">
        <v>3.7842094295894606</v>
      </c>
      <c r="BO53" s="526">
        <v>0.91118476135922422</v>
      </c>
      <c r="BP53" s="526">
        <v>2.4159376968775903</v>
      </c>
      <c r="BQ53" s="526">
        <v>0.21921808298216555</v>
      </c>
      <c r="BR53" s="526">
        <v>5.7346996094935966E-2</v>
      </c>
      <c r="BS53" s="526">
        <v>5.1059995196644241</v>
      </c>
      <c r="BT53" s="526">
        <v>13.420337901953886</v>
      </c>
      <c r="BU53" s="526">
        <v>1.2826176358378838</v>
      </c>
      <c r="BV53" s="526">
        <v>0.23096550849921427</v>
      </c>
      <c r="BW53" s="526">
        <v>1.494371445512569</v>
      </c>
      <c r="BX53" s="526">
        <v>0.61010716288145916</v>
      </c>
      <c r="BY53" s="526">
        <v>17.934136762212812</v>
      </c>
      <c r="BZ53" s="526">
        <v>3.4925642881140107</v>
      </c>
      <c r="CA53" s="400">
        <v>4.1797009886571947</v>
      </c>
      <c r="CB53" s="400">
        <v>2.8954905058997982</v>
      </c>
      <c r="CC53" s="400">
        <v>1.6351756115083149</v>
      </c>
      <c r="CD53" s="400">
        <v>8.4940689765603477</v>
      </c>
      <c r="CE53" s="400">
        <v>7.2615530001659598</v>
      </c>
      <c r="CF53" s="400">
        <v>5.2384705164529057</v>
      </c>
      <c r="CG53" s="400">
        <v>4.0609373296414324</v>
      </c>
      <c r="CH53" s="400">
        <v>2.8234876931676109</v>
      </c>
      <c r="CI53" s="400">
        <v>1.6060154594865754</v>
      </c>
      <c r="CJ53" s="400">
        <v>6.3645086119828056</v>
      </c>
      <c r="CK53" s="400">
        <v>5.1921640818424413</v>
      </c>
      <c r="CL53" s="400">
        <v>3.5616271896276848</v>
      </c>
      <c r="CM53" s="400">
        <v>28.509720621006608</v>
      </c>
      <c r="CN53" s="400">
        <v>13.748900762445318</v>
      </c>
      <c r="CO53" s="400">
        <v>5.6315497522976043</v>
      </c>
      <c r="CP53" s="400">
        <v>81.573074362737728</v>
      </c>
      <c r="CQ53" s="400">
        <v>43.093569553933079</v>
      </c>
      <c r="CR53" s="400">
        <v>19.734558907537341</v>
      </c>
      <c r="CS53" s="400">
        <v>26.082072988178872</v>
      </c>
      <c r="CT53" s="400">
        <v>12.578160198774535</v>
      </c>
      <c r="CU53" s="400">
        <v>5.1520144174180507</v>
      </c>
      <c r="CV53" s="400">
        <v>52.975838271418787</v>
      </c>
      <c r="CW53" s="400">
        <v>27.48054565167045</v>
      </c>
      <c r="CX53" s="400">
        <v>12.306917944034645</v>
      </c>
      <c r="CY53" s="400">
        <v>13.926792309937339</v>
      </c>
      <c r="CZ53" s="400">
        <v>9.6072960356325776</v>
      </c>
      <c r="DA53" s="400">
        <v>5.3464289953316726</v>
      </c>
      <c r="DB53" s="400">
        <v>17.330743023556998</v>
      </c>
      <c r="DC53" s="400">
        <v>14.155279527725204</v>
      </c>
      <c r="DD53" s="400">
        <v>9.6219906745874386</v>
      </c>
      <c r="DE53" s="400">
        <v>35.125573502247825</v>
      </c>
      <c r="DF53" s="400">
        <v>24.23112052993519</v>
      </c>
      <c r="DG53" s="400">
        <v>13.484539761295423</v>
      </c>
      <c r="DH53" s="400">
        <v>43.710875726074427</v>
      </c>
      <c r="DI53" s="400">
        <v>35.701854413467046</v>
      </c>
      <c r="DJ53" s="400">
        <v>24.26818273415466</v>
      </c>
      <c r="DK53" s="446">
        <v>125.10109964202853</v>
      </c>
      <c r="DL53" s="446">
        <v>60.330391416873319</v>
      </c>
      <c r="DM53" s="446">
        <v>24.711328324351321</v>
      </c>
      <c r="DN53" s="446">
        <v>209.99042118246737</v>
      </c>
      <c r="DO53" s="446">
        <v>108.92987339157688</v>
      </c>
      <c r="DP53" s="446">
        <v>48.78327492026088</v>
      </c>
      <c r="DQ53" s="446">
        <v>315.52476499219591</v>
      </c>
      <c r="DR53" s="446">
        <v>152.16279175935372</v>
      </c>
      <c r="DS53" s="446">
        <v>62.32587950463131</v>
      </c>
      <c r="DT53" s="446">
        <v>529.62906388354975</v>
      </c>
      <c r="DU53" s="446">
        <v>274.73837400994421</v>
      </c>
      <c r="DV53" s="446">
        <v>123.03913713636013</v>
      </c>
      <c r="DY53" s="527">
        <v>35.637150776258281</v>
      </c>
      <c r="DZ53" s="527">
        <v>27.49780152489064</v>
      </c>
      <c r="EA53" s="527">
        <v>19.358452273523007</v>
      </c>
      <c r="EB53" s="527">
        <v>73.642358799693795</v>
      </c>
      <c r="EC53" s="527">
        <v>64.640354330899612</v>
      </c>
      <c r="ED53" s="527">
        <v>52.419922098146046</v>
      </c>
      <c r="EE53" s="527">
        <v>32.602591235223606</v>
      </c>
      <c r="EF53" s="527">
        <v>25.15632039754907</v>
      </c>
      <c r="EG53" s="527">
        <v>17.710049559874552</v>
      </c>
      <c r="EH53" s="527">
        <v>51.504287208323831</v>
      </c>
      <c r="EI53" s="527">
        <v>43.96887304267274</v>
      </c>
      <c r="EJ53" s="527">
        <v>34.613206717597457</v>
      </c>
      <c r="EK53" s="527">
        <v>156.37637455253568</v>
      </c>
      <c r="EL53" s="527">
        <v>120.66078283374664</v>
      </c>
      <c r="EM53" s="527">
        <v>84.945191114957638</v>
      </c>
      <c r="EN53" s="527">
        <v>204.15735392739879</v>
      </c>
      <c r="EO53" s="527">
        <v>174.28779742652293</v>
      </c>
      <c r="EP53" s="527">
        <v>137.20296071323367</v>
      </c>
      <c r="EQ53" s="527">
        <v>394.40595624024496</v>
      </c>
      <c r="ER53" s="527">
        <v>304.32558351870762</v>
      </c>
      <c r="ES53" s="527">
        <v>214.24521079717013</v>
      </c>
      <c r="ET53" s="527">
        <v>514.91714544233992</v>
      </c>
      <c r="EU53" s="527">
        <v>439.58139841591094</v>
      </c>
      <c r="EV53" s="527">
        <v>346.04757319601276</v>
      </c>
      <c r="FV53" s="527">
        <v>22.307257078015184</v>
      </c>
      <c r="FW53" s="527">
        <v>17.212389720690723</v>
      </c>
      <c r="FX53" s="527">
        <v>12.117522363366266</v>
      </c>
      <c r="FY53" s="527">
        <v>46.096811720162002</v>
      </c>
      <c r="FZ53" s="527">
        <v>40.461960910578917</v>
      </c>
      <c r="GA53" s="527">
        <v>32.812518755901735</v>
      </c>
      <c r="GB53" s="527">
        <v>20.40775898891706</v>
      </c>
      <c r="GC53" s="527">
        <v>15.746727614905133</v>
      </c>
      <c r="GD53" s="527">
        <v>11.085696240893219</v>
      </c>
      <c r="GE53" s="527">
        <v>32.239372406321181</v>
      </c>
      <c r="GF53" s="527">
        <v>27.522541309529853</v>
      </c>
      <c r="GG53" s="527">
        <v>21.666314049391513</v>
      </c>
      <c r="GH53" s="527">
        <v>10.380021801539881</v>
      </c>
      <c r="GI53" s="527">
        <v>8.0092760814350914</v>
      </c>
      <c r="GJ53" s="527">
        <v>5.6385303613303046</v>
      </c>
      <c r="GK53" s="527">
        <v>13.551649287016486</v>
      </c>
      <c r="GL53" s="527">
        <v>11.568954339850688</v>
      </c>
      <c r="GM53" s="527">
        <v>9.1073202554694479</v>
      </c>
      <c r="GN53" s="527">
        <v>20.132602988100274</v>
      </c>
      <c r="GO53" s="527">
        <v>15.534415885879847</v>
      </c>
      <c r="GP53" s="527">
        <v>10.936228783659411</v>
      </c>
      <c r="GQ53" s="527">
        <v>26.284142764420839</v>
      </c>
      <c r="GR53" s="527">
        <v>22.438600724048666</v>
      </c>
      <c r="GS53" s="527">
        <v>17.664130817302304</v>
      </c>
    </row>
    <row r="54" spans="1:201" x14ac:dyDescent="0.2">
      <c r="A54" s="106" t="s">
        <v>5</v>
      </c>
      <c r="B54" s="103" t="s">
        <v>6</v>
      </c>
      <c r="C54" s="147">
        <v>1.1856781644348937</v>
      </c>
      <c r="D54" s="147">
        <v>7.2681413586559795</v>
      </c>
      <c r="E54" s="147">
        <v>0.76248265599166987</v>
      </c>
      <c r="F54" s="147">
        <v>4.8542003194750594</v>
      </c>
      <c r="G54" s="147">
        <v>0.42319550844322384</v>
      </c>
      <c r="H54" s="147">
        <v>2.4139410391809197</v>
      </c>
      <c r="I54" s="148">
        <v>9.4709094955610307E-2</v>
      </c>
      <c r="J54" s="148">
        <v>0.71592235171995211</v>
      </c>
      <c r="K54" s="148">
        <v>3.8647397078680902E-2</v>
      </c>
      <c r="L54" s="148">
        <v>0.24604127814844604</v>
      </c>
      <c r="M54" s="148">
        <v>5.6061697876929412E-2</v>
      </c>
      <c r="N54" s="148">
        <v>0.46988107357150605</v>
      </c>
      <c r="O54" s="448">
        <v>0.19503080013842253</v>
      </c>
      <c r="P54" s="448">
        <v>1.1963838451073672</v>
      </c>
      <c r="Q54" s="448">
        <v>0.12698587250544341</v>
      </c>
      <c r="R54" s="448">
        <v>0.80843132370407245</v>
      </c>
      <c r="S54" s="448">
        <v>6.8044927632979119E-2</v>
      </c>
      <c r="T54" s="448">
        <v>0.38795252140329478</v>
      </c>
      <c r="U54" s="448"/>
      <c r="V54" s="448"/>
      <c r="W54" s="448"/>
      <c r="X54" s="448"/>
      <c r="Y54" s="148">
        <v>3.0174348759729359E-2</v>
      </c>
      <c r="Z54" s="148">
        <v>8.5703603309971663E-2</v>
      </c>
      <c r="AA54" s="400">
        <f t="shared" si="3"/>
        <v>1.5055924082886558</v>
      </c>
      <c r="AB54" s="548">
        <f>AA54*1000/GDP!C6</f>
        <v>3.8806828559058691E-3</v>
      </c>
      <c r="AC54" s="400">
        <f t="shared" si="4"/>
        <v>9.2661511587932708</v>
      </c>
      <c r="AD54" s="548">
        <f>AC54*1000/GDP!C6</f>
        <v>2.3883617999266107E-2</v>
      </c>
      <c r="AE54" s="559">
        <v>6.0167968471291772E-2</v>
      </c>
      <c r="AF54" s="559">
        <v>0.24362259488886662</v>
      </c>
      <c r="AG54" s="559">
        <v>1.7065912810846618E-2</v>
      </c>
      <c r="AH54" s="559">
        <v>9.4054498847247842E-2</v>
      </c>
      <c r="AI54" s="559">
        <v>9.768223969854252E-3</v>
      </c>
      <c r="AJ54" s="559">
        <v>3.9551943192613945E-2</v>
      </c>
      <c r="AK54" s="559">
        <v>1.7810960221167559E-3</v>
      </c>
      <c r="AL54" s="559">
        <v>1.0248911172380784E-2</v>
      </c>
      <c r="AN54" s="365" t="s">
        <v>429</v>
      </c>
      <c r="AY54" s="526">
        <v>1.5060246725284121</v>
      </c>
      <c r="AZ54" s="526">
        <v>4.0353758673829949</v>
      </c>
      <c r="BA54" s="526">
        <v>0.70728218994275471</v>
      </c>
      <c r="BB54" s="526">
        <v>0.23882546643903363</v>
      </c>
      <c r="BC54" s="526">
        <v>9.2318476783091103</v>
      </c>
      <c r="BD54" s="526">
        <v>25.690450360704968</v>
      </c>
      <c r="BE54" s="526">
        <v>4.0343941996577861</v>
      </c>
      <c r="BF54" s="526">
        <v>0.9670141993772412</v>
      </c>
      <c r="BG54" s="526">
        <v>4.2658867402678924</v>
      </c>
      <c r="BH54" s="526">
        <v>11.605039538605702</v>
      </c>
      <c r="BI54" s="526">
        <v>2.9707421287965143</v>
      </c>
      <c r="BJ54" s="526">
        <v>1.6710495393811629</v>
      </c>
      <c r="BK54" s="526">
        <v>32.246572187126958</v>
      </c>
      <c r="BL54" s="526">
        <v>73.881269551704975</v>
      </c>
      <c r="BM54" s="526">
        <v>24.899272652201425</v>
      </c>
      <c r="BN54" s="526">
        <v>9.2095704881093106</v>
      </c>
      <c r="BO54" s="526">
        <v>1.8591575227000123</v>
      </c>
      <c r="BP54" s="526">
        <v>5.043791800610423</v>
      </c>
      <c r="BQ54" s="526">
        <v>0.85348354020198802</v>
      </c>
      <c r="BR54" s="526">
        <v>0.28910225620695201</v>
      </c>
      <c r="BS54" s="526">
        <v>11.404691074894128</v>
      </c>
      <c r="BT54" s="526">
        <v>32.110337956534821</v>
      </c>
      <c r="BU54" s="526">
        <v>4.8660657438496999</v>
      </c>
      <c r="BV54" s="526">
        <v>1.1705870022679772</v>
      </c>
      <c r="BW54" s="526">
        <v>12.758699536852438</v>
      </c>
      <c r="BX54" s="526">
        <v>2.0333849379230613</v>
      </c>
      <c r="BY54" s="526">
        <v>36.238280818072184</v>
      </c>
      <c r="BZ54" s="526">
        <v>11.700650245270355</v>
      </c>
      <c r="CA54" s="400">
        <v>4.3485497323766831</v>
      </c>
      <c r="CB54" s="400">
        <v>3.0124605800031015</v>
      </c>
      <c r="CC54" s="400">
        <v>1.7012323338703192</v>
      </c>
      <c r="CD54" s="400">
        <v>8.8372066833719902</v>
      </c>
      <c r="CE54" s="400">
        <v>7.55490041996483</v>
      </c>
      <c r="CF54" s="400">
        <v>5.4500910541134653</v>
      </c>
      <c r="CG54" s="400">
        <v>4.255903942881206</v>
      </c>
      <c r="CH54" s="400">
        <v>2.9590440409701211</v>
      </c>
      <c r="CI54" s="400">
        <v>1.6831206619385579</v>
      </c>
      <c r="CJ54" s="400">
        <v>6.6700702565707122</v>
      </c>
      <c r="CK54" s="400">
        <v>5.4414411733732795</v>
      </c>
      <c r="CL54" s="400">
        <v>3.7326217986101673</v>
      </c>
      <c r="CM54" s="400">
        <v>29.661437101136222</v>
      </c>
      <c r="CN54" s="400">
        <v>14.304319589668326</v>
      </c>
      <c r="CO54" s="400">
        <v>5.8590493039281464</v>
      </c>
      <c r="CP54" s="400">
        <v>84.868408446410911</v>
      </c>
      <c r="CQ54" s="400">
        <v>44.834434534781295</v>
      </c>
      <c r="CR54" s="400">
        <v>20.531782318599195</v>
      </c>
      <c r="CS54" s="400">
        <v>27.334279812367125</v>
      </c>
      <c r="CT54" s="400">
        <v>13.182040804575198</v>
      </c>
      <c r="CU54" s="400">
        <v>5.3993639135540024</v>
      </c>
      <c r="CV54" s="400">
        <v>55.519221469166503</v>
      </c>
      <c r="CW54" s="400">
        <v>28.799893496952333</v>
      </c>
      <c r="CX54" s="400">
        <v>12.897776141587794</v>
      </c>
      <c r="CY54" s="400">
        <v>12.546660226261826</v>
      </c>
      <c r="CZ54" s="400">
        <v>8.6552219900762317</v>
      </c>
      <c r="DA54" s="400">
        <v>4.816602885676458</v>
      </c>
      <c r="DB54" s="400">
        <v>15.613282609956979</v>
      </c>
      <c r="DC54" s="400">
        <v>12.752504574610635</v>
      </c>
      <c r="DD54" s="400">
        <v>8.6684604040635413</v>
      </c>
      <c r="DE54" s="400">
        <v>32.387289546427425</v>
      </c>
      <c r="DF54" s="400">
        <v>22.34213532733272</v>
      </c>
      <c r="DG54" s="400">
        <v>12.433325640119165</v>
      </c>
      <c r="DH54" s="400">
        <v>40.303307457106264</v>
      </c>
      <c r="DI54" s="400">
        <v>32.918645332847305</v>
      </c>
      <c r="DJ54" s="400">
        <v>22.376308273696363</v>
      </c>
      <c r="DK54" s="446">
        <v>112.70369775100919</v>
      </c>
      <c r="DL54" s="446">
        <v>54.351706091343168</v>
      </c>
      <c r="DM54" s="446">
        <v>22.26245881501417</v>
      </c>
      <c r="DN54" s="446">
        <v>189.18056697564739</v>
      </c>
      <c r="DO54" s="446">
        <v>98.135024887147409</v>
      </c>
      <c r="DP54" s="446">
        <v>43.948898032470709</v>
      </c>
      <c r="DQ54" s="446">
        <v>290.92740428043868</v>
      </c>
      <c r="DR54" s="446">
        <v>140.30063863832879</v>
      </c>
      <c r="DS54" s="446">
        <v>57.467141586259515</v>
      </c>
      <c r="DT54" s="446">
        <v>488.34077664531605</v>
      </c>
      <c r="DU54" s="446">
        <v>253.32059754142708</v>
      </c>
      <c r="DV54" s="446">
        <v>113.44737644562235</v>
      </c>
      <c r="DY54" s="527">
        <v>37.076796376420297</v>
      </c>
      <c r="DZ54" s="527">
        <v>28.608639179336642</v>
      </c>
      <c r="EA54" s="527">
        <v>20.140481982252997</v>
      </c>
      <c r="EB54" s="527">
        <v>76.617313180787704</v>
      </c>
      <c r="EC54" s="527">
        <v>67.251651802171949</v>
      </c>
      <c r="ED54" s="527">
        <v>54.537546783779121</v>
      </c>
      <c r="EE54" s="527">
        <v>34.167849765458918</v>
      </c>
      <c r="EF54" s="527">
        <v>26.364081609150396</v>
      </c>
      <c r="EG54" s="527">
        <v>18.560313452841886</v>
      </c>
      <c r="EH54" s="527">
        <v>53.977020872800786</v>
      </c>
      <c r="EI54" s="527">
        <v>46.079829595123748</v>
      </c>
      <c r="EJ54" s="527">
        <v>36.274995398215694</v>
      </c>
      <c r="EK54" s="527">
        <v>140.87962218876152</v>
      </c>
      <c r="EL54" s="527">
        <v>108.70341218268634</v>
      </c>
      <c r="EM54" s="527">
        <v>76.527202176611198</v>
      </c>
      <c r="EN54" s="527">
        <v>183.92555122632385</v>
      </c>
      <c r="EO54" s="527">
        <v>157.01603981943583</v>
      </c>
      <c r="EP54" s="527">
        <v>123.60627571632384</v>
      </c>
      <c r="EQ54" s="527">
        <v>363.65925535054845</v>
      </c>
      <c r="ER54" s="527">
        <v>280.60127727665781</v>
      </c>
      <c r="ES54" s="527">
        <v>197.54329920276709</v>
      </c>
      <c r="ET54" s="527">
        <v>474.77575507183491</v>
      </c>
      <c r="EU54" s="527">
        <v>405.31295606628356</v>
      </c>
      <c r="EV54" s="527">
        <v>319.0707462533129</v>
      </c>
      <c r="FV54" s="527">
        <v>27.262548970936738</v>
      </c>
      <c r="FW54" s="527">
        <v>21.035917415846242</v>
      </c>
      <c r="FX54" s="527">
        <v>14.809285860755756</v>
      </c>
      <c r="FY54" s="527">
        <v>56.336670283121421</v>
      </c>
      <c r="FZ54" s="527">
        <v>49.450104373071383</v>
      </c>
      <c r="GA54" s="527">
        <v>40.101429607146734</v>
      </c>
      <c r="GB54" s="527">
        <v>25.123602050333563</v>
      </c>
      <c r="GC54" s="527">
        <v>19.385495409207994</v>
      </c>
      <c r="GD54" s="527">
        <v>13.647388768082433</v>
      </c>
      <c r="GE54" s="527">
        <v>39.689275198163216</v>
      </c>
      <c r="GF54" s="527">
        <v>33.882474584789634</v>
      </c>
      <c r="GG54" s="527">
        <v>26.672985131296326</v>
      </c>
      <c r="GH54" s="527">
        <v>10.133611788446949</v>
      </c>
      <c r="GI54" s="527">
        <v>7.8191448984930148</v>
      </c>
      <c r="GJ54" s="527">
        <v>5.5046780085390834</v>
      </c>
      <c r="GK54" s="527">
        <v>13.229948413734197</v>
      </c>
      <c r="GL54" s="527">
        <v>11.294320408934356</v>
      </c>
      <c r="GM54" s="527">
        <v>8.8911227419864964</v>
      </c>
      <c r="GN54" s="527">
        <v>18.563125873436544</v>
      </c>
      <c r="GO54" s="527">
        <v>14.323399593701041</v>
      </c>
      <c r="GP54" s="527">
        <v>10.083673313965532</v>
      </c>
      <c r="GQ54" s="527">
        <v>24.235110129560073</v>
      </c>
      <c r="GR54" s="527">
        <v>20.689354968679282</v>
      </c>
      <c r="GS54" s="527">
        <v>16.287088361114762</v>
      </c>
    </row>
    <row r="55" spans="1:201" x14ac:dyDescent="0.2">
      <c r="A55" s="106" t="s">
        <v>7</v>
      </c>
      <c r="B55" s="103" t="s">
        <v>8</v>
      </c>
      <c r="C55" s="147">
        <v>0.24456750269694555</v>
      </c>
      <c r="D55" s="147">
        <v>1.4376292403245747</v>
      </c>
      <c r="E55" s="147">
        <v>0.23677838297757373</v>
      </c>
      <c r="F55" s="147">
        <v>1.3610194644541287</v>
      </c>
      <c r="G55" s="147">
        <v>7.789119719371824E-3</v>
      </c>
      <c r="H55" s="147">
        <v>7.6609775870446151E-2</v>
      </c>
      <c r="I55" s="148">
        <v>2.6264709086870446E-2</v>
      </c>
      <c r="J55" s="148">
        <v>0.15433072522400948</v>
      </c>
      <c r="K55" s="148">
        <v>2.5702967859122801E-2</v>
      </c>
      <c r="L55" s="148">
        <v>0.14774253929176595</v>
      </c>
      <c r="M55" s="148">
        <v>5.6174122774764403E-4</v>
      </c>
      <c r="N55" s="148">
        <v>6.5881859322435227E-3</v>
      </c>
      <c r="O55" s="448">
        <v>6.8632835632388318E-3</v>
      </c>
      <c r="P55" s="448">
        <v>4.0225784721597747E-2</v>
      </c>
      <c r="Q55" s="448">
        <v>6.6515239957276474E-3</v>
      </c>
      <c r="R55" s="448">
        <v>3.8233446451597999E-2</v>
      </c>
      <c r="S55" s="448">
        <v>2.117595675111848E-4</v>
      </c>
      <c r="T55" s="448">
        <v>1.9923382699997471E-3</v>
      </c>
      <c r="U55" s="448"/>
      <c r="V55" s="448"/>
      <c r="W55" s="448"/>
      <c r="X55" s="448"/>
      <c r="Y55" s="148">
        <v>5.2918199875112595E-4</v>
      </c>
      <c r="Z55" s="148">
        <v>8.2382688484803224E-3</v>
      </c>
      <c r="AA55" s="400">
        <f t="shared" si="3"/>
        <v>0.27822467734580597</v>
      </c>
      <c r="AB55" s="548">
        <f>AA55*1000/GDP!C7</f>
        <v>2.7388631806761492E-3</v>
      </c>
      <c r="AC55" s="400">
        <f t="shared" si="4"/>
        <v>1.6404240191186623</v>
      </c>
      <c r="AD55" s="548">
        <f>AC55*1000/GDP!C7</f>
        <v>1.6148448762784123E-2</v>
      </c>
      <c r="AE55" s="559">
        <v>3.9686563932869588E-4</v>
      </c>
      <c r="AF55" s="559">
        <v>1.6174238487052695E-3</v>
      </c>
      <c r="AG55" s="559">
        <v>4.7385388545913096E-5</v>
      </c>
      <c r="AH55" s="559">
        <v>2.6641450663811522E-4</v>
      </c>
      <c r="AI55" s="559">
        <v>2.5687521970776026E-5</v>
      </c>
      <c r="AJ55" s="559">
        <v>1.0468936217293119E-4</v>
      </c>
      <c r="AK55" s="559">
        <v>3.6194639781420461E-5</v>
      </c>
      <c r="AL55" s="559">
        <v>2.0953252053912069E-4</v>
      </c>
      <c r="AY55" s="526">
        <v>0.68731363234856946</v>
      </c>
      <c r="AZ55" s="526">
        <v>1.5123265715946186</v>
      </c>
      <c r="BA55" s="526">
        <v>3.9089180083816621E-2</v>
      </c>
      <c r="BB55" s="526">
        <v>7.9665754301948329E-3</v>
      </c>
      <c r="BC55" s="526">
        <v>4.0402022519009781</v>
      </c>
      <c r="BD55" s="526">
        <v>8.6929637522966239</v>
      </c>
      <c r="BE55" s="526">
        <v>0.38446107301868615</v>
      </c>
      <c r="BF55" s="526">
        <v>3.2467736725966721E-2</v>
      </c>
      <c r="BG55" s="526">
        <v>1.1873738285203639</v>
      </c>
      <c r="BH55" s="526">
        <v>3.319939015644898</v>
      </c>
      <c r="BI55" s="526">
        <v>3.9069496991768253E-2</v>
      </c>
      <c r="BJ55" s="526">
        <v>7.1406552962497124E-3</v>
      </c>
      <c r="BK55" s="526">
        <v>6.9769767280293618</v>
      </c>
      <c r="BL55" s="526">
        <v>19.083252298083952</v>
      </c>
      <c r="BM55" s="526">
        <v>0.45821295953842828</v>
      </c>
      <c r="BN55" s="526">
        <v>4.0146851512675594E-2</v>
      </c>
      <c r="BO55" s="526">
        <v>0.33451981145040716</v>
      </c>
      <c r="BP55" s="526">
        <v>0.92628156038338305</v>
      </c>
      <c r="BQ55" s="526">
        <v>1.5878869717266365E-2</v>
      </c>
      <c r="BR55" s="526">
        <v>4.173408120236595E-3</v>
      </c>
      <c r="BS55" s="526">
        <v>1.9606245023283599</v>
      </c>
      <c r="BT55" s="526">
        <v>5.3243341617301754</v>
      </c>
      <c r="BU55" s="526">
        <v>0.14939622418892068</v>
      </c>
      <c r="BV55" s="526">
        <v>1.7008703085177414E-2</v>
      </c>
      <c r="BW55" s="526">
        <v>0.16647626797286727</v>
      </c>
      <c r="BX55" s="526">
        <v>2.1634413632250632E-2</v>
      </c>
      <c r="BY55" s="526">
        <v>2.5916910546632925</v>
      </c>
      <c r="BZ55" s="526">
        <v>0.12524266703928735</v>
      </c>
      <c r="CA55" s="400">
        <v>2.4119280636404739</v>
      </c>
      <c r="CB55" s="400">
        <v>1.6708646929855913</v>
      </c>
      <c r="CC55" s="400">
        <v>0.94359045230277017</v>
      </c>
      <c r="CD55" s="400">
        <v>4.9015667701552923</v>
      </c>
      <c r="CE55" s="400">
        <v>4.190330593347773</v>
      </c>
      <c r="CF55" s="400">
        <v>3.0228999884592214</v>
      </c>
      <c r="CG55" s="400">
        <v>2.3091723883305675</v>
      </c>
      <c r="CH55" s="400">
        <v>1.6055209156427699</v>
      </c>
      <c r="CI55" s="400">
        <v>0.91322920134940444</v>
      </c>
      <c r="CJ55" s="400">
        <v>3.6190530311336948</v>
      </c>
      <c r="CK55" s="400">
        <v>2.9524223006246055</v>
      </c>
      <c r="CL55" s="400">
        <v>2.0252494673543358</v>
      </c>
      <c r="CM55" s="400">
        <v>16.451749883296529</v>
      </c>
      <c r="CN55" s="400">
        <v>7.9339071582255647</v>
      </c>
      <c r="CO55" s="400">
        <v>3.2497283720091925</v>
      </c>
      <c r="CP55" s="400">
        <v>47.072359440747327</v>
      </c>
      <c r="CQ55" s="400">
        <v>24.867470197423412</v>
      </c>
      <c r="CR55" s="400">
        <v>11.387976456169239</v>
      </c>
      <c r="CS55" s="400">
        <v>14.831059404712143</v>
      </c>
      <c r="CT55" s="400">
        <v>7.1523241727971376</v>
      </c>
      <c r="CU55" s="400">
        <v>2.9295919811777087</v>
      </c>
      <c r="CV55" s="400">
        <v>30.123671717885724</v>
      </c>
      <c r="CW55" s="400">
        <v>15.626273464480706</v>
      </c>
      <c r="CX55" s="400">
        <v>6.9980875829778162</v>
      </c>
      <c r="CY55" s="400">
        <v>5.1965435002862241</v>
      </c>
      <c r="CZ55" s="400">
        <v>3.5847976086832802</v>
      </c>
      <c r="DA55" s="400">
        <v>1.9949282093916438</v>
      </c>
      <c r="DB55" s="400">
        <v>6.4666692810471851</v>
      </c>
      <c r="DC55" s="400">
        <v>5.2817995836735516</v>
      </c>
      <c r="DD55" s="400">
        <v>3.5902806609792108</v>
      </c>
      <c r="DE55" s="400">
        <v>13.408149025051591</v>
      </c>
      <c r="DF55" s="400">
        <v>9.249513750674188</v>
      </c>
      <c r="DG55" s="400">
        <v>5.1473243174837364</v>
      </c>
      <c r="DH55" s="400">
        <v>16.685334282533791</v>
      </c>
      <c r="DI55" s="400">
        <v>13.628127222344949</v>
      </c>
      <c r="DJ55" s="400">
        <v>9.2636611512095737</v>
      </c>
      <c r="DK55" s="446">
        <v>46.679327999999984</v>
      </c>
      <c r="DL55" s="446">
        <v>22.511249999999993</v>
      </c>
      <c r="DM55" s="446">
        <v>9.2206080000000021</v>
      </c>
      <c r="DN55" s="446">
        <v>78.354321227256591</v>
      </c>
      <c r="DO55" s="446">
        <v>40.645312499999996</v>
      </c>
      <c r="DP55" s="446">
        <v>18.202641682871352</v>
      </c>
      <c r="DQ55" s="446">
        <v>120.44224900239738</v>
      </c>
      <c r="DR55" s="446">
        <v>58.083646316742552</v>
      </c>
      <c r="DS55" s="446">
        <v>23.79106153133776</v>
      </c>
      <c r="DT55" s="446">
        <v>202.1702340630755</v>
      </c>
      <c r="DU55" s="446">
        <v>104.87325029411852</v>
      </c>
      <c r="DV55" s="446">
        <v>46.966552347750365</v>
      </c>
      <c r="DY55" s="527">
        <v>20.564687354120657</v>
      </c>
      <c r="DZ55" s="527">
        <v>15.867814316451121</v>
      </c>
      <c r="EA55" s="527">
        <v>11.170941278781592</v>
      </c>
      <c r="EB55" s="527">
        <v>42.495880050674693</v>
      </c>
      <c r="EC55" s="527">
        <v>37.301205296135088</v>
      </c>
      <c r="ED55" s="527">
        <v>30.249312461699517</v>
      </c>
      <c r="EE55" s="527">
        <v>18.538824255890184</v>
      </c>
      <c r="EF55" s="527">
        <v>14.304648345594275</v>
      </c>
      <c r="EG55" s="527">
        <v>10.070472435298376</v>
      </c>
      <c r="EH55" s="527">
        <v>29.286903059055568</v>
      </c>
      <c r="EI55" s="527">
        <v>25.002037543169138</v>
      </c>
      <c r="EJ55" s="527">
        <v>19.682121327125117</v>
      </c>
      <c r="EK55" s="527">
        <v>58.349159999999976</v>
      </c>
      <c r="EL55" s="527">
        <v>45.022499999999994</v>
      </c>
      <c r="EM55" s="527">
        <v>31.695839999999997</v>
      </c>
      <c r="EN55" s="527">
        <v>76.177812304277225</v>
      </c>
      <c r="EO55" s="527">
        <v>65.032499999999985</v>
      </c>
      <c r="EP55" s="527">
        <v>51.194929733075668</v>
      </c>
      <c r="EQ55" s="527">
        <v>150.55281125299675</v>
      </c>
      <c r="ER55" s="527">
        <v>116.16729263348518</v>
      </c>
      <c r="ES55" s="527">
        <v>81.781774013973546</v>
      </c>
      <c r="ET55" s="527">
        <v>196.55439422799</v>
      </c>
      <c r="EU55" s="527">
        <v>167.7972004705897</v>
      </c>
      <c r="EV55" s="527">
        <v>132.09342847804791</v>
      </c>
      <c r="FV55" s="527">
        <v>12.872571390948412</v>
      </c>
      <c r="FW55" s="527">
        <v>9.9325396535095738</v>
      </c>
      <c r="FX55" s="527">
        <v>6.9925079160707426</v>
      </c>
      <c r="FY55" s="527">
        <v>26.600513800851868</v>
      </c>
      <c r="FZ55" s="527">
        <v>23.348880528772501</v>
      </c>
      <c r="GA55" s="527">
        <v>18.93471208607064</v>
      </c>
      <c r="GB55" s="527">
        <v>11.604472007223315</v>
      </c>
      <c r="GC55" s="527">
        <v>8.9540679068081115</v>
      </c>
      <c r="GD55" s="527">
        <v>6.3036638063929145</v>
      </c>
      <c r="GE55" s="527">
        <v>18.332286990589097</v>
      </c>
      <c r="GF55" s="527">
        <v>15.650153471899403</v>
      </c>
      <c r="GG55" s="527">
        <v>12.320124665447898</v>
      </c>
      <c r="GH55" s="527">
        <v>3.6450716461916448</v>
      </c>
      <c r="GI55" s="527">
        <v>2.812555282555282</v>
      </c>
      <c r="GJ55" s="527">
        <v>1.9800389189189187</v>
      </c>
      <c r="GK55" s="527">
        <v>4.7588274398334098</v>
      </c>
      <c r="GL55" s="527">
        <v>4.0625798525798515</v>
      </c>
      <c r="GM55" s="527">
        <v>3.1981469278873558</v>
      </c>
      <c r="GN55" s="527">
        <v>7.6850258718017184</v>
      </c>
      <c r="GO55" s="527">
        <v>5.9298039134272535</v>
      </c>
      <c r="GP55" s="527">
        <v>4.1745819550527861</v>
      </c>
      <c r="GQ55" s="527">
        <v>10.033194281042364</v>
      </c>
      <c r="GR55" s="527">
        <v>8.5652723193949214</v>
      </c>
      <c r="GS55" s="527">
        <v>6.7427596130562577</v>
      </c>
    </row>
    <row r="56" spans="1:201" x14ac:dyDescent="0.2">
      <c r="A56" s="106" t="s">
        <v>9</v>
      </c>
      <c r="B56" s="103" t="s">
        <v>10</v>
      </c>
      <c r="C56" s="147">
        <v>0.16387463559497364</v>
      </c>
      <c r="D56" s="147">
        <v>0.93888116163808932</v>
      </c>
      <c r="E56" s="147">
        <v>0.15459285001082684</v>
      </c>
      <c r="F56" s="147">
        <v>0.8752786287670401</v>
      </c>
      <c r="G56" s="147">
        <v>9.2817855841468115E-3</v>
      </c>
      <c r="H56" s="147">
        <v>6.360253287104925E-2</v>
      </c>
      <c r="I56" s="148">
        <v>1.4107629757856932E-2</v>
      </c>
      <c r="J56" s="148">
        <v>8.2488141077953839E-2</v>
      </c>
      <c r="K56" s="148">
        <v>1.3208774686731746E-2</v>
      </c>
      <c r="L56" s="148">
        <v>7.4785853257027454E-2</v>
      </c>
      <c r="M56" s="148">
        <v>8.9885507112518576E-4</v>
      </c>
      <c r="N56" s="148">
        <v>7.7022878209263837E-3</v>
      </c>
      <c r="O56" s="448">
        <v>2.6483097015590189E-2</v>
      </c>
      <c r="P56" s="448">
        <v>0.15130239364737852</v>
      </c>
      <c r="Q56" s="448">
        <v>2.5326928527474094E-2</v>
      </c>
      <c r="R56" s="448">
        <v>0.14339679532951119</v>
      </c>
      <c r="S56" s="448">
        <v>1.1561684881160961E-3</v>
      </c>
      <c r="T56" s="448">
        <v>7.9055983178673156E-3</v>
      </c>
      <c r="U56" s="448"/>
      <c r="V56" s="448"/>
      <c r="W56" s="448"/>
      <c r="X56" s="448"/>
      <c r="Y56" s="148">
        <v>2.7612885132026152E-4</v>
      </c>
      <c r="Z56" s="148">
        <v>3.2251979053571677E-3</v>
      </c>
      <c r="AA56" s="400">
        <f t="shared" si="3"/>
        <v>0.204741491219741</v>
      </c>
      <c r="AB56" s="548">
        <f>AA56*1000/GDP!C8</f>
        <v>2.7917898362319294E-3</v>
      </c>
      <c r="AC56" s="400">
        <f t="shared" si="4"/>
        <v>1.1758968942687789</v>
      </c>
      <c r="AD56" s="548">
        <f>AC56*1000/GDP!C8</f>
        <v>1.6034155941322646E-2</v>
      </c>
      <c r="AE56" s="559">
        <v>9.8780338969763222E-4</v>
      </c>
      <c r="AF56" s="559">
        <v>3.9496104922104201E-3</v>
      </c>
      <c r="AG56" s="559">
        <v>1.4831397803595866E-4</v>
      </c>
      <c r="AH56" s="559">
        <v>8.1783401289084305E-4</v>
      </c>
      <c r="AI56" s="559">
        <v>1.2834575988869681E-4</v>
      </c>
      <c r="AJ56" s="559">
        <v>5.1317475235864861E-4</v>
      </c>
      <c r="AK56" s="559">
        <v>4.2107964534709733E-5</v>
      </c>
      <c r="AL56" s="559">
        <v>2.3922460069468389E-4</v>
      </c>
      <c r="AY56" s="526">
        <v>0.86936146204230047</v>
      </c>
      <c r="AZ56" s="526">
        <v>2.8115228667006789</v>
      </c>
      <c r="BA56" s="526">
        <v>6.9518906996629298E-2</v>
      </c>
      <c r="BB56" s="526">
        <v>1.564279488020321E-2</v>
      </c>
      <c r="BC56" s="526">
        <v>4.9808019185044534</v>
      </c>
      <c r="BD56" s="526">
        <v>15.918368018576553</v>
      </c>
      <c r="BE56" s="526">
        <v>0.47637154805262238</v>
      </c>
      <c r="BF56" s="526">
        <v>6.2545793455171139E-2</v>
      </c>
      <c r="BG56" s="526">
        <v>1.856267073402228</v>
      </c>
      <c r="BH56" s="526">
        <v>5.7933222310226951</v>
      </c>
      <c r="BI56" s="526">
        <v>0.16895772013631313</v>
      </c>
      <c r="BJ56" s="526">
        <v>4.8787492774986403E-2</v>
      </c>
      <c r="BK56" s="526">
        <v>10.853702773414978</v>
      </c>
      <c r="BL56" s="526">
        <v>32.800812832029585</v>
      </c>
      <c r="BM56" s="526">
        <v>1.4477984625801474</v>
      </c>
      <c r="BN56" s="526">
        <v>0.26902434634567207</v>
      </c>
      <c r="BO56" s="526">
        <v>0.61805680851770928</v>
      </c>
      <c r="BP56" s="526">
        <v>1.876426659068529</v>
      </c>
      <c r="BQ56" s="526">
        <v>3.9390380892149794E-2</v>
      </c>
      <c r="BR56" s="526">
        <v>9.0200855953374657E-3</v>
      </c>
      <c r="BS56" s="526">
        <v>3.5310626428524934</v>
      </c>
      <c r="BT56" s="526">
        <v>10.624011091175277</v>
      </c>
      <c r="BU56" s="526">
        <v>0.26934182355077541</v>
      </c>
      <c r="BV56" s="526">
        <v>3.6065704045504479E-2</v>
      </c>
      <c r="BW56" s="526">
        <v>0.28404048085982869</v>
      </c>
      <c r="BX56" s="526">
        <v>8.48488340359254E-2</v>
      </c>
      <c r="BY56" s="526">
        <v>3.3176061086179676</v>
      </c>
      <c r="BZ56" s="526">
        <v>0.48204487359920023</v>
      </c>
      <c r="CA56" s="400">
        <v>2.9037934646685399</v>
      </c>
      <c r="CB56" s="400">
        <v>2.0116047609288037</v>
      </c>
      <c r="CC56" s="400">
        <v>1.1360172096446257</v>
      </c>
      <c r="CD56" s="400">
        <v>5.9011432695191477</v>
      </c>
      <c r="CE56" s="400">
        <v>5.0448650658996925</v>
      </c>
      <c r="CF56" s="400">
        <v>3.6393603424437462</v>
      </c>
      <c r="CG56" s="400">
        <v>2.7782039370851703</v>
      </c>
      <c r="CH56" s="400">
        <v>1.931629076916191</v>
      </c>
      <c r="CI56" s="400">
        <v>1.0987213321411238</v>
      </c>
      <c r="CJ56" s="400">
        <v>4.3541432551445842</v>
      </c>
      <c r="CK56" s="400">
        <v>3.5521086693156514</v>
      </c>
      <c r="CL56" s="400">
        <v>2.4366115203080261</v>
      </c>
      <c r="CM56" s="400">
        <v>19.80676145099115</v>
      </c>
      <c r="CN56" s="400">
        <v>9.5518718417202724</v>
      </c>
      <c r="CO56" s="400">
        <v>3.9124467063686241</v>
      </c>
      <c r="CP56" s="400">
        <v>56.671843481209869</v>
      </c>
      <c r="CQ56" s="400">
        <v>29.938702787481446</v>
      </c>
      <c r="CR56" s="400">
        <v>13.710330796230853</v>
      </c>
      <c r="CS56" s="400">
        <v>17.843495720604832</v>
      </c>
      <c r="CT56" s="400">
        <v>8.6050808837793404</v>
      </c>
      <c r="CU56" s="400">
        <v>3.5246411299960188</v>
      </c>
      <c r="CV56" s="400">
        <v>36.242293468005386</v>
      </c>
      <c r="CW56" s="400">
        <v>18.800231061300511</v>
      </c>
      <c r="CX56" s="400">
        <v>8.4195162619069901</v>
      </c>
      <c r="CY56" s="400">
        <v>5.8684563062336741</v>
      </c>
      <c r="CZ56" s="400">
        <v>4.0483117541669884</v>
      </c>
      <c r="DA56" s="400">
        <v>2.2528723237365411</v>
      </c>
      <c r="DB56" s="400">
        <v>7.3028092847868376</v>
      </c>
      <c r="DC56" s="400">
        <v>5.9647359967956</v>
      </c>
      <c r="DD56" s="400">
        <v>4.054503764841332</v>
      </c>
      <c r="DE56" s="400">
        <v>16.524127319605832</v>
      </c>
      <c r="DF56" s="400">
        <v>11.399048636394243</v>
      </c>
      <c r="DG56" s="400">
        <v>6.3435334898567177</v>
      </c>
      <c r="DH56" s="400">
        <v>20.562911967911358</v>
      </c>
      <c r="DI56" s="400">
        <v>16.795227210636384</v>
      </c>
      <c r="DJ56" s="400">
        <v>11.416483813110389</v>
      </c>
      <c r="DK56" s="446">
        <v>52.714962697274018</v>
      </c>
      <c r="DL56" s="446">
        <v>25.421953461262543</v>
      </c>
      <c r="DM56" s="446">
        <v>10.412832137733144</v>
      </c>
      <c r="DN56" s="446">
        <v>88.485530911350267</v>
      </c>
      <c r="DO56" s="446">
        <v>45.900749305057396</v>
      </c>
      <c r="DP56" s="446">
        <v>20.556242311466193</v>
      </c>
      <c r="DQ56" s="446">
        <v>148.4323491226728</v>
      </c>
      <c r="DR56" s="446">
        <v>71.581958488943286</v>
      </c>
      <c r="DS56" s="446">
        <v>29.319970197071179</v>
      </c>
      <c r="DT56" s="446">
        <v>249.15345747210003</v>
      </c>
      <c r="DU56" s="446">
        <v>129.24520282725871</v>
      </c>
      <c r="DV56" s="446">
        <v>57.881314513072638</v>
      </c>
      <c r="DY56" s="527">
        <v>24.75845181373894</v>
      </c>
      <c r="DZ56" s="527">
        <v>19.103743683440541</v>
      </c>
      <c r="EA56" s="527">
        <v>13.449035553142142</v>
      </c>
      <c r="EB56" s="527">
        <v>51.162080920536724</v>
      </c>
      <c r="EC56" s="527">
        <v>44.908054181222163</v>
      </c>
      <c r="ED56" s="527">
        <v>36.418066177488186</v>
      </c>
      <c r="EE56" s="527">
        <v>22.304369650756055</v>
      </c>
      <c r="EF56" s="527">
        <v>17.210161767558681</v>
      </c>
      <c r="EG56" s="527">
        <v>12.115953884361314</v>
      </c>
      <c r="EH56" s="527">
        <v>35.235563093894143</v>
      </c>
      <c r="EI56" s="527">
        <v>30.080369698080833</v>
      </c>
      <c r="EJ56" s="527">
        <v>23.679889486613419</v>
      </c>
      <c r="EK56" s="527">
        <v>65.893703371592522</v>
      </c>
      <c r="EL56" s="527">
        <v>50.843906922525093</v>
      </c>
      <c r="EM56" s="527">
        <v>35.794110473457664</v>
      </c>
      <c r="EN56" s="527">
        <v>86.02759949714607</v>
      </c>
      <c r="EO56" s="527">
        <v>73.44119888809179</v>
      </c>
      <c r="EP56" s="527">
        <v>57.814431500998651</v>
      </c>
      <c r="EQ56" s="527">
        <v>185.540436403341</v>
      </c>
      <c r="ER56" s="527">
        <v>143.16391697788666</v>
      </c>
      <c r="ES56" s="527">
        <v>100.78739755243218</v>
      </c>
      <c r="ET56" s="527">
        <v>242.23252809787499</v>
      </c>
      <c r="EU56" s="527">
        <v>206.79232452361401</v>
      </c>
      <c r="EV56" s="527">
        <v>162.7911970680168</v>
      </c>
      <c r="FV56" s="527">
        <v>17.682598290796008</v>
      </c>
      <c r="FW56" s="527">
        <v>13.643980162651241</v>
      </c>
      <c r="FX56" s="527">
        <v>9.6053620345064736</v>
      </c>
      <c r="FY56" s="527">
        <v>36.540189646956286</v>
      </c>
      <c r="FZ56" s="527">
        <v>32.073535456978661</v>
      </c>
      <c r="GA56" s="527">
        <v>26.009947616627603</v>
      </c>
      <c r="GB56" s="527">
        <v>15.929881707905567</v>
      </c>
      <c r="GC56" s="527">
        <v>12.291575391902441</v>
      </c>
      <c r="GD56" s="527">
        <v>8.6532690758993205</v>
      </c>
      <c r="GE56" s="527">
        <v>25.165398564767347</v>
      </c>
      <c r="GF56" s="527">
        <v>21.483536119759925</v>
      </c>
      <c r="GG56" s="527">
        <v>16.912284197425944</v>
      </c>
      <c r="GH56" s="527">
        <v>4.4173250915065987</v>
      </c>
      <c r="GI56" s="527">
        <v>3.4084298545575606</v>
      </c>
      <c r="GJ56" s="527">
        <v>2.3995346176085226</v>
      </c>
      <c r="GK56" s="527">
        <v>5.7670438050481616</v>
      </c>
      <c r="GL56" s="527">
        <v>4.9232875676942536</v>
      </c>
      <c r="GM56" s="527">
        <v>3.8757138520560086</v>
      </c>
      <c r="GN56" s="527">
        <v>9.470982588488031</v>
      </c>
      <c r="GO56" s="527">
        <v>7.3078569355617562</v>
      </c>
      <c r="GP56" s="527">
        <v>5.1447312826354752</v>
      </c>
      <c r="GQ56" s="527">
        <v>12.364852106918407</v>
      </c>
      <c r="GR56" s="527">
        <v>10.555793351366979</v>
      </c>
      <c r="GS56" s="527">
        <v>8.3097389597524298</v>
      </c>
    </row>
    <row r="57" spans="1:201" x14ac:dyDescent="0.2">
      <c r="A57" s="106" t="s">
        <v>11</v>
      </c>
      <c r="B57" s="103" t="s">
        <v>12</v>
      </c>
      <c r="C57" s="147">
        <v>5.6895248305816166E-2</v>
      </c>
      <c r="D57" s="147">
        <v>0.32230814042696315</v>
      </c>
      <c r="E57" s="147">
        <v>5.6895248305816166E-2</v>
      </c>
      <c r="F57" s="147">
        <v>0.32230814042696315</v>
      </c>
      <c r="G57" s="147">
        <v>0</v>
      </c>
      <c r="H57" s="147">
        <v>0</v>
      </c>
      <c r="I57" s="148">
        <v>2.0120578629050346E-3</v>
      </c>
      <c r="J57" s="148">
        <v>1.139818609699393E-2</v>
      </c>
      <c r="K57" s="148">
        <v>2.0120578629050346E-3</v>
      </c>
      <c r="L57" s="148">
        <v>1.139818609699393E-2</v>
      </c>
      <c r="M57" s="148">
        <v>0</v>
      </c>
      <c r="N57" s="148">
        <v>0</v>
      </c>
      <c r="O57" s="448">
        <v>1.3001042737238755E-2</v>
      </c>
      <c r="P57" s="448">
        <v>7.365012075749279E-2</v>
      </c>
      <c r="Q57" s="448">
        <v>1.3001042737238755E-2</v>
      </c>
      <c r="R57" s="448">
        <v>7.365012075749279E-2</v>
      </c>
      <c r="S57" s="448">
        <v>0</v>
      </c>
      <c r="T57" s="448">
        <v>0</v>
      </c>
      <c r="U57" s="448"/>
      <c r="V57" s="448"/>
      <c r="W57" s="448"/>
      <c r="X57" s="448"/>
      <c r="Y57" s="148">
        <v>0</v>
      </c>
      <c r="Z57" s="148">
        <v>0</v>
      </c>
      <c r="AA57" s="400">
        <f t="shared" si="3"/>
        <v>7.1908348905959957E-2</v>
      </c>
      <c r="AB57" s="548">
        <f>AA57*1000/GDP!C9</f>
        <v>3.5027691999590799E-3</v>
      </c>
      <c r="AC57" s="400">
        <f t="shared" si="4"/>
        <v>0.40735644728144987</v>
      </c>
      <c r="AD57" s="548">
        <f>AC57*1000/GDP!C9</f>
        <v>1.9842975657920495E-2</v>
      </c>
      <c r="AE57" s="559">
        <v>0</v>
      </c>
      <c r="AF57" s="559">
        <v>0</v>
      </c>
      <c r="AG57" s="559">
        <v>0</v>
      </c>
      <c r="AH57" s="559">
        <v>0</v>
      </c>
      <c r="AI57" s="559">
        <v>0</v>
      </c>
      <c r="AJ57" s="559">
        <v>0</v>
      </c>
      <c r="AK57" s="559">
        <v>0</v>
      </c>
      <c r="AL57" s="559">
        <v>0</v>
      </c>
      <c r="AY57" s="526">
        <v>1.4664655601771679</v>
      </c>
      <c r="AZ57" s="526">
        <v>3.3328762731299268</v>
      </c>
      <c r="BA57" s="526">
        <v>0</v>
      </c>
      <c r="BB57" s="526">
        <v>0</v>
      </c>
      <c r="BC57" s="526">
        <v>8.3074387013892395</v>
      </c>
      <c r="BD57" s="526">
        <v>18.880542503157365</v>
      </c>
      <c r="BE57" s="526">
        <v>0</v>
      </c>
      <c r="BF57" s="526">
        <v>0</v>
      </c>
      <c r="BG57" s="526">
        <v>2.7824568537254946</v>
      </c>
      <c r="BH57" s="526">
        <v>7.949876724929986</v>
      </c>
      <c r="BI57" s="526">
        <v>0</v>
      </c>
      <c r="BJ57" s="526">
        <v>0</v>
      </c>
      <c r="BK57" s="526">
        <v>15.762449783540989</v>
      </c>
      <c r="BL57" s="526">
        <v>45.035570810117115</v>
      </c>
      <c r="BM57" s="526">
        <v>0</v>
      </c>
      <c r="BN57" s="526">
        <v>0</v>
      </c>
      <c r="BO57" s="526">
        <v>0.85180646360679058</v>
      </c>
      <c r="BP57" s="526">
        <v>2.4337327531622583</v>
      </c>
      <c r="BQ57" s="526">
        <v>0</v>
      </c>
      <c r="BR57" s="526">
        <v>0</v>
      </c>
      <c r="BS57" s="526">
        <v>4.8254320960702568</v>
      </c>
      <c r="BT57" s="526">
        <v>13.78694884591502</v>
      </c>
      <c r="BU57" s="526">
        <v>0</v>
      </c>
      <c r="BV57" s="526">
        <v>0</v>
      </c>
      <c r="BW57" s="526">
        <v>0</v>
      </c>
      <c r="BX57" s="526">
        <v>0</v>
      </c>
      <c r="BY57" s="526">
        <v>0</v>
      </c>
      <c r="BZ57" s="526">
        <v>0</v>
      </c>
      <c r="CA57" s="400">
        <v>3.1120099633256699</v>
      </c>
      <c r="CB57" s="400">
        <v>2.1558468721873671</v>
      </c>
      <c r="CC57" s="400">
        <v>1.2174753190744048</v>
      </c>
      <c r="CD57" s="400">
        <v>6.3242865944044162</v>
      </c>
      <c r="CE57" s="400">
        <v>5.4066123496549965</v>
      </c>
      <c r="CF57" s="400">
        <v>3.9003175985569229</v>
      </c>
      <c r="CG57" s="400">
        <v>2.9774150391741263</v>
      </c>
      <c r="CH57" s="400">
        <v>2.0701365320756104</v>
      </c>
      <c r="CI57" s="400">
        <v>1.1775051408251329</v>
      </c>
      <c r="CJ57" s="400">
        <v>4.6663570796705818</v>
      </c>
      <c r="CK57" s="400">
        <v>3.8068126071037907</v>
      </c>
      <c r="CL57" s="400">
        <v>2.6113287395314924</v>
      </c>
      <c r="CM57" s="400">
        <v>21.227005200845149</v>
      </c>
      <c r="CN57" s="400">
        <v>10.236788773555725</v>
      </c>
      <c r="CO57" s="400">
        <v>4.1929886816484272</v>
      </c>
      <c r="CP57" s="400">
        <v>60.73549778916162</v>
      </c>
      <c r="CQ57" s="400">
        <v>32.085457349950779</v>
      </c>
      <c r="CR57" s="400">
        <v>14.69343001060561</v>
      </c>
      <c r="CS57" s="400">
        <v>19.122963509190104</v>
      </c>
      <c r="CT57" s="400">
        <v>9.2221081737992421</v>
      </c>
      <c r="CU57" s="400">
        <v>3.7773755079881703</v>
      </c>
      <c r="CV57" s="400">
        <v>38.841046974764737</v>
      </c>
      <c r="CW57" s="400">
        <v>20.148301553626606</v>
      </c>
      <c r="CX57" s="400">
        <v>9.023237641464938</v>
      </c>
      <c r="CY57" s="400">
        <v>7.2803836944488722</v>
      </c>
      <c r="CZ57" s="400">
        <v>5.0223195585141465</v>
      </c>
      <c r="DA57" s="400">
        <v>2.7949044988175396</v>
      </c>
      <c r="DB57" s="400">
        <v>9.0598363293862914</v>
      </c>
      <c r="DC57" s="400">
        <v>7.3998278979490433</v>
      </c>
      <c r="DD57" s="400">
        <v>5.0300013424786032</v>
      </c>
      <c r="DE57" s="400">
        <v>22.850507493397775</v>
      </c>
      <c r="DF57" s="400">
        <v>15.763255828613755</v>
      </c>
      <c r="DG57" s="400">
        <v>8.7722005974018593</v>
      </c>
      <c r="DH57" s="400">
        <v>28.435569692768848</v>
      </c>
      <c r="DI57" s="400">
        <v>23.225399914137167</v>
      </c>
      <c r="DJ57" s="400">
        <v>15.787366187272653</v>
      </c>
      <c r="DK57" s="446">
        <v>65.397974330497206</v>
      </c>
      <c r="DL57" s="446">
        <v>31.538374966482063</v>
      </c>
      <c r="DM57" s="446">
        <v>12.918118386271058</v>
      </c>
      <c r="DN57" s="446">
        <v>109.77479984938216</v>
      </c>
      <c r="DO57" s="446">
        <v>56.944288133925966</v>
      </c>
      <c r="DP57" s="446">
        <v>25.501992949077152</v>
      </c>
      <c r="DQ57" s="446">
        <v>205.26073421535324</v>
      </c>
      <c r="DR57" s="446">
        <v>98.987622596138706</v>
      </c>
      <c r="DS57" s="446">
        <v>40.545330215378428</v>
      </c>
      <c r="DT57" s="446">
        <v>344.54363833284691</v>
      </c>
      <c r="DU57" s="446">
        <v>178.72765190969488</v>
      </c>
      <c r="DV57" s="446">
        <v>80.041589212363306</v>
      </c>
      <c r="DY57" s="527">
        <v>26.533756501056445</v>
      </c>
      <c r="DZ57" s="527">
        <v>20.473577547111457</v>
      </c>
      <c r="EA57" s="527">
        <v>14.413398593166466</v>
      </c>
      <c r="EB57" s="527">
        <v>54.830657726326457</v>
      </c>
      <c r="EC57" s="527">
        <v>48.128186024926158</v>
      </c>
      <c r="ED57" s="527">
        <v>39.029423465671137</v>
      </c>
      <c r="EE57" s="527">
        <v>23.90370438648764</v>
      </c>
      <c r="EF57" s="527">
        <v>18.444216347598484</v>
      </c>
      <c r="EG57" s="527">
        <v>12.984728308709336</v>
      </c>
      <c r="EH57" s="527">
        <v>37.762129003243508</v>
      </c>
      <c r="EI57" s="527">
        <v>32.237282485802574</v>
      </c>
      <c r="EJ57" s="527">
        <v>25.377855866620148</v>
      </c>
      <c r="EK57" s="527">
        <v>81.747467913121525</v>
      </c>
      <c r="EL57" s="527">
        <v>63.076749932964148</v>
      </c>
      <c r="EM57" s="527">
        <v>44.406031952806757</v>
      </c>
      <c r="EN57" s="527">
        <v>106.72549985356599</v>
      </c>
      <c r="EO57" s="527">
        <v>91.110861014281539</v>
      </c>
      <c r="EP57" s="527">
        <v>71.724355169279463</v>
      </c>
      <c r="EQ57" s="527">
        <v>256.57591776919162</v>
      </c>
      <c r="ER57" s="527">
        <v>197.97524519227753</v>
      </c>
      <c r="ES57" s="527">
        <v>139.37457261536338</v>
      </c>
      <c r="ET57" s="527">
        <v>334.97298171249003</v>
      </c>
      <c r="EU57" s="527">
        <v>285.96424305551193</v>
      </c>
      <c r="EV57" s="527">
        <v>225.11696965977177</v>
      </c>
      <c r="FV57" s="527">
        <v>16.608940799746751</v>
      </c>
      <c r="FW57" s="527">
        <v>12.815540740545334</v>
      </c>
      <c r="FX57" s="527">
        <v>9.0221406813439149</v>
      </c>
      <c r="FY57" s="527">
        <v>34.321531071240294</v>
      </c>
      <c r="FZ57" s="527">
        <v>30.126084576655057</v>
      </c>
      <c r="GA57" s="527">
        <v>24.43066754470928</v>
      </c>
      <c r="GB57" s="527">
        <v>14.962646206315066</v>
      </c>
      <c r="GC57" s="527">
        <v>11.545251702403597</v>
      </c>
      <c r="GD57" s="527">
        <v>8.1278571984921353</v>
      </c>
      <c r="GE57" s="527">
        <v>23.637398084296869</v>
      </c>
      <c r="GF57" s="527">
        <v>20.179092105940203</v>
      </c>
      <c r="GG57" s="527">
        <v>15.885398876575119</v>
      </c>
      <c r="GH57" s="527">
        <v>8.408741696796401</v>
      </c>
      <c r="GI57" s="527">
        <v>6.4882266178984578</v>
      </c>
      <c r="GJ57" s="527">
        <v>4.5677115390005136</v>
      </c>
      <c r="GK57" s="527">
        <v>10.97804230075816</v>
      </c>
      <c r="GL57" s="527">
        <v>9.3718828925199933</v>
      </c>
      <c r="GM57" s="527">
        <v>7.3777401476058131</v>
      </c>
      <c r="GN57" s="527">
        <v>13.097015922366309</v>
      </c>
      <c r="GO57" s="527">
        <v>10.105722162319685</v>
      </c>
      <c r="GP57" s="527">
        <v>7.1144284022730577</v>
      </c>
      <c r="GQ57" s="527">
        <v>17.098824056424313</v>
      </c>
      <c r="GR57" s="527">
        <v>14.597154234461764</v>
      </c>
      <c r="GS57" s="527">
        <v>11.491181875771931</v>
      </c>
    </row>
    <row r="58" spans="1:201" x14ac:dyDescent="0.2">
      <c r="A58" s="106" t="s">
        <v>13</v>
      </c>
      <c r="B58" s="103" t="s">
        <v>14</v>
      </c>
      <c r="C58" s="147">
        <v>0.49159643345371695</v>
      </c>
      <c r="D58" s="147">
        <v>2.8546552125058215</v>
      </c>
      <c r="E58" s="147">
        <v>0.45318223295768134</v>
      </c>
      <c r="F58" s="147">
        <v>2.5404977098232031</v>
      </c>
      <c r="G58" s="147">
        <v>3.841420049603559E-2</v>
      </c>
      <c r="H58" s="147">
        <v>0.31415750268261872</v>
      </c>
      <c r="I58" s="148">
        <v>6.7682459806143291E-2</v>
      </c>
      <c r="J58" s="148">
        <v>0.39011647238314412</v>
      </c>
      <c r="K58" s="148">
        <v>6.4678235780436397E-2</v>
      </c>
      <c r="L58" s="148">
        <v>0.36258021150389569</v>
      </c>
      <c r="M58" s="148">
        <v>3.0042240257068986E-3</v>
      </c>
      <c r="N58" s="148">
        <v>2.7536260879248417E-2</v>
      </c>
      <c r="O58" s="448">
        <v>4.0721277523092056E-2</v>
      </c>
      <c r="P58" s="448">
        <v>0.23551220619546687</v>
      </c>
      <c r="Q58" s="448">
        <v>3.7898861103155213E-2</v>
      </c>
      <c r="R58" s="448">
        <v>0.21245751231042725</v>
      </c>
      <c r="S58" s="448">
        <v>2.8224164199368417E-3</v>
      </c>
      <c r="T58" s="448">
        <v>2.3054693885039605E-2</v>
      </c>
      <c r="U58" s="448"/>
      <c r="V58" s="448"/>
      <c r="W58" s="448"/>
      <c r="X58" s="448"/>
      <c r="Y58" s="148">
        <v>5.7078958162508344E-3</v>
      </c>
      <c r="Z58" s="148">
        <v>3.9151349845941125E-2</v>
      </c>
      <c r="AA58" s="400">
        <f t="shared" si="3"/>
        <v>0.60570806659920318</v>
      </c>
      <c r="AB58" s="548">
        <f>AA58*1000/GDP!C10</f>
        <v>2.2418852260332198E-3</v>
      </c>
      <c r="AC58" s="400">
        <f t="shared" si="4"/>
        <v>3.5194352409303735</v>
      </c>
      <c r="AD58" s="548">
        <f>AC58*1000/GDP!C10</f>
        <v>1.3026357589923581E-2</v>
      </c>
      <c r="AE58" s="559">
        <v>4.6660871031179172E-3</v>
      </c>
      <c r="AF58" s="559">
        <v>1.9849495119787428E-2</v>
      </c>
      <c r="AG58" s="559">
        <v>3.4320612891856103E-4</v>
      </c>
      <c r="AH58" s="559">
        <v>1.9006224836274279E-3</v>
      </c>
      <c r="AI58" s="559">
        <v>3.4898498786950039E-4</v>
      </c>
      <c r="AJ58" s="559">
        <v>1.4845791903382874E-3</v>
      </c>
      <c r="AK58" s="559">
        <v>4.8953551276588827E-4</v>
      </c>
      <c r="AL58" s="559">
        <v>2.9540694565382566E-3</v>
      </c>
      <c r="AY58" s="526">
        <v>1.1266826175495499</v>
      </c>
      <c r="AZ58" s="526">
        <v>2.608996595416087</v>
      </c>
      <c r="BA58" s="526">
        <v>0.14627171821014517</v>
      </c>
      <c r="BB58" s="526">
        <v>6.1847590144639364E-2</v>
      </c>
      <c r="BC58" s="526">
        <v>6.5425421914301465</v>
      </c>
      <c r="BD58" s="526">
        <v>14.62579376144706</v>
      </c>
      <c r="BE58" s="526">
        <v>1.1962336092544028</v>
      </c>
      <c r="BF58" s="526">
        <v>0.26309912601638119</v>
      </c>
      <c r="BG58" s="526">
        <v>1.7862881975757003</v>
      </c>
      <c r="BH58" s="526">
        <v>4.7416670904398988</v>
      </c>
      <c r="BI58" s="526">
        <v>0.12388757033958905</v>
      </c>
      <c r="BJ58" s="526">
        <v>5.6612254044365429E-2</v>
      </c>
      <c r="BK58" s="526">
        <v>10.296027246849937</v>
      </c>
      <c r="BL58" s="526">
        <v>26.581347431445973</v>
      </c>
      <c r="BM58" s="526">
        <v>1.1355346430146649</v>
      </c>
      <c r="BN58" s="526">
        <v>0.31350991086490959</v>
      </c>
      <c r="BO58" s="526">
        <v>0.49207321430240769</v>
      </c>
      <c r="BP58" s="526">
        <v>1.1742751837187835</v>
      </c>
      <c r="BQ58" s="526">
        <v>5.5911299429642562E-2</v>
      </c>
      <c r="BR58" s="526">
        <v>2.3720861036752843E-2</v>
      </c>
      <c r="BS58" s="526">
        <v>2.8459138651614446</v>
      </c>
      <c r="BT58" s="526">
        <v>6.5828781403669225</v>
      </c>
      <c r="BU58" s="526">
        <v>0.45670719740712235</v>
      </c>
      <c r="BV58" s="526">
        <v>0.10090834246783721</v>
      </c>
      <c r="BW58" s="526">
        <v>1.2258316826775613</v>
      </c>
      <c r="BX58" s="526">
        <v>0.38899205494469807</v>
      </c>
      <c r="BY58" s="526">
        <v>8.4081711730105688</v>
      </c>
      <c r="BZ58" s="526">
        <v>2.3473466549049431</v>
      </c>
      <c r="CA58" s="400">
        <v>4.1286983094579863</v>
      </c>
      <c r="CB58" s="400">
        <v>2.8601583675967168</v>
      </c>
      <c r="CC58" s="400">
        <v>1.6152224288824637</v>
      </c>
      <c r="CD58" s="400">
        <v>8.3904203109306899</v>
      </c>
      <c r="CE58" s="400">
        <v>7.1729440855666446</v>
      </c>
      <c r="CF58" s="400">
        <v>5.1745476723191857</v>
      </c>
      <c r="CG58" s="400">
        <v>4.0277006126650594</v>
      </c>
      <c r="CH58" s="400">
        <v>2.8003788752454266</v>
      </c>
      <c r="CI58" s="400">
        <v>1.5928710356864304</v>
      </c>
      <c r="CJ58" s="400">
        <v>6.312418329799395</v>
      </c>
      <c r="CK58" s="400">
        <v>5.1496688463647926</v>
      </c>
      <c r="CL58" s="400">
        <v>3.5324770734678128</v>
      </c>
      <c r="CM58" s="400">
        <v>28.161831588073806</v>
      </c>
      <c r="CN58" s="400">
        <v>13.581130202581893</v>
      </c>
      <c r="CO58" s="400">
        <v>5.5628309309775412</v>
      </c>
      <c r="CP58" s="400">
        <v>80.577681306079754</v>
      </c>
      <c r="CQ58" s="400">
        <v>42.567721530480547</v>
      </c>
      <c r="CR58" s="400">
        <v>19.493748529036473</v>
      </c>
      <c r="CS58" s="400">
        <v>25.868604419792529</v>
      </c>
      <c r="CT58" s="400">
        <v>12.475214322816615</v>
      </c>
      <c r="CU58" s="400">
        <v>5.1098477866256875</v>
      </c>
      <c r="CV58" s="400">
        <v>52.542257843973786</v>
      </c>
      <c r="CW58" s="400">
        <v>27.255631292240651</v>
      </c>
      <c r="CX58" s="400">
        <v>12.206192048667667</v>
      </c>
      <c r="CY58" s="400">
        <v>7.5039238085376523</v>
      </c>
      <c r="CZ58" s="400">
        <v>5.1765270747960948</v>
      </c>
      <c r="DA58" s="400">
        <v>2.8807204800561781</v>
      </c>
      <c r="DB58" s="400">
        <v>9.3380135425242283</v>
      </c>
      <c r="DC58" s="400">
        <v>7.6270354795777564</v>
      </c>
      <c r="DD58" s="400">
        <v>5.1844447236456856</v>
      </c>
      <c r="DE58" s="400">
        <v>24.17243767896624</v>
      </c>
      <c r="DF58" s="400">
        <v>16.675179719525289</v>
      </c>
      <c r="DG58" s="400">
        <v>9.2796832765903954</v>
      </c>
      <c r="DH58" s="400">
        <v>30.080602650201762</v>
      </c>
      <c r="DI58" s="400">
        <v>24.569018090988077</v>
      </c>
      <c r="DJ58" s="400">
        <v>16.700684892321483</v>
      </c>
      <c r="DK58" s="446">
        <v>67.405982597171572</v>
      </c>
      <c r="DL58" s="446">
        <v>32.506743150642151</v>
      </c>
      <c r="DM58" s="446">
        <v>13.314761994503026</v>
      </c>
      <c r="DN58" s="446">
        <v>113.14537375211677</v>
      </c>
      <c r="DO58" s="446">
        <v>58.692730688659445</v>
      </c>
      <c r="DP58" s="446">
        <v>26.285017395669797</v>
      </c>
      <c r="DQ58" s="446">
        <v>217.13532214516709</v>
      </c>
      <c r="DR58" s="446">
        <v>104.71417927525417</v>
      </c>
      <c r="DS58" s="446">
        <v>42.890927831144118</v>
      </c>
      <c r="DT58" s="446">
        <v>364.47591493061486</v>
      </c>
      <c r="DU58" s="446">
        <v>189.06726813587559</v>
      </c>
      <c r="DV58" s="446">
        <v>84.672094373409095</v>
      </c>
      <c r="DY58" s="527">
        <v>35.202289485092273</v>
      </c>
      <c r="DZ58" s="527">
        <v>27.162260405163785</v>
      </c>
      <c r="EA58" s="527">
        <v>19.122231325235305</v>
      </c>
      <c r="EB58" s="527">
        <v>72.743740067988711</v>
      </c>
      <c r="EC58" s="527">
        <v>63.85158229572081</v>
      </c>
      <c r="ED58" s="527">
        <v>51.780269530253122</v>
      </c>
      <c r="EE58" s="527">
        <v>32.335755524740669</v>
      </c>
      <c r="EF58" s="527">
        <v>24.950428645633231</v>
      </c>
      <c r="EG58" s="527">
        <v>17.565101766525803</v>
      </c>
      <c r="EH58" s="527">
        <v>51.082750681641201</v>
      </c>
      <c r="EI58" s="527">
        <v>43.609010067585061</v>
      </c>
      <c r="EJ58" s="527">
        <v>34.32991513687783</v>
      </c>
      <c r="EK58" s="527">
        <v>84.25747824646443</v>
      </c>
      <c r="EL58" s="527">
        <v>65.013486301284303</v>
      </c>
      <c r="EM58" s="527">
        <v>45.769494356104147</v>
      </c>
      <c r="EN58" s="527">
        <v>110.00244670344684</v>
      </c>
      <c r="EO58" s="527">
        <v>93.908369101855101</v>
      </c>
      <c r="EP58" s="527">
        <v>73.926611425321283</v>
      </c>
      <c r="EQ58" s="527">
        <v>271.41915268145891</v>
      </c>
      <c r="ER58" s="527">
        <v>209.42835855050842</v>
      </c>
      <c r="ES58" s="527">
        <v>147.43756441955793</v>
      </c>
      <c r="ET58" s="527">
        <v>354.35158396031994</v>
      </c>
      <c r="EU58" s="527">
        <v>302.50762901740103</v>
      </c>
      <c r="EV58" s="527">
        <v>238.1402654252131</v>
      </c>
      <c r="FV58" s="527">
        <v>22.035053425253459</v>
      </c>
      <c r="FW58" s="527">
        <v>17.002356038004208</v>
      </c>
      <c r="FX58" s="527">
        <v>11.969658650754964</v>
      </c>
      <c r="FY58" s="527">
        <v>45.534316721919325</v>
      </c>
      <c r="FZ58" s="527">
        <v>39.968225014711372</v>
      </c>
      <c r="GA58" s="527">
        <v>32.412124954439186</v>
      </c>
      <c r="GB58" s="527">
        <v>20.240731809086981</v>
      </c>
      <c r="GC58" s="527">
        <v>15.61784861812267</v>
      </c>
      <c r="GD58" s="527">
        <v>10.994965427158364</v>
      </c>
      <c r="GE58" s="527">
        <v>31.9755094581433</v>
      </c>
      <c r="GF58" s="527">
        <v>27.297283236892682</v>
      </c>
      <c r="GG58" s="527">
        <v>21.488986233292366</v>
      </c>
      <c r="GH58" s="527">
        <v>6.3450578371430737</v>
      </c>
      <c r="GI58" s="527">
        <v>4.8958779607585461</v>
      </c>
      <c r="GJ58" s="527">
        <v>3.4466980843740163</v>
      </c>
      <c r="GK58" s="527">
        <v>8.2837974870189814</v>
      </c>
      <c r="GL58" s="527">
        <v>7.0718237210956767</v>
      </c>
      <c r="GM58" s="527">
        <v>5.5670859721860753</v>
      </c>
      <c r="GN58" s="527">
        <v>13.854694529445352</v>
      </c>
      <c r="GO58" s="527">
        <v>10.690350717164623</v>
      </c>
      <c r="GP58" s="527">
        <v>7.5260069048838947</v>
      </c>
      <c r="GQ58" s="527">
        <v>18.088012224977781</v>
      </c>
      <c r="GR58" s="527">
        <v>15.44161770257112</v>
      </c>
      <c r="GS58" s="527">
        <v>12.155960992552124</v>
      </c>
    </row>
    <row r="59" spans="1:201" x14ac:dyDescent="0.2">
      <c r="A59" s="106" t="s">
        <v>15</v>
      </c>
      <c r="B59" s="103" t="s">
        <v>16</v>
      </c>
      <c r="C59" s="147">
        <v>0.39535257104323307</v>
      </c>
      <c r="D59" s="147">
        <v>2.1443068434321884</v>
      </c>
      <c r="E59" s="147">
        <v>0.26241427514443855</v>
      </c>
      <c r="F59" s="147">
        <v>1.4895729881981932</v>
      </c>
      <c r="G59" s="147">
        <v>0.13293829589879455</v>
      </c>
      <c r="H59" s="147">
        <v>0.65473385523399563</v>
      </c>
      <c r="I59" s="148">
        <v>3.7079464002140058E-2</v>
      </c>
      <c r="J59" s="148">
        <v>0.23253065289732328</v>
      </c>
      <c r="K59" s="148">
        <v>2.8370183433707511E-2</v>
      </c>
      <c r="L59" s="148">
        <v>0.16104100620981093</v>
      </c>
      <c r="M59" s="148">
        <v>8.7092805684325508E-3</v>
      </c>
      <c r="N59" s="148">
        <v>7.1489646687512357E-2</v>
      </c>
      <c r="O59" s="448">
        <v>0.10166235041162339</v>
      </c>
      <c r="P59" s="448">
        <v>0.55198675576472789</v>
      </c>
      <c r="Q59" s="448">
        <v>6.7466547360188783E-2</v>
      </c>
      <c r="R59" s="448">
        <v>0.38296829126165471</v>
      </c>
      <c r="S59" s="448">
        <v>3.419580305143461E-2</v>
      </c>
      <c r="T59" s="448">
        <v>0.16901846450307315</v>
      </c>
      <c r="U59" s="448"/>
      <c r="V59" s="448"/>
      <c r="W59" s="448"/>
      <c r="X59" s="448"/>
      <c r="Y59" s="148">
        <v>4.0667761093978738E-3</v>
      </c>
      <c r="Z59" s="148">
        <v>2.809241250695892E-2</v>
      </c>
      <c r="AA59" s="400">
        <f t="shared" si="3"/>
        <v>0.53816116156639437</v>
      </c>
      <c r="AB59" s="548">
        <f>AA59*1000/GDP!C11</f>
        <v>2.6120270713597617E-3</v>
      </c>
      <c r="AC59" s="400">
        <f t="shared" si="4"/>
        <v>2.9569166646011986</v>
      </c>
      <c r="AD59" s="548">
        <f>AC59*1000/GDP!C11</f>
        <v>1.4351734995540492E-2</v>
      </c>
      <c r="AE59" s="559">
        <v>1.1276721738781602E-2</v>
      </c>
      <c r="AF59" s="559">
        <v>4.6363825865712138E-2</v>
      </c>
      <c r="AG59" s="559">
        <v>1.8923279572113651E-3</v>
      </c>
      <c r="AH59" s="559">
        <v>1.0330070601822058E-2</v>
      </c>
      <c r="AI59" s="559">
        <v>2.2248769265215684E-3</v>
      </c>
      <c r="AJ59" s="559">
        <v>9.1474994935036944E-3</v>
      </c>
      <c r="AK59" s="559">
        <v>4.0622905785631834E-4</v>
      </c>
      <c r="AL59" s="559">
        <v>2.3718603589202338E-3</v>
      </c>
      <c r="AY59" s="526">
        <v>1.1174192926668569</v>
      </c>
      <c r="AZ59" s="526">
        <v>2.1190978468649599</v>
      </c>
      <c r="BA59" s="526">
        <v>0.57805391732941691</v>
      </c>
      <c r="BB59" s="526">
        <v>0.16774935578321085</v>
      </c>
      <c r="BC59" s="526">
        <v>6.0606405819646918</v>
      </c>
      <c r="BD59" s="526">
        <v>12.028884138645129</v>
      </c>
      <c r="BE59" s="526">
        <v>2.8469709745213789</v>
      </c>
      <c r="BF59" s="526">
        <v>0.6896952944995256</v>
      </c>
      <c r="BG59" s="526">
        <v>2.6752860030404082</v>
      </c>
      <c r="BH59" s="526">
        <v>6.3965961926649326</v>
      </c>
      <c r="BI59" s="526">
        <v>0.92408120792298509</v>
      </c>
      <c r="BJ59" s="526">
        <v>0.65015046973523161</v>
      </c>
      <c r="BK59" s="526">
        <v>16.777103383645258</v>
      </c>
      <c r="BL59" s="526">
        <v>36.30975067861899</v>
      </c>
      <c r="BM59" s="526">
        <v>7.585269362481152</v>
      </c>
      <c r="BN59" s="526">
        <v>3.5491206630323848</v>
      </c>
      <c r="BO59" s="526">
        <v>1.1273392399177076</v>
      </c>
      <c r="BP59" s="526">
        <v>2.1375432894971937</v>
      </c>
      <c r="BQ59" s="526">
        <v>0.58338321322106124</v>
      </c>
      <c r="BR59" s="526">
        <v>0.16035336587611207</v>
      </c>
      <c r="BS59" s="526">
        <v>6.1210106511299252</v>
      </c>
      <c r="BT59" s="526">
        <v>12.133588172315598</v>
      </c>
      <c r="BU59" s="526">
        <v>2.8834689089530259</v>
      </c>
      <c r="BV59" s="526">
        <v>0.65928695454927133</v>
      </c>
      <c r="BW59" s="526">
        <v>4.4101813364584936</v>
      </c>
      <c r="BX59" s="526">
        <v>1.4264836129726985</v>
      </c>
      <c r="BY59" s="526">
        <v>30.464581772274379</v>
      </c>
      <c r="BZ59" s="526">
        <v>8.3288476509131453</v>
      </c>
      <c r="CA59" s="400">
        <v>3.8957048687510589</v>
      </c>
      <c r="CB59" s="400">
        <v>2.6987520140478298</v>
      </c>
      <c r="CC59" s="400">
        <v>1.5240711257343951</v>
      </c>
      <c r="CD59" s="400">
        <v>7.9169266168025647</v>
      </c>
      <c r="CE59" s="400">
        <v>6.7681559045349076</v>
      </c>
      <c r="CF59" s="400">
        <v>4.8825350368984379</v>
      </c>
      <c r="CG59" s="400">
        <v>3.7366644691586917</v>
      </c>
      <c r="CH59" s="400">
        <v>2.5980273236814067</v>
      </c>
      <c r="CI59" s="400">
        <v>1.4777723508756873</v>
      </c>
      <c r="CJ59" s="400">
        <v>5.8562916055024479</v>
      </c>
      <c r="CK59" s="400">
        <v>4.7775608111577759</v>
      </c>
      <c r="CL59" s="400">
        <v>3.2772251063146554</v>
      </c>
      <c r="CM59" s="400">
        <v>26.572584434005108</v>
      </c>
      <c r="CN59" s="400">
        <v>12.814710857448455</v>
      </c>
      <c r="CO59" s="400">
        <v>5.2489055672108869</v>
      </c>
      <c r="CP59" s="400">
        <v>76.0304681641841</v>
      </c>
      <c r="CQ59" s="400">
        <v>40.165511642748882</v>
      </c>
      <c r="CR59" s="400">
        <v>18.39366438589353</v>
      </c>
      <c r="CS59" s="400">
        <v>23.999374406877894</v>
      </c>
      <c r="CT59" s="400">
        <v>11.573772379860097</v>
      </c>
      <c r="CU59" s="400">
        <v>4.740617166790698</v>
      </c>
      <c r="CV59" s="400">
        <v>48.745626076969359</v>
      </c>
      <c r="CW59" s="400">
        <v>25.286176612520432</v>
      </c>
      <c r="CX59" s="400">
        <v>11.324189287694889</v>
      </c>
      <c r="CY59" s="400">
        <v>11.562605686936422</v>
      </c>
      <c r="CZ59" s="400">
        <v>7.9763791478690313</v>
      </c>
      <c r="DA59" s="400">
        <v>4.4388290519787263</v>
      </c>
      <c r="DB59" s="400">
        <v>14.3887079941609</v>
      </c>
      <c r="DC59" s="400">
        <v>11.752305335282662</v>
      </c>
      <c r="DD59" s="400">
        <v>7.9885792519680727</v>
      </c>
      <c r="DE59" s="400">
        <v>34.086914070729748</v>
      </c>
      <c r="DF59" s="400">
        <v>23.514608901361839</v>
      </c>
      <c r="DG59" s="400">
        <v>13.085803370504429</v>
      </c>
      <c r="DH59" s="400">
        <v>42.418349830948571</v>
      </c>
      <c r="DI59" s="400">
        <v>34.646154417369914</v>
      </c>
      <c r="DJ59" s="400">
        <v>23.550575180187717</v>
      </c>
      <c r="DK59" s="446">
        <v>103.86416728070151</v>
      </c>
      <c r="DL59" s="446">
        <v>50.088815239535819</v>
      </c>
      <c r="DM59" s="446">
        <v>20.516378722113881</v>
      </c>
      <c r="DN59" s="446">
        <v>174.34283387956231</v>
      </c>
      <c r="DO59" s="446">
        <v>90.438138626939718</v>
      </c>
      <c r="DP59" s="446">
        <v>40.501915980890303</v>
      </c>
      <c r="DQ59" s="446">
        <v>306.19473161877073</v>
      </c>
      <c r="DR59" s="446">
        <v>147.66335436862016</v>
      </c>
      <c r="DS59" s="446">
        <v>60.48290994938683</v>
      </c>
      <c r="DT59" s="446">
        <v>513.96798941387499</v>
      </c>
      <c r="DU59" s="446">
        <v>266.61438983223081</v>
      </c>
      <c r="DV59" s="446">
        <v>119.4008830812527</v>
      </c>
      <c r="DY59" s="527">
        <v>33.215730542506385</v>
      </c>
      <c r="DZ59" s="527">
        <v>25.62942171489691</v>
      </c>
      <c r="EA59" s="527">
        <v>18.043112887287428</v>
      </c>
      <c r="EB59" s="527">
        <v>68.638617092666237</v>
      </c>
      <c r="EC59" s="527">
        <v>60.248267464123309</v>
      </c>
      <c r="ED59" s="527">
        <v>48.858171025029677</v>
      </c>
      <c r="EE59" s="527">
        <v>29.999218008597378</v>
      </c>
      <c r="EF59" s="527">
        <v>23.147544759720194</v>
      </c>
      <c r="EG59" s="527">
        <v>16.295871510843025</v>
      </c>
      <c r="EH59" s="527">
        <v>47.391580908164684</v>
      </c>
      <c r="EI59" s="527">
        <v>40.457882580032702</v>
      </c>
      <c r="EJ59" s="527">
        <v>31.849282371641884</v>
      </c>
      <c r="EK59" s="527">
        <v>129.83020910087686</v>
      </c>
      <c r="EL59" s="527">
        <v>100.17763047907164</v>
      </c>
      <c r="EM59" s="527">
        <v>70.525051857266448</v>
      </c>
      <c r="EN59" s="527">
        <v>169.49997738290773</v>
      </c>
      <c r="EO59" s="527">
        <v>144.70102180310352</v>
      </c>
      <c r="EP59" s="527">
        <v>113.91163869625396</v>
      </c>
      <c r="EQ59" s="527">
        <v>382.74341452346351</v>
      </c>
      <c r="ER59" s="527">
        <v>295.32670873724044</v>
      </c>
      <c r="ES59" s="527">
        <v>207.91000295101725</v>
      </c>
      <c r="ET59" s="527">
        <v>499.691100819045</v>
      </c>
      <c r="EU59" s="527">
        <v>426.58302373156954</v>
      </c>
      <c r="EV59" s="527">
        <v>335.81498366602318</v>
      </c>
      <c r="FV59" s="527">
        <v>20.791556679087766</v>
      </c>
      <c r="FW59" s="527">
        <v>16.042867807938094</v>
      </c>
      <c r="FX59" s="527">
        <v>11.294178936788422</v>
      </c>
      <c r="FY59" s="527">
        <v>42.964693967218288</v>
      </c>
      <c r="FZ59" s="527">
        <v>37.712711638063418</v>
      </c>
      <c r="GA59" s="527">
        <v>30.58302242678343</v>
      </c>
      <c r="GB59" s="527">
        <v>18.778164182054372</v>
      </c>
      <c r="GC59" s="527">
        <v>14.489324214548123</v>
      </c>
      <c r="GD59" s="527">
        <v>10.200484247041883</v>
      </c>
      <c r="GE59" s="527">
        <v>29.665002830593405</v>
      </c>
      <c r="GF59" s="527">
        <v>25.324818844558031</v>
      </c>
      <c r="GG59" s="527">
        <v>19.936221446969121</v>
      </c>
      <c r="GH59" s="527">
        <v>11.180854344091918</v>
      </c>
      <c r="GI59" s="527">
        <v>8.6272024259968489</v>
      </c>
      <c r="GJ59" s="527">
        <v>6.0735505079017837</v>
      </c>
      <c r="GK59" s="527">
        <v>14.597177125183928</v>
      </c>
      <c r="GL59" s="527">
        <v>12.461514615328786</v>
      </c>
      <c r="GM59" s="527">
        <v>9.8099621742890513</v>
      </c>
      <c r="GN59" s="527">
        <v>19.537284082538172</v>
      </c>
      <c r="GO59" s="527">
        <v>15.075064878501678</v>
      </c>
      <c r="GP59" s="527">
        <v>10.612845674465181</v>
      </c>
      <c r="GQ59" s="527">
        <v>25.50692348912883</v>
      </c>
      <c r="GR59" s="527">
        <v>21.775093713391314</v>
      </c>
      <c r="GS59" s="527">
        <v>17.141804368403584</v>
      </c>
    </row>
    <row r="60" spans="1:201" x14ac:dyDescent="0.2">
      <c r="A60" s="106" t="s">
        <v>17</v>
      </c>
      <c r="B60" s="103" t="s">
        <v>18</v>
      </c>
      <c r="C60" s="147">
        <v>4.8850834352913805E-2</v>
      </c>
      <c r="D60" s="147">
        <v>0.29366562516172917</v>
      </c>
      <c r="E60" s="147">
        <v>4.2740858068944815E-2</v>
      </c>
      <c r="F60" s="147">
        <v>0.23819447043822972</v>
      </c>
      <c r="G60" s="147">
        <v>6.1099762839689886E-3</v>
      </c>
      <c r="H60" s="147">
        <v>5.5471154723499436E-2</v>
      </c>
      <c r="I60" s="148">
        <v>4.9868851907395552E-3</v>
      </c>
      <c r="J60" s="148">
        <v>2.7896550999385587E-2</v>
      </c>
      <c r="K60" s="148">
        <v>4.932875357126382E-3</v>
      </c>
      <c r="L60" s="148">
        <v>2.7490876096431156E-2</v>
      </c>
      <c r="M60" s="148">
        <v>5.4009833613173218E-5</v>
      </c>
      <c r="N60" s="148">
        <v>4.0567490295443184E-4</v>
      </c>
      <c r="O60" s="448">
        <v>2.4706250820648195E-3</v>
      </c>
      <c r="P60" s="448">
        <v>1.4612643766628505E-2</v>
      </c>
      <c r="Q60" s="448">
        <v>2.2299178702612833E-3</v>
      </c>
      <c r="R60" s="448">
        <v>1.2427314991449926E-2</v>
      </c>
      <c r="S60" s="448">
        <v>2.407072118035364E-4</v>
      </c>
      <c r="T60" s="448">
        <v>2.1853287751785796E-3</v>
      </c>
      <c r="U60" s="448"/>
      <c r="V60" s="448"/>
      <c r="W60" s="448"/>
      <c r="X60" s="448"/>
      <c r="Y60" s="148">
        <v>2.9006458266880451E-4</v>
      </c>
      <c r="Z60" s="148">
        <v>3.8040769490402327E-3</v>
      </c>
      <c r="AA60" s="400">
        <f t="shared" si="3"/>
        <v>5.6598409208386977E-2</v>
      </c>
      <c r="AB60" s="548">
        <f>AA60*1000/GDP!C12</f>
        <v>1.9639268957419402E-3</v>
      </c>
      <c r="AC60" s="400">
        <f t="shared" si="4"/>
        <v>0.33997889687678351</v>
      </c>
      <c r="AD60" s="548">
        <f>AC60*1000/GDP!C12</f>
        <v>1.1797040038751639E-2</v>
      </c>
      <c r="AE60" s="559">
        <v>0</v>
      </c>
      <c r="AF60" s="559">
        <v>0</v>
      </c>
      <c r="AG60" s="559">
        <v>0</v>
      </c>
      <c r="AH60" s="559">
        <v>0</v>
      </c>
      <c r="AI60" s="559">
        <v>0</v>
      </c>
      <c r="AJ60" s="559">
        <v>0</v>
      </c>
      <c r="AK60" s="559">
        <v>0</v>
      </c>
      <c r="AL60" s="559">
        <v>0</v>
      </c>
      <c r="AY60" s="526">
        <v>0.57634301973706714</v>
      </c>
      <c r="AZ60" s="526">
        <v>1.4407354570533548</v>
      </c>
      <c r="BA60" s="526">
        <v>0.11090093810521995</v>
      </c>
      <c r="BB60" s="526">
        <v>0</v>
      </c>
      <c r="BC60" s="526">
        <v>3.4646723119599954</v>
      </c>
      <c r="BD60" s="526">
        <v>8.029207525053252</v>
      </c>
      <c r="BE60" s="526">
        <v>1.0068456587559342</v>
      </c>
      <c r="BF60" s="526">
        <v>0</v>
      </c>
      <c r="BG60" s="526">
        <v>1.1068368245883273</v>
      </c>
      <c r="BH60" s="526">
        <v>3.4214042731213312</v>
      </c>
      <c r="BI60" s="526">
        <v>1.7628613513972533E-2</v>
      </c>
      <c r="BJ60" s="526">
        <v>0</v>
      </c>
      <c r="BK60" s="526">
        <v>6.1916263848350654</v>
      </c>
      <c r="BL60" s="526">
        <v>19.067459471137177</v>
      </c>
      <c r="BM60" s="526">
        <v>0.13241081481054062</v>
      </c>
      <c r="BN60" s="526">
        <v>0</v>
      </c>
      <c r="BO60" s="526">
        <v>0.39548190158790958</v>
      </c>
      <c r="BP60" s="526">
        <v>1.019860076380525</v>
      </c>
      <c r="BQ60" s="526">
        <v>5.9278269007270505E-2</v>
      </c>
      <c r="BR60" s="526">
        <v>0</v>
      </c>
      <c r="BS60" s="526">
        <v>2.339098791639862</v>
      </c>
      <c r="BT60" s="526">
        <v>5.6836722936795505</v>
      </c>
      <c r="BU60" s="526">
        <v>0.53817459823387648</v>
      </c>
      <c r="BV60" s="526">
        <v>0</v>
      </c>
      <c r="BW60" s="526">
        <v>0.57498529993943237</v>
      </c>
      <c r="BX60" s="526">
        <v>0</v>
      </c>
      <c r="BY60" s="526">
        <v>7.5406942323393649</v>
      </c>
      <c r="BZ60" s="526">
        <v>0</v>
      </c>
      <c r="CA60" s="400">
        <v>3.2401404601317809</v>
      </c>
      <c r="CB60" s="400">
        <v>2.2446093549642763</v>
      </c>
      <c r="CC60" s="400">
        <v>1.2676023171626349</v>
      </c>
      <c r="CD60" s="400">
        <v>6.5846732626655315</v>
      </c>
      <c r="CE60" s="400">
        <v>5.6292189060878437</v>
      </c>
      <c r="CF60" s="400">
        <v>4.0609082333467219</v>
      </c>
      <c r="CG60" s="400">
        <v>3.1913394807491628</v>
      </c>
      <c r="CH60" s="400">
        <v>2.2188738749659036</v>
      </c>
      <c r="CI60" s="400">
        <v>1.262107766387413</v>
      </c>
      <c r="CJ60" s="400">
        <v>5.0016304021077316</v>
      </c>
      <c r="CK60" s="400">
        <v>4.0803284758828289</v>
      </c>
      <c r="CL60" s="400">
        <v>2.7989502283139465</v>
      </c>
      <c r="CM60" s="400">
        <v>22.100982711888722</v>
      </c>
      <c r="CN60" s="400">
        <v>10.65826712571794</v>
      </c>
      <c r="CO60" s="400">
        <v>4.3656262146940685</v>
      </c>
      <c r="CP60" s="400">
        <v>63.236154791292556</v>
      </c>
      <c r="CQ60" s="400">
        <v>33.40650890150399</v>
      </c>
      <c r="CR60" s="400">
        <v>15.298401237957584</v>
      </c>
      <c r="CS60" s="400">
        <v>20.49693026764982</v>
      </c>
      <c r="CT60" s="400">
        <v>9.8847078837045856</v>
      </c>
      <c r="CU60" s="400">
        <v>4.048776349165399</v>
      </c>
      <c r="CV60" s="400">
        <v>41.631739295097425</v>
      </c>
      <c r="CW60" s="400">
        <v>21.595937876354583</v>
      </c>
      <c r="CX60" s="400">
        <v>9.6715486925788099</v>
      </c>
      <c r="CY60" s="400">
        <v>7.769030776780232</v>
      </c>
      <c r="CZ60" s="400">
        <v>5.3594091820562255</v>
      </c>
      <c r="DA60" s="400">
        <v>2.9824937779077767</v>
      </c>
      <c r="DB60" s="400">
        <v>9.667917273269758</v>
      </c>
      <c r="DC60" s="400">
        <v>7.8964918738936127</v>
      </c>
      <c r="DD60" s="400">
        <v>5.3676065544125668</v>
      </c>
      <c r="DE60" s="400">
        <v>20.678765045678155</v>
      </c>
      <c r="DF60" s="400">
        <v>14.265095150687653</v>
      </c>
      <c r="DG60" s="400">
        <v>7.9384790530206919</v>
      </c>
      <c r="DH60" s="400">
        <v>25.733015548414784</v>
      </c>
      <c r="DI60" s="400">
        <v>21.018027195024956</v>
      </c>
      <c r="DJ60" s="400">
        <v>14.286914028978142</v>
      </c>
      <c r="DK60" s="446">
        <v>69.787376137897112</v>
      </c>
      <c r="DL60" s="446">
        <v>33.655177535637101</v>
      </c>
      <c r="DM60" s="446">
        <v>13.785160718596964</v>
      </c>
      <c r="DN60" s="446">
        <v>117.14269938753561</v>
      </c>
      <c r="DO60" s="446">
        <v>60.766292772678135</v>
      </c>
      <c r="DP60" s="446">
        <v>27.213643731672999</v>
      </c>
      <c r="DQ60" s="446">
        <v>185.75248261637341</v>
      </c>
      <c r="DR60" s="446">
        <v>89.579708051877589</v>
      </c>
      <c r="DS60" s="446">
        <v>36.691848418049076</v>
      </c>
      <c r="DT60" s="446">
        <v>311.79775535079949</v>
      </c>
      <c r="DU60" s="446">
        <v>161.74113953811232</v>
      </c>
      <c r="DV60" s="446">
        <v>72.434330733502321</v>
      </c>
      <c r="DY60" s="527">
        <v>27.62622838986092</v>
      </c>
      <c r="DZ60" s="527">
        <v>21.316534251435886</v>
      </c>
      <c r="EA60" s="527">
        <v>15.006840113010867</v>
      </c>
      <c r="EB60" s="527">
        <v>57.08819529769471</v>
      </c>
      <c r="EC60" s="527">
        <v>50.109763352255989</v>
      </c>
      <c r="ED60" s="527">
        <v>40.636378288324813</v>
      </c>
      <c r="EE60" s="527">
        <v>25.621162834562284</v>
      </c>
      <c r="EF60" s="527">
        <v>19.769415767409168</v>
      </c>
      <c r="EG60" s="527">
        <v>13.917668700256058</v>
      </c>
      <c r="EH60" s="527">
        <v>40.475302092455848</v>
      </c>
      <c r="EI60" s="527">
        <v>34.55350060216734</v>
      </c>
      <c r="EJ60" s="527">
        <v>27.201230697877914</v>
      </c>
      <c r="EK60" s="527">
        <v>87.234220172371394</v>
      </c>
      <c r="EL60" s="527">
        <v>67.310355071274216</v>
      </c>
      <c r="EM60" s="527">
        <v>47.38648997017706</v>
      </c>
      <c r="EN60" s="527">
        <v>113.88873551565962</v>
      </c>
      <c r="EO60" s="527">
        <v>97.22606843628499</v>
      </c>
      <c r="EP60" s="527">
        <v>76.538372995330278</v>
      </c>
      <c r="EQ60" s="527">
        <v>232.19060327046677</v>
      </c>
      <c r="ER60" s="527">
        <v>179.15941610375526</v>
      </c>
      <c r="ES60" s="527">
        <v>126.1282289370437</v>
      </c>
      <c r="ET60" s="527">
        <v>303.13670659105492</v>
      </c>
      <c r="EU60" s="527">
        <v>258.7858232609799</v>
      </c>
      <c r="EV60" s="527">
        <v>203.72155518797527</v>
      </c>
      <c r="FV60" s="527">
        <v>18.988070869713919</v>
      </c>
      <c r="FW60" s="527">
        <v>14.651289251322464</v>
      </c>
      <c r="FX60" s="527">
        <v>10.314507632931017</v>
      </c>
      <c r="FY60" s="527">
        <v>39.237882306602963</v>
      </c>
      <c r="FZ60" s="527">
        <v>34.441463538556526</v>
      </c>
      <c r="GA60" s="527">
        <v>27.930212547956863</v>
      </c>
      <c r="GB60" s="527">
        <v>17.609948372311933</v>
      </c>
      <c r="GC60" s="527">
        <v>13.587923126783899</v>
      </c>
      <c r="GD60" s="527">
        <v>9.5658978812558679</v>
      </c>
      <c r="GE60" s="527">
        <v>27.819501589536412</v>
      </c>
      <c r="GF60" s="527">
        <v>23.749326508552734</v>
      </c>
      <c r="GG60" s="527">
        <v>18.695961278026051</v>
      </c>
      <c r="GH60" s="527">
        <v>5.8522378109572033</v>
      </c>
      <c r="GI60" s="527">
        <v>4.5156155948743848</v>
      </c>
      <c r="GJ60" s="527">
        <v>3.1789933787915676</v>
      </c>
      <c r="GK60" s="527">
        <v>7.6403957404543998</v>
      </c>
      <c r="GL60" s="527">
        <v>6.5225558592630009</v>
      </c>
      <c r="GM60" s="527">
        <v>5.1346909452201643</v>
      </c>
      <c r="GN60" s="527">
        <v>11.852258210736451</v>
      </c>
      <c r="GO60" s="527">
        <v>9.1452609650744243</v>
      </c>
      <c r="GP60" s="527">
        <v>6.4382637194123946</v>
      </c>
      <c r="GQ60" s="527">
        <v>15.473729208086461</v>
      </c>
      <c r="GR60" s="527">
        <v>13.209821393996394</v>
      </c>
      <c r="GS60" s="527">
        <v>10.399044755347326</v>
      </c>
    </row>
    <row r="61" spans="1:201" x14ac:dyDescent="0.2">
      <c r="A61" s="106" t="s">
        <v>19</v>
      </c>
      <c r="B61" s="103" t="s">
        <v>20</v>
      </c>
      <c r="C61" s="147">
        <v>0.34841650574809158</v>
      </c>
      <c r="D61" s="147">
        <v>1.9378551563052164</v>
      </c>
      <c r="E61" s="147">
        <v>0.32737868123627051</v>
      </c>
      <c r="F61" s="147">
        <v>1.8317279098705155</v>
      </c>
      <c r="G61" s="147">
        <v>2.1037824511821089E-2</v>
      </c>
      <c r="H61" s="147">
        <v>0.10612724643470098</v>
      </c>
      <c r="I61" s="148">
        <v>3.1858255790893124E-2</v>
      </c>
      <c r="J61" s="148">
        <v>0.19402023767808305</v>
      </c>
      <c r="K61" s="148">
        <v>2.6073669043126593E-2</v>
      </c>
      <c r="L61" s="148">
        <v>0.14588569762291073</v>
      </c>
      <c r="M61" s="148">
        <v>5.7845867477665297E-3</v>
      </c>
      <c r="N61" s="148">
        <v>4.8134540055172322E-2</v>
      </c>
      <c r="O61" s="448">
        <v>3.8571787388766772E-2</v>
      </c>
      <c r="P61" s="448">
        <v>0.21456828194700264</v>
      </c>
      <c r="Q61" s="448">
        <v>3.6300161220923798E-2</v>
      </c>
      <c r="R61" s="448">
        <v>0.20310430169146521</v>
      </c>
      <c r="S61" s="448">
        <v>2.271626167842977E-3</v>
      </c>
      <c r="T61" s="448">
        <v>1.1463980255537447E-2</v>
      </c>
      <c r="U61" s="448"/>
      <c r="V61" s="448"/>
      <c r="W61" s="448"/>
      <c r="X61" s="448"/>
      <c r="Y61" s="148">
        <v>4.5565179493828415E-4</v>
      </c>
      <c r="Z61" s="148">
        <v>5.0744078890635359E-3</v>
      </c>
      <c r="AA61" s="400">
        <f t="shared" si="3"/>
        <v>0.41930220072268976</v>
      </c>
      <c r="AB61" s="548">
        <f>AA61*1000/GDP!C13</f>
        <v>2.3953966164282883E-3</v>
      </c>
      <c r="AC61" s="400">
        <f t="shared" si="4"/>
        <v>2.3515180838193652</v>
      </c>
      <c r="AD61" s="548">
        <f>AC61*1000/GDP!C13</f>
        <v>1.3433791789650462E-2</v>
      </c>
      <c r="AE61" s="559">
        <v>3.4044700157904138E-3</v>
      </c>
      <c r="AF61" s="559">
        <v>1.3854363051540598E-2</v>
      </c>
      <c r="AG61" s="559">
        <v>1.2897399502797015E-3</v>
      </c>
      <c r="AH61" s="559">
        <v>7.1427217042215512E-3</v>
      </c>
      <c r="AI61" s="559">
        <v>3.6369539641059443E-4</v>
      </c>
      <c r="AJ61" s="559">
        <v>1.4800447760373364E-3</v>
      </c>
      <c r="AK61" s="559">
        <v>1.3491608412967209E-4</v>
      </c>
      <c r="AL61" s="559">
        <v>7.8018018493185824E-4</v>
      </c>
      <c r="AY61" s="526">
        <v>0.73575442033173188</v>
      </c>
      <c r="AZ61" s="526">
        <v>1.9752247084258441</v>
      </c>
      <c r="BA61" s="526">
        <v>6.8347342127209665E-2</v>
      </c>
      <c r="BB61" s="526">
        <v>4.7928342882348415E-2</v>
      </c>
      <c r="BC61" s="526">
        <v>4.0921870051847042</v>
      </c>
      <c r="BD61" s="526">
        <v>11.051648852108032</v>
      </c>
      <c r="BE61" s="526">
        <v>0.34478447222598857</v>
      </c>
      <c r="BF61" s="526">
        <v>0.19504259390477033</v>
      </c>
      <c r="BG61" s="526">
        <v>2.3668837883278693</v>
      </c>
      <c r="BH61" s="526">
        <v>9.6856125717409309</v>
      </c>
      <c r="BI61" s="526">
        <v>0.53720159247460342</v>
      </c>
      <c r="BJ61" s="526">
        <v>0.95820204329844083</v>
      </c>
      <c r="BK61" s="526">
        <v>14.414579322294433</v>
      </c>
      <c r="BL61" s="526">
        <v>54.192309666757325</v>
      </c>
      <c r="BM61" s="526">
        <v>4.4701467361787071</v>
      </c>
      <c r="BN61" s="526">
        <v>5.3066283092284916</v>
      </c>
      <c r="BO61" s="526">
        <v>0.6877608612445022</v>
      </c>
      <c r="BP61" s="526">
        <v>1.8493035479892606</v>
      </c>
      <c r="BQ61" s="526">
        <v>6.2314799151170899E-2</v>
      </c>
      <c r="BR61" s="526">
        <v>4.3659781630046128E-2</v>
      </c>
      <c r="BS61" s="526">
        <v>3.8258965004717642</v>
      </c>
      <c r="BT61" s="526">
        <v>10.347102963096679</v>
      </c>
      <c r="BU61" s="526">
        <v>0.31447763598142564</v>
      </c>
      <c r="BV61" s="526">
        <v>0.17767184397222768</v>
      </c>
      <c r="BW61" s="526">
        <v>0.30462522818008186</v>
      </c>
      <c r="BX61" s="526">
        <v>0.81178125561555192</v>
      </c>
      <c r="BY61" s="526">
        <v>3.3924867151991736</v>
      </c>
      <c r="BZ61" s="526">
        <v>4.6942931542664592</v>
      </c>
      <c r="CA61" s="400">
        <v>3.7426893022230643</v>
      </c>
      <c r="CB61" s="400">
        <v>2.5927503834673065</v>
      </c>
      <c r="CC61" s="400">
        <v>1.4642086324013279</v>
      </c>
      <c r="CD61" s="400">
        <v>7.6059654093158082</v>
      </c>
      <c r="CE61" s="400">
        <v>6.5023160487275868</v>
      </c>
      <c r="CF61" s="400">
        <v>4.6907585427226772</v>
      </c>
      <c r="CG61" s="400">
        <v>3.6353400834209832</v>
      </c>
      <c r="CH61" s="400">
        <v>2.5275785250604623</v>
      </c>
      <c r="CI61" s="400">
        <v>1.4377006834973318</v>
      </c>
      <c r="CJ61" s="400">
        <v>5.697490847627062</v>
      </c>
      <c r="CK61" s="400">
        <v>4.6480112038781858</v>
      </c>
      <c r="CL61" s="400">
        <v>3.1883590003096152</v>
      </c>
      <c r="CM61" s="400">
        <v>25.528865980408327</v>
      </c>
      <c r="CN61" s="400">
        <v>12.311374411848156</v>
      </c>
      <c r="CO61" s="400">
        <v>5.042738959093005</v>
      </c>
      <c r="CP61" s="400">
        <v>73.04414205594864</v>
      </c>
      <c r="CQ61" s="400">
        <v>38.587889947583761</v>
      </c>
      <c r="CR61" s="400">
        <v>17.6711977023648</v>
      </c>
      <c r="CS61" s="400">
        <v>23.348600999220643</v>
      </c>
      <c r="CT61" s="400">
        <v>11.259934895457491</v>
      </c>
      <c r="CU61" s="400">
        <v>4.6120693331793898</v>
      </c>
      <c r="CV61" s="400">
        <v>47.423826739508137</v>
      </c>
      <c r="CW61" s="400">
        <v>24.600509934640822</v>
      </c>
      <c r="CX61" s="400">
        <v>11.017119564677571</v>
      </c>
      <c r="CY61" s="400">
        <v>18.273818892960588</v>
      </c>
      <c r="CZ61" s="400">
        <v>12.606060598816949</v>
      </c>
      <c r="DA61" s="400">
        <v>7.0152317210224719</v>
      </c>
      <c r="DB61" s="400">
        <v>22.740258650008244</v>
      </c>
      <c r="DC61" s="400">
        <v>18.573624759544284</v>
      </c>
      <c r="DD61" s="400">
        <v>12.625341935465229</v>
      </c>
      <c r="DE61" s="400">
        <v>30.12112351402434</v>
      </c>
      <c r="DF61" s="400">
        <v>20.778837228627221</v>
      </c>
      <c r="DG61" s="400">
        <v>11.563355332938814</v>
      </c>
      <c r="DH61" s="400">
        <v>37.483250958649847</v>
      </c>
      <c r="DI61" s="400">
        <v>30.615299886817176</v>
      </c>
      <c r="DJ61" s="400">
        <v>20.810619065041223</v>
      </c>
      <c r="DK61" s="446">
        <v>164.14941698652589</v>
      </c>
      <c r="DL61" s="446">
        <v>79.161562975755132</v>
      </c>
      <c r="DM61" s="446">
        <v>32.424576194869317</v>
      </c>
      <c r="DN61" s="446">
        <v>275.53558928331489</v>
      </c>
      <c r="DO61" s="446">
        <v>142.93059981733572</v>
      </c>
      <c r="DP61" s="446">
        <v>64.010197830139433</v>
      </c>
      <c r="DQ61" s="446">
        <v>270.57096782932928</v>
      </c>
      <c r="DR61" s="446">
        <v>130.48368433127374</v>
      </c>
      <c r="DS61" s="446">
        <v>53.446117102089751</v>
      </c>
      <c r="DT61" s="446">
        <v>454.17115962057085</v>
      </c>
      <c r="DU61" s="446">
        <v>235.59554115368874</v>
      </c>
      <c r="DV61" s="446">
        <v>105.50936759811526</v>
      </c>
      <c r="DY61" s="527">
        <v>31.911082475510426</v>
      </c>
      <c r="DZ61" s="527">
        <v>24.622748823696313</v>
      </c>
      <c r="EA61" s="527">
        <v>17.33441517188221</v>
      </c>
      <c r="EB61" s="527">
        <v>65.94262824495361</v>
      </c>
      <c r="EC61" s="527">
        <v>57.881834921375628</v>
      </c>
      <c r="ED61" s="527">
        <v>46.939118896906471</v>
      </c>
      <c r="EE61" s="527">
        <v>29.18575124902582</v>
      </c>
      <c r="EF61" s="527">
        <v>22.519869790914981</v>
      </c>
      <c r="EG61" s="527">
        <v>15.853988332804153</v>
      </c>
      <c r="EH61" s="527">
        <v>46.106498218966259</v>
      </c>
      <c r="EI61" s="527">
        <v>39.360815895425326</v>
      </c>
      <c r="EJ61" s="527">
        <v>30.985648775655683</v>
      </c>
      <c r="EK61" s="527">
        <v>205.18677123315737</v>
      </c>
      <c r="EL61" s="527">
        <v>158.32312595151029</v>
      </c>
      <c r="EM61" s="527">
        <v>111.45948066986324</v>
      </c>
      <c r="EN61" s="527">
        <v>267.88182291433384</v>
      </c>
      <c r="EO61" s="527">
        <v>228.6889597077371</v>
      </c>
      <c r="EP61" s="527">
        <v>180.02868139726712</v>
      </c>
      <c r="EQ61" s="527">
        <v>338.21370978666164</v>
      </c>
      <c r="ER61" s="527">
        <v>260.96736866254764</v>
      </c>
      <c r="ES61" s="527">
        <v>183.7210275384335</v>
      </c>
      <c r="ET61" s="527">
        <v>441.55529407555497</v>
      </c>
      <c r="EU61" s="527">
        <v>376.95286584590212</v>
      </c>
      <c r="EV61" s="527">
        <v>296.74509636969918</v>
      </c>
      <c r="FV61" s="527">
        <v>22.794317982167527</v>
      </c>
      <c r="FW61" s="527">
        <v>17.588208319573706</v>
      </c>
      <c r="FX61" s="527">
        <v>12.382098656979894</v>
      </c>
      <c r="FY61" s="527">
        <v>47.103298296097414</v>
      </c>
      <c r="FZ61" s="527">
        <v>41.345415079594886</v>
      </c>
      <c r="GA61" s="527">
        <v>33.528953546466639</v>
      </c>
      <c r="GB61" s="527">
        <v>20.847594093032924</v>
      </c>
      <c r="GC61" s="527">
        <v>16.086106553266141</v>
      </c>
      <c r="GD61" s="527">
        <v>11.324619013499369</v>
      </c>
      <c r="GE61" s="527">
        <v>32.934206548897308</v>
      </c>
      <c r="GF61" s="527">
        <v>28.115716671360829</v>
      </c>
      <c r="GG61" s="527">
        <v>22.133273968944486</v>
      </c>
      <c r="GH61" s="527">
        <v>10.287618046630032</v>
      </c>
      <c r="GI61" s="527">
        <v>7.9379768878318133</v>
      </c>
      <c r="GJ61" s="527">
        <v>5.588335729033596</v>
      </c>
      <c r="GK61" s="527">
        <v>13.431011459535624</v>
      </c>
      <c r="GL61" s="527">
        <v>11.465966615757063</v>
      </c>
      <c r="GM61" s="527">
        <v>9.0262461879133404</v>
      </c>
      <c r="GN61" s="527">
        <v>17.264248261301042</v>
      </c>
      <c r="GO61" s="527">
        <v>13.321179213966857</v>
      </c>
      <c r="GP61" s="527">
        <v>9.3781101666326645</v>
      </c>
      <c r="GQ61" s="527">
        <v>22.539358983468411</v>
      </c>
      <c r="GR61" s="527">
        <v>19.241703309063237</v>
      </c>
      <c r="GS61" s="527">
        <v>15.147467018063001</v>
      </c>
    </row>
    <row r="62" spans="1:201" x14ac:dyDescent="0.2">
      <c r="A62" s="106" t="s">
        <v>21</v>
      </c>
      <c r="B62" s="103" t="s">
        <v>22</v>
      </c>
      <c r="C62" s="147">
        <v>4.6163505058488115</v>
      </c>
      <c r="D62" s="147">
        <v>25.86348026363471</v>
      </c>
      <c r="E62" s="147">
        <v>3.0782242099692203</v>
      </c>
      <c r="F62" s="147">
        <v>17.417278203097577</v>
      </c>
      <c r="G62" s="147">
        <v>1.5381262958795916</v>
      </c>
      <c r="H62" s="147">
        <v>8.4462020605371304</v>
      </c>
      <c r="I62" s="148">
        <v>0.3839486769224224</v>
      </c>
      <c r="J62" s="148">
        <v>3.1353213581983921</v>
      </c>
      <c r="K62" s="148">
        <v>0.20844122792290545</v>
      </c>
      <c r="L62" s="148">
        <v>1.179406894394095</v>
      </c>
      <c r="M62" s="148">
        <v>0.17550744899951692</v>
      </c>
      <c r="N62" s="148">
        <v>1.9559144638042969</v>
      </c>
      <c r="O62" s="448">
        <v>1.4696912677497629</v>
      </c>
      <c r="P62" s="448">
        <v>8.2324062810487852</v>
      </c>
      <c r="Q62" s="448">
        <v>0.93553762550301012</v>
      </c>
      <c r="R62" s="448">
        <v>5.293480260495441</v>
      </c>
      <c r="S62" s="448">
        <v>0.53415364224675266</v>
      </c>
      <c r="T62" s="448">
        <v>2.9389260205533438</v>
      </c>
      <c r="U62" s="448"/>
      <c r="V62" s="448"/>
      <c r="W62" s="448"/>
      <c r="X62" s="448"/>
      <c r="Y62" s="148">
        <v>3.02542090017884E-2</v>
      </c>
      <c r="Z62" s="148">
        <v>0.5384223205000026</v>
      </c>
      <c r="AA62" s="400">
        <f t="shared" si="3"/>
        <v>6.5002446595227852</v>
      </c>
      <c r="AB62" s="548">
        <f>AA62*1000/GDP!C14</f>
        <v>3.2042913505741307E-3</v>
      </c>
      <c r="AC62" s="400">
        <f t="shared" si="4"/>
        <v>37.769630223381895</v>
      </c>
      <c r="AD62" s="548">
        <f>AC62*1000/GDP!C14</f>
        <v>1.8618514498814406E-2</v>
      </c>
      <c r="AE62" s="559">
        <v>0.16161945495547728</v>
      </c>
      <c r="AF62" s="559">
        <v>0.65818043041455288</v>
      </c>
      <c r="AG62" s="559">
        <v>5.773873005255737E-2</v>
      </c>
      <c r="AH62" s="559">
        <v>0.31810750394987408</v>
      </c>
      <c r="AI62" s="559">
        <v>5.2489167467674312E-2</v>
      </c>
      <c r="AJ62" s="559">
        <v>0.21375732794973526</v>
      </c>
      <c r="AK62" s="559">
        <v>8.6317362436702742E-3</v>
      </c>
      <c r="AL62" s="559">
        <v>4.9952051150885544E-2</v>
      </c>
      <c r="AY62" s="526">
        <v>1.0411748201535957</v>
      </c>
      <c r="AZ62" s="526">
        <v>2.2962114611958078</v>
      </c>
      <c r="BA62" s="526">
        <v>0.49725676347407233</v>
      </c>
      <c r="BB62" s="526">
        <v>0.17655701866168444</v>
      </c>
      <c r="BC62" s="526">
        <v>5.8332668582938538</v>
      </c>
      <c r="BD62" s="526">
        <v>12.992475890243382</v>
      </c>
      <c r="BE62" s="526">
        <v>2.7305502230354661</v>
      </c>
      <c r="BF62" s="526">
        <v>0.71901229073857542</v>
      </c>
      <c r="BG62" s="526">
        <v>3.7833351260604178</v>
      </c>
      <c r="BH62" s="526">
        <v>9.0881779272312198</v>
      </c>
      <c r="BI62" s="526">
        <v>2.2343758585350928</v>
      </c>
      <c r="BJ62" s="526">
        <v>1.8777001293903952</v>
      </c>
      <c r="BK62" s="526">
        <v>30.894679781267143</v>
      </c>
      <c r="BL62" s="526">
        <v>51.422934952298228</v>
      </c>
      <c r="BM62" s="526">
        <v>24.900641449674083</v>
      </c>
      <c r="BN62" s="526">
        <v>10.345057828307361</v>
      </c>
      <c r="BO62" s="526">
        <v>1.3124394623697158</v>
      </c>
      <c r="BP62" s="526">
        <v>3.1407458058773208</v>
      </c>
      <c r="BQ62" s="526">
        <v>0.64986522889148279</v>
      </c>
      <c r="BR62" s="526">
        <v>0.22755338564087146</v>
      </c>
      <c r="BS62" s="526">
        <v>7.3515677139808489</v>
      </c>
      <c r="BT62" s="526">
        <v>17.771039318388112</v>
      </c>
      <c r="BU62" s="526">
        <v>3.5755739172882981</v>
      </c>
      <c r="BV62" s="526">
        <v>0.92669032539836427</v>
      </c>
      <c r="BW62" s="526">
        <v>1.5009896762320543</v>
      </c>
      <c r="BX62" s="526">
        <v>1.1531966663903701</v>
      </c>
      <c r="BY62" s="526">
        <v>26.712525998469751</v>
      </c>
      <c r="BZ62" s="526">
        <v>6.6735749610982804</v>
      </c>
      <c r="CA62" s="400">
        <v>3.5820869282156726</v>
      </c>
      <c r="CB62" s="400">
        <v>2.4814929872025155</v>
      </c>
      <c r="CC62" s="400">
        <v>1.4013780409690941</v>
      </c>
      <c r="CD62" s="400">
        <v>7.2795861220192677</v>
      </c>
      <c r="CE62" s="400">
        <v>6.2232954106706062</v>
      </c>
      <c r="CF62" s="400">
        <v>4.4894729857921316</v>
      </c>
      <c r="CG62" s="400">
        <v>3.4469637474016683</v>
      </c>
      <c r="CH62" s="400">
        <v>2.3966042638837926</v>
      </c>
      <c r="CI62" s="400">
        <v>1.3632017973312724</v>
      </c>
      <c r="CJ62" s="400">
        <v>5.4022578224489655</v>
      </c>
      <c r="CK62" s="400">
        <v>4.4071601967450782</v>
      </c>
      <c r="CL62" s="400">
        <v>3.0231443649219574</v>
      </c>
      <c r="CM62" s="400">
        <v>24.433397948975745</v>
      </c>
      <c r="CN62" s="400">
        <v>11.783081572615622</v>
      </c>
      <c r="CO62" s="400">
        <v>4.8263502121433604</v>
      </c>
      <c r="CP62" s="400">
        <v>69.909748128418883</v>
      </c>
      <c r="CQ62" s="400">
        <v>36.932046720138509</v>
      </c>
      <c r="CR62" s="400">
        <v>16.912909724554826</v>
      </c>
      <c r="CS62" s="400">
        <v>22.138721371323182</v>
      </c>
      <c r="CT62" s="400">
        <v>10.676466710707558</v>
      </c>
      <c r="CU62" s="400">
        <v>4.3730807647058167</v>
      </c>
      <c r="CV62" s="400">
        <v>44.96641518619986</v>
      </c>
      <c r="CW62" s="400">
        <v>23.325758791871944</v>
      </c>
      <c r="CX62" s="400">
        <v>10.446233603678929</v>
      </c>
      <c r="CY62" s="400">
        <v>13.98541456135607</v>
      </c>
      <c r="CZ62" s="400">
        <v>9.6477361679416624</v>
      </c>
      <c r="DA62" s="400">
        <v>5.3689337974269185</v>
      </c>
      <c r="DB62" s="400">
        <v>17.403693574709788</v>
      </c>
      <c r="DC62" s="400">
        <v>14.214863553745651</v>
      </c>
      <c r="DD62" s="400">
        <v>9.6624926612561026</v>
      </c>
      <c r="DE62" s="400">
        <v>28.704769743772413</v>
      </c>
      <c r="DF62" s="400">
        <v>19.801775916936286</v>
      </c>
      <c r="DG62" s="400">
        <v>11.019623890951097</v>
      </c>
      <c r="DH62" s="400">
        <v>35.720715647114588</v>
      </c>
      <c r="DI62" s="400">
        <v>29.175708983048342</v>
      </c>
      <c r="DJ62" s="400">
        <v>19.83206330963176</v>
      </c>
      <c r="DK62" s="446">
        <v>125.62768953816285</v>
      </c>
      <c r="DL62" s="446">
        <v>60.584341019561563</v>
      </c>
      <c r="DM62" s="446">
        <v>24.815346081612429</v>
      </c>
      <c r="DN62" s="446">
        <v>210.87433694656613</v>
      </c>
      <c r="DO62" s="446">
        <v>109.38839350754175</v>
      </c>
      <c r="DP62" s="446">
        <v>48.988619075882703</v>
      </c>
      <c r="DQ62" s="446">
        <v>257.8481950473859</v>
      </c>
      <c r="DR62" s="446">
        <v>124.34808788936431</v>
      </c>
      <c r="DS62" s="446">
        <v>50.932976799483654</v>
      </c>
      <c r="DT62" s="446">
        <v>432.81514898010522</v>
      </c>
      <c r="DU62" s="446">
        <v>224.51738091135226</v>
      </c>
      <c r="DV62" s="446">
        <v>100.54811206842331</v>
      </c>
      <c r="DY62" s="527">
        <v>30.541747436219683</v>
      </c>
      <c r="DZ62" s="527">
        <v>23.566163145231229</v>
      </c>
      <c r="EA62" s="527">
        <v>16.590578854242789</v>
      </c>
      <c r="EB62" s="527">
        <v>63.112967060378203</v>
      </c>
      <c r="EC62" s="527">
        <v>55.398070080207759</v>
      </c>
      <c r="ED62" s="527">
        <v>44.924916455848752</v>
      </c>
      <c r="EE62" s="527">
        <v>27.673401714153989</v>
      </c>
      <c r="EF62" s="527">
        <v>21.352933421415113</v>
      </c>
      <c r="EG62" s="527">
        <v>15.032465128676245</v>
      </c>
      <c r="EH62" s="527">
        <v>43.717348097694327</v>
      </c>
      <c r="EI62" s="527">
        <v>37.321214066995125</v>
      </c>
      <c r="EJ62" s="527">
        <v>29.380032010347001</v>
      </c>
      <c r="EK62" s="527">
        <v>157.03461192270359</v>
      </c>
      <c r="EL62" s="527">
        <v>121.16868203912313</v>
      </c>
      <c r="EM62" s="527">
        <v>85.302752155542677</v>
      </c>
      <c r="EN62" s="527">
        <v>205.01671647582816</v>
      </c>
      <c r="EO62" s="527">
        <v>175.02142961206678</v>
      </c>
      <c r="EP62" s="527">
        <v>137.78049115092003</v>
      </c>
      <c r="EQ62" s="527">
        <v>322.31024380923247</v>
      </c>
      <c r="ER62" s="527">
        <v>248.69617577872879</v>
      </c>
      <c r="ES62" s="527">
        <v>175.08210774822507</v>
      </c>
      <c r="ET62" s="527">
        <v>420.79250595287999</v>
      </c>
      <c r="EU62" s="527">
        <v>359.22780945816379</v>
      </c>
      <c r="EV62" s="527">
        <v>282.7915651924406</v>
      </c>
      <c r="FV62" s="527">
        <v>18.701166157674869</v>
      </c>
      <c r="FW62" s="527">
        <v>14.429912158699739</v>
      </c>
      <c r="FX62" s="527">
        <v>10.158658159724618</v>
      </c>
      <c r="FY62" s="527">
        <v>38.645008317378839</v>
      </c>
      <c r="FZ62" s="527">
        <v>33.921062164107603</v>
      </c>
      <c r="GA62" s="527">
        <v>27.508194448106508</v>
      </c>
      <c r="GB62" s="527">
        <v>16.94483541536794</v>
      </c>
      <c r="GC62" s="527">
        <v>13.074718684697482</v>
      </c>
      <c r="GD62" s="527">
        <v>9.2046019540270319</v>
      </c>
      <c r="GE62" s="527">
        <v>26.768782384020898</v>
      </c>
      <c r="GF62" s="527">
        <v>22.852334396732132</v>
      </c>
      <c r="GG62" s="527">
        <v>17.989830525928575</v>
      </c>
      <c r="GH62" s="527">
        <v>10.226015543356798</v>
      </c>
      <c r="GI62" s="527">
        <v>7.8904440920962946</v>
      </c>
      <c r="GJ62" s="527">
        <v>5.5548726408357911</v>
      </c>
      <c r="GK62" s="527">
        <v>13.350586241215058</v>
      </c>
      <c r="GL62" s="527">
        <v>11.397308133027984</v>
      </c>
      <c r="GM62" s="527">
        <v>8.9721968095426039</v>
      </c>
      <c r="GN62" s="527">
        <v>16.452449753716355</v>
      </c>
      <c r="GO62" s="527">
        <v>12.694791476632991</v>
      </c>
      <c r="GP62" s="527">
        <v>8.9371331995496259</v>
      </c>
      <c r="GQ62" s="527">
        <v>21.479514517161117</v>
      </c>
      <c r="GR62" s="527">
        <v>18.33692102180321</v>
      </c>
      <c r="GS62" s="527">
        <v>14.43520367865565</v>
      </c>
    </row>
    <row r="63" spans="1:201" x14ac:dyDescent="0.2">
      <c r="A63" s="106" t="s">
        <v>23</v>
      </c>
      <c r="B63" s="103" t="s">
        <v>24</v>
      </c>
      <c r="C63" s="147">
        <v>6.2301584677247543</v>
      </c>
      <c r="D63" s="147">
        <v>35.62386893762271</v>
      </c>
      <c r="E63" s="147">
        <v>5.5550070847269106</v>
      </c>
      <c r="F63" s="147">
        <v>31.338650897756313</v>
      </c>
      <c r="G63" s="147">
        <v>0.67515138299784416</v>
      </c>
      <c r="H63" s="147">
        <v>4.2852180398664004</v>
      </c>
      <c r="I63" s="148">
        <v>0.89341744497459186</v>
      </c>
      <c r="J63" s="148">
        <v>5.3534111405615841</v>
      </c>
      <c r="K63" s="148">
        <v>0.7876531120302539</v>
      </c>
      <c r="L63" s="148">
        <v>4.4435561521270239</v>
      </c>
      <c r="M63" s="148">
        <v>0.10576433294433794</v>
      </c>
      <c r="N63" s="148">
        <v>0.90985498843455992</v>
      </c>
      <c r="O63" s="448">
        <v>0.54520707462488849</v>
      </c>
      <c r="P63" s="448">
        <v>3.0936443356529031</v>
      </c>
      <c r="Q63" s="448">
        <v>0.51699105646331422</v>
      </c>
      <c r="R63" s="448">
        <v>2.9166123442599572</v>
      </c>
      <c r="S63" s="448">
        <v>2.8216018161574298E-2</v>
      </c>
      <c r="T63" s="448">
        <v>0.1770319913929457</v>
      </c>
      <c r="U63" s="448"/>
      <c r="V63" s="448"/>
      <c r="W63" s="448"/>
      <c r="X63" s="448"/>
      <c r="Y63" s="148">
        <v>1.6621834941035137E-2</v>
      </c>
      <c r="Z63" s="148">
        <v>0.1884124596410513</v>
      </c>
      <c r="AA63" s="400">
        <f t="shared" si="3"/>
        <v>7.6854048222652693</v>
      </c>
      <c r="AB63" s="548">
        <f>AA63*1000/GDP!C15</f>
        <v>2.5978906382041421E-3</v>
      </c>
      <c r="AC63" s="400">
        <f t="shared" si="4"/>
        <v>44.259336873478247</v>
      </c>
      <c r="AD63" s="548">
        <f>AC63*1000/GDP!C15</f>
        <v>1.4960944748625742E-2</v>
      </c>
      <c r="AE63" s="559">
        <v>0.10405410050347168</v>
      </c>
      <c r="AF63" s="559">
        <v>0.42352050934457536</v>
      </c>
      <c r="AG63" s="559">
        <v>2.7275269809888807E-2</v>
      </c>
      <c r="AH63" s="559">
        <v>0.1513146149781949</v>
      </c>
      <c r="AI63" s="559">
        <v>5.1126306786097005E-3</v>
      </c>
      <c r="AJ63" s="559">
        <v>2.0809405286466708E-2</v>
      </c>
      <c r="AK63" s="559">
        <v>3.8172211920861243E-3</v>
      </c>
      <c r="AL63" s="559">
        <v>2.2074233483232779E-2</v>
      </c>
      <c r="AY63" s="526">
        <v>1.0721796130649341</v>
      </c>
      <c r="AZ63" s="526">
        <v>3.5407014168082318</v>
      </c>
      <c r="BA63" s="526">
        <v>0.15916469935165981</v>
      </c>
      <c r="BB63" s="526">
        <v>5.5959995737664255E-2</v>
      </c>
      <c r="BC63" s="526">
        <v>6.1306925355568174</v>
      </c>
      <c r="BD63" s="526">
        <v>19.974917032891469</v>
      </c>
      <c r="BE63" s="526">
        <v>1.0102259406522203</v>
      </c>
      <c r="BF63" s="526">
        <v>0.22776811084869347</v>
      </c>
      <c r="BG63" s="526">
        <v>3.7728777237102697</v>
      </c>
      <c r="BH63" s="526">
        <v>11.469785531661433</v>
      </c>
      <c r="BI63" s="526">
        <v>0.62907030919500573</v>
      </c>
      <c r="BJ63" s="526">
        <v>0.34903856738698824</v>
      </c>
      <c r="BK63" s="526">
        <v>22.607310559803988</v>
      </c>
      <c r="BL63" s="526">
        <v>64.706957014897256</v>
      </c>
      <c r="BM63" s="526">
        <v>5.4116803175827926</v>
      </c>
      <c r="BN63" s="526">
        <v>1.9363561499052377</v>
      </c>
      <c r="BO63" s="526">
        <v>1.4735385901870524</v>
      </c>
      <c r="BP63" s="526">
        <v>3.3268542223783335</v>
      </c>
      <c r="BQ63" s="526">
        <v>0.13148244273819354</v>
      </c>
      <c r="BR63" s="526">
        <v>4.8956307825192807E-2</v>
      </c>
      <c r="BS63" s="526">
        <v>8.3612347034097727</v>
      </c>
      <c r="BT63" s="526">
        <v>18.768495066278863</v>
      </c>
      <c r="BU63" s="526">
        <v>0.82494271650456907</v>
      </c>
      <c r="BV63" s="526">
        <v>0.19926173332365407</v>
      </c>
      <c r="BW63" s="526">
        <v>0.97149548184486678</v>
      </c>
      <c r="BX63" s="526">
        <v>0.67700803064642712</v>
      </c>
      <c r="BY63" s="526">
        <v>11.012132770773416</v>
      </c>
      <c r="BZ63" s="526">
        <v>3.915003240969031</v>
      </c>
      <c r="CA63" s="400">
        <v>3.7687260624350079</v>
      </c>
      <c r="CB63" s="400">
        <v>2.6107873655869995</v>
      </c>
      <c r="CC63" s="400">
        <v>1.4743946900683238</v>
      </c>
      <c r="CD63" s="400">
        <v>7.6588777435844495</v>
      </c>
      <c r="CE63" s="400">
        <v>6.5475504802686535</v>
      </c>
      <c r="CF63" s="400">
        <v>4.723389040957489</v>
      </c>
      <c r="CG63" s="400">
        <v>3.6791693654937658</v>
      </c>
      <c r="CH63" s="400">
        <v>2.5580521395212403</v>
      </c>
      <c r="CI63" s="400">
        <v>1.4550342444152251</v>
      </c>
      <c r="CJ63" s="400">
        <v>5.7661823394097924</v>
      </c>
      <c r="CK63" s="400">
        <v>4.7040497008158706</v>
      </c>
      <c r="CL63" s="400">
        <v>3.2267992790090321</v>
      </c>
      <c r="CM63" s="400">
        <v>25.706462598332241</v>
      </c>
      <c r="CN63" s="400">
        <v>12.397020928979666</v>
      </c>
      <c r="CO63" s="400">
        <v>5.0778197725100735</v>
      </c>
      <c r="CP63" s="400">
        <v>73.552288112974594</v>
      </c>
      <c r="CQ63" s="400">
        <v>38.856334255010886</v>
      </c>
      <c r="CR63" s="400">
        <v>17.79413089293476</v>
      </c>
      <c r="CS63" s="400">
        <v>23.630102150616828</v>
      </c>
      <c r="CT63" s="400">
        <v>11.395689694549013</v>
      </c>
      <c r="CU63" s="400">
        <v>4.6676744988872771</v>
      </c>
      <c r="CV63" s="400">
        <v>47.995589554386427</v>
      </c>
      <c r="CW63" s="400">
        <v>24.897104658742954</v>
      </c>
      <c r="CX63" s="400">
        <v>11.149946873801131</v>
      </c>
      <c r="CY63" s="400">
        <v>12.217700108521132</v>
      </c>
      <c r="CZ63" s="400">
        <v>8.4282912536426622</v>
      </c>
      <c r="DA63" s="400">
        <v>4.6903166689615263</v>
      </c>
      <c r="DB63" s="400">
        <v>15.203918907340757</v>
      </c>
      <c r="DC63" s="400">
        <v>12.418147436479813</v>
      </c>
      <c r="DD63" s="400">
        <v>8.4411825704626455</v>
      </c>
      <c r="DE63" s="400">
        <v>33.992490486046279</v>
      </c>
      <c r="DF63" s="400">
        <v>23.449471480582439</v>
      </c>
      <c r="DG63" s="400">
        <v>13.049554607705243</v>
      </c>
      <c r="DH63" s="400">
        <v>42.300847476846215</v>
      </c>
      <c r="DI63" s="400">
        <v>34.550181690451979</v>
      </c>
      <c r="DJ63" s="400">
        <v>23.485338129827081</v>
      </c>
      <c r="DK63" s="446">
        <v>109.74872638704566</v>
      </c>
      <c r="DL63" s="446">
        <v>52.926662030789771</v>
      </c>
      <c r="DM63" s="446">
        <v>21.678760767811493</v>
      </c>
      <c r="DN63" s="446">
        <v>184.22045325101658</v>
      </c>
      <c r="DO63" s="446">
        <v>95.562028666703782</v>
      </c>
      <c r="DP63" s="446">
        <v>42.796604560692927</v>
      </c>
      <c r="DQ63" s="446">
        <v>305.34654676664115</v>
      </c>
      <c r="DR63" s="446">
        <v>147.25431460582615</v>
      </c>
      <c r="DS63" s="446">
        <v>60.315367262546417</v>
      </c>
      <c r="DT63" s="446">
        <v>512.54425537117709</v>
      </c>
      <c r="DU63" s="446">
        <v>265.87584581607501</v>
      </c>
      <c r="DV63" s="446">
        <v>119.07013271260654</v>
      </c>
      <c r="DY63" s="527">
        <v>32.133078247915293</v>
      </c>
      <c r="DZ63" s="527">
        <v>24.794041857959328</v>
      </c>
      <c r="EA63" s="527">
        <v>17.455005468003371</v>
      </c>
      <c r="EB63" s="527">
        <v>66.401371213102124</v>
      </c>
      <c r="EC63" s="527">
        <v>58.284501382516339</v>
      </c>
      <c r="ED63" s="527">
        <v>47.265660184357948</v>
      </c>
      <c r="EE63" s="527">
        <v>29.537627688271051</v>
      </c>
      <c r="EF63" s="527">
        <v>22.791379389098026</v>
      </c>
      <c r="EG63" s="527">
        <v>16.045131089925015</v>
      </c>
      <c r="EH63" s="527">
        <v>46.662378733431268</v>
      </c>
      <c r="EI63" s="527">
        <v>39.835367453988738</v>
      </c>
      <c r="EJ63" s="527">
        <v>31.359225582565699</v>
      </c>
      <c r="EK63" s="527">
        <v>137.18590798380711</v>
      </c>
      <c r="EL63" s="527">
        <v>105.85332406157954</v>
      </c>
      <c r="EM63" s="527">
        <v>74.520740139352</v>
      </c>
      <c r="EN63" s="527">
        <v>179.10321843848834</v>
      </c>
      <c r="EO63" s="527">
        <v>152.89924586672603</v>
      </c>
      <c r="EP63" s="527">
        <v>120.3654503269488</v>
      </c>
      <c r="EQ63" s="527">
        <v>381.68318345830147</v>
      </c>
      <c r="ER63" s="527">
        <v>294.50862921165248</v>
      </c>
      <c r="ES63" s="527">
        <v>207.33407496500331</v>
      </c>
      <c r="ET63" s="527">
        <v>498.30691494419989</v>
      </c>
      <c r="EU63" s="527">
        <v>425.40135330572025</v>
      </c>
      <c r="EV63" s="527">
        <v>334.88474825420587</v>
      </c>
      <c r="FV63" s="527">
        <v>20.113864929453388</v>
      </c>
      <c r="FW63" s="527">
        <v>15.519957507294281</v>
      </c>
      <c r="FX63" s="527">
        <v>10.926050085135175</v>
      </c>
      <c r="FY63" s="527">
        <v>41.564278448719122</v>
      </c>
      <c r="FZ63" s="527">
        <v>36.483482199982831</v>
      </c>
      <c r="GA63" s="527">
        <v>29.586182108503635</v>
      </c>
      <c r="GB63" s="527">
        <v>18.489229356571563</v>
      </c>
      <c r="GC63" s="527">
        <v>14.266380676366941</v>
      </c>
      <c r="GD63" s="527">
        <v>10.043531996162329</v>
      </c>
      <c r="GE63" s="527">
        <v>29.208554994015433</v>
      </c>
      <c r="GF63" s="527">
        <v>24.935152312606576</v>
      </c>
      <c r="GG63" s="527">
        <v>19.629467889554199</v>
      </c>
      <c r="GH63" s="527">
        <v>10.287618046630033</v>
      </c>
      <c r="GI63" s="527">
        <v>7.9379768878318151</v>
      </c>
      <c r="GJ63" s="527">
        <v>5.5883357290335978</v>
      </c>
      <c r="GK63" s="527">
        <v>13.431011459535629</v>
      </c>
      <c r="GL63" s="527">
        <v>11.465966615757068</v>
      </c>
      <c r="GM63" s="527">
        <v>9.0262461879133422</v>
      </c>
      <c r="GN63" s="527">
        <v>19.483164182032521</v>
      </c>
      <c r="GO63" s="527">
        <v>15.033305696012752</v>
      </c>
      <c r="GP63" s="527">
        <v>10.583447209992976</v>
      </c>
      <c r="GQ63" s="527">
        <v>25.436267191375006</v>
      </c>
      <c r="GR63" s="527">
        <v>21.714774894240641</v>
      </c>
      <c r="GS63" s="527">
        <v>17.094320145776422</v>
      </c>
    </row>
    <row r="64" spans="1:201" x14ac:dyDescent="0.2">
      <c r="A64" s="365" t="s">
        <v>25</v>
      </c>
      <c r="B64" s="103" t="s">
        <v>26</v>
      </c>
      <c r="C64" s="147">
        <v>0.72091612018536733</v>
      </c>
      <c r="D64" s="147">
        <v>3.9209050409265047</v>
      </c>
      <c r="E64" s="147">
        <v>0.63012514665332409</v>
      </c>
      <c r="F64" s="147">
        <v>3.4987455649301751</v>
      </c>
      <c r="G64" s="147">
        <v>9.0790973532043157E-2</v>
      </c>
      <c r="H64" s="147">
        <v>0.42215947599632953</v>
      </c>
      <c r="I64" s="148">
        <v>4.9936412344727302E-2</v>
      </c>
      <c r="J64" s="148">
        <v>0.28525145125116391</v>
      </c>
      <c r="K64" s="148">
        <v>4.6433699984642571E-2</v>
      </c>
      <c r="L64" s="148">
        <v>0.25782132763215521</v>
      </c>
      <c r="M64" s="148">
        <v>3.5027123600847331E-3</v>
      </c>
      <c r="N64" s="148">
        <v>2.7430123619008682E-2</v>
      </c>
      <c r="O64" s="448">
        <v>6.9196949833074076E-2</v>
      </c>
      <c r="P64" s="448">
        <v>0.37552002014273578</v>
      </c>
      <c r="Q64" s="448">
        <v>6.0343064336149645E-2</v>
      </c>
      <c r="R64" s="448">
        <v>0.3350525365345472</v>
      </c>
      <c r="S64" s="448">
        <v>8.853885496924431E-3</v>
      </c>
      <c r="T64" s="448">
        <v>4.0467483608188554E-2</v>
      </c>
      <c r="U64" s="448"/>
      <c r="V64" s="448"/>
      <c r="W64" s="448"/>
      <c r="X64" s="448"/>
      <c r="Y64" s="148">
        <v>9.8311489607741612E-3</v>
      </c>
      <c r="Z64" s="148">
        <v>6.3973923859646425E-2</v>
      </c>
      <c r="AA64" s="400">
        <f t="shared" si="3"/>
        <v>0.84988063132394298</v>
      </c>
      <c r="AB64" s="548">
        <f>AA64*1000/GDP!C16</f>
        <v>4.0005678371490445E-3</v>
      </c>
      <c r="AC64" s="400">
        <f t="shared" si="4"/>
        <v>4.6456504361800501</v>
      </c>
      <c r="AD64" s="548">
        <f>AC64*1000/GDP!C16</f>
        <v>2.1868058916306016E-2</v>
      </c>
      <c r="AE64" s="559">
        <v>1.1799776219413183E-2</v>
      </c>
      <c r="AF64" s="559">
        <v>4.9355770604559049E-2</v>
      </c>
      <c r="AG64" s="559">
        <v>1.3128835143158995E-3</v>
      </c>
      <c r="AH64" s="559">
        <v>7.3122020945600988E-3</v>
      </c>
      <c r="AI64" s="559">
        <v>2.4571347254153395E-3</v>
      </c>
      <c r="AJ64" s="559">
        <v>1.0277633710762591E-2</v>
      </c>
      <c r="AK64" s="559">
        <v>1.487486240793422E-3</v>
      </c>
      <c r="AL64" s="559">
        <v>8.8333663728430503E-3</v>
      </c>
      <c r="AY64" s="526">
        <v>1.1719120492651427</v>
      </c>
      <c r="AZ64" s="526">
        <v>2.3280077290536418</v>
      </c>
      <c r="BA64" s="526">
        <v>0.26355115800275059</v>
      </c>
      <c r="BB64" s="526">
        <v>0.13701118363719691</v>
      </c>
      <c r="BC64" s="526">
        <v>6.3737732210853038</v>
      </c>
      <c r="BD64" s="526">
        <v>12.926173094994397</v>
      </c>
      <c r="BE64" s="526">
        <v>1.2254590344424432</v>
      </c>
      <c r="BF64" s="526">
        <v>0.57308650809251549</v>
      </c>
      <c r="BG64" s="526">
        <v>3.1401133326162971</v>
      </c>
      <c r="BH64" s="526">
        <v>8.3424426933727265</v>
      </c>
      <c r="BI64" s="526">
        <v>0.33885906143975769</v>
      </c>
      <c r="BJ64" s="526">
        <v>0.275190175792354</v>
      </c>
      <c r="BK64" s="526">
        <v>17.937249457138968</v>
      </c>
      <c r="BL64" s="526">
        <v>46.321091181876561</v>
      </c>
      <c r="BM64" s="526">
        <v>2.6536423745879492</v>
      </c>
      <c r="BN64" s="526">
        <v>1.5326920917883018</v>
      </c>
      <c r="BO64" s="526">
        <v>0.67733795083797455</v>
      </c>
      <c r="BP64" s="526">
        <v>1.687632088793757</v>
      </c>
      <c r="BQ64" s="526">
        <v>0.1333334150156302</v>
      </c>
      <c r="BR64" s="526">
        <v>8.0172637852801459E-2</v>
      </c>
      <c r="BS64" s="526">
        <v>3.675797293893754</v>
      </c>
      <c r="BT64" s="526">
        <v>9.3705120598044225</v>
      </c>
      <c r="BU64" s="526">
        <v>0.60941241994185569</v>
      </c>
      <c r="BV64" s="526">
        <v>0.33534384458199851</v>
      </c>
      <c r="BW64" s="526">
        <v>1.4106419523102671</v>
      </c>
      <c r="BX64" s="526">
        <v>0.40552634854047553</v>
      </c>
      <c r="BY64" s="526">
        <v>9.1794256409287129</v>
      </c>
      <c r="BZ64" s="526">
        <v>2.4081989548949032</v>
      </c>
      <c r="CA64" s="400">
        <v>2.993138404665185</v>
      </c>
      <c r="CB64" s="400">
        <v>2.0734985246723148</v>
      </c>
      <c r="CC64" s="400">
        <v>1.1709705872404528</v>
      </c>
      <c r="CD64" s="400">
        <v>6.0827135607531719</v>
      </c>
      <c r="CE64" s="400">
        <v>5.2000927502380296</v>
      </c>
      <c r="CF64" s="400">
        <v>3.7513361968163115</v>
      </c>
      <c r="CG64" s="400">
        <v>2.9407787386349789</v>
      </c>
      <c r="CH64" s="400">
        <v>2.0446640523748205</v>
      </c>
      <c r="CI64" s="400">
        <v>1.1630162530959882</v>
      </c>
      <c r="CJ64" s="400">
        <v>4.6089387963125432</v>
      </c>
      <c r="CK64" s="400">
        <v>3.7599707899788406</v>
      </c>
      <c r="CL64" s="400">
        <v>2.5791970335888355</v>
      </c>
      <c r="CM64" s="400">
        <v>20.416182862981501</v>
      </c>
      <c r="CN64" s="400">
        <v>9.8457671985829016</v>
      </c>
      <c r="CO64" s="400">
        <v>4.0328262445395575</v>
      </c>
      <c r="CP64" s="400">
        <v>58.415542720475813</v>
      </c>
      <c r="CQ64" s="400">
        <v>30.859867338841923</v>
      </c>
      <c r="CR64" s="400">
        <v>14.132175082757342</v>
      </c>
      <c r="CS64" s="400">
        <v>18.887660526870192</v>
      </c>
      <c r="CT64" s="400">
        <v>9.1086325843316907</v>
      </c>
      <c r="CU64" s="400">
        <v>3.7308959065422616</v>
      </c>
      <c r="CV64" s="400">
        <v>38.363118217268664</v>
      </c>
      <c r="CW64" s="400">
        <v>19.900382059246414</v>
      </c>
      <c r="CX64" s="400">
        <v>8.9122091010298909</v>
      </c>
      <c r="CY64" s="400">
        <v>10.803011836468396</v>
      </c>
      <c r="CZ64" s="400">
        <v>7.4523788737294367</v>
      </c>
      <c r="DA64" s="400">
        <v>4.1472246037727958</v>
      </c>
      <c r="DB64" s="400">
        <v>13.443456170785728</v>
      </c>
      <c r="DC64" s="400">
        <v>10.98024935558346</v>
      </c>
      <c r="DD64" s="400">
        <v>7.4637775041555363</v>
      </c>
      <c r="DE64" s="400">
        <v>18.60144618264199</v>
      </c>
      <c r="DF64" s="400">
        <v>12.832071893540947</v>
      </c>
      <c r="DG64" s="400">
        <v>7.1410062714387035</v>
      </c>
      <c r="DH64" s="400">
        <v>23.147963758163069</v>
      </c>
      <c r="DI64" s="400">
        <v>18.906627202830666</v>
      </c>
      <c r="DJ64" s="400">
        <v>12.851698921044264</v>
      </c>
      <c r="DK64" s="446">
        <v>97.0409143836889</v>
      </c>
      <c r="DL64" s="446">
        <v>46.798280470528972</v>
      </c>
      <c r="DM64" s="446">
        <v>19.168575680728679</v>
      </c>
      <c r="DN64" s="446">
        <v>162.88955526108401</v>
      </c>
      <c r="DO64" s="446">
        <v>84.496895294010699</v>
      </c>
      <c r="DP64" s="446">
        <v>37.841182998703111</v>
      </c>
      <c r="DQ64" s="446">
        <v>167.09241586952311</v>
      </c>
      <c r="DR64" s="446">
        <v>80.580833270410423</v>
      </c>
      <c r="DS64" s="446">
        <v>33.005909307560124</v>
      </c>
      <c r="DT64" s="446">
        <v>280.47560641144969</v>
      </c>
      <c r="DU64" s="446">
        <v>145.4931711826855</v>
      </c>
      <c r="DV64" s="446">
        <v>65.157822623287458</v>
      </c>
      <c r="DY64" s="527">
        <v>25.520228578726883</v>
      </c>
      <c r="DZ64" s="527">
        <v>19.691534397165793</v>
      </c>
      <c r="EA64" s="527">
        <v>13.862840215604724</v>
      </c>
      <c r="EB64" s="527">
        <v>52.736253844874007</v>
      </c>
      <c r="EC64" s="527">
        <v>46.28980100826287</v>
      </c>
      <c r="ED64" s="527">
        <v>37.538590063574169</v>
      </c>
      <c r="EE64" s="527">
        <v>23.609575658587751</v>
      </c>
      <c r="EF64" s="527">
        <v>18.217265168663381</v>
      </c>
      <c r="EG64" s="527">
        <v>12.824954678739026</v>
      </c>
      <c r="EH64" s="527">
        <v>37.297476044566771</v>
      </c>
      <c r="EI64" s="527">
        <v>31.840611294794275</v>
      </c>
      <c r="EJ64" s="527">
        <v>25.065588096646579</v>
      </c>
      <c r="EK64" s="527">
        <v>121.30114297961111</v>
      </c>
      <c r="EL64" s="527">
        <v>93.596560941057973</v>
      </c>
      <c r="EM64" s="527">
        <v>65.891978902504817</v>
      </c>
      <c r="EN64" s="527">
        <v>158.36484539272058</v>
      </c>
      <c r="EO64" s="527">
        <v>135.19503247041706</v>
      </c>
      <c r="EP64" s="527">
        <v>106.42832718385249</v>
      </c>
      <c r="EQ64" s="527">
        <v>208.8655198369039</v>
      </c>
      <c r="ER64" s="527">
        <v>161.16166654082096</v>
      </c>
      <c r="ES64" s="527">
        <v>113.45781324473792</v>
      </c>
      <c r="ET64" s="527">
        <v>272.68461734446493</v>
      </c>
      <c r="EU64" s="527">
        <v>232.7890738922969</v>
      </c>
      <c r="EV64" s="527">
        <v>183.25637612799602</v>
      </c>
      <c r="FV64" s="527">
        <v>15.9745178050158</v>
      </c>
      <c r="FW64" s="527">
        <v>12.326016824857863</v>
      </c>
      <c r="FX64" s="527">
        <v>8.6775158446999399</v>
      </c>
      <c r="FY64" s="527">
        <v>33.010528233160485</v>
      </c>
      <c r="FZ64" s="527">
        <v>28.975338058434531</v>
      </c>
      <c r="GA64" s="527">
        <v>23.49747273994322</v>
      </c>
      <c r="GB64" s="527">
        <v>14.778534822425657</v>
      </c>
      <c r="GC64" s="527">
        <v>11.403190449402508</v>
      </c>
      <c r="GD64" s="527">
        <v>8.0278460763793706</v>
      </c>
      <c r="GE64" s="527">
        <v>23.3465461846504</v>
      </c>
      <c r="GF64" s="527">
        <v>19.930793741999178</v>
      </c>
      <c r="GG64" s="527">
        <v>15.689933266383306</v>
      </c>
      <c r="GH64" s="527">
        <v>7.8543191673372972</v>
      </c>
      <c r="GI64" s="527">
        <v>6.0604314562787795</v>
      </c>
      <c r="GJ64" s="527">
        <v>4.266543745220261</v>
      </c>
      <c r="GK64" s="527">
        <v>10.25421533587301</v>
      </c>
      <c r="GL64" s="527">
        <v>8.7539565479582357</v>
      </c>
      <c r="GM64" s="527">
        <v>6.8912957422691683</v>
      </c>
      <c r="GN64" s="527">
        <v>10.661620399612241</v>
      </c>
      <c r="GO64" s="527">
        <v>8.2265589503180898</v>
      </c>
      <c r="GP64" s="527">
        <v>5.791497501023934</v>
      </c>
      <c r="GQ64" s="527">
        <v>13.919290657502431</v>
      </c>
      <c r="GR64" s="527">
        <v>11.882807372681684</v>
      </c>
      <c r="GS64" s="527">
        <v>9.3543918575498779</v>
      </c>
    </row>
    <row r="65" spans="1:201" x14ac:dyDescent="0.2">
      <c r="A65" s="106" t="s">
        <v>27</v>
      </c>
      <c r="B65" s="103" t="s">
        <v>28</v>
      </c>
      <c r="C65" s="147">
        <v>0.31752433667291152</v>
      </c>
      <c r="D65" s="147">
        <v>1.8795189888368067</v>
      </c>
      <c r="E65" s="147">
        <v>0.27958492731939955</v>
      </c>
      <c r="F65" s="147">
        <v>1.5916029678980161</v>
      </c>
      <c r="G65" s="147">
        <v>3.7939409353511991E-2</v>
      </c>
      <c r="H65" s="147">
        <v>0.28791602093879043</v>
      </c>
      <c r="I65" s="148">
        <v>6.8550815763301617E-2</v>
      </c>
      <c r="J65" s="148">
        <v>0.40095516409610754</v>
      </c>
      <c r="K65" s="148">
        <v>6.0188587366149029E-2</v>
      </c>
      <c r="L65" s="148">
        <v>0.34263769225339358</v>
      </c>
      <c r="M65" s="148">
        <v>8.3622283971525897E-3</v>
      </c>
      <c r="N65" s="148">
        <v>5.8317471842713985E-2</v>
      </c>
      <c r="O65" s="448">
        <v>4.7199789206039754E-2</v>
      </c>
      <c r="P65" s="448">
        <v>0.27746963074054409</v>
      </c>
      <c r="Q65" s="448">
        <v>4.2828934873074063E-2</v>
      </c>
      <c r="R65" s="448">
        <v>0.24381378677836063</v>
      </c>
      <c r="S65" s="448">
        <v>4.3708543329656919E-3</v>
      </c>
      <c r="T65" s="448">
        <v>3.3655843962183463E-2</v>
      </c>
      <c r="U65" s="448"/>
      <c r="V65" s="448"/>
      <c r="W65" s="448"/>
      <c r="X65" s="448"/>
      <c r="Y65" s="148">
        <v>6.045477515962753E-3</v>
      </c>
      <c r="Z65" s="148">
        <v>6.8370907879627268E-2</v>
      </c>
      <c r="AA65" s="400">
        <f t="shared" si="3"/>
        <v>0.43932041915821562</v>
      </c>
      <c r="AB65" s="548">
        <f>AA65*1000/GDP!C17</f>
        <v>2.2685022754102046E-3</v>
      </c>
      <c r="AC65" s="400">
        <f t="shared" si="4"/>
        <v>2.6263146915530857</v>
      </c>
      <c r="AD65" s="548">
        <f>AC65*1000/GDP!C17</f>
        <v>1.3561402097237366E-2</v>
      </c>
      <c r="AE65" s="559">
        <v>9.3697880930810329E-3</v>
      </c>
      <c r="AF65" s="559">
        <v>3.7085283369527565E-2</v>
      </c>
      <c r="AG65" s="559">
        <v>4.6934024965688739E-3</v>
      </c>
      <c r="AH65" s="559">
        <v>2.4999338174246939E-2</v>
      </c>
      <c r="AI65" s="559">
        <v>9.7863348485891432E-4</v>
      </c>
      <c r="AJ65" s="559">
        <v>3.8733960405893273E-3</v>
      </c>
      <c r="AK65" s="559">
        <v>1.8415287314943571E-3</v>
      </c>
      <c r="AL65" s="559">
        <v>1.0375556605139958E-2</v>
      </c>
      <c r="AY65" s="526">
        <v>1.1889091206600151</v>
      </c>
      <c r="AZ65" s="526">
        <v>2.8918570773742918</v>
      </c>
      <c r="BA65" s="526">
        <v>0.22265965305724322</v>
      </c>
      <c r="BB65" s="526">
        <v>0.22930312819321083</v>
      </c>
      <c r="BC65" s="526">
        <v>7.0374992093398285</v>
      </c>
      <c r="BD65" s="526">
        <v>16.462576689006081</v>
      </c>
      <c r="BE65" s="526">
        <v>1.6897279747956528</v>
      </c>
      <c r="BF65" s="526">
        <v>0.90757351202465308</v>
      </c>
      <c r="BG65" s="526">
        <v>2.4535009220938302</v>
      </c>
      <c r="BH65" s="526">
        <v>7.1331409508252115</v>
      </c>
      <c r="BI65" s="526">
        <v>0.42878560880317579</v>
      </c>
      <c r="BJ65" s="526">
        <v>0.83159147546880419</v>
      </c>
      <c r="BK65" s="526">
        <v>14.350578528851379</v>
      </c>
      <c r="BL65" s="526">
        <v>40.607082851781925</v>
      </c>
      <c r="BM65" s="526">
        <v>2.9903144808212638</v>
      </c>
      <c r="BN65" s="526">
        <v>4.4294595516288338</v>
      </c>
      <c r="BO65" s="526">
        <v>0.71363863949836737</v>
      </c>
      <c r="BP65" s="526">
        <v>1.6108292917997518</v>
      </c>
      <c r="BQ65" s="526">
        <v>0.11051047524225292</v>
      </c>
      <c r="BR65" s="526">
        <v>0.1139087704317208</v>
      </c>
      <c r="BS65" s="526">
        <v>4.1952104684073079</v>
      </c>
      <c r="BT65" s="526">
        <v>9.1700246725984726</v>
      </c>
      <c r="BU65" s="526">
        <v>0.85093737461993724</v>
      </c>
      <c r="BV65" s="526">
        <v>0.45084680547409839</v>
      </c>
      <c r="BW65" s="526">
        <v>1.0674158684564432</v>
      </c>
      <c r="BX65" s="526">
        <v>0.89688569472848922</v>
      </c>
      <c r="BY65" s="526">
        <v>12.071865591888747</v>
      </c>
      <c r="BZ65" s="526">
        <v>5.0532408942891536</v>
      </c>
      <c r="CA65" s="400">
        <v>3.2608354326387139</v>
      </c>
      <c r="CB65" s="400">
        <v>2.2589458102696427</v>
      </c>
      <c r="CC65" s="400">
        <v>1.2756985696017469</v>
      </c>
      <c r="CD65" s="400">
        <v>6.6267297094888971</v>
      </c>
      <c r="CE65" s="400">
        <v>5.6651730716606989</v>
      </c>
      <c r="CF65" s="400">
        <v>4.0868455113460929</v>
      </c>
      <c r="CG65" s="400">
        <v>3.0908578732367036</v>
      </c>
      <c r="CH65" s="400">
        <v>2.149011043020606</v>
      </c>
      <c r="CI65" s="400">
        <v>1.2223694001040504</v>
      </c>
      <c r="CJ65" s="400">
        <v>4.8441504893568039</v>
      </c>
      <c r="CK65" s="400">
        <v>3.9518564136316132</v>
      </c>
      <c r="CL65" s="400">
        <v>2.7108232772374885</v>
      </c>
      <c r="CM65" s="400">
        <v>22.242143021210659</v>
      </c>
      <c r="CN65" s="400">
        <v>10.726342120568418</v>
      </c>
      <c r="CO65" s="400">
        <v>4.3935097325848247</v>
      </c>
      <c r="CP65" s="400">
        <v>63.640047925233048</v>
      </c>
      <c r="CQ65" s="400">
        <v>33.619878288348758</v>
      </c>
      <c r="CR65" s="400">
        <v>15.396113049193907</v>
      </c>
      <c r="CS65" s="400">
        <v>19.851569749037505</v>
      </c>
      <c r="CT65" s="400">
        <v>9.5734807817503427</v>
      </c>
      <c r="CU65" s="400">
        <v>3.9212977282049422</v>
      </c>
      <c r="CV65" s="400">
        <v>40.320934188606842</v>
      </c>
      <c r="CW65" s="400">
        <v>20.915974316650207</v>
      </c>
      <c r="CX65" s="400">
        <v>9.3670330603098133</v>
      </c>
      <c r="CY65" s="400">
        <v>7.8154988547776725</v>
      </c>
      <c r="CZ65" s="400">
        <v>5.3914648465332284</v>
      </c>
      <c r="DA65" s="400">
        <v>3.000332650925619</v>
      </c>
      <c r="DB65" s="400">
        <v>9.7257429592317415</v>
      </c>
      <c r="DC65" s="400">
        <v>7.9437223214030901</v>
      </c>
      <c r="DD65" s="400">
        <v>5.3997112489615278</v>
      </c>
      <c r="DE65" s="400">
        <v>18.60144618264199</v>
      </c>
      <c r="DF65" s="400">
        <v>12.832071893540947</v>
      </c>
      <c r="DG65" s="400">
        <v>7.1410062714387035</v>
      </c>
      <c r="DH65" s="400">
        <v>23.147963758163069</v>
      </c>
      <c r="DI65" s="400">
        <v>18.906627202830666</v>
      </c>
      <c r="DJ65" s="400">
        <v>12.851698921044264</v>
      </c>
      <c r="DK65" s="446">
        <v>70.204787952933884</v>
      </c>
      <c r="DL65" s="446">
        <v>33.856475671746658</v>
      </c>
      <c r="DM65" s="446">
        <v>13.867612435147439</v>
      </c>
      <c r="DN65" s="446">
        <v>117.84335256402183</v>
      </c>
      <c r="DO65" s="446">
        <v>61.12974774065372</v>
      </c>
      <c r="DP65" s="446">
        <v>27.376413806325985</v>
      </c>
      <c r="DQ65" s="446">
        <v>167.09241586952311</v>
      </c>
      <c r="DR65" s="446">
        <v>80.580833270410423</v>
      </c>
      <c r="DS65" s="446">
        <v>33.005909307560124</v>
      </c>
      <c r="DT65" s="446">
        <v>280.47560641144969</v>
      </c>
      <c r="DU65" s="446">
        <v>145.4931711826855</v>
      </c>
      <c r="DV65" s="446">
        <v>65.157822623287458</v>
      </c>
      <c r="DY65" s="527">
        <v>27.802678776513346</v>
      </c>
      <c r="DZ65" s="527">
        <v>21.452684241136833</v>
      </c>
      <c r="EA65" s="527">
        <v>15.102689705760334</v>
      </c>
      <c r="EB65" s="527">
        <v>57.452821043613199</v>
      </c>
      <c r="EC65" s="527">
        <v>50.429817432523151</v>
      </c>
      <c r="ED65" s="527">
        <v>40.895925286921305</v>
      </c>
      <c r="EE65" s="527">
        <v>24.814462186296897</v>
      </c>
      <c r="EF65" s="527">
        <v>19.146961563500685</v>
      </c>
      <c r="EG65" s="527">
        <v>13.479460940704485</v>
      </c>
      <c r="EH65" s="527">
        <v>39.20090823892334</v>
      </c>
      <c r="EI65" s="527">
        <v>33.465558906640339</v>
      </c>
      <c r="EJ65" s="527">
        <v>26.344780482121362</v>
      </c>
      <c r="EK65" s="527">
        <v>87.75598494116737</v>
      </c>
      <c r="EL65" s="527">
        <v>67.712951343493316</v>
      </c>
      <c r="EM65" s="527">
        <v>47.669917745819305</v>
      </c>
      <c r="EN65" s="527">
        <v>114.56992610391011</v>
      </c>
      <c r="EO65" s="527">
        <v>97.807596385045926</v>
      </c>
      <c r="EP65" s="527">
        <v>76.99616383029182</v>
      </c>
      <c r="EQ65" s="527">
        <v>208.8655198369039</v>
      </c>
      <c r="ER65" s="527">
        <v>161.16166654082096</v>
      </c>
      <c r="ES65" s="527">
        <v>113.45781324473792</v>
      </c>
      <c r="ET65" s="527">
        <v>272.68461734446493</v>
      </c>
      <c r="EU65" s="527">
        <v>232.7890738922969</v>
      </c>
      <c r="EV65" s="527">
        <v>183.25637612799602</v>
      </c>
      <c r="FV65" s="527">
        <v>13.598734549751796</v>
      </c>
      <c r="FW65" s="527">
        <v>10.492850732833173</v>
      </c>
      <c r="FX65" s="527">
        <v>7.386966915914555</v>
      </c>
      <c r="FY65" s="527">
        <v>28.101093020090225</v>
      </c>
      <c r="FZ65" s="527">
        <v>24.666029707779472</v>
      </c>
      <c r="GA65" s="527">
        <v>20.002850682615694</v>
      </c>
      <c r="GB65" s="527">
        <v>12.137150055891958</v>
      </c>
      <c r="GC65" s="527">
        <v>9.3650849196697177</v>
      </c>
      <c r="GD65" s="527">
        <v>6.593019783447482</v>
      </c>
      <c r="GE65" s="527">
        <v>19.173790753595473</v>
      </c>
      <c r="GF65" s="527">
        <v>16.36853972916186</v>
      </c>
      <c r="GG65" s="527">
        <v>12.885653192903535</v>
      </c>
      <c r="GH65" s="527">
        <v>6.1294490756867566</v>
      </c>
      <c r="GI65" s="527">
        <v>4.7295131756842244</v>
      </c>
      <c r="GJ65" s="527">
        <v>3.3295772756816944</v>
      </c>
      <c r="GK65" s="527">
        <v>8.0023092228969759</v>
      </c>
      <c r="GL65" s="527">
        <v>6.8315190315438805</v>
      </c>
      <c r="GM65" s="527">
        <v>5.3779131478884894</v>
      </c>
      <c r="GN65" s="527">
        <v>10.661620399612241</v>
      </c>
      <c r="GO65" s="527">
        <v>8.2265589503180898</v>
      </c>
      <c r="GP65" s="527">
        <v>5.791497501023934</v>
      </c>
      <c r="GQ65" s="527">
        <v>13.919290657502431</v>
      </c>
      <c r="GR65" s="527">
        <v>11.882807372681684</v>
      </c>
      <c r="GS65" s="527">
        <v>9.3543918575498779</v>
      </c>
    </row>
    <row r="66" spans="1:201" x14ac:dyDescent="0.2">
      <c r="A66" s="106" t="s">
        <v>29</v>
      </c>
      <c r="B66" s="103" t="s">
        <v>30</v>
      </c>
      <c r="C66" s="147">
        <v>0.76888696294097225</v>
      </c>
      <c r="D66" s="147">
        <v>6.0742517088767487</v>
      </c>
      <c r="E66" s="147">
        <v>0.6477495769745345</v>
      </c>
      <c r="F66" s="147">
        <v>5.0218203307927309</v>
      </c>
      <c r="G66" s="147">
        <v>0.12113738596643769</v>
      </c>
      <c r="H66" s="147">
        <v>1.0524313780840189</v>
      </c>
      <c r="I66" s="148">
        <v>1.9843336004823419E-2</v>
      </c>
      <c r="J66" s="148">
        <v>0.18045403361394124</v>
      </c>
      <c r="K66" s="148">
        <v>8.7609560949500065E-3</v>
      </c>
      <c r="L66" s="148">
        <v>6.7921229127305277E-2</v>
      </c>
      <c r="M66" s="148">
        <v>1.1082379909873413E-2</v>
      </c>
      <c r="N66" s="148">
        <v>0.11253280448663595</v>
      </c>
      <c r="O66" s="448">
        <v>0.34929727591281196</v>
      </c>
      <c r="P66" s="448">
        <v>2.7208647821148806</v>
      </c>
      <c r="Q66" s="448">
        <v>0.32653632580235586</v>
      </c>
      <c r="R66" s="448">
        <v>2.5315443158075523</v>
      </c>
      <c r="S66" s="448">
        <v>2.2760950110456115E-2</v>
      </c>
      <c r="T66" s="448">
        <v>0.1893204663073281</v>
      </c>
      <c r="U66" s="448"/>
      <c r="V66" s="448"/>
      <c r="W66" s="448"/>
      <c r="X66" s="448"/>
      <c r="Y66" s="148">
        <v>9.3378167499575618E-3</v>
      </c>
      <c r="Z66" s="148">
        <v>7.3678456185959543E-2</v>
      </c>
      <c r="AA66" s="400">
        <f t="shared" si="3"/>
        <v>1.1473653916085653</v>
      </c>
      <c r="AB66" s="548">
        <f>AA66*1000/GDP!C18</f>
        <v>4.5546458535298782E-3</v>
      </c>
      <c r="AC66" s="400">
        <f t="shared" si="4"/>
        <v>9.0492489807915302</v>
      </c>
      <c r="AD66" s="548">
        <f>AC66*1000/GDP!C18</f>
        <v>3.592240505889592E-2</v>
      </c>
      <c r="AE66" s="559">
        <v>1.537580560687108E-2</v>
      </c>
      <c r="AF66" s="559">
        <v>6.1826329943676608E-2</v>
      </c>
      <c r="AG66" s="559">
        <v>3.2931427721927019E-3</v>
      </c>
      <c r="AH66" s="559">
        <v>1.7700061154897213E-2</v>
      </c>
      <c r="AI66" s="559">
        <v>4.4650955363899174E-3</v>
      </c>
      <c r="AJ66" s="559">
        <v>1.7954211761074541E-2</v>
      </c>
      <c r="AK66" s="559">
        <v>9.0480247901089759E-4</v>
      </c>
      <c r="AL66" s="559">
        <v>5.1735868813927782E-3</v>
      </c>
      <c r="AY66" s="526">
        <v>2.1658787688478092</v>
      </c>
      <c r="AZ66" s="526">
        <v>6.0821556523430473</v>
      </c>
      <c r="BA66" s="526">
        <v>0.48747439020699274</v>
      </c>
      <c r="BB66" s="526">
        <v>0.21656064235029693</v>
      </c>
      <c r="BC66" s="526">
        <v>17.11056819401901</v>
      </c>
      <c r="BD66" s="526">
        <v>47.153242542654752</v>
      </c>
      <c r="BE66" s="526">
        <v>4.2351363303179834</v>
      </c>
      <c r="BF66" s="526">
        <v>0.87079337948840296</v>
      </c>
      <c r="BG66" s="526">
        <v>2.3917110660899219</v>
      </c>
      <c r="BH66" s="526">
        <v>10.559552908203825</v>
      </c>
      <c r="BI66" s="526">
        <v>1.4841730836328215</v>
      </c>
      <c r="BJ66" s="526">
        <v>0.66153577608731451</v>
      </c>
      <c r="BK66" s="526">
        <v>21.750068083819993</v>
      </c>
      <c r="BL66" s="526">
        <v>81.865244476391538</v>
      </c>
      <c r="BM66" s="526">
        <v>15.070604040200934</v>
      </c>
      <c r="BN66" s="526">
        <v>3.5556380342117397</v>
      </c>
      <c r="BO66" s="526">
        <v>2.2609987403278589</v>
      </c>
      <c r="BP66" s="526">
        <v>4.2273345498102328</v>
      </c>
      <c r="BQ66" s="526">
        <v>0.29466293084548451</v>
      </c>
      <c r="BR66" s="526">
        <v>0.14389210186110915</v>
      </c>
      <c r="BS66" s="526">
        <v>17.612138053145728</v>
      </c>
      <c r="BT66" s="526">
        <v>32.773336088391069</v>
      </c>
      <c r="BU66" s="526">
        <v>2.4509400179003862</v>
      </c>
      <c r="BV66" s="526">
        <v>0.57859215922829454</v>
      </c>
      <c r="BW66" s="526">
        <v>4.2090692143036668</v>
      </c>
      <c r="BX66" s="526">
        <v>0.81568879780120251</v>
      </c>
      <c r="BY66" s="526">
        <v>33.210945341281544</v>
      </c>
      <c r="BZ66" s="526">
        <v>4.6640421102919207</v>
      </c>
      <c r="CA66" s="400">
        <v>7.3858741068104941</v>
      </c>
      <c r="CB66" s="400">
        <v>5.1165689632050668</v>
      </c>
      <c r="CC66" s="400">
        <v>2.8894892821046758</v>
      </c>
      <c r="CD66" s="400">
        <v>15.009715823394929</v>
      </c>
      <c r="CE66" s="400">
        <v>12.83175971731492</v>
      </c>
      <c r="CF66" s="400">
        <v>9.2568076367861742</v>
      </c>
      <c r="CG66" s="400">
        <v>7.5095948911959169</v>
      </c>
      <c r="CH66" s="400">
        <v>5.2212696318163108</v>
      </c>
      <c r="CI66" s="400">
        <v>2.9698871247557408</v>
      </c>
      <c r="CJ66" s="400">
        <v>11.769421066573965</v>
      </c>
      <c r="CK66" s="400">
        <v>9.6014899266366474</v>
      </c>
      <c r="CL66" s="400">
        <v>6.5862571067882376</v>
      </c>
      <c r="CM66" s="400">
        <v>50.379012254353427</v>
      </c>
      <c r="CN66" s="400">
        <v>24.295434150440506</v>
      </c>
      <c r="CO66" s="400">
        <v>9.9514098280204308</v>
      </c>
      <c r="CP66" s="400">
        <v>144.14630601176856</v>
      </c>
      <c r="CQ66" s="400">
        <v>76.149868232723989</v>
      </c>
      <c r="CR66" s="400">
        <v>34.872582522065422</v>
      </c>
      <c r="CS66" s="400">
        <v>48.231673174114562</v>
      </c>
      <c r="CT66" s="400">
        <v>23.259873251405562</v>
      </c>
      <c r="CU66" s="400">
        <v>9.5272440837757202</v>
      </c>
      <c r="CV66" s="400">
        <v>97.964349643138775</v>
      </c>
      <c r="CW66" s="400">
        <v>50.817766560136057</v>
      </c>
      <c r="CX66" s="400">
        <v>22.758284754680101</v>
      </c>
      <c r="CY66" s="400">
        <v>13.365284186027909</v>
      </c>
      <c r="CZ66" s="400">
        <v>9.2199437543063638</v>
      </c>
      <c r="DA66" s="400">
        <v>5.1308687106678752</v>
      </c>
      <c r="DB66" s="400">
        <v>16.631992529936852</v>
      </c>
      <c r="DC66" s="400">
        <v>13.584559129650827</v>
      </c>
      <c r="DD66" s="400">
        <v>9.234045926671115</v>
      </c>
      <c r="DE66" s="400">
        <v>50.327770636285187</v>
      </c>
      <c r="DF66" s="400">
        <v>34.718245275417893</v>
      </c>
      <c r="DG66" s="400">
        <v>19.320590571963596</v>
      </c>
      <c r="DH66" s="400">
        <v>62.628754736552871</v>
      </c>
      <c r="DI66" s="400">
        <v>51.153463447252513</v>
      </c>
      <c r="DJ66" s="400">
        <v>34.771347842216208</v>
      </c>
      <c r="DK66" s="446">
        <v>120.05720423555508</v>
      </c>
      <c r="DL66" s="446">
        <v>57.897957289523092</v>
      </c>
      <c r="DM66" s="446">
        <v>23.715003305788667</v>
      </c>
      <c r="DN66" s="446">
        <v>201.52391110512639</v>
      </c>
      <c r="DO66" s="446">
        <v>104.53797843941672</v>
      </c>
      <c r="DP66" s="446">
        <v>46.816403829701983</v>
      </c>
      <c r="DQ66" s="446">
        <v>452.08252618505486</v>
      </c>
      <c r="DR66" s="446">
        <v>218.01819356918148</v>
      </c>
      <c r="DS66" s="446">
        <v>89.300252085936791</v>
      </c>
      <c r="DT66" s="446">
        <v>758.8502447578818</v>
      </c>
      <c r="DU66" s="446">
        <v>393.64396061102218</v>
      </c>
      <c r="DV66" s="446">
        <v>176.28994648838693</v>
      </c>
      <c r="DY66" s="527">
        <v>62.97376531794179</v>
      </c>
      <c r="DZ66" s="527">
        <v>48.590868300881013</v>
      </c>
      <c r="EA66" s="527">
        <v>34.207971283820243</v>
      </c>
      <c r="EB66" s="527">
        <v>130.13208181617998</v>
      </c>
      <c r="EC66" s="527">
        <v>114.22480234908593</v>
      </c>
      <c r="ED66" s="527">
        <v>92.630297324236253</v>
      </c>
      <c r="EE66" s="527">
        <v>60.289591467643234</v>
      </c>
      <c r="EF66" s="527">
        <v>46.519746502811124</v>
      </c>
      <c r="EG66" s="527">
        <v>32.749901537979042</v>
      </c>
      <c r="EH66" s="527">
        <v>95.243117708607187</v>
      </c>
      <c r="EI66" s="527">
        <v>81.30842649621772</v>
      </c>
      <c r="EJ66" s="527">
        <v>64.007675872537817</v>
      </c>
      <c r="EK66" s="527">
        <v>150.07150529444385</v>
      </c>
      <c r="EL66" s="527">
        <v>115.79591457904618</v>
      </c>
      <c r="EM66" s="527">
        <v>81.520323863648542</v>
      </c>
      <c r="EN66" s="527">
        <v>195.92602468553952</v>
      </c>
      <c r="EO66" s="527">
        <v>167.26076550306672</v>
      </c>
      <c r="EP66" s="527">
        <v>131.67113577103677</v>
      </c>
      <c r="EQ66" s="527">
        <v>565.10315773131867</v>
      </c>
      <c r="ER66" s="527">
        <v>436.03638713836335</v>
      </c>
      <c r="ES66" s="527">
        <v>306.96961654540775</v>
      </c>
      <c r="ET66" s="527">
        <v>737.77107129238482</v>
      </c>
      <c r="EU66" s="527">
        <v>629.83033697763574</v>
      </c>
      <c r="EV66" s="527">
        <v>495.81547449858823</v>
      </c>
      <c r="FV66" s="527">
        <v>43.063339377752101</v>
      </c>
      <c r="FW66" s="527">
        <v>33.227885322339581</v>
      </c>
      <c r="FX66" s="527">
        <v>23.392431266927073</v>
      </c>
      <c r="FY66" s="527">
        <v>88.988199687449111</v>
      </c>
      <c r="FZ66" s="527">
        <v>78.110327436843036</v>
      </c>
      <c r="GA66" s="527">
        <v>63.343360686726705</v>
      </c>
      <c r="GB66" s="527">
        <v>41.227821223792169</v>
      </c>
      <c r="GC66" s="527">
        <v>31.811590450456912</v>
      </c>
      <c r="GD66" s="527">
        <v>22.395359677121672</v>
      </c>
      <c r="GE66" s="527">
        <v>65.130085212046097</v>
      </c>
      <c r="GF66" s="527">
        <v>55.601127656885566</v>
      </c>
      <c r="GG66" s="527">
        <v>43.770358258932504</v>
      </c>
      <c r="GH66" s="527">
        <v>10.718835569542668</v>
      </c>
      <c r="GI66" s="527">
        <v>8.2707064579804523</v>
      </c>
      <c r="GJ66" s="527">
        <v>5.8225773464182415</v>
      </c>
      <c r="GK66" s="527">
        <v>13.993987987779638</v>
      </c>
      <c r="GL66" s="527">
        <v>11.946575994860655</v>
      </c>
      <c r="GM66" s="527">
        <v>9.4045918365085139</v>
      </c>
      <c r="GN66" s="527">
        <v>28.845906969509262</v>
      </c>
      <c r="GO66" s="527">
        <v>22.257644266596664</v>
      </c>
      <c r="GP66" s="527">
        <v>15.669381563684048</v>
      </c>
      <c r="GQ66" s="527">
        <v>37.659806702785772</v>
      </c>
      <c r="GR66" s="527">
        <v>32.149930607306281</v>
      </c>
      <c r="GS66" s="527">
        <v>25.309090660274542</v>
      </c>
    </row>
    <row r="67" spans="1:201" x14ac:dyDescent="0.2">
      <c r="A67" s="106" t="s">
        <v>31</v>
      </c>
      <c r="B67" s="103" t="s">
        <v>32</v>
      </c>
      <c r="C67" s="147">
        <v>4.2280174410324332</v>
      </c>
      <c r="D67" s="147">
        <v>23.633405413541706</v>
      </c>
      <c r="E67" s="147">
        <v>3.5485112445979445</v>
      </c>
      <c r="F67" s="147">
        <v>19.830736738756727</v>
      </c>
      <c r="G67" s="147">
        <v>0.67950619643448873</v>
      </c>
      <c r="H67" s="147">
        <v>3.8026686747849783</v>
      </c>
      <c r="I67" s="148">
        <v>0.30020553449684678</v>
      </c>
      <c r="J67" s="148">
        <v>1.7477236918761481</v>
      </c>
      <c r="K67" s="148">
        <v>0.24206496351081744</v>
      </c>
      <c r="L67" s="148">
        <v>1.3527719751114005</v>
      </c>
      <c r="M67" s="148">
        <v>5.8140570986029337E-2</v>
      </c>
      <c r="N67" s="148">
        <v>0.39495171676474772</v>
      </c>
      <c r="O67" s="448">
        <v>1.062456445182044</v>
      </c>
      <c r="P67" s="448">
        <v>5.9416519915410877</v>
      </c>
      <c r="Q67" s="448">
        <v>0.93322826627119038</v>
      </c>
      <c r="R67" s="448">
        <v>5.2153150405719479</v>
      </c>
      <c r="S67" s="448">
        <v>0.12922817891085353</v>
      </c>
      <c r="T67" s="448">
        <v>0.72633695096913931</v>
      </c>
      <c r="U67" s="448"/>
      <c r="V67" s="448"/>
      <c r="W67" s="448"/>
      <c r="X67" s="448"/>
      <c r="Y67" s="148">
        <v>2.961413508784972E-2</v>
      </c>
      <c r="Z67" s="148">
        <v>0.36907849955851363</v>
      </c>
      <c r="AA67" s="400">
        <f t="shared" si="3"/>
        <v>5.620293555799174</v>
      </c>
      <c r="AB67" s="548">
        <f>AA67*1000/GDP!C19</f>
        <v>3.2852439784676799E-3</v>
      </c>
      <c r="AC67" s="400">
        <f t="shared" si="4"/>
        <v>31.691859596517453</v>
      </c>
      <c r="AD67" s="548">
        <f>AC67*1000/GDP!C19</f>
        <v>1.8524920428484182E-2</v>
      </c>
      <c r="AE67" s="559">
        <v>7.2118250827374955E-2</v>
      </c>
      <c r="AF67" s="559">
        <v>0.29452062881027535</v>
      </c>
      <c r="AG67" s="559">
        <v>1.3970852997017631E-2</v>
      </c>
      <c r="AH67" s="559">
        <v>7.7451613654424767E-2</v>
      </c>
      <c r="AI67" s="559">
        <v>1.1855327026347458E-2</v>
      </c>
      <c r="AJ67" s="559">
        <v>4.8415461141854743E-2</v>
      </c>
      <c r="AK67" s="559">
        <v>5.8669485575454658E-3</v>
      </c>
      <c r="AL67" s="559">
        <v>3.4035755673426017E-2</v>
      </c>
      <c r="AY67" s="526">
        <v>0.99414737677115306</v>
      </c>
      <c r="AZ67" s="526">
        <v>4.0615510691888241</v>
      </c>
      <c r="BA67" s="526">
        <v>0.20108348183632621</v>
      </c>
      <c r="BB67" s="526">
        <v>6.9336146225283196E-2</v>
      </c>
      <c r="BC67" s="526">
        <v>5.5569988354410436</v>
      </c>
      <c r="BD67" s="526">
        <v>22.697842687328244</v>
      </c>
      <c r="BE67" s="526">
        <v>1.125308144955838</v>
      </c>
      <c r="BF67" s="526">
        <v>0.28315891125024545</v>
      </c>
      <c r="BG67" s="526">
        <v>2.2155403754164786</v>
      </c>
      <c r="BH67" s="526">
        <v>11.909722695614635</v>
      </c>
      <c r="BI67" s="526">
        <v>0.50480231891092187</v>
      </c>
      <c r="BJ67" s="526">
        <v>0.29458854339129437</v>
      </c>
      <c r="BK67" s="526">
        <v>12.898337836820348</v>
      </c>
      <c r="BL67" s="526">
        <v>66.557088065558503</v>
      </c>
      <c r="BM67" s="526">
        <v>3.429146619984206</v>
      </c>
      <c r="BN67" s="526">
        <v>1.6331399417510803</v>
      </c>
      <c r="BO67" s="526">
        <v>1.4967349453938199</v>
      </c>
      <c r="BP67" s="526">
        <v>5.2587392715869843</v>
      </c>
      <c r="BQ67" s="526">
        <v>0.24273350332943214</v>
      </c>
      <c r="BR67" s="526">
        <v>8.1136666986286507E-2</v>
      </c>
      <c r="BS67" s="526">
        <v>8.3702990456089417</v>
      </c>
      <c r="BT67" s="526">
        <v>29.388289027225145</v>
      </c>
      <c r="BU67" s="526">
        <v>1.364302385070209</v>
      </c>
      <c r="BV67" s="526">
        <v>0.33135055143767173</v>
      </c>
      <c r="BW67" s="526">
        <v>0.81437554588953909</v>
      </c>
      <c r="BX67" s="526">
        <v>0.2493412816714895</v>
      </c>
      <c r="BY67" s="526">
        <v>10.149494613380613</v>
      </c>
      <c r="BZ67" s="526">
        <v>1.4464962252575446</v>
      </c>
      <c r="CA67" s="400">
        <v>3.5863326250901553</v>
      </c>
      <c r="CB67" s="400">
        <v>2.4844341964001004</v>
      </c>
      <c r="CC67" s="400">
        <v>1.4030390353803812</v>
      </c>
      <c r="CD67" s="400">
        <v>7.2882142923287416</v>
      </c>
      <c r="CE67" s="400">
        <v>6.2306715624164557</v>
      </c>
      <c r="CF67" s="400">
        <v>4.4947951484568298</v>
      </c>
      <c r="CG67" s="400">
        <v>3.4678589711352874</v>
      </c>
      <c r="CH67" s="400">
        <v>2.4111322908560946</v>
      </c>
      <c r="CI67" s="400">
        <v>1.3714654196483858</v>
      </c>
      <c r="CJ67" s="400">
        <v>5.4350058854223153</v>
      </c>
      <c r="CK67" s="400">
        <v>4.4338760560024628</v>
      </c>
      <c r="CL67" s="400">
        <v>3.0414704288185366</v>
      </c>
      <c r="CM67" s="400">
        <v>24.462357827220984</v>
      </c>
      <c r="CN67" s="400">
        <v>11.797047563281728</v>
      </c>
      <c r="CO67" s="400">
        <v>4.8320706819201957</v>
      </c>
      <c r="CP67" s="400">
        <v>69.992609210540252</v>
      </c>
      <c r="CQ67" s="400">
        <v>36.975820720733751</v>
      </c>
      <c r="CR67" s="400">
        <v>16.932955884627145</v>
      </c>
      <c r="CS67" s="400">
        <v>22.27292456292297</v>
      </c>
      <c r="CT67" s="400">
        <v>10.741186614063933</v>
      </c>
      <c r="CU67" s="400">
        <v>4.3995900371205883</v>
      </c>
      <c r="CV67" s="400">
        <v>45.238998066284609</v>
      </c>
      <c r="CW67" s="400">
        <v>23.467157711161423</v>
      </c>
      <c r="CX67" s="400">
        <v>10.50955785200822</v>
      </c>
      <c r="CY67" s="400">
        <v>10.424250679734588</v>
      </c>
      <c r="CZ67" s="400">
        <v>7.1910932540003438</v>
      </c>
      <c r="DA67" s="400">
        <v>4.0018200062459073</v>
      </c>
      <c r="DB67" s="400">
        <v>12.972119187467964</v>
      </c>
      <c r="DC67" s="400">
        <v>10.595274127369134</v>
      </c>
      <c r="DD67" s="400">
        <v>7.2020922404650438</v>
      </c>
      <c r="DE67" s="400">
        <v>26.627450880736259</v>
      </c>
      <c r="DF67" s="400">
        <v>18.368752659789582</v>
      </c>
      <c r="DG67" s="400">
        <v>10.222151109369111</v>
      </c>
      <c r="DH67" s="400">
        <v>33.135663856862877</v>
      </c>
      <c r="DI67" s="400">
        <v>27.064308990854059</v>
      </c>
      <c r="DJ67" s="400">
        <v>18.396848201697889</v>
      </c>
      <c r="DK67" s="446">
        <v>93.638592000000003</v>
      </c>
      <c r="DL67" s="446">
        <v>45.157499999999992</v>
      </c>
      <c r="DM67" s="446">
        <v>18.496512000000003</v>
      </c>
      <c r="DN67" s="446">
        <v>157.17853343638581</v>
      </c>
      <c r="DO67" s="446">
        <v>81.534374999999997</v>
      </c>
      <c r="DP67" s="446">
        <v>36.514444635205209</v>
      </c>
      <c r="DQ67" s="446">
        <v>239.18812830053565</v>
      </c>
      <c r="DR67" s="446">
        <v>115.34921310789719</v>
      </c>
      <c r="DS67" s="446">
        <v>47.247037688994709</v>
      </c>
      <c r="DT67" s="446">
        <v>401.49300004075553</v>
      </c>
      <c r="DU67" s="446">
        <v>208.2694125559255</v>
      </c>
      <c r="DV67" s="446">
        <v>93.271603958208487</v>
      </c>
      <c r="DY67" s="527">
        <v>30.57794728402623</v>
      </c>
      <c r="DZ67" s="527">
        <v>23.594095126563438</v>
      </c>
      <c r="EA67" s="527">
        <v>16.610242969100668</v>
      </c>
      <c r="EB67" s="527">
        <v>63.187772203959994</v>
      </c>
      <c r="EC67" s="527">
        <v>55.463731081100633</v>
      </c>
      <c r="ED67" s="527">
        <v>44.978164068540842</v>
      </c>
      <c r="EE67" s="527">
        <v>27.841155703653719</v>
      </c>
      <c r="EF67" s="527">
        <v>21.482373228127869</v>
      </c>
      <c r="EG67" s="527">
        <v>15.123590752602023</v>
      </c>
      <c r="EH67" s="527">
        <v>43.982359231110053</v>
      </c>
      <c r="EI67" s="527">
        <v>37.547452337858282</v>
      </c>
      <c r="EJ67" s="527">
        <v>29.558131458773129</v>
      </c>
      <c r="EK67" s="527">
        <v>117.04823999999998</v>
      </c>
      <c r="EL67" s="527">
        <v>90.314999999999984</v>
      </c>
      <c r="EM67" s="527">
        <v>63.581759999999989</v>
      </c>
      <c r="EN67" s="527">
        <v>152.81246306315285</v>
      </c>
      <c r="EO67" s="527">
        <v>130.45499999999998</v>
      </c>
      <c r="EP67" s="527">
        <v>102.69687553651461</v>
      </c>
      <c r="EQ67" s="527">
        <v>298.98516037566958</v>
      </c>
      <c r="ER67" s="527">
        <v>230.69842621579451</v>
      </c>
      <c r="ES67" s="527">
        <v>162.41169205591933</v>
      </c>
      <c r="ET67" s="527">
        <v>390.34041670629011</v>
      </c>
      <c r="EU67" s="527">
        <v>333.23106008948093</v>
      </c>
      <c r="EV67" s="527">
        <v>262.32638613246138</v>
      </c>
      <c r="FV67" s="527">
        <v>19.140422736522353</v>
      </c>
      <c r="FW67" s="527">
        <v>14.768844704106748</v>
      </c>
      <c r="FX67" s="527">
        <v>10.397266671691154</v>
      </c>
      <c r="FY67" s="527">
        <v>39.552709687437947</v>
      </c>
      <c r="FZ67" s="527">
        <v>34.71780658054945</v>
      </c>
      <c r="GA67" s="527">
        <v>28.15431219721745</v>
      </c>
      <c r="GB67" s="527">
        <v>17.427314027702984</v>
      </c>
      <c r="GC67" s="527">
        <v>13.447001564585635</v>
      </c>
      <c r="GD67" s="527">
        <v>9.4666891014682886</v>
      </c>
      <c r="GE67" s="527">
        <v>27.53098305826455</v>
      </c>
      <c r="GF67" s="527">
        <v>23.503020125927939</v>
      </c>
      <c r="GG67" s="527">
        <v>18.502063796746931</v>
      </c>
      <c r="GH67" s="527">
        <v>14.080654379873586</v>
      </c>
      <c r="GI67" s="527">
        <v>10.864702453606162</v>
      </c>
      <c r="GJ67" s="527">
        <v>7.6487505273387386</v>
      </c>
      <c r="GK67" s="527">
        <v>18.383014365098134</v>
      </c>
      <c r="GL67" s="527">
        <v>15.693459099653346</v>
      </c>
      <c r="GM67" s="527">
        <v>12.354215751749512</v>
      </c>
      <c r="GN67" s="527">
        <v>15.261811942592145</v>
      </c>
      <c r="GO67" s="527">
        <v>11.776089461876659</v>
      </c>
      <c r="GP67" s="527">
        <v>8.2903669811611671</v>
      </c>
      <c r="GQ67" s="527">
        <v>19.925075966577097</v>
      </c>
      <c r="GR67" s="527">
        <v>17.009907000488507</v>
      </c>
      <c r="GS67" s="527">
        <v>13.390550780858204</v>
      </c>
    </row>
    <row r="68" spans="1:201" x14ac:dyDescent="0.2">
      <c r="A68" s="106" t="s">
        <v>33</v>
      </c>
      <c r="B68" s="103" t="s">
        <v>34</v>
      </c>
      <c r="C68" s="147">
        <v>8.044691534394996E-2</v>
      </c>
      <c r="D68" s="147">
        <v>0.46719921721052043</v>
      </c>
      <c r="E68" s="147">
        <v>7.789496956425436E-2</v>
      </c>
      <c r="F68" s="147">
        <v>0.44331627708190918</v>
      </c>
      <c r="G68" s="147">
        <v>2.5519457796956023E-3</v>
      </c>
      <c r="H68" s="147">
        <v>2.3882940128611283E-2</v>
      </c>
      <c r="I68" s="148">
        <v>1.9069649532708375E-2</v>
      </c>
      <c r="J68" s="148">
        <v>0.11050833566976555</v>
      </c>
      <c r="K68" s="148">
        <v>1.8422139565485229E-2</v>
      </c>
      <c r="L68" s="148">
        <v>0.10484418151441161</v>
      </c>
      <c r="M68" s="148">
        <v>6.4750996722314652E-4</v>
      </c>
      <c r="N68" s="148">
        <v>5.66415415535394E-3</v>
      </c>
      <c r="O68" s="448">
        <v>5.5959602946274731E-3</v>
      </c>
      <c r="P68" s="448">
        <v>3.2441537124437099E-2</v>
      </c>
      <c r="Q68" s="448">
        <v>5.4340583746643936E-3</v>
      </c>
      <c r="R68" s="448">
        <v>3.0926342761002517E-2</v>
      </c>
      <c r="S68" s="448">
        <v>1.6190191996307959E-4</v>
      </c>
      <c r="T68" s="448">
        <v>1.515194363434582E-3</v>
      </c>
      <c r="U68" s="448"/>
      <c r="V68" s="448"/>
      <c r="W68" s="448"/>
      <c r="X68" s="448"/>
      <c r="Y68" s="148">
        <v>9.783706104938429E-5</v>
      </c>
      <c r="Z68" s="148">
        <v>1.0676667961791741E-3</v>
      </c>
      <c r="AA68" s="400">
        <f t="shared" si="3"/>
        <v>0.10521036223233519</v>
      </c>
      <c r="AB68" s="548">
        <f>AA68*1000/GDP!C20</f>
        <v>2.8422942033805706E-3</v>
      </c>
      <c r="AC68" s="400">
        <f t="shared" si="4"/>
        <v>0.61121675680090226</v>
      </c>
      <c r="AD68" s="548">
        <f>AC68*1000/GDP!C20</f>
        <v>1.6512231381048799E-2</v>
      </c>
      <c r="AE68" s="559">
        <v>0</v>
      </c>
      <c r="AF68" s="559">
        <v>0</v>
      </c>
      <c r="AG68" s="559">
        <v>0</v>
      </c>
      <c r="AH68" s="559">
        <v>0</v>
      </c>
      <c r="AI68" s="559">
        <v>0</v>
      </c>
      <c r="AJ68" s="559">
        <v>0</v>
      </c>
      <c r="AK68" s="559">
        <v>0</v>
      </c>
      <c r="AL68" s="559">
        <v>0</v>
      </c>
      <c r="AY68" s="526">
        <v>0.94899548722966642</v>
      </c>
      <c r="AZ68" s="526">
        <v>2.6254038553894987</v>
      </c>
      <c r="BA68" s="526">
        <v>4.631405822052586E-2</v>
      </c>
      <c r="BB68" s="526">
        <v>0</v>
      </c>
      <c r="BC68" s="526">
        <v>5.5113356040364376</v>
      </c>
      <c r="BD68" s="526">
        <v>14.941712789908641</v>
      </c>
      <c r="BE68" s="526">
        <v>0.43344019625909713</v>
      </c>
      <c r="BF68" s="526">
        <v>0</v>
      </c>
      <c r="BG68" s="526">
        <v>2.0798511090769374</v>
      </c>
      <c r="BH68" s="526">
        <v>6.2788430086781926</v>
      </c>
      <c r="BI68" s="526">
        <v>0.10385492102928848</v>
      </c>
      <c r="BJ68" s="526">
        <v>0</v>
      </c>
      <c r="BK68" s="526">
        <v>12.052706270809219</v>
      </c>
      <c r="BL68" s="526">
        <v>35.734185693376673</v>
      </c>
      <c r="BM68" s="526">
        <v>0.90848066018924378</v>
      </c>
      <c r="BN68" s="526">
        <v>0</v>
      </c>
      <c r="BO68" s="526">
        <v>0.60593010621087184</v>
      </c>
      <c r="BP68" s="526">
        <v>1.6811410858434868</v>
      </c>
      <c r="BQ68" s="526">
        <v>2.6970347947156199E-2</v>
      </c>
      <c r="BR68" s="526">
        <v>0</v>
      </c>
      <c r="BS68" s="526">
        <v>3.512766889058621</v>
      </c>
      <c r="BT68" s="526">
        <v>9.567719348176972</v>
      </c>
      <c r="BU68" s="526">
        <v>0.25240787261027864</v>
      </c>
      <c r="BV68" s="526">
        <v>0</v>
      </c>
      <c r="BW68" s="526">
        <v>0.2637047886066296</v>
      </c>
      <c r="BX68" s="526">
        <v>0</v>
      </c>
      <c r="BY68" s="526">
        <v>2.8777320554082451</v>
      </c>
      <c r="BZ68" s="526">
        <v>0</v>
      </c>
      <c r="CA68" s="400">
        <v>3.2933561361711239</v>
      </c>
      <c r="CB68" s="400">
        <v>2.2814745482293239</v>
      </c>
      <c r="CC68" s="400">
        <v>1.2884212647011333</v>
      </c>
      <c r="CD68" s="400">
        <v>6.6928170608732147</v>
      </c>
      <c r="CE68" s="400">
        <v>5.721672560506863</v>
      </c>
      <c r="CF68" s="400">
        <v>4.1276041853379617</v>
      </c>
      <c r="CG68" s="400">
        <v>3.090395041852346</v>
      </c>
      <c r="CH68" s="400">
        <v>2.1486892457083928</v>
      </c>
      <c r="CI68" s="400">
        <v>1.2221863600081131</v>
      </c>
      <c r="CJ68" s="400">
        <v>4.8434251163474409</v>
      </c>
      <c r="CK68" s="400">
        <v>3.9512646545635111</v>
      </c>
      <c r="CL68" s="400">
        <v>2.7104173530113975</v>
      </c>
      <c r="CM68" s="400">
        <v>22.463966585772756</v>
      </c>
      <c r="CN68" s="400">
        <v>10.833317219219115</v>
      </c>
      <c r="CO68" s="400">
        <v>4.4373267329921502</v>
      </c>
      <c r="CP68" s="400">
        <v>64.274737769022622</v>
      </c>
      <c r="CQ68" s="400">
        <v>33.95517337367184</v>
      </c>
      <c r="CR68" s="400">
        <v>15.549660334350571</v>
      </c>
      <c r="CS68" s="400">
        <v>19.848597134350765</v>
      </c>
      <c r="CT68" s="400">
        <v>9.5720472291429264</v>
      </c>
      <c r="CU68" s="400">
        <v>3.9207105450569433</v>
      </c>
      <c r="CV68" s="400">
        <v>40.314896449391888</v>
      </c>
      <c r="CW68" s="400">
        <v>20.91284231584487</v>
      </c>
      <c r="CX68" s="400">
        <v>9.3656304216067667</v>
      </c>
      <c r="CY68" s="400">
        <v>7.5765447386099751</v>
      </c>
      <c r="CZ68" s="400">
        <v>5.2266240934103498</v>
      </c>
      <c r="DA68" s="400">
        <v>2.9085993079704551</v>
      </c>
      <c r="DB68" s="400">
        <v>9.4283842933192332</v>
      </c>
      <c r="DC68" s="400">
        <v>7.7008478508589464</v>
      </c>
      <c r="DD68" s="400">
        <v>5.2346183671082329</v>
      </c>
      <c r="DE68" s="400">
        <v>17.751633920490832</v>
      </c>
      <c r="DF68" s="400">
        <v>12.245835106526384</v>
      </c>
      <c r="DG68" s="400">
        <v>6.8147674062460721</v>
      </c>
      <c r="DH68" s="400">
        <v>22.090442571241908</v>
      </c>
      <c r="DI68" s="400">
        <v>18.042872660569369</v>
      </c>
      <c r="DJ68" s="400">
        <v>12.264565467798588</v>
      </c>
      <c r="DK68" s="446">
        <v>68.058319331064837</v>
      </c>
      <c r="DL68" s="446">
        <v>32.821334553947153</v>
      </c>
      <c r="DM68" s="446">
        <v>13.443618633296762</v>
      </c>
      <c r="DN68" s="446">
        <v>114.24036385128468</v>
      </c>
      <c r="DO68" s="446">
        <v>59.26074294462682</v>
      </c>
      <c r="DP68" s="446">
        <v>26.539396632312485</v>
      </c>
      <c r="DQ68" s="446">
        <v>159.45875220035703</v>
      </c>
      <c r="DR68" s="446">
        <v>76.899475405264766</v>
      </c>
      <c r="DS68" s="446">
        <v>31.498025125996463</v>
      </c>
      <c r="DT68" s="446">
        <v>267.66200002717028</v>
      </c>
      <c r="DU68" s="446">
        <v>138.84627503728365</v>
      </c>
      <c r="DV68" s="446">
        <v>62.181069305472306</v>
      </c>
      <c r="DY68" s="527">
        <v>28.07995823221594</v>
      </c>
      <c r="DZ68" s="527">
        <v>21.66663443843823</v>
      </c>
      <c r="EA68" s="527">
        <v>15.253310644660512</v>
      </c>
      <c r="EB68" s="527">
        <v>58.025804930367677</v>
      </c>
      <c r="EC68" s="527">
        <v>50.932760060507768</v>
      </c>
      <c r="ED68" s="527">
        <v>41.303785263118684</v>
      </c>
      <c r="EE68" s="527">
        <v>24.810746417938471</v>
      </c>
      <c r="EF68" s="527">
        <v>19.144094458285853</v>
      </c>
      <c r="EG68" s="527">
        <v>13.477442498633247</v>
      </c>
      <c r="EH68" s="527">
        <v>39.195038214686576</v>
      </c>
      <c r="EI68" s="527">
        <v>33.460547705351807</v>
      </c>
      <c r="EJ68" s="527">
        <v>26.340835560769037</v>
      </c>
      <c r="EK68" s="527">
        <v>85.072899163831025</v>
      </c>
      <c r="EL68" s="527">
        <v>65.642669107894307</v>
      </c>
      <c r="EM68" s="527">
        <v>46.212439051957602</v>
      </c>
      <c r="EN68" s="527">
        <v>111.06702041097121</v>
      </c>
      <c r="EO68" s="527">
        <v>94.817188711402906</v>
      </c>
      <c r="EP68" s="527">
        <v>74.642053028378854</v>
      </c>
      <c r="EQ68" s="527">
        <v>199.32344025044634</v>
      </c>
      <c r="ER68" s="527">
        <v>153.79895081052962</v>
      </c>
      <c r="ES68" s="527">
        <v>108.27446137061285</v>
      </c>
      <c r="ET68" s="527">
        <v>260.22694447085996</v>
      </c>
      <c r="EU68" s="527">
        <v>222.15404005965391</v>
      </c>
      <c r="EV68" s="527">
        <v>174.88425742164085</v>
      </c>
      <c r="FV68" s="527">
        <v>17.576793693711146</v>
      </c>
      <c r="FW68" s="527">
        <v>13.562340813048726</v>
      </c>
      <c r="FX68" s="527">
        <v>9.5478879323863026</v>
      </c>
      <c r="FY68" s="527">
        <v>36.321549830600063</v>
      </c>
      <c r="FZ68" s="527">
        <v>31.881622060524982</v>
      </c>
      <c r="GA68" s="527">
        <v>25.854315962132119</v>
      </c>
      <c r="GB68" s="527">
        <v>15.530413812181544</v>
      </c>
      <c r="GC68" s="527">
        <v>11.983343990880819</v>
      </c>
      <c r="GD68" s="527">
        <v>8.4362741695801002</v>
      </c>
      <c r="GE68" s="527">
        <v>24.534334945209203</v>
      </c>
      <c r="GF68" s="527">
        <v>20.944801236235179</v>
      </c>
      <c r="GG68" s="527">
        <v>16.488180948945473</v>
      </c>
      <c r="GH68" s="527">
        <v>5.4826227913177998</v>
      </c>
      <c r="GI68" s="527">
        <v>4.2304188204612654</v>
      </c>
      <c r="GJ68" s="527">
        <v>2.9782148496047314</v>
      </c>
      <c r="GK68" s="527">
        <v>7.1578444305309619</v>
      </c>
      <c r="GL68" s="527">
        <v>6.1106049628884955</v>
      </c>
      <c r="GM68" s="527">
        <v>4.8103946749957336</v>
      </c>
      <c r="GN68" s="527">
        <v>10.174541295061427</v>
      </c>
      <c r="GO68" s="527">
        <v>7.8507263079177703</v>
      </c>
      <c r="GP68" s="527">
        <v>5.5269113207741105</v>
      </c>
      <c r="GQ68" s="527">
        <v>13.283383977718058</v>
      </c>
      <c r="GR68" s="527">
        <v>11.339938000325668</v>
      </c>
      <c r="GS68" s="527">
        <v>8.9270338539054652</v>
      </c>
    </row>
    <row r="69" spans="1:201" x14ac:dyDescent="0.2">
      <c r="A69" s="106" t="s">
        <v>35</v>
      </c>
      <c r="B69" s="103" t="s">
        <v>36</v>
      </c>
      <c r="C69" s="147">
        <v>0.13111978889487808</v>
      </c>
      <c r="D69" s="147">
        <v>0.764398470560403</v>
      </c>
      <c r="E69" s="147">
        <v>0.12623139177998002</v>
      </c>
      <c r="F69" s="147">
        <v>0.72247704152339454</v>
      </c>
      <c r="G69" s="147">
        <v>4.8883971148980529E-3</v>
      </c>
      <c r="H69" s="147">
        <v>4.1921429037008524E-2</v>
      </c>
      <c r="I69" s="148">
        <v>2.2954912684869103E-2</v>
      </c>
      <c r="J69" s="148">
        <v>0.13080019920838282</v>
      </c>
      <c r="K69" s="148">
        <v>2.23287722655836E-2</v>
      </c>
      <c r="L69" s="148">
        <v>0.12779725470670886</v>
      </c>
      <c r="M69" s="148">
        <v>6.2614041928550331E-4</v>
      </c>
      <c r="N69" s="148">
        <v>3.0029445016739563E-3</v>
      </c>
      <c r="O69" s="448">
        <v>1.2481069224246919E-2</v>
      </c>
      <c r="P69" s="448">
        <v>7.208043019839229E-2</v>
      </c>
      <c r="Q69" s="448">
        <v>1.2207443706480437E-2</v>
      </c>
      <c r="R69" s="448">
        <v>6.9868498550612779E-2</v>
      </c>
      <c r="S69" s="448">
        <v>2.7362551776648165E-4</v>
      </c>
      <c r="T69" s="448">
        <v>2.211931647779507E-3</v>
      </c>
      <c r="U69" s="448"/>
      <c r="V69" s="448"/>
      <c r="W69" s="448"/>
      <c r="X69" s="448"/>
      <c r="Y69" s="148">
        <v>2.4821323843575443E-4</v>
      </c>
      <c r="Z69" s="148">
        <v>3.0323918891003471E-4</v>
      </c>
      <c r="AA69" s="400">
        <f t="shared" si="3"/>
        <v>0.16680398404242985</v>
      </c>
      <c r="AB69" s="548">
        <f>AA69*1000/GDP!C21</f>
        <v>2.6248502555930925E-3</v>
      </c>
      <c r="AC69" s="400">
        <f t="shared" si="4"/>
        <v>0.96758233915608816</v>
      </c>
      <c r="AD69" s="548">
        <f>AC69*1000/GDP!C21</f>
        <v>1.5226007728899229E-2</v>
      </c>
      <c r="AE69" s="559">
        <v>3.782129271976623E-3</v>
      </c>
      <c r="AF69" s="559">
        <v>1.5312379415155343E-2</v>
      </c>
      <c r="AG69" s="559">
        <v>3.8309857935499915E-4</v>
      </c>
      <c r="AH69" s="559">
        <v>2.1235205131065233E-3</v>
      </c>
      <c r="AI69" s="559">
        <v>2.184312115574266E-4</v>
      </c>
      <c r="AJ69" s="559">
        <v>8.8434353956689789E-4</v>
      </c>
      <c r="AK69" s="559">
        <v>2.1640654113921688E-5</v>
      </c>
      <c r="AL69" s="559">
        <v>1.2447653423442053E-4</v>
      </c>
      <c r="AY69" s="526">
        <v>0.8450783477493401</v>
      </c>
      <c r="AZ69" s="526">
        <v>2.1409794914418501</v>
      </c>
      <c r="BA69" s="526">
        <v>5.0816356453930719E-2</v>
      </c>
      <c r="BB69" s="526">
        <v>0.10598325802008111</v>
      </c>
      <c r="BC69" s="526">
        <v>4.9266140676995986</v>
      </c>
      <c r="BD69" s="526">
        <v>12.253754847567871</v>
      </c>
      <c r="BE69" s="526">
        <v>0.43578584778033397</v>
      </c>
      <c r="BF69" s="526">
        <v>0.42908524319414598</v>
      </c>
      <c r="BG69" s="526">
        <v>0.92751218185350648</v>
      </c>
      <c r="BH69" s="526">
        <v>3.7592185905323281</v>
      </c>
      <c r="BI69" s="526">
        <v>3.3289105428615538E-2</v>
      </c>
      <c r="BJ69" s="526">
        <v>3.8698535263515868E-2</v>
      </c>
      <c r="BK69" s="526">
        <v>5.2850899421895257</v>
      </c>
      <c r="BL69" s="526">
        <v>21.515639552334271</v>
      </c>
      <c r="BM69" s="526">
        <v>0.15965322319644751</v>
      </c>
      <c r="BN69" s="526">
        <v>0.21450649490167509</v>
      </c>
      <c r="BO69" s="526">
        <v>0.58717360045669376</v>
      </c>
      <c r="BP69" s="526">
        <v>1.1260800994708235</v>
      </c>
      <c r="BQ69" s="526">
        <v>2.6270917809334108E-2</v>
      </c>
      <c r="BR69" s="526">
        <v>5.1692008993325239E-2</v>
      </c>
      <c r="BS69" s="526">
        <v>3.391033649571888</v>
      </c>
      <c r="BT69" s="526">
        <v>6.4450451453635971</v>
      </c>
      <c r="BU69" s="526">
        <v>0.21236862333970019</v>
      </c>
      <c r="BV69" s="526">
        <v>0.2092809625261034</v>
      </c>
      <c r="BW69" s="526">
        <v>2.7470783767381297</v>
      </c>
      <c r="BX69" s="526">
        <v>0.44907384888193508</v>
      </c>
      <c r="BY69" s="526">
        <v>3.3560732863568754</v>
      </c>
      <c r="BZ69" s="526">
        <v>2.5830622323090777</v>
      </c>
      <c r="CA69" s="400">
        <v>3.5790171588394926</v>
      </c>
      <c r="CB69" s="400">
        <v>2.4793664025238153</v>
      </c>
      <c r="CC69" s="400">
        <v>1.4001770909416864</v>
      </c>
      <c r="CD69" s="400">
        <v>7.2733412494295466</v>
      </c>
      <c r="CE69" s="400">
        <v>6.2179623192785725</v>
      </c>
      <c r="CF69" s="400">
        <v>4.4856267272301711</v>
      </c>
      <c r="CG69" s="400">
        <v>3.3569394061754867</v>
      </c>
      <c r="CH69" s="400">
        <v>2.33401215794748</v>
      </c>
      <c r="CI69" s="400">
        <v>1.3275990603266834</v>
      </c>
      <c r="CJ69" s="400">
        <v>5.2611670720845174</v>
      </c>
      <c r="CK69" s="400">
        <v>4.2920584079057562</v>
      </c>
      <c r="CL69" s="400">
        <v>2.9441889131598398</v>
      </c>
      <c r="CM69" s="400">
        <v>24.412459066619498</v>
      </c>
      <c r="CN69" s="400">
        <v>11.77298373197314</v>
      </c>
      <c r="CO69" s="400">
        <v>4.8222141366161999</v>
      </c>
      <c r="CP69" s="400">
        <v>69.849837018442585</v>
      </c>
      <c r="CQ69" s="400">
        <v>36.900396771856094</v>
      </c>
      <c r="CR69" s="400">
        <v>16.898415734494019</v>
      </c>
      <c r="CS69" s="400">
        <v>21.56052445569107</v>
      </c>
      <c r="CT69" s="400">
        <v>10.39762946358559</v>
      </c>
      <c r="CU69" s="400">
        <v>4.258869028284658</v>
      </c>
      <c r="CV69" s="400">
        <v>43.792027463818947</v>
      </c>
      <c r="CW69" s="400">
        <v>22.716560023703298</v>
      </c>
      <c r="CX69" s="400">
        <v>10.17340935388086</v>
      </c>
      <c r="CY69" s="400">
        <v>6.0422997001456435</v>
      </c>
      <c r="CZ69" s="400">
        <v>4.1682363507275086</v>
      </c>
      <c r="DA69" s="400">
        <v>2.3196099716581395</v>
      </c>
      <c r="DB69" s="400">
        <v>7.5191430333759914</v>
      </c>
      <c r="DC69" s="400">
        <v>6.1414315186435493</v>
      </c>
      <c r="DD69" s="400">
        <v>4.1746117895632961</v>
      </c>
      <c r="DE69" s="400">
        <v>20.773188630361616</v>
      </c>
      <c r="DF69" s="400">
        <v>14.33023257146705</v>
      </c>
      <c r="DG69" s="400">
        <v>7.9747278158198709</v>
      </c>
      <c r="DH69" s="400">
        <v>25.850517902517133</v>
      </c>
      <c r="DI69" s="400">
        <v>21.113999921942877</v>
      </c>
      <c r="DJ69" s="400">
        <v>14.352151079338777</v>
      </c>
      <c r="DK69" s="446">
        <v>54.276557015613328</v>
      </c>
      <c r="DL69" s="446">
        <v>26.175037141017228</v>
      </c>
      <c r="DM69" s="446">
        <v>10.72129521296066</v>
      </c>
      <c r="DN69" s="446">
        <v>91.106769649958878</v>
      </c>
      <c r="DO69" s="446">
        <v>47.260483726836682</v>
      </c>
      <c r="DP69" s="446">
        <v>21.165187278084787</v>
      </c>
      <c r="DQ69" s="446">
        <v>186.60066746850296</v>
      </c>
      <c r="DR69" s="446">
        <v>89.988747814671541</v>
      </c>
      <c r="DS69" s="446">
        <v>36.859391104889482</v>
      </c>
      <c r="DT69" s="446">
        <v>313.22148939349717</v>
      </c>
      <c r="DU69" s="446">
        <v>162.47968355426806</v>
      </c>
      <c r="DV69" s="446">
        <v>72.765081102148457</v>
      </c>
      <c r="DY69" s="527">
        <v>30.515573833274374</v>
      </c>
      <c r="DZ69" s="527">
        <v>23.54596746394628</v>
      </c>
      <c r="EA69" s="527">
        <v>16.576361094618179</v>
      </c>
      <c r="EB69" s="527">
        <v>63.058880641649552</v>
      </c>
      <c r="EC69" s="527">
        <v>55.35059515778412</v>
      </c>
      <c r="ED69" s="527">
        <v>44.886416794749699</v>
      </c>
      <c r="EE69" s="527">
        <v>26.950655569613847</v>
      </c>
      <c r="EF69" s="527">
        <v>20.795258927171179</v>
      </c>
      <c r="EG69" s="527">
        <v>14.639862284728512</v>
      </c>
      <c r="EH69" s="527">
        <v>42.575582256490662</v>
      </c>
      <c r="EI69" s="527">
        <v>36.346496037925277</v>
      </c>
      <c r="EJ69" s="527">
        <v>28.612713807789937</v>
      </c>
      <c r="EK69" s="527">
        <v>67.845696269516651</v>
      </c>
      <c r="EL69" s="527">
        <v>52.350074282034463</v>
      </c>
      <c r="EM69" s="527">
        <v>36.854452294552267</v>
      </c>
      <c r="EN69" s="527">
        <v>88.576026048571109</v>
      </c>
      <c r="EO69" s="527">
        <v>75.616773962938666</v>
      </c>
      <c r="EP69" s="527">
        <v>59.527089219613451</v>
      </c>
      <c r="EQ69" s="527">
        <v>233.25083433562872</v>
      </c>
      <c r="ER69" s="527">
        <v>179.97749562934317</v>
      </c>
      <c r="ES69" s="527">
        <v>126.70415692305761</v>
      </c>
      <c r="ET69" s="527">
        <v>304.52089246589998</v>
      </c>
      <c r="EU69" s="527">
        <v>259.96749368682907</v>
      </c>
      <c r="EV69" s="527">
        <v>204.65179059979252</v>
      </c>
      <c r="FV69" s="527">
        <v>19.041639745249384</v>
      </c>
      <c r="FW69" s="527">
        <v>14.692623260223293</v>
      </c>
      <c r="FX69" s="527">
        <v>10.343606775197197</v>
      </c>
      <c r="FY69" s="527">
        <v>39.348579662220594</v>
      </c>
      <c r="FZ69" s="527">
        <v>34.538629305748756</v>
      </c>
      <c r="GA69" s="527">
        <v>28.009008866441604</v>
      </c>
      <c r="GB69" s="527">
        <v>16.817139899080182</v>
      </c>
      <c r="GC69" s="527">
        <v>12.976188193734711</v>
      </c>
      <c r="GD69" s="527">
        <v>9.1352364883892374</v>
      </c>
      <c r="GE69" s="527">
        <v>26.567054045967996</v>
      </c>
      <c r="GF69" s="527">
        <v>22.680120234266752</v>
      </c>
      <c r="GG69" s="527">
        <v>17.854259973566986</v>
      </c>
      <c r="GH69" s="527">
        <v>5.4210202880445673</v>
      </c>
      <c r="GI69" s="527">
        <v>4.1828860247257476</v>
      </c>
      <c r="GJ69" s="527">
        <v>2.9447517614069265</v>
      </c>
      <c r="GK69" s="527">
        <v>7.0774192122103914</v>
      </c>
      <c r="GL69" s="527">
        <v>6.041946480159412</v>
      </c>
      <c r="GM69" s="527">
        <v>4.7563452966249962</v>
      </c>
      <c r="GN69" s="527">
        <v>11.906378111242098</v>
      </c>
      <c r="GO69" s="527">
        <v>9.1870201475633468</v>
      </c>
      <c r="GP69" s="527">
        <v>6.467662183884598</v>
      </c>
      <c r="GQ69" s="527">
        <v>15.544385505840282</v>
      </c>
      <c r="GR69" s="527">
        <v>13.27014021314706</v>
      </c>
      <c r="GS69" s="527">
        <v>10.446528977974483</v>
      </c>
    </row>
    <row r="70" spans="1:201" x14ac:dyDescent="0.2">
      <c r="A70" s="106" t="s">
        <v>37</v>
      </c>
      <c r="B70" s="103" t="s">
        <v>38</v>
      </c>
      <c r="C70" s="147">
        <v>0.12969662248961891</v>
      </c>
      <c r="D70" s="147">
        <v>0.77285300850963101</v>
      </c>
      <c r="E70" s="147">
        <v>7.8696005330732025E-2</v>
      </c>
      <c r="F70" s="147">
        <v>0.4637168594790777</v>
      </c>
      <c r="G70" s="147">
        <v>5.1000617158886895E-2</v>
      </c>
      <c r="H70" s="147">
        <v>0.30913614903055325</v>
      </c>
      <c r="I70" s="148">
        <v>1.8488782589173861E-2</v>
      </c>
      <c r="J70" s="148">
        <v>0.1099669305390476</v>
      </c>
      <c r="K70" s="148">
        <v>1.3987106752353462E-2</v>
      </c>
      <c r="L70" s="148">
        <v>8.2419141723157369E-2</v>
      </c>
      <c r="M70" s="148">
        <v>4.5016758368203996E-3</v>
      </c>
      <c r="N70" s="148">
        <v>2.7547788815890227E-2</v>
      </c>
      <c r="O70" s="448">
        <v>6.259259652512747E-2</v>
      </c>
      <c r="P70" s="448">
        <v>0.37282499876623176</v>
      </c>
      <c r="Q70" s="448">
        <v>3.7058380827152737E-2</v>
      </c>
      <c r="R70" s="448">
        <v>0.21836681420265283</v>
      </c>
      <c r="S70" s="448">
        <v>2.5534215697974733E-2</v>
      </c>
      <c r="T70" s="448">
        <v>0.1544581845635789</v>
      </c>
      <c r="U70" s="448"/>
      <c r="V70" s="448"/>
      <c r="W70" s="448"/>
      <c r="X70" s="448"/>
      <c r="Y70" s="148">
        <v>3.6857446652555233E-3</v>
      </c>
      <c r="Z70" s="148">
        <v>1.4988041749800857E-2</v>
      </c>
      <c r="AA70" s="400">
        <f t="shared" si="3"/>
        <v>0.21446374626917578</v>
      </c>
      <c r="AB70" s="548">
        <f>AA70*1000/GDP!C22</f>
        <v>4.9557201744425492E-3</v>
      </c>
      <c r="AC70" s="400">
        <f t="shared" si="4"/>
        <v>1.2706329795647111</v>
      </c>
      <c r="AD70" s="548">
        <f>AC70*1000/GDP!C22</f>
        <v>2.9361146583896644E-2</v>
      </c>
      <c r="AE70" s="559">
        <v>1.5368029530775833E-2</v>
      </c>
      <c r="AF70" s="559">
        <v>6.2158253220916219E-2</v>
      </c>
      <c r="AG70" s="559">
        <v>3.6657124136033996E-3</v>
      </c>
      <c r="AH70" s="559">
        <v>1.9880297141985651E-2</v>
      </c>
      <c r="AI70" s="559">
        <v>7.8035011661327109E-3</v>
      </c>
      <c r="AJ70" s="559">
        <v>3.156240691253441E-2</v>
      </c>
      <c r="AK70" s="559">
        <v>6.0867106438902805E-4</v>
      </c>
      <c r="AL70" s="559">
        <v>3.4988638514042623E-3</v>
      </c>
      <c r="AY70" s="526">
        <v>2.8300480530134728</v>
      </c>
      <c r="AZ70" s="526">
        <v>7.1549497714690018</v>
      </c>
      <c r="BA70" s="526">
        <v>1.464289615606464</v>
      </c>
      <c r="BB70" s="526">
        <v>1.0479326007435852</v>
      </c>
      <c r="BC70" s="526">
        <v>16.86405636487067</v>
      </c>
      <c r="BD70" s="526">
        <v>42.160600449950287</v>
      </c>
      <c r="BE70" s="526">
        <v>8.8756740222139481</v>
      </c>
      <c r="BF70" s="526">
        <v>4.2385173600186787</v>
      </c>
      <c r="BG70" s="526">
        <v>3.313401897701409</v>
      </c>
      <c r="BH70" s="526">
        <v>16.710999704126003</v>
      </c>
      <c r="BI70" s="526">
        <v>0.94911993186177512</v>
      </c>
      <c r="BJ70" s="526">
        <v>1.4281254533284242</v>
      </c>
      <c r="BK70" s="526">
        <v>19.70733522205154</v>
      </c>
      <c r="BL70" s="526">
        <v>98.469703372947876</v>
      </c>
      <c r="BM70" s="526">
        <v>5.8080937836580704</v>
      </c>
      <c r="BN70" s="526">
        <v>7.7451679686713613</v>
      </c>
      <c r="BO70" s="526">
        <v>1.6601396307811793</v>
      </c>
      <c r="BP70" s="526">
        <v>4.0954049200158442</v>
      </c>
      <c r="BQ70" s="526">
        <v>0.89110848681233779</v>
      </c>
      <c r="BR70" s="526">
        <v>0.6392820803892002</v>
      </c>
      <c r="BS70" s="526">
        <v>9.8884147672208282</v>
      </c>
      <c r="BT70" s="526">
        <v>24.132207217172173</v>
      </c>
      <c r="BU70" s="526">
        <v>5.3903750461835616</v>
      </c>
      <c r="BV70" s="526">
        <v>2.5856702938297893</v>
      </c>
      <c r="BW70" s="526">
        <v>23.524260736816597</v>
      </c>
      <c r="BX70" s="526">
        <v>10.489074238612886</v>
      </c>
      <c r="BY70" s="526">
        <v>95.661157806265066</v>
      </c>
      <c r="BZ70" s="526">
        <v>60.295034272767481</v>
      </c>
      <c r="CA70" s="400">
        <v>8.2090267414087226</v>
      </c>
      <c r="CB70" s="400">
        <v>5.6868084719291812</v>
      </c>
      <c r="CC70" s="400">
        <v>3.2115216754018494</v>
      </c>
      <c r="CD70" s="400">
        <v>16.682541684637712</v>
      </c>
      <c r="CE70" s="400">
        <v>14.261853622739078</v>
      </c>
      <c r="CF70" s="400">
        <v>10.28847638160911</v>
      </c>
      <c r="CG70" s="400">
        <v>7.9258746683235852</v>
      </c>
      <c r="CH70" s="400">
        <v>5.5107005518788732</v>
      </c>
      <c r="CI70" s="400">
        <v>3.1345170373275977</v>
      </c>
      <c r="CJ70" s="400">
        <v>12.421836016980809</v>
      </c>
      <c r="CK70" s="400">
        <v>10.133729833670746</v>
      </c>
      <c r="CL70" s="400">
        <v>6.9513534508977806</v>
      </c>
      <c r="CM70" s="400">
        <v>55.993732471069357</v>
      </c>
      <c r="CN70" s="400">
        <v>27.003150304335154</v>
      </c>
      <c r="CO70" s="400">
        <v>11.060490364655678</v>
      </c>
      <c r="CP70" s="400">
        <v>160.2113525919396</v>
      </c>
      <c r="CQ70" s="400">
        <v>84.636739759856411</v>
      </c>
      <c r="CR70" s="400">
        <v>38.759117516185235</v>
      </c>
      <c r="CS70" s="400">
        <v>50.905302104878025</v>
      </c>
      <c r="CT70" s="400">
        <v>24.549239055207391</v>
      </c>
      <c r="CU70" s="400">
        <v>10.055368317012947</v>
      </c>
      <c r="CV70" s="400">
        <v>103.39481270096805</v>
      </c>
      <c r="CW70" s="400">
        <v>53.634750544529183</v>
      </c>
      <c r="CX70" s="400">
        <v>24.019845976390364</v>
      </c>
      <c r="CY70" s="400">
        <v>18.976526911095508</v>
      </c>
      <c r="CZ70" s="400">
        <v>13.09081859668108</v>
      </c>
      <c r="DA70" s="400">
        <v>7.2849979701197487</v>
      </c>
      <c r="DB70" s="400">
        <v>23.614720752397712</v>
      </c>
      <c r="DC70" s="400">
        <v>19.287861620531718</v>
      </c>
      <c r="DD70" s="400">
        <v>13.1108413847984</v>
      </c>
      <c r="DE70" s="400">
        <v>70.912112097279874</v>
      </c>
      <c r="DF70" s="400">
        <v>48.918203005326156</v>
      </c>
      <c r="DG70" s="400">
        <v>27.22282086218511</v>
      </c>
      <c r="DH70" s="400">
        <v>88.244267930865306</v>
      </c>
      <c r="DI70" s="400">
        <v>72.075517915359555</v>
      </c>
      <c r="DJ70" s="400">
        <v>48.993024820833732</v>
      </c>
      <c r="DK70" s="446">
        <v>170.46167783163247</v>
      </c>
      <c r="DL70" s="446">
        <v>82.205670250594352</v>
      </c>
      <c r="DM70" s="446">
        <v>33.671442534643461</v>
      </c>
      <c r="DN70" s="446">
        <v>286.13113414479443</v>
      </c>
      <c r="DO70" s="446">
        <v>148.42690461912875</v>
      </c>
      <c r="DP70" s="446">
        <v>66.471669048668858</v>
      </c>
      <c r="DQ70" s="446">
        <v>636.9868239492987</v>
      </c>
      <c r="DR70" s="446">
        <v>307.18886185826511</v>
      </c>
      <c r="DS70" s="446">
        <v>125.82455781714548</v>
      </c>
      <c r="DT70" s="446">
        <v>1069.2242660659836</v>
      </c>
      <c r="DU70" s="446">
        <v>554.64655613297884</v>
      </c>
      <c r="DV70" s="446">
        <v>248.39352685324317</v>
      </c>
      <c r="DY70" s="527">
        <v>69.992165588836698</v>
      </c>
      <c r="DZ70" s="527">
        <v>54.00630060867028</v>
      </c>
      <c r="EA70" s="527">
        <v>38.020435628503883</v>
      </c>
      <c r="EB70" s="527">
        <v>144.63524886772336</v>
      </c>
      <c r="EC70" s="527">
        <v>126.95510963978458</v>
      </c>
      <c r="ED70" s="527">
        <v>102.95390590236697</v>
      </c>
      <c r="EE70" s="527">
        <v>63.631627631097551</v>
      </c>
      <c r="EF70" s="527">
        <v>49.098478110414774</v>
      </c>
      <c r="EG70" s="527">
        <v>34.565328589732012</v>
      </c>
      <c r="EH70" s="527">
        <v>100.52273457038564</v>
      </c>
      <c r="EI70" s="527">
        <v>85.815600871246716</v>
      </c>
      <c r="EJ70" s="527">
        <v>67.555816808597925</v>
      </c>
      <c r="EK70" s="527">
        <v>213.07709728954057</v>
      </c>
      <c r="EL70" s="527">
        <v>164.4113405011887</v>
      </c>
      <c r="EM70" s="527">
        <v>115.74558371283685</v>
      </c>
      <c r="EN70" s="527">
        <v>278.18304708521674</v>
      </c>
      <c r="EO70" s="527">
        <v>237.48304739060592</v>
      </c>
      <c r="EP70" s="527">
        <v>186.95156919938111</v>
      </c>
      <c r="EQ70" s="527">
        <v>796.23352993662365</v>
      </c>
      <c r="ER70" s="527">
        <v>614.37772371653068</v>
      </c>
      <c r="ES70" s="527">
        <v>432.52191749643754</v>
      </c>
      <c r="ET70" s="527">
        <v>1039.523592008595</v>
      </c>
      <c r="EU70" s="527">
        <v>887.43448981276651</v>
      </c>
      <c r="EV70" s="527">
        <v>698.60679427474622</v>
      </c>
      <c r="FV70" s="527">
        <v>43.81195458188423</v>
      </c>
      <c r="FW70" s="527">
        <v>33.80552051071313</v>
      </c>
      <c r="FX70" s="527">
        <v>23.799086439542048</v>
      </c>
      <c r="FY70" s="527">
        <v>90.535174915960738</v>
      </c>
      <c r="FZ70" s="527">
        <v>79.468201200556962</v>
      </c>
      <c r="GA70" s="527">
        <v>64.444524776091484</v>
      </c>
      <c r="GB70" s="527">
        <v>39.83054326568309</v>
      </c>
      <c r="GC70" s="527">
        <v>30.733443877841889</v>
      </c>
      <c r="GD70" s="527">
        <v>21.636344490000699</v>
      </c>
      <c r="GE70" s="527">
        <v>62.922720627277812</v>
      </c>
      <c r="GF70" s="527">
        <v>53.716714951706273</v>
      </c>
      <c r="GG70" s="527">
        <v>42.286909582812577</v>
      </c>
      <c r="GH70" s="527">
        <v>12.751718177559377</v>
      </c>
      <c r="GI70" s="527">
        <v>9.8392887172526056</v>
      </c>
      <c r="GJ70" s="527">
        <v>6.9268592569458338</v>
      </c>
      <c r="GK70" s="527">
        <v>16.64802019235853</v>
      </c>
      <c r="GL70" s="527">
        <v>14.212305924920431</v>
      </c>
      <c r="GM70" s="527">
        <v>11.188221322742884</v>
      </c>
      <c r="GN70" s="527">
        <v>40.644045279740077</v>
      </c>
      <c r="GO70" s="527">
        <v>31.361146049182164</v>
      </c>
      <c r="GP70" s="527">
        <v>22.07824681862424</v>
      </c>
      <c r="GQ70" s="527">
        <v>53.062879613118419</v>
      </c>
      <c r="GR70" s="527">
        <v>45.299433182152008</v>
      </c>
      <c r="GS70" s="527">
        <v>35.660651192994706</v>
      </c>
    </row>
    <row r="71" spans="1:201" x14ac:dyDescent="0.2">
      <c r="A71" s="106" t="s">
        <v>39</v>
      </c>
      <c r="B71" s="103" t="s">
        <v>40</v>
      </c>
      <c r="C71" s="147">
        <v>1.0065427367203139E-2</v>
      </c>
      <c r="D71" s="147">
        <v>6.2848313284811094E-2</v>
      </c>
      <c r="E71" s="147">
        <v>1.0065427367203139E-2</v>
      </c>
      <c r="F71" s="147">
        <v>6.2848313284811094E-2</v>
      </c>
      <c r="G71" s="147">
        <v>0</v>
      </c>
      <c r="H71" s="147">
        <v>0</v>
      </c>
      <c r="I71" s="148">
        <v>4.0638601590952533E-3</v>
      </c>
      <c r="J71" s="148">
        <v>2.5374655949203889E-2</v>
      </c>
      <c r="K71" s="148">
        <v>4.0638601590952533E-3</v>
      </c>
      <c r="L71" s="148">
        <v>2.5374655949203889E-2</v>
      </c>
      <c r="M71" s="148">
        <v>0</v>
      </c>
      <c r="N71" s="148">
        <v>0</v>
      </c>
      <c r="O71" s="448">
        <v>1.1879223748893874E-3</v>
      </c>
      <c r="P71" s="448">
        <v>7.4173619113631715E-3</v>
      </c>
      <c r="Q71" s="448">
        <v>1.1879223748893874E-3</v>
      </c>
      <c r="R71" s="448">
        <v>7.4173619113631715E-3</v>
      </c>
      <c r="S71" s="448">
        <v>0</v>
      </c>
      <c r="T71" s="448">
        <v>0</v>
      </c>
      <c r="U71" s="448"/>
      <c r="V71" s="448"/>
      <c r="W71" s="448"/>
      <c r="X71" s="448"/>
      <c r="Y71" s="148">
        <v>0</v>
      </c>
      <c r="Z71" s="148">
        <v>0</v>
      </c>
      <c r="AA71" s="400">
        <f t="shared" si="3"/>
        <v>1.5317209901187781E-2</v>
      </c>
      <c r="AB71" s="548">
        <f>AA71*1000/GDP!C23</f>
        <v>1.2366550864837543E-3</v>
      </c>
      <c r="AC71" s="400">
        <f t="shared" si="4"/>
        <v>9.5640331145378163E-2</v>
      </c>
      <c r="AD71" s="548">
        <f>AC71*1000/GDP!C23</f>
        <v>7.7216479206667346E-3</v>
      </c>
      <c r="AE71" s="559">
        <v>0</v>
      </c>
      <c r="AF71" s="559">
        <v>0</v>
      </c>
      <c r="AG71" s="559">
        <v>0</v>
      </c>
      <c r="AH71" s="559">
        <v>0</v>
      </c>
      <c r="AI71" s="559">
        <v>0</v>
      </c>
      <c r="AJ71" s="559">
        <v>0</v>
      </c>
      <c r="AK71" s="559">
        <v>0</v>
      </c>
      <c r="AL71" s="559">
        <v>0</v>
      </c>
      <c r="AY71" s="526">
        <v>0.6441320374770475</v>
      </c>
      <c r="AZ71" s="526">
        <v>1.288264074954095</v>
      </c>
      <c r="BA71" s="526">
        <v>0</v>
      </c>
      <c r="BB71" s="526">
        <v>0</v>
      </c>
      <c r="BC71" s="526">
        <v>4.0219466706449438</v>
      </c>
      <c r="BD71" s="526">
        <v>8.0438933412898876</v>
      </c>
      <c r="BE71" s="526">
        <v>0</v>
      </c>
      <c r="BF71" s="526">
        <v>0</v>
      </c>
      <c r="BG71" s="526">
        <v>1.5787450705697477</v>
      </c>
      <c r="BH71" s="526">
        <v>3.1574901411394953</v>
      </c>
      <c r="BI71" s="526">
        <v>0</v>
      </c>
      <c r="BJ71" s="526">
        <v>0</v>
      </c>
      <c r="BK71" s="526">
        <v>9.8576504675120606</v>
      </c>
      <c r="BL71" s="526">
        <v>19.715300935024121</v>
      </c>
      <c r="BM71" s="526">
        <v>0</v>
      </c>
      <c r="BN71" s="526">
        <v>0</v>
      </c>
      <c r="BO71" s="526">
        <v>0.66522579652055125</v>
      </c>
      <c r="BP71" s="526">
        <v>1.3304515930411027</v>
      </c>
      <c r="BQ71" s="526">
        <v>0</v>
      </c>
      <c r="BR71" s="526">
        <v>0</v>
      </c>
      <c r="BS71" s="526">
        <v>4.1536556511339482</v>
      </c>
      <c r="BT71" s="526">
        <v>8.3073113022678964</v>
      </c>
      <c r="BU71" s="526">
        <v>0</v>
      </c>
      <c r="BV71" s="526">
        <v>0</v>
      </c>
      <c r="BW71" s="526">
        <v>0</v>
      </c>
      <c r="BX71" s="526">
        <v>0</v>
      </c>
      <c r="BY71" s="526">
        <v>0</v>
      </c>
      <c r="BZ71" s="526">
        <v>0</v>
      </c>
      <c r="CA71" s="400">
        <v>3.4052146511060863</v>
      </c>
      <c r="CB71" s="400">
        <v>2.3589646052638322</v>
      </c>
      <c r="CC71" s="400">
        <v>1.3321823653295186</v>
      </c>
      <c r="CD71" s="400">
        <v>6.9201409978504618</v>
      </c>
      <c r="CE71" s="400">
        <v>5.9160026788542188</v>
      </c>
      <c r="CF71" s="400">
        <v>4.2677977182694473</v>
      </c>
      <c r="CG71" s="400">
        <v>3.257938577736593</v>
      </c>
      <c r="CH71" s="400">
        <v>2.2651788817798573</v>
      </c>
      <c r="CI71" s="400">
        <v>1.2884463110797792</v>
      </c>
      <c r="CJ71" s="400">
        <v>5.1060079120074491</v>
      </c>
      <c r="CK71" s="400">
        <v>4.1654796149406215</v>
      </c>
      <c r="CL71" s="400">
        <v>2.8573606728445022</v>
      </c>
      <c r="CM71" s="400">
        <v>23.22695298564464</v>
      </c>
      <c r="CN71" s="400">
        <v>11.201269765453628</v>
      </c>
      <c r="CO71" s="400">
        <v>4.5880400959298075</v>
      </c>
      <c r="CP71" s="400">
        <v>66.45782287048263</v>
      </c>
      <c r="CQ71" s="400">
        <v>35.108457473809871</v>
      </c>
      <c r="CR71" s="400">
        <v>16.077803007303565</v>
      </c>
      <c r="CS71" s="400">
        <v>20.924674497016284</v>
      </c>
      <c r="CT71" s="400">
        <v>10.090988858514798</v>
      </c>
      <c r="CU71" s="400">
        <v>4.1332690364476621</v>
      </c>
      <c r="CV71" s="400">
        <v>42.500539452459165</v>
      </c>
      <c r="CW71" s="400">
        <v>22.046616962624721</v>
      </c>
      <c r="CX71" s="400">
        <v>9.8733813127939776</v>
      </c>
      <c r="CY71" s="400">
        <v>8.1856597265877955</v>
      </c>
      <c r="CZ71" s="400">
        <v>5.6468176224736135</v>
      </c>
      <c r="DA71" s="400">
        <v>3.1424356401811404</v>
      </c>
      <c r="DB71" s="400">
        <v>10.186377598131296</v>
      </c>
      <c r="DC71" s="400">
        <v>8.3199561657866248</v>
      </c>
      <c r="DD71" s="400">
        <v>5.6554545944060344</v>
      </c>
      <c r="DE71" s="400">
        <v>25.966485787952021</v>
      </c>
      <c r="DF71" s="400">
        <v>17.912790714333809</v>
      </c>
      <c r="DG71" s="400">
        <v>9.9684097697748406</v>
      </c>
      <c r="DH71" s="400">
        <v>32.313147378146425</v>
      </c>
      <c r="DI71" s="400">
        <v>26.3924999024286</v>
      </c>
      <c r="DJ71" s="400">
        <v>17.940188849173467</v>
      </c>
      <c r="DK71" s="446">
        <v>73.529855999999995</v>
      </c>
      <c r="DL71" s="446">
        <v>35.459999999999994</v>
      </c>
      <c r="DM71" s="446">
        <v>14.524416000000004</v>
      </c>
      <c r="DN71" s="446">
        <v>123.4246979052038</v>
      </c>
      <c r="DO71" s="446">
        <v>64.025000000000006</v>
      </c>
      <c r="DP71" s="446">
        <v>28.673026778815846</v>
      </c>
      <c r="DQ71" s="446">
        <v>233.25083433562872</v>
      </c>
      <c r="DR71" s="446">
        <v>112.48593476833943</v>
      </c>
      <c r="DS71" s="446">
        <v>46.074238881111853</v>
      </c>
      <c r="DT71" s="446">
        <v>391.52686174187147</v>
      </c>
      <c r="DU71" s="446">
        <v>203.09960444283513</v>
      </c>
      <c r="DV71" s="446">
        <v>90.956351377685564</v>
      </c>
      <c r="DY71" s="527">
        <v>29.033691232055791</v>
      </c>
      <c r="DZ71" s="527">
        <v>22.402539530907241</v>
      </c>
      <c r="EA71" s="527">
        <v>15.771387829758703</v>
      </c>
      <c r="EB71" s="527">
        <v>59.996645646963486</v>
      </c>
      <c r="EC71" s="527">
        <v>52.662686210714796</v>
      </c>
      <c r="ED71" s="527">
        <v>42.706664238150061</v>
      </c>
      <c r="EE71" s="527">
        <v>26.155843121270362</v>
      </c>
      <c r="EF71" s="527">
        <v>20.181977717029596</v>
      </c>
      <c r="EG71" s="527">
        <v>14.208112312788842</v>
      </c>
      <c r="EH71" s="527">
        <v>41.31996891211309</v>
      </c>
      <c r="EI71" s="527">
        <v>35.274587140199571</v>
      </c>
      <c r="EJ71" s="527">
        <v>27.768884942233068</v>
      </c>
      <c r="EK71" s="527">
        <v>91.91231999999998</v>
      </c>
      <c r="EL71" s="527">
        <v>70.919999999999987</v>
      </c>
      <c r="EM71" s="527">
        <v>49.927679999999995</v>
      </c>
      <c r="EN71" s="527">
        <v>119.99623407450369</v>
      </c>
      <c r="EO71" s="527">
        <v>102.44</v>
      </c>
      <c r="EP71" s="527">
        <v>80.642887815419556</v>
      </c>
      <c r="EQ71" s="527">
        <v>291.56354291953591</v>
      </c>
      <c r="ER71" s="527">
        <v>224.97186953667901</v>
      </c>
      <c r="ES71" s="527">
        <v>158.380196153822</v>
      </c>
      <c r="ET71" s="527">
        <v>380.65111558237498</v>
      </c>
      <c r="EU71" s="527">
        <v>324.9593671085363</v>
      </c>
      <c r="EV71" s="527">
        <v>255.81473824974066</v>
      </c>
      <c r="FV71" s="527">
        <v>18.116948805753143</v>
      </c>
      <c r="FW71" s="527">
        <v>13.979127164932978</v>
      </c>
      <c r="FX71" s="527">
        <v>9.8413055241128191</v>
      </c>
      <c r="FY71" s="527">
        <v>37.437752885614934</v>
      </c>
      <c r="FZ71" s="527">
        <v>32.86138102204395</v>
      </c>
      <c r="GA71" s="527">
        <v>26.648848866065066</v>
      </c>
      <c r="GB71" s="527">
        <v>16.321178971421219</v>
      </c>
      <c r="GC71" s="527">
        <v>12.593502292763285</v>
      </c>
      <c r="GD71" s="527">
        <v>8.865825614105356</v>
      </c>
      <c r="GE71" s="527">
        <v>25.783554541957518</v>
      </c>
      <c r="GF71" s="527">
        <v>22.011251833438447</v>
      </c>
      <c r="GG71" s="527">
        <v>17.327712927381146</v>
      </c>
      <c r="GH71" s="527">
        <v>13.315206935827346</v>
      </c>
      <c r="GI71" s="527">
        <v>10.274079425792706</v>
      </c>
      <c r="GJ71" s="527">
        <v>7.2329519157580657</v>
      </c>
      <c r="GK71" s="527">
        <v>17.38368358259256</v>
      </c>
      <c r="GL71" s="527">
        <v>14.840336948367245</v>
      </c>
      <c r="GM71" s="527">
        <v>11.682620340396383</v>
      </c>
      <c r="GN71" s="527">
        <v>14.882972639052621</v>
      </c>
      <c r="GO71" s="527">
        <v>11.483775184454187</v>
      </c>
      <c r="GP71" s="527">
        <v>8.0845777298557469</v>
      </c>
      <c r="GQ71" s="527">
        <v>19.430481882300352</v>
      </c>
      <c r="GR71" s="527">
        <v>16.587675266433823</v>
      </c>
      <c r="GS71" s="527">
        <v>13.058161222468105</v>
      </c>
    </row>
    <row r="72" spans="1:201" x14ac:dyDescent="0.2">
      <c r="A72" s="106" t="s">
        <v>41</v>
      </c>
      <c r="B72" s="103" t="s">
        <v>42</v>
      </c>
      <c r="C72" s="147">
        <v>1.4580191694765818</v>
      </c>
      <c r="D72" s="147">
        <v>8.2756602216853441</v>
      </c>
      <c r="E72" s="147">
        <v>1.2227534557419066</v>
      </c>
      <c r="F72" s="147">
        <v>6.968846539232004</v>
      </c>
      <c r="G72" s="147">
        <v>0.23526571373467517</v>
      </c>
      <c r="H72" s="147">
        <v>1.3068136824533405</v>
      </c>
      <c r="I72" s="148">
        <v>0.11568655246496537</v>
      </c>
      <c r="J72" s="148">
        <v>0.68541783533741596</v>
      </c>
      <c r="K72" s="148">
        <v>9.3369664724790705E-2</v>
      </c>
      <c r="L72" s="148">
        <v>0.53214232340223511</v>
      </c>
      <c r="M72" s="148">
        <v>2.2316887740174658E-2</v>
      </c>
      <c r="N72" s="148">
        <v>0.15327551193518085</v>
      </c>
      <c r="O72" s="448">
        <v>0.39884741101786891</v>
      </c>
      <c r="P72" s="448">
        <v>2.27004900237805</v>
      </c>
      <c r="Q72" s="448">
        <v>0.37212573118049225</v>
      </c>
      <c r="R72" s="448">
        <v>2.12085854406592</v>
      </c>
      <c r="S72" s="448">
        <v>2.6721679837376663E-2</v>
      </c>
      <c r="T72" s="448">
        <v>0.1491904583121301</v>
      </c>
      <c r="U72" s="448"/>
      <c r="V72" s="448"/>
      <c r="W72" s="448"/>
      <c r="X72" s="448"/>
      <c r="Y72" s="148">
        <v>9.7753939660387736E-3</v>
      </c>
      <c r="Z72" s="148">
        <v>1.3924474416508365E-2</v>
      </c>
      <c r="AA72" s="400">
        <f t="shared" si="3"/>
        <v>1.9823285269254547</v>
      </c>
      <c r="AB72" s="548">
        <f>AA72*1000/GDP!C24</f>
        <v>3.1384679261607868E-3</v>
      </c>
      <c r="AC72" s="400">
        <f t="shared" si="4"/>
        <v>11.245051533817319</v>
      </c>
      <c r="AD72" s="548">
        <f>AC72*1000/GDP!C24</f>
        <v>1.7803423139780089E-2</v>
      </c>
      <c r="AE72" s="559">
        <v>5.2435593433035832E-2</v>
      </c>
      <c r="AF72" s="559">
        <v>0.21149709774465189</v>
      </c>
      <c r="AG72" s="559">
        <v>1.3546686606428602E-2</v>
      </c>
      <c r="AH72" s="559">
        <v>7.452463639218633E-2</v>
      </c>
      <c r="AI72" s="559">
        <v>5.566675568909476E-3</v>
      </c>
      <c r="AJ72" s="559">
        <v>2.2452987557277461E-2</v>
      </c>
      <c r="AK72" s="559">
        <v>4.5999779787242321E-4</v>
      </c>
      <c r="AL72" s="559">
        <v>2.6372400652585571E-3</v>
      </c>
      <c r="AY72" s="526">
        <v>1.3874136869478078</v>
      </c>
      <c r="AZ72" s="526">
        <v>5.4328145687255152</v>
      </c>
      <c r="BA72" s="526">
        <v>0.28488675873721275</v>
      </c>
      <c r="BB72" s="526">
        <v>0.11967311226470782</v>
      </c>
      <c r="BC72" s="526">
        <v>7.8749062429800869</v>
      </c>
      <c r="BD72" s="526">
        <v>30.963274589627027</v>
      </c>
      <c r="BE72" s="526">
        <v>1.5824401624770283</v>
      </c>
      <c r="BF72" s="526">
        <v>0.4826972341674558</v>
      </c>
      <c r="BG72" s="526">
        <v>2.1487101126479455</v>
      </c>
      <c r="BH72" s="526">
        <v>14.451718784793016</v>
      </c>
      <c r="BI72" s="526">
        <v>0.47102711190089019</v>
      </c>
      <c r="BJ72" s="526">
        <v>0.44142118969880234</v>
      </c>
      <c r="BK72" s="526">
        <v>12.730643301215006</v>
      </c>
      <c r="BL72" s="526">
        <v>82.364772691034418</v>
      </c>
      <c r="BM72" s="526">
        <v>3.2350802026032701</v>
      </c>
      <c r="BN72" s="526">
        <v>2.4283985164681035</v>
      </c>
      <c r="BO72" s="526">
        <v>2.070064213849006</v>
      </c>
      <c r="BP72" s="526">
        <v>4.8284390088132003</v>
      </c>
      <c r="BQ72" s="526">
        <v>0.2311476838728756</v>
      </c>
      <c r="BR72" s="526">
        <v>9.4587700580250511E-2</v>
      </c>
      <c r="BS72" s="526">
        <v>11.781816989896193</v>
      </c>
      <c r="BT72" s="526">
        <v>27.518753121040522</v>
      </c>
      <c r="BU72" s="526">
        <v>1.2905262357999705</v>
      </c>
      <c r="BV72" s="526">
        <v>0.38151611997318235</v>
      </c>
      <c r="BW72" s="526">
        <v>10.992724532607099</v>
      </c>
      <c r="BX72" s="526">
        <v>0.86679579111750382</v>
      </c>
      <c r="BY72" s="526">
        <v>15.658490292441712</v>
      </c>
      <c r="BZ72" s="526">
        <v>4.9694772438161943</v>
      </c>
      <c r="CA72" s="400">
        <v>4.4687249821142387</v>
      </c>
      <c r="CB72" s="400">
        <v>3.0957120603371102</v>
      </c>
      <c r="CC72" s="400">
        <v>1.7482470935411796</v>
      </c>
      <c r="CD72" s="400">
        <v>9.0814291414987967</v>
      </c>
      <c r="CE72" s="400">
        <v>7.7636854204343981</v>
      </c>
      <c r="CF72" s="400">
        <v>5.6007081462656805</v>
      </c>
      <c r="CG72" s="400">
        <v>4.242432377756546</v>
      </c>
      <c r="CH72" s="400">
        <v>2.9496775338685342</v>
      </c>
      <c r="CI72" s="400">
        <v>1.6777929407507022</v>
      </c>
      <c r="CJ72" s="400">
        <v>6.6489569309286347</v>
      </c>
      <c r="CK72" s="400">
        <v>5.4242169290945226</v>
      </c>
      <c r="CL72" s="400">
        <v>3.720806621782736</v>
      </c>
      <c r="CM72" s="400">
        <v>30.481151909653704</v>
      </c>
      <c r="CN72" s="400">
        <v>14.699629586059853</v>
      </c>
      <c r="CO72" s="400">
        <v>6.0209682784501171</v>
      </c>
      <c r="CP72" s="400">
        <v>87.213806983293267</v>
      </c>
      <c r="CQ72" s="400">
        <v>46.073465866754745</v>
      </c>
      <c r="CR72" s="400">
        <v>21.099192655273967</v>
      </c>
      <c r="CS72" s="400">
        <v>27.247756353292363</v>
      </c>
      <c r="CT72" s="400">
        <v>13.140314599388681</v>
      </c>
      <c r="CU72" s="400">
        <v>5.3822728599096052</v>
      </c>
      <c r="CV72" s="400">
        <v>55.343481880648902</v>
      </c>
      <c r="CW72" s="400">
        <v>28.708730809533968</v>
      </c>
      <c r="CX72" s="400">
        <v>12.856949742875173</v>
      </c>
      <c r="CY72" s="400">
        <v>11.568664769467491</v>
      </c>
      <c r="CZ72" s="400">
        <v>7.9805589617331893</v>
      </c>
      <c r="DA72" s="400">
        <v>4.4411551047989519</v>
      </c>
      <c r="DB72" s="400">
        <v>14.39624802204151</v>
      </c>
      <c r="DC72" s="400">
        <v>11.75846382497649</v>
      </c>
      <c r="DD72" s="400">
        <v>7.9927654589792088</v>
      </c>
      <c r="DE72" s="400">
        <v>35.125573502247825</v>
      </c>
      <c r="DF72" s="400">
        <v>24.23112052993519</v>
      </c>
      <c r="DG72" s="400">
        <v>13.484539761295423</v>
      </c>
      <c r="DH72" s="400">
        <v>43.710875726074427</v>
      </c>
      <c r="DI72" s="400">
        <v>35.701854413467046</v>
      </c>
      <c r="DJ72" s="400">
        <v>24.26818273415466</v>
      </c>
      <c r="DK72" s="446">
        <v>103.91859459393984</v>
      </c>
      <c r="DL72" s="446">
        <v>50.115062979330546</v>
      </c>
      <c r="DM72" s="446">
        <v>20.527129796333803</v>
      </c>
      <c r="DN72" s="446">
        <v>174.43419370344438</v>
      </c>
      <c r="DO72" s="446">
        <v>90.485530379346855</v>
      </c>
      <c r="DP72" s="446">
        <v>40.523139955679298</v>
      </c>
      <c r="DQ72" s="446">
        <v>315.52476499219591</v>
      </c>
      <c r="DR72" s="446">
        <v>152.16279175935372</v>
      </c>
      <c r="DS72" s="446">
        <v>62.32587950463131</v>
      </c>
      <c r="DT72" s="446">
        <v>529.62906388354975</v>
      </c>
      <c r="DU72" s="446">
        <v>274.73837400994421</v>
      </c>
      <c r="DV72" s="446">
        <v>123.03913713636013</v>
      </c>
      <c r="DY72" s="527">
        <v>38.101439887067137</v>
      </c>
      <c r="DZ72" s="527">
        <v>29.399259172119695</v>
      </c>
      <c r="EA72" s="527">
        <v>20.697078457172267</v>
      </c>
      <c r="EB72" s="527">
        <v>78.734686859917559</v>
      </c>
      <c r="EC72" s="527">
        <v>69.110198800132096</v>
      </c>
      <c r="ED72" s="527">
        <v>56.044730490571439</v>
      </c>
      <c r="EE72" s="527">
        <v>34.059695441615467</v>
      </c>
      <c r="EF72" s="527">
        <v>26.280629198777362</v>
      </c>
      <c r="EG72" s="527">
        <v>18.501562955939271</v>
      </c>
      <c r="EH72" s="527">
        <v>53.806162939519794</v>
      </c>
      <c r="EI72" s="527">
        <v>45.933969295254364</v>
      </c>
      <c r="EJ72" s="527">
        <v>36.160171151836437</v>
      </c>
      <c r="EK72" s="527">
        <v>129.8982432424248</v>
      </c>
      <c r="EL72" s="527">
        <v>100.23012595866109</v>
      </c>
      <c r="EM72" s="527">
        <v>70.562008674897427</v>
      </c>
      <c r="EN72" s="527">
        <v>169.58879943390423</v>
      </c>
      <c r="EO72" s="527">
        <v>144.77684860695496</v>
      </c>
      <c r="EP72" s="527">
        <v>113.97133112534799</v>
      </c>
      <c r="EQ72" s="527">
        <v>394.40595624024496</v>
      </c>
      <c r="ER72" s="527">
        <v>304.32558351870762</v>
      </c>
      <c r="ES72" s="527">
        <v>214.24521079717013</v>
      </c>
      <c r="ET72" s="527">
        <v>514.91714544233992</v>
      </c>
      <c r="EU72" s="527">
        <v>439.58139841591094</v>
      </c>
      <c r="EV72" s="527">
        <v>346.04757319601276</v>
      </c>
      <c r="FV72" s="527">
        <v>28.73989532222221</v>
      </c>
      <c r="FW72" s="527">
        <v>22.175845156035649</v>
      </c>
      <c r="FX72" s="527">
        <v>15.611794989849098</v>
      </c>
      <c r="FY72" s="527">
        <v>59.389531348132905</v>
      </c>
      <c r="FZ72" s="527">
        <v>52.129785254859904</v>
      </c>
      <c r="GA72" s="527">
        <v>42.274509636259417</v>
      </c>
      <c r="GB72" s="527">
        <v>25.69120969181688</v>
      </c>
      <c r="GC72" s="527">
        <v>19.823464268377219</v>
      </c>
      <c r="GD72" s="527">
        <v>13.955718844937568</v>
      </c>
      <c r="GE72" s="527">
        <v>40.585959353654864</v>
      </c>
      <c r="GF72" s="527">
        <v>34.6479679821202</v>
      </c>
      <c r="GG72" s="527">
        <v>27.275597374212886</v>
      </c>
      <c r="GH72" s="527">
        <v>10.318419298266647</v>
      </c>
      <c r="GI72" s="527">
        <v>7.9617432856995727</v>
      </c>
      <c r="GJ72" s="527">
        <v>5.6050672731325006</v>
      </c>
      <c r="GK72" s="527">
        <v>13.471224068695914</v>
      </c>
      <c r="GL72" s="527">
        <v>11.500295857121609</v>
      </c>
      <c r="GM72" s="527">
        <v>9.0532708770987114</v>
      </c>
      <c r="GN72" s="527">
        <v>20.132602988100274</v>
      </c>
      <c r="GO72" s="527">
        <v>15.534415885879847</v>
      </c>
      <c r="GP72" s="527">
        <v>10.936228783659411</v>
      </c>
      <c r="GQ72" s="527">
        <v>26.284142764420839</v>
      </c>
      <c r="GR72" s="527">
        <v>22.438600724048666</v>
      </c>
      <c r="GS72" s="527">
        <v>17.664130817302304</v>
      </c>
    </row>
    <row r="73" spans="1:201" x14ac:dyDescent="0.2">
      <c r="A73" s="106" t="s">
        <v>43</v>
      </c>
      <c r="B73" s="103" t="s">
        <v>44</v>
      </c>
      <c r="C73" s="147">
        <v>1.6241943398019669</v>
      </c>
      <c r="D73" s="147">
        <v>10.023265594879319</v>
      </c>
      <c r="E73" s="147">
        <v>1.3528864924437425</v>
      </c>
      <c r="F73" s="147">
        <v>7.6500424909593683</v>
      </c>
      <c r="G73" s="147">
        <v>0.27130784735822433</v>
      </c>
      <c r="H73" s="147">
        <v>2.3732231039199512</v>
      </c>
      <c r="I73" s="148">
        <v>0.51777154053992502</v>
      </c>
      <c r="J73" s="148">
        <v>3.100157391366698</v>
      </c>
      <c r="K73" s="148">
        <v>0.46689582928358891</v>
      </c>
      <c r="L73" s="148">
        <v>2.6401127905559991</v>
      </c>
      <c r="M73" s="148">
        <v>5.0875711256336095E-2</v>
      </c>
      <c r="N73" s="148">
        <v>0.46004460081069892</v>
      </c>
      <c r="O73" s="448">
        <v>0.12600625183533154</v>
      </c>
      <c r="P73" s="448">
        <v>0.77143980172078341</v>
      </c>
      <c r="Q73" s="448">
        <v>0.10715326475625084</v>
      </c>
      <c r="R73" s="448">
        <v>0.60590968496525577</v>
      </c>
      <c r="S73" s="448">
        <v>1.8852987079080688E-2</v>
      </c>
      <c r="T73" s="448">
        <v>0.16553011675552767</v>
      </c>
      <c r="U73" s="448"/>
      <c r="V73" s="448"/>
      <c r="W73" s="448"/>
      <c r="X73" s="448"/>
      <c r="Y73" s="148">
        <v>1.1270042789746833E-2</v>
      </c>
      <c r="Z73" s="148">
        <v>0.11371504982521208</v>
      </c>
      <c r="AA73" s="400">
        <f t="shared" si="3"/>
        <v>2.2792421749669702</v>
      </c>
      <c r="AB73" s="548">
        <f>AA73*1000/GDP!C25</f>
        <v>3.016678214547831E-3</v>
      </c>
      <c r="AC73" s="400">
        <f t="shared" si="4"/>
        <v>14.008577837792012</v>
      </c>
      <c r="AD73" s="548">
        <f>AC73*1000/GDP!C25</f>
        <v>1.8540974734585686E-2</v>
      </c>
      <c r="AE73" s="559">
        <v>8.094498023164037E-3</v>
      </c>
      <c r="AF73" s="559">
        <v>3.2249373964657393E-2</v>
      </c>
      <c r="AG73" s="559">
        <v>2.9642595478488157E-3</v>
      </c>
      <c r="AH73" s="559">
        <v>1.6148100857355373E-2</v>
      </c>
      <c r="AI73" s="559">
        <v>4.3690309143778133E-4</v>
      </c>
      <c r="AJ73" s="559">
        <v>1.7406701616049531E-3</v>
      </c>
      <c r="AK73" s="559">
        <v>3.2911929648972497E-4</v>
      </c>
      <c r="AL73" s="559">
        <v>1.8644909550664826E-3</v>
      </c>
      <c r="AY73" s="526">
        <v>1.4171312233402016</v>
      </c>
      <c r="AZ73" s="526">
        <v>3.011202086005381</v>
      </c>
      <c r="BA73" s="526">
        <v>0.38934595193901095</v>
      </c>
      <c r="BB73" s="526">
        <v>0.23541858271488039</v>
      </c>
      <c r="BC73" s="526">
        <v>8.7454329117210019</v>
      </c>
      <c r="BD73" s="526">
        <v>17.027166754541721</v>
      </c>
      <c r="BE73" s="526">
        <v>3.4057430242308757</v>
      </c>
      <c r="BF73" s="526">
        <v>0.93793362979093664</v>
      </c>
      <c r="BG73" s="526">
        <v>2.7121237260485307</v>
      </c>
      <c r="BH73" s="526">
        <v>7.1930387476018707</v>
      </c>
      <c r="BI73" s="526">
        <v>0.40377356343014315</v>
      </c>
      <c r="BJ73" s="526">
        <v>0.38817499709926345</v>
      </c>
      <c r="BK73" s="526">
        <v>16.238842341242986</v>
      </c>
      <c r="BL73" s="526">
        <v>40.673812892369966</v>
      </c>
      <c r="BM73" s="526">
        <v>3.6511302391472658</v>
      </c>
      <c r="BN73" s="526">
        <v>2.1146221855004153</v>
      </c>
      <c r="BO73" s="526">
        <v>0.82497166275318679</v>
      </c>
      <c r="BP73" s="526">
        <v>1.7110728045640109</v>
      </c>
      <c r="BQ73" s="526">
        <v>0.20920646251176661</v>
      </c>
      <c r="BR73" s="526">
        <v>0.12592912335477649</v>
      </c>
      <c r="BS73" s="526">
        <v>5.0506698411382756</v>
      </c>
      <c r="BT73" s="526">
        <v>9.6754455995753208</v>
      </c>
      <c r="BU73" s="526">
        <v>1.8368426191735492</v>
      </c>
      <c r="BV73" s="526">
        <v>0.5017155332533163</v>
      </c>
      <c r="BW73" s="526">
        <v>2.2443714271563882</v>
      </c>
      <c r="BX73" s="526">
        <v>1.4856283218692841</v>
      </c>
      <c r="BY73" s="526">
        <v>22.645771043350599</v>
      </c>
      <c r="BZ73" s="526">
        <v>8.4162204959087052</v>
      </c>
      <c r="CA73" s="400">
        <v>3.3391271351375185</v>
      </c>
      <c r="CB73" s="400">
        <v>2.3131824367391491</v>
      </c>
      <c r="CC73" s="400">
        <v>1.306327718159725</v>
      </c>
      <c r="CD73" s="400">
        <v>6.7858357047138993</v>
      </c>
      <c r="CE73" s="400">
        <v>5.8011922127501832</v>
      </c>
      <c r="CF73" s="400">
        <v>4.1849694661653398</v>
      </c>
      <c r="CG73" s="400">
        <v>3.275615513803154</v>
      </c>
      <c r="CH73" s="400">
        <v>2.2774692983476132</v>
      </c>
      <c r="CI73" s="400">
        <v>1.2954371681885639</v>
      </c>
      <c r="CJ73" s="400">
        <v>5.1337121100032919</v>
      </c>
      <c r="CK73" s="400">
        <v>4.1880806907690742</v>
      </c>
      <c r="CL73" s="400">
        <v>2.8728641517247171</v>
      </c>
      <c r="CM73" s="400">
        <v>22.776170352649281</v>
      </c>
      <c r="CN73" s="400">
        <v>10.983878449387193</v>
      </c>
      <c r="CO73" s="400">
        <v>4.4989966128689955</v>
      </c>
      <c r="CP73" s="400">
        <v>65.168026813496112</v>
      </c>
      <c r="CQ73" s="400">
        <v>34.427081707034475</v>
      </c>
      <c r="CR73" s="400">
        <v>15.76576920860029</v>
      </c>
      <c r="CS73" s="400">
        <v>21.038207678956844</v>
      </c>
      <c r="CT73" s="400">
        <v>10.145740585916691</v>
      </c>
      <c r="CU73" s="400">
        <v>4.1556953439914768</v>
      </c>
      <c r="CV73" s="400">
        <v>42.731139048114343</v>
      </c>
      <c r="CW73" s="400">
        <v>22.166237584448425</v>
      </c>
      <c r="CX73" s="400">
        <v>9.9269523443105641</v>
      </c>
      <c r="CY73" s="400">
        <v>8.0211955536411477</v>
      </c>
      <c r="CZ73" s="400">
        <v>5.5333632130453569</v>
      </c>
      <c r="DA73" s="400">
        <v>3.0792986303538461</v>
      </c>
      <c r="DB73" s="400">
        <v>9.9817155155434492</v>
      </c>
      <c r="DC73" s="400">
        <v>8.1527937432742412</v>
      </c>
      <c r="DD73" s="400">
        <v>5.5418266531558986</v>
      </c>
      <c r="DE73" s="400">
        <v>18.790293352008916</v>
      </c>
      <c r="DF73" s="400">
        <v>12.962346735099739</v>
      </c>
      <c r="DG73" s="400">
        <v>7.2135037970370659</v>
      </c>
      <c r="DH73" s="400">
        <v>23.382968466367771</v>
      </c>
      <c r="DI73" s="400">
        <v>19.098572656666512</v>
      </c>
      <c r="DJ73" s="400">
        <v>12.982173021765528</v>
      </c>
      <c r="DK73" s="446">
        <v>72.052513017534352</v>
      </c>
      <c r="DL73" s="446">
        <v>34.747546787005369</v>
      </c>
      <c r="DM73" s="446">
        <v>14.232595163957404</v>
      </c>
      <c r="DN73" s="446">
        <v>120.94488057340872</v>
      </c>
      <c r="DO73" s="446">
        <v>62.738626143204158</v>
      </c>
      <c r="DP73" s="446">
        <v>28.096935688718606</v>
      </c>
      <c r="DQ73" s="446">
        <v>168.78878557378223</v>
      </c>
      <c r="DR73" s="446">
        <v>81.398912795998342</v>
      </c>
      <c r="DS73" s="446">
        <v>33.340994681240943</v>
      </c>
      <c r="DT73" s="446">
        <v>283.32307449684515</v>
      </c>
      <c r="DU73" s="446">
        <v>146.97025921499704</v>
      </c>
      <c r="DV73" s="446">
        <v>65.819323360579745</v>
      </c>
      <c r="DY73" s="527">
        <v>28.470212940811596</v>
      </c>
      <c r="DZ73" s="527">
        <v>21.967756898774386</v>
      </c>
      <c r="EA73" s="527">
        <v>15.465300856737162</v>
      </c>
      <c r="EB73" s="527">
        <v>58.832246428850674</v>
      </c>
      <c r="EC73" s="527">
        <v>51.640622560551698</v>
      </c>
      <c r="ED73" s="527">
        <v>41.877824460344499</v>
      </c>
      <c r="EE73" s="527">
        <v>26.297759598696068</v>
      </c>
      <c r="EF73" s="527">
        <v>20.291481171833382</v>
      </c>
      <c r="EG73" s="527">
        <v>14.285202744970704</v>
      </c>
      <c r="EH73" s="527">
        <v>41.544162963444521</v>
      </c>
      <c r="EI73" s="527">
        <v>35.465980135117491</v>
      </c>
      <c r="EJ73" s="527">
        <v>27.919553468373472</v>
      </c>
      <c r="EK73" s="527">
        <v>90.065641271917926</v>
      </c>
      <c r="EL73" s="527">
        <v>69.495093574010752</v>
      </c>
      <c r="EM73" s="527">
        <v>48.924545876103565</v>
      </c>
      <c r="EN73" s="527">
        <v>117.58530055748069</v>
      </c>
      <c r="EO73" s="527">
        <v>100.38180182912664</v>
      </c>
      <c r="EP73" s="527">
        <v>79.022631624521054</v>
      </c>
      <c r="EQ73" s="527">
        <v>210.98598196722779</v>
      </c>
      <c r="ER73" s="527">
        <v>162.7978255919968</v>
      </c>
      <c r="ES73" s="527">
        <v>114.60966921676574</v>
      </c>
      <c r="ET73" s="527">
        <v>275.45298909415499</v>
      </c>
      <c r="EU73" s="527">
        <v>235.15241474399539</v>
      </c>
      <c r="EV73" s="527">
        <v>185.11684695163052</v>
      </c>
      <c r="FV73" s="527">
        <v>16.268693109035194</v>
      </c>
      <c r="FW73" s="527">
        <v>12.55300394215679</v>
      </c>
      <c r="FX73" s="527">
        <v>8.8373147752783776</v>
      </c>
      <c r="FY73" s="527">
        <v>33.618426530771806</v>
      </c>
      <c r="FZ73" s="527">
        <v>29.508927177458109</v>
      </c>
      <c r="GA73" s="527">
        <v>23.930185405911139</v>
      </c>
      <c r="GB73" s="527">
        <v>15.027291199254893</v>
      </c>
      <c r="GC73" s="527">
        <v>11.595132098190502</v>
      </c>
      <c r="GD73" s="527">
        <v>8.1629729971261149</v>
      </c>
      <c r="GE73" s="527">
        <v>23.739521693396867</v>
      </c>
      <c r="GF73" s="527">
        <v>20.266274362924278</v>
      </c>
      <c r="GG73" s="527">
        <v>15.954030553356267</v>
      </c>
      <c r="GH73" s="527">
        <v>5.9138403142304368</v>
      </c>
      <c r="GI73" s="527">
        <v>4.5631483906099053</v>
      </c>
      <c r="GJ73" s="527">
        <v>3.2124564669893729</v>
      </c>
      <c r="GK73" s="527">
        <v>7.7208209587749712</v>
      </c>
      <c r="GL73" s="527">
        <v>6.5912143419920852</v>
      </c>
      <c r="GM73" s="527">
        <v>5.1887403235909035</v>
      </c>
      <c r="GN73" s="527">
        <v>10.769860200623533</v>
      </c>
      <c r="GO73" s="527">
        <v>8.3100773152959384</v>
      </c>
      <c r="GP73" s="527">
        <v>5.8502944299683399</v>
      </c>
      <c r="GQ73" s="527">
        <v>14.060603253010074</v>
      </c>
      <c r="GR73" s="527">
        <v>12.003445010983024</v>
      </c>
      <c r="GS73" s="527">
        <v>9.449360302804191</v>
      </c>
    </row>
    <row r="74" spans="1:201" x14ac:dyDescent="0.2">
      <c r="A74" s="106" t="s">
        <v>45</v>
      </c>
      <c r="B74" s="103" t="s">
        <v>46</v>
      </c>
      <c r="C74" s="147">
        <v>0.86068744354019433</v>
      </c>
      <c r="D74" s="147">
        <v>4.9337542406293693</v>
      </c>
      <c r="E74" s="147">
        <v>0.71821791302245042</v>
      </c>
      <c r="F74" s="147">
        <v>4.0431303699307906</v>
      </c>
      <c r="G74" s="147">
        <v>0.14246953051774389</v>
      </c>
      <c r="H74" s="147">
        <v>0.89062387069857829</v>
      </c>
      <c r="I74" s="148">
        <v>6.2257824844987389E-2</v>
      </c>
      <c r="J74" s="148">
        <v>0.40053695281751822</v>
      </c>
      <c r="K74" s="148">
        <v>4.5433947002087353E-2</v>
      </c>
      <c r="L74" s="148">
        <v>0.25576551018746779</v>
      </c>
      <c r="M74" s="148">
        <v>1.6823877842900035E-2</v>
      </c>
      <c r="N74" s="148">
        <v>0.14477144263005043</v>
      </c>
      <c r="O74" s="448">
        <v>0.38158345090525464</v>
      </c>
      <c r="P74" s="448">
        <v>2.148707743029961</v>
      </c>
      <c r="Q74" s="448">
        <v>0.36976709975080768</v>
      </c>
      <c r="R74" s="448">
        <v>2.0815640541633038</v>
      </c>
      <c r="S74" s="448">
        <v>1.1816351154446961E-2</v>
      </c>
      <c r="T74" s="448">
        <v>6.7143688866657128E-2</v>
      </c>
      <c r="U74" s="448"/>
      <c r="V74" s="448"/>
      <c r="W74" s="448"/>
      <c r="X74" s="448"/>
      <c r="Y74" s="148">
        <v>6.2179877717828099E-3</v>
      </c>
      <c r="Z74" s="148">
        <v>3.8641785761865895E-2</v>
      </c>
      <c r="AA74" s="400">
        <f t="shared" si="3"/>
        <v>1.3107467070622192</v>
      </c>
      <c r="AB74" s="548">
        <f>AA74*1000/GDP!C26</f>
        <v>5.6083362873521449E-3</v>
      </c>
      <c r="AC74" s="400">
        <f t="shared" si="4"/>
        <v>7.5216407222387138</v>
      </c>
      <c r="AD74" s="548">
        <f>AC74*1000/GDP!C26</f>
        <v>3.2183098668623678E-2</v>
      </c>
      <c r="AE74" s="559">
        <v>2.4833477209423638E-2</v>
      </c>
      <c r="AF74" s="559">
        <v>0.102043000538814</v>
      </c>
      <c r="AG74" s="559">
        <v>4.1662653326376775E-3</v>
      </c>
      <c r="AH74" s="559">
        <v>2.2938105137310039E-2</v>
      </c>
      <c r="AI74" s="559">
        <v>4.6514177129738793E-3</v>
      </c>
      <c r="AJ74" s="559">
        <v>1.9113095447266953E-2</v>
      </c>
      <c r="AK74" s="559">
        <v>8.9645706162384201E-4</v>
      </c>
      <c r="AL74" s="559">
        <v>5.2313783281005624E-3</v>
      </c>
      <c r="AY74" s="526">
        <v>1.6278365319082257</v>
      </c>
      <c r="AZ74" s="526">
        <v>3.8810881944716096</v>
      </c>
      <c r="BA74" s="526">
        <v>0.41454717514332667</v>
      </c>
      <c r="BB74" s="526">
        <v>0.15656028491804178</v>
      </c>
      <c r="BC74" s="526">
        <v>9.3313146980731432</v>
      </c>
      <c r="BD74" s="526">
        <v>21.848167892963041</v>
      </c>
      <c r="BE74" s="526">
        <v>2.5914706700555055</v>
      </c>
      <c r="BF74" s="526">
        <v>0.64332034952343253</v>
      </c>
      <c r="BG74" s="526">
        <v>2.6605908053413412</v>
      </c>
      <c r="BH74" s="526">
        <v>12.649001086357456</v>
      </c>
      <c r="BI74" s="526">
        <v>0.84934334150675916</v>
      </c>
      <c r="BJ74" s="526">
        <v>0.26318629273584354</v>
      </c>
      <c r="BK74" s="526">
        <v>17.116963795620439</v>
      </c>
      <c r="BL74" s="526">
        <v>71.206188977273243</v>
      </c>
      <c r="BM74" s="526">
        <v>7.3086990993608891</v>
      </c>
      <c r="BN74" s="526">
        <v>1.4490183345215784</v>
      </c>
      <c r="BO74" s="526">
        <v>2.1796175525682484</v>
      </c>
      <c r="BP74" s="526">
        <v>3.2494187013739171</v>
      </c>
      <c r="BQ74" s="526">
        <v>0.1928439905005776</v>
      </c>
      <c r="BR74" s="526">
        <v>0.10471067533979053</v>
      </c>
      <c r="BS74" s="526">
        <v>12.273491161466183</v>
      </c>
      <c r="BT74" s="526">
        <v>18.292252529400905</v>
      </c>
      <c r="BU74" s="526">
        <v>1.0957914781588414</v>
      </c>
      <c r="BV74" s="526">
        <v>0.43026562128251433</v>
      </c>
      <c r="BW74" s="526">
        <v>3.3360854574186414</v>
      </c>
      <c r="BX74" s="526">
        <v>0.604646339688521</v>
      </c>
      <c r="BY74" s="526">
        <v>20.732157131902181</v>
      </c>
      <c r="BZ74" s="526">
        <v>3.5284832849463648</v>
      </c>
      <c r="CA74" s="400">
        <v>3.2760486908956441</v>
      </c>
      <c r="CB74" s="400">
        <v>2.2694848045580587</v>
      </c>
      <c r="CC74" s="400">
        <v>1.2816502749846959</v>
      </c>
      <c r="CD74" s="400">
        <v>6.6576490295701607</v>
      </c>
      <c r="CE74" s="400">
        <v>5.6916020077572922</v>
      </c>
      <c r="CF74" s="400">
        <v>4.1059123304415746</v>
      </c>
      <c r="CG74" s="400">
        <v>3.1572930062665594</v>
      </c>
      <c r="CH74" s="400">
        <v>2.1952020490069786</v>
      </c>
      <c r="CI74" s="400">
        <v>1.248643100493418</v>
      </c>
      <c r="CJ74" s="400">
        <v>4.9482710265590066</v>
      </c>
      <c r="CK74" s="400">
        <v>4.0367979144452937</v>
      </c>
      <c r="CL74" s="400">
        <v>2.769089917901594</v>
      </c>
      <c r="CM74" s="400">
        <v>22.345912583630877</v>
      </c>
      <c r="CN74" s="400">
        <v>10.776385312321993</v>
      </c>
      <c r="CO74" s="400">
        <v>4.4140074239270888</v>
      </c>
      <c r="CP74" s="400">
        <v>63.936957261680782</v>
      </c>
      <c r="CQ74" s="400">
        <v>33.77673008339729</v>
      </c>
      <c r="CR74" s="400">
        <v>15.467942814543559</v>
      </c>
      <c r="CS74" s="400">
        <v>20.278260891502658</v>
      </c>
      <c r="CT74" s="400">
        <v>9.779253902152135</v>
      </c>
      <c r="CU74" s="400">
        <v>4.0055823983215149</v>
      </c>
      <c r="CV74" s="400">
        <v>41.187595399367417</v>
      </c>
      <c r="CW74" s="400">
        <v>21.365543851441078</v>
      </c>
      <c r="CX74" s="400">
        <v>9.5683687777639079</v>
      </c>
      <c r="CY74" s="400">
        <v>10.548514241204234</v>
      </c>
      <c r="CZ74" s="400">
        <v>7.2768155649900104</v>
      </c>
      <c r="DA74" s="400">
        <v>4.0495241934929922</v>
      </c>
      <c r="DB74" s="400">
        <v>13.126754928641891</v>
      </c>
      <c r="DC74" s="400">
        <v>10.721576394866759</v>
      </c>
      <c r="DD74" s="400">
        <v>7.2879456662247462</v>
      </c>
      <c r="DE74" s="400">
        <v>21.339730138462386</v>
      </c>
      <c r="DF74" s="400">
        <v>14.721057096143419</v>
      </c>
      <c r="DG74" s="400">
        <v>8.1922203926149582</v>
      </c>
      <c r="DH74" s="400">
        <v>26.555532027131235</v>
      </c>
      <c r="DI74" s="400">
        <v>21.689836283450408</v>
      </c>
      <c r="DJ74" s="400">
        <v>14.743573381502555</v>
      </c>
      <c r="DK74" s="446">
        <v>94.754822345030391</v>
      </c>
      <c r="DL74" s="446">
        <v>45.695805529046282</v>
      </c>
      <c r="DM74" s="446">
        <v>18.717001944697369</v>
      </c>
      <c r="DN74" s="446">
        <v>159.05219946298593</v>
      </c>
      <c r="DO74" s="446">
        <v>82.506315538555825</v>
      </c>
      <c r="DP74" s="446">
        <v>36.94971956045984</v>
      </c>
      <c r="DQ74" s="446">
        <v>191.68977658128026</v>
      </c>
      <c r="DR74" s="446">
        <v>92.442986391435312</v>
      </c>
      <c r="DS74" s="446">
        <v>37.864647225931911</v>
      </c>
      <c r="DT74" s="446">
        <v>321.76389364968338</v>
      </c>
      <c r="DU74" s="446">
        <v>166.91094765120263</v>
      </c>
      <c r="DV74" s="446">
        <v>74.749583314025216</v>
      </c>
      <c r="DY74" s="527">
        <v>27.932390729538614</v>
      </c>
      <c r="DZ74" s="527">
        <v>21.552770624643987</v>
      </c>
      <c r="EA74" s="527">
        <v>15.173150519749367</v>
      </c>
      <c r="EB74" s="527">
        <v>57.720864194572961</v>
      </c>
      <c r="EC74" s="527">
        <v>50.665095125095924</v>
      </c>
      <c r="ED74" s="527">
        <v>41.086723101131327</v>
      </c>
      <c r="EE74" s="527">
        <v>25.347826114378336</v>
      </c>
      <c r="EF74" s="527">
        <v>19.558507804304266</v>
      </c>
      <c r="EG74" s="527">
        <v>13.769189494230211</v>
      </c>
      <c r="EH74" s="527">
        <v>40.04349552716279</v>
      </c>
      <c r="EI74" s="527">
        <v>34.184870162305735</v>
      </c>
      <c r="EJ74" s="527">
        <v>26.911037187461005</v>
      </c>
      <c r="EK74" s="527">
        <v>118.443527931288</v>
      </c>
      <c r="EL74" s="527">
        <v>91.391611058092593</v>
      </c>
      <c r="EM74" s="527">
        <v>64.339694184897184</v>
      </c>
      <c r="EN74" s="527">
        <v>154.63408281123628</v>
      </c>
      <c r="EO74" s="527">
        <v>132.01010486168929</v>
      </c>
      <c r="EP74" s="527">
        <v>103.92108626379328</v>
      </c>
      <c r="EQ74" s="527">
        <v>239.61222072660041</v>
      </c>
      <c r="ER74" s="527">
        <v>184.88597278287071</v>
      </c>
      <c r="ES74" s="527">
        <v>130.15972483914098</v>
      </c>
      <c r="ET74" s="527">
        <v>312.82600771496993</v>
      </c>
      <c r="EU74" s="527">
        <v>267.05751624192436</v>
      </c>
      <c r="EV74" s="527">
        <v>210.23320307069594</v>
      </c>
      <c r="FV74" s="527">
        <v>17.484423059502731</v>
      </c>
      <c r="FW74" s="527">
        <v>13.491067175542229</v>
      </c>
      <c r="FX74" s="527">
        <v>9.4977112915817283</v>
      </c>
      <c r="FY74" s="527">
        <v>36.130670614984886</v>
      </c>
      <c r="FZ74" s="527">
        <v>31.714075823102991</v>
      </c>
      <c r="GA74" s="527">
        <v>25.718444789945494</v>
      </c>
      <c r="GB74" s="527">
        <v>15.866601599333375</v>
      </c>
      <c r="GC74" s="527">
        <v>12.242748147633774</v>
      </c>
      <c r="GD74" s="527">
        <v>8.6188946959341823</v>
      </c>
      <c r="GE74" s="527">
        <v>25.065431146136071</v>
      </c>
      <c r="GF74" s="527">
        <v>21.398194588472954</v>
      </c>
      <c r="GG74" s="527">
        <v>16.845101578004126</v>
      </c>
      <c r="GH74" s="527">
        <v>7.9467229222471527</v>
      </c>
      <c r="GI74" s="527">
        <v>6.1317306498820621</v>
      </c>
      <c r="GJ74" s="527">
        <v>4.3167383775169714</v>
      </c>
      <c r="GK74" s="527">
        <v>10.374853163353869</v>
      </c>
      <c r="GL74" s="527">
        <v>8.8569442720518659</v>
      </c>
      <c r="GM74" s="527">
        <v>6.9723698098252802</v>
      </c>
      <c r="GN74" s="527">
        <v>12.231097514275973</v>
      </c>
      <c r="GO74" s="527">
        <v>9.4375752424968944</v>
      </c>
      <c r="GP74" s="527">
        <v>6.6440529707178131</v>
      </c>
      <c r="GQ74" s="527">
        <v>15.968323292363197</v>
      </c>
      <c r="GR74" s="527">
        <v>13.632053128051069</v>
      </c>
      <c r="GS74" s="527">
        <v>10.731434313737422</v>
      </c>
    </row>
    <row r="75" spans="1:201" x14ac:dyDescent="0.2">
      <c r="A75" s="106" t="s">
        <v>47</v>
      </c>
      <c r="B75" s="103" t="s">
        <v>48</v>
      </c>
      <c r="C75" s="147">
        <v>0.81158091278242595</v>
      </c>
      <c r="D75" s="147">
        <v>5.7835080316570329</v>
      </c>
      <c r="E75" s="147">
        <v>0.75471793482269278</v>
      </c>
      <c r="F75" s="147">
        <v>5.1892397094520852</v>
      </c>
      <c r="G75" s="147">
        <v>5.6862977959733149E-2</v>
      </c>
      <c r="H75" s="147">
        <v>0.59426832220494752</v>
      </c>
      <c r="I75" s="148">
        <v>8.418766128936904E-2</v>
      </c>
      <c r="J75" s="148">
        <v>0.59549044050167665</v>
      </c>
      <c r="K75" s="148">
        <v>7.9594028052481045E-2</v>
      </c>
      <c r="L75" s="148">
        <v>0.54726735903289792</v>
      </c>
      <c r="M75" s="148">
        <v>4.5936332368879959E-3</v>
      </c>
      <c r="N75" s="148">
        <v>4.822308146877869E-2</v>
      </c>
      <c r="O75" s="448">
        <v>4.5969393126552252E-2</v>
      </c>
      <c r="P75" s="448">
        <v>0.32624791378948137</v>
      </c>
      <c r="Q75" s="448">
        <v>4.276351195611211E-2</v>
      </c>
      <c r="R75" s="448">
        <v>0.29403052997597007</v>
      </c>
      <c r="S75" s="448">
        <v>3.205881170440141E-3</v>
      </c>
      <c r="T75" s="448">
        <v>3.2217383813511295E-2</v>
      </c>
      <c r="U75" s="448"/>
      <c r="V75" s="448"/>
      <c r="W75" s="448"/>
      <c r="X75" s="448"/>
      <c r="Y75" s="148">
        <v>3.033863119578188E-3</v>
      </c>
      <c r="Z75" s="148">
        <v>6.1983271720137727E-2</v>
      </c>
      <c r="AA75" s="400">
        <f t="shared" si="3"/>
        <v>0.94477183031792544</v>
      </c>
      <c r="AB75" s="548">
        <f>AA75*1000/GDP!C27</f>
        <v>2.8124487022934451E-3</v>
      </c>
      <c r="AC75" s="400">
        <f t="shared" si="4"/>
        <v>6.7672296576683291</v>
      </c>
      <c r="AD75" s="548">
        <f>AC75*1000/GDP!C27</f>
        <v>2.014506112277541E-2</v>
      </c>
      <c r="AE75" s="559">
        <v>2.4587653528101942E-3</v>
      </c>
      <c r="AF75" s="559">
        <v>1.0183675459086987E-2</v>
      </c>
      <c r="AG75" s="559">
        <v>3.9813688925346779E-4</v>
      </c>
      <c r="AH75" s="559">
        <v>2.2537059921343295E-3</v>
      </c>
      <c r="AI75" s="559">
        <v>3.3377892885527196E-4</v>
      </c>
      <c r="AJ75" s="559">
        <v>1.3824402896595433E-3</v>
      </c>
      <c r="AK75" s="559">
        <v>2.17690314884577E-4</v>
      </c>
      <c r="AL75" s="559">
        <v>1.2806590355179403E-3</v>
      </c>
      <c r="AY75" s="526">
        <v>2.1160819565155942</v>
      </c>
      <c r="AZ75" s="526">
        <v>4.4723177683308695</v>
      </c>
      <c r="BA75" s="526">
        <v>0.26475381866073594</v>
      </c>
      <c r="BB75" s="526">
        <v>4.5792010176335503E-2</v>
      </c>
      <c r="BC75" s="526">
        <v>15.079675727210473</v>
      </c>
      <c r="BD75" s="526">
        <v>30.750467010119426</v>
      </c>
      <c r="BE75" s="526">
        <v>2.7669111477820114</v>
      </c>
      <c r="BF75" s="526">
        <v>0.18966062366302103</v>
      </c>
      <c r="BG75" s="526">
        <v>2.5659146994626347</v>
      </c>
      <c r="BH75" s="526">
        <v>6.9311645449976975</v>
      </c>
      <c r="BI75" s="526">
        <v>0.21539555186683212</v>
      </c>
      <c r="BJ75" s="526">
        <v>4.0448734049930699E-2</v>
      </c>
      <c r="BK75" s="526">
        <v>18.149662922940465</v>
      </c>
      <c r="BL75" s="526">
        <v>47.65684321268759</v>
      </c>
      <c r="BM75" s="526">
        <v>2.261181228461242</v>
      </c>
      <c r="BN75" s="526">
        <v>0.22896535529150966</v>
      </c>
      <c r="BO75" s="526">
        <v>0.72676499462177957</v>
      </c>
      <c r="BP75" s="526">
        <v>1.9316593947774079</v>
      </c>
      <c r="BQ75" s="526">
        <v>7.7975702230287561E-2</v>
      </c>
      <c r="BR75" s="526">
        <v>1.7589880638374134E-2</v>
      </c>
      <c r="BS75" s="526">
        <v>5.1579006635531446</v>
      </c>
      <c r="BT75" s="526">
        <v>13.281576035250875</v>
      </c>
      <c r="BU75" s="526">
        <v>0.78361392494667637</v>
      </c>
      <c r="BV75" s="526">
        <v>7.2853489488351339E-2</v>
      </c>
      <c r="BW75" s="526">
        <v>0.73392269184223691</v>
      </c>
      <c r="BX75" s="526">
        <v>0.10005689961040291</v>
      </c>
      <c r="BY75" s="526">
        <v>14.994390925704353</v>
      </c>
      <c r="BZ75" s="526">
        <v>0.58862872526008003</v>
      </c>
      <c r="CA75" s="400">
        <v>2.9909676221906891</v>
      </c>
      <c r="CB75" s="400">
        <v>2.0719947137388695</v>
      </c>
      <c r="CC75" s="400">
        <v>1.1701213373611388</v>
      </c>
      <c r="CD75" s="400">
        <v>6.0782961336090384</v>
      </c>
      <c r="CE75" s="400">
        <v>5.1963215573392691</v>
      </c>
      <c r="CF75" s="400">
        <v>3.7486169345126648</v>
      </c>
      <c r="CG75" s="400">
        <v>3.435998351441484</v>
      </c>
      <c r="CH75" s="400">
        <v>2.3889802455769096</v>
      </c>
      <c r="CI75" s="400">
        <v>1.3588652134340264</v>
      </c>
      <c r="CJ75" s="400">
        <v>5.3850722932577133</v>
      </c>
      <c r="CK75" s="400">
        <v>4.393140247549586</v>
      </c>
      <c r="CL75" s="400">
        <v>3.0135272127162929</v>
      </c>
      <c r="CM75" s="400">
        <v>20.401375966018101</v>
      </c>
      <c r="CN75" s="400">
        <v>9.8386265268220008</v>
      </c>
      <c r="CO75" s="400">
        <v>4.0299014253862921</v>
      </c>
      <c r="CP75" s="400">
        <v>58.373176675464947</v>
      </c>
      <c r="CQ75" s="400">
        <v>30.837486128845075</v>
      </c>
      <c r="CR75" s="400">
        <v>14.12192568100955</v>
      </c>
      <c r="CS75" s="400">
        <v>22.068294217550026</v>
      </c>
      <c r="CT75" s="400">
        <v>10.642502998432693</v>
      </c>
      <c r="CU75" s="400">
        <v>4.3591692281580325</v>
      </c>
      <c r="CV75" s="400">
        <v>44.823369136528349</v>
      </c>
      <c r="CW75" s="400">
        <v>23.251555463967076</v>
      </c>
      <c r="CX75" s="400">
        <v>10.413002303279187</v>
      </c>
      <c r="CY75" s="400">
        <v>5.4588377999008708</v>
      </c>
      <c r="CZ75" s="400">
        <v>3.7657394170176191</v>
      </c>
      <c r="DA75" s="400">
        <v>2.0956217372020172</v>
      </c>
      <c r="DB75" s="400">
        <v>6.7930728779416194</v>
      </c>
      <c r="DC75" s="400">
        <v>5.5483971638589731</v>
      </c>
      <c r="DD75" s="400">
        <v>3.7714992250766119</v>
      </c>
      <c r="DE75" s="400">
        <v>16.05200939618852</v>
      </c>
      <c r="DF75" s="400">
        <v>11.073361532497264</v>
      </c>
      <c r="DG75" s="400">
        <v>6.1622896758608103</v>
      </c>
      <c r="DH75" s="400">
        <v>19.975400197399605</v>
      </c>
      <c r="DI75" s="400">
        <v>16.315363576046771</v>
      </c>
      <c r="DJ75" s="400">
        <v>11.090298561307236</v>
      </c>
      <c r="DK75" s="446">
        <v>49.035455999999989</v>
      </c>
      <c r="DL75" s="446">
        <v>23.647499999999994</v>
      </c>
      <c r="DM75" s="446">
        <v>9.6860160000000004</v>
      </c>
      <c r="DN75" s="446">
        <v>82.309236991351</v>
      </c>
      <c r="DO75" s="446">
        <v>42.696874999999999</v>
      </c>
      <c r="DP75" s="446">
        <v>19.121415700847365</v>
      </c>
      <c r="DQ75" s="446">
        <v>144.191424862025</v>
      </c>
      <c r="DR75" s="446">
        <v>69.536759674973453</v>
      </c>
      <c r="DS75" s="446">
        <v>28.482256762869142</v>
      </c>
      <c r="DT75" s="446">
        <v>242.0347872586114</v>
      </c>
      <c r="DU75" s="446">
        <v>125.55248274647988</v>
      </c>
      <c r="DV75" s="446">
        <v>56.227562669841987</v>
      </c>
      <c r="DY75" s="527">
        <v>25.501719957522635</v>
      </c>
      <c r="DZ75" s="527">
        <v>19.677253053644002</v>
      </c>
      <c r="EA75" s="527">
        <v>13.852786149765381</v>
      </c>
      <c r="EB75" s="527">
        <v>52.698006720905866</v>
      </c>
      <c r="EC75" s="527">
        <v>46.256229193267593</v>
      </c>
      <c r="ED75" s="527">
        <v>37.511365090181599</v>
      </c>
      <c r="EE75" s="527">
        <v>27.585367771937541</v>
      </c>
      <c r="EF75" s="527">
        <v>21.285005996865387</v>
      </c>
      <c r="EG75" s="527">
        <v>14.984644221793236</v>
      </c>
      <c r="EH75" s="527">
        <v>43.578275549402576</v>
      </c>
      <c r="EI75" s="527">
        <v>37.202488742347342</v>
      </c>
      <c r="EJ75" s="527">
        <v>29.286568977972728</v>
      </c>
      <c r="EK75" s="527">
        <v>61.294319999999992</v>
      </c>
      <c r="EL75" s="527">
        <v>47.294999999999987</v>
      </c>
      <c r="EM75" s="527">
        <v>33.295679999999997</v>
      </c>
      <c r="EN75" s="527">
        <v>80.022869297146798</v>
      </c>
      <c r="EO75" s="527">
        <v>68.314999999999984</v>
      </c>
      <c r="EP75" s="527">
        <v>53.778981658633221</v>
      </c>
      <c r="EQ75" s="527">
        <v>180.2392810775313</v>
      </c>
      <c r="ER75" s="527">
        <v>139.07351934994702</v>
      </c>
      <c r="ES75" s="527">
        <v>97.907757622362695</v>
      </c>
      <c r="ET75" s="527">
        <v>235.31159872365001</v>
      </c>
      <c r="EU75" s="527">
        <v>200.88397239436793</v>
      </c>
      <c r="EV75" s="527">
        <v>158.14002000893061</v>
      </c>
      <c r="FV75" s="527">
        <v>10.883576934541683</v>
      </c>
      <c r="FW75" s="527">
        <v>8.3978217087512945</v>
      </c>
      <c r="FX75" s="527">
        <v>5.9120664829609133</v>
      </c>
      <c r="FY75" s="527">
        <v>22.490357960141701</v>
      </c>
      <c r="FZ75" s="527">
        <v>19.741148046691467</v>
      </c>
      <c r="GA75" s="527">
        <v>16.009031099027595</v>
      </c>
      <c r="GB75" s="527">
        <v>11.772832299687542</v>
      </c>
      <c r="GC75" s="527">
        <v>9.0839755398823634</v>
      </c>
      <c r="GD75" s="527">
        <v>6.3951187800771851</v>
      </c>
      <c r="GE75" s="527">
        <v>18.598255937504785</v>
      </c>
      <c r="GF75" s="527">
        <v>15.877209421881354</v>
      </c>
      <c r="GG75" s="527">
        <v>12.498867807796765</v>
      </c>
      <c r="GH75" s="527">
        <v>4.1744159730986379</v>
      </c>
      <c r="GI75" s="527">
        <v>3.2209999792427757</v>
      </c>
      <c r="GJ75" s="527">
        <v>2.2675839853869144</v>
      </c>
      <c r="GK75" s="527">
        <v>5.4499135288097529</v>
      </c>
      <c r="GL75" s="527">
        <v>4.6525555255728985</v>
      </c>
      <c r="GM75" s="527">
        <v>3.6625879861751827</v>
      </c>
      <c r="GN75" s="527">
        <v>9.2003830859598033</v>
      </c>
      <c r="GO75" s="527">
        <v>7.0990610231171338</v>
      </c>
      <c r="GP75" s="527">
        <v>4.9977389602744617</v>
      </c>
      <c r="GQ75" s="527">
        <v>12.01157061814931</v>
      </c>
      <c r="GR75" s="527">
        <v>10.254199255613639</v>
      </c>
      <c r="GS75" s="527">
        <v>8.072317846616647</v>
      </c>
    </row>
    <row r="76" spans="1:201" x14ac:dyDescent="0.2">
      <c r="A76" s="106" t="s">
        <v>49</v>
      </c>
      <c r="B76" s="103" t="s">
        <v>50</v>
      </c>
      <c r="C76" s="147">
        <v>0.15407142189655995</v>
      </c>
      <c r="D76" s="147">
        <v>0.94615631857586258</v>
      </c>
      <c r="E76" s="147">
        <v>0.1277261901021714</v>
      </c>
      <c r="F76" s="147">
        <v>0.73617819618436431</v>
      </c>
      <c r="G76" s="147">
        <v>2.6345231794388538E-2</v>
      </c>
      <c r="H76" s="147">
        <v>0.20997812239149827</v>
      </c>
      <c r="I76" s="148">
        <v>3.3674876630080564E-2</v>
      </c>
      <c r="J76" s="148">
        <v>0.20418337196872832</v>
      </c>
      <c r="K76" s="148">
        <v>3.0975210780202912E-2</v>
      </c>
      <c r="L76" s="148">
        <v>0.17853249032449287</v>
      </c>
      <c r="M76" s="148">
        <v>2.6996658498776509E-3</v>
      </c>
      <c r="N76" s="148">
        <v>2.5650881644235467E-2</v>
      </c>
      <c r="O76" s="448">
        <v>1.3820744747184595E-2</v>
      </c>
      <c r="P76" s="448">
        <v>8.4367515303142154E-2</v>
      </c>
      <c r="Q76" s="448">
        <v>1.1684523646819316E-2</v>
      </c>
      <c r="R76" s="448">
        <v>6.73463409086901E-2</v>
      </c>
      <c r="S76" s="448">
        <v>2.1362211003652801E-3</v>
      </c>
      <c r="T76" s="448">
        <v>1.7021174394452061E-2</v>
      </c>
      <c r="U76" s="448"/>
      <c r="V76" s="448"/>
      <c r="W76" s="448"/>
      <c r="X76" s="448"/>
      <c r="Y76" s="148">
        <v>1.7597657586106707E-3</v>
      </c>
      <c r="Z76" s="148">
        <v>1.0592537831409166E-2</v>
      </c>
      <c r="AA76" s="400">
        <f t="shared" si="3"/>
        <v>0.20332680903243577</v>
      </c>
      <c r="AB76" s="548">
        <f>AA76*1000/GDP!C28</f>
        <v>1.6728108157471598E-3</v>
      </c>
      <c r="AC76" s="400">
        <f t="shared" si="4"/>
        <v>1.2452997436791422</v>
      </c>
      <c r="AD76" s="548">
        <f>AC76*1000/GDP!C28</f>
        <v>1.0245333067423094E-2</v>
      </c>
      <c r="AE76" s="559">
        <v>1.9215538950935857E-3</v>
      </c>
      <c r="AF76" s="559">
        <v>8.0552208030184574E-3</v>
      </c>
      <c r="AG76" s="559">
        <v>1.2667138566219502E-4</v>
      </c>
      <c r="AH76" s="559">
        <v>7.0325719056348642E-4</v>
      </c>
      <c r="AI76" s="559">
        <v>1.5704839469685988E-4</v>
      </c>
      <c r="AJ76" s="559">
        <v>6.583523362383686E-4</v>
      </c>
      <c r="AK76" s="559">
        <v>8.1976466767169406E-5</v>
      </c>
      <c r="AL76" s="559">
        <v>4.8777053472731191E-4</v>
      </c>
      <c r="AY76" s="526">
        <v>0.89403991046776121</v>
      </c>
      <c r="AZ76" s="526">
        <v>1.8617550496728321</v>
      </c>
      <c r="BA76" s="526">
        <v>0.25398761109058848</v>
      </c>
      <c r="BB76" s="526">
        <v>6.4485853999556517E-2</v>
      </c>
      <c r="BC76" s="526">
        <v>5.4903206573636334</v>
      </c>
      <c r="BD76" s="526">
        <v>10.730637726756845</v>
      </c>
      <c r="BE76" s="526">
        <v>2.0243451302206186</v>
      </c>
      <c r="BF76" s="526">
        <v>0.27032694423194409</v>
      </c>
      <c r="BG76" s="526">
        <v>1.4317549587619285</v>
      </c>
      <c r="BH76" s="526">
        <v>3.6582590207155743</v>
      </c>
      <c r="BI76" s="526">
        <v>0.17934642391300296</v>
      </c>
      <c r="BJ76" s="526">
        <v>3.3660551036935327E-2</v>
      </c>
      <c r="BK76" s="526">
        <v>8.6812658149969515</v>
      </c>
      <c r="BL76" s="526">
        <v>21.085186404536667</v>
      </c>
      <c r="BM76" s="526">
        <v>1.7040604833808641</v>
      </c>
      <c r="BN76" s="526">
        <v>0.18687744222031422</v>
      </c>
      <c r="BO76" s="526">
        <v>0.43732279902953558</v>
      </c>
      <c r="BP76" s="526">
        <v>0.94801907920203898</v>
      </c>
      <c r="BQ76" s="526">
        <v>0.11081206252580385</v>
      </c>
      <c r="BR76" s="526">
        <v>2.8186163287492755E-2</v>
      </c>
      <c r="BS76" s="526">
        <v>2.6695983910022871</v>
      </c>
      <c r="BT76" s="526">
        <v>5.4641180099167004</v>
      </c>
      <c r="BU76" s="526">
        <v>0.88293830677831697</v>
      </c>
      <c r="BV76" s="526">
        <v>0.11815737744874906</v>
      </c>
      <c r="BW76" s="526">
        <v>2.1294894347603122</v>
      </c>
      <c r="BX76" s="526">
        <v>0.36703843701601818</v>
      </c>
      <c r="BY76" s="526">
        <v>12.818011311399289</v>
      </c>
      <c r="BZ76" s="526">
        <v>2.1839259698428428</v>
      </c>
      <c r="CA76" s="400">
        <v>4.0911199695982106</v>
      </c>
      <c r="CB76" s="400">
        <v>2.8341259488694583</v>
      </c>
      <c r="CC76" s="400">
        <v>1.6005210937806393</v>
      </c>
      <c r="CD76" s="400">
        <v>8.3140524122392723</v>
      </c>
      <c r="CE76" s="400">
        <v>7.107655447991025</v>
      </c>
      <c r="CF76" s="400">
        <v>5.127451249770858</v>
      </c>
      <c r="CG76" s="400">
        <v>3.8920147894705965</v>
      </c>
      <c r="CH76" s="400">
        <v>2.7060392632719736</v>
      </c>
      <c r="CI76" s="400">
        <v>1.5392101411700625</v>
      </c>
      <c r="CJ76" s="400">
        <v>6.0997645702986585</v>
      </c>
      <c r="CK76" s="400">
        <v>4.9761859776528734</v>
      </c>
      <c r="CL76" s="400">
        <v>3.4134744201618856</v>
      </c>
      <c r="CM76" s="400">
        <v>27.905509910109082</v>
      </c>
      <c r="CN76" s="400">
        <v>13.45751828226712</v>
      </c>
      <c r="CO76" s="400">
        <v>5.5121994884166101</v>
      </c>
      <c r="CP76" s="400">
        <v>79.844284175488724</v>
      </c>
      <c r="CQ76" s="400">
        <v>42.180281183225269</v>
      </c>
      <c r="CR76" s="400">
        <v>19.316321492120981</v>
      </c>
      <c r="CS76" s="400">
        <v>24.997138731763403</v>
      </c>
      <c r="CT76" s="400">
        <v>12.054947305055657</v>
      </c>
      <c r="CU76" s="400">
        <v>4.9377064161507986</v>
      </c>
      <c r="CV76" s="400">
        <v>50.772205848143336</v>
      </c>
      <c r="CW76" s="400">
        <v>26.337439220828124</v>
      </c>
      <c r="CX76" s="400">
        <v>11.794987896356728</v>
      </c>
      <c r="CY76" s="400">
        <v>7.8397115089228562</v>
      </c>
      <c r="CZ76" s="400">
        <v>5.40816776928847</v>
      </c>
      <c r="DA76" s="400">
        <v>3.0096277731113203</v>
      </c>
      <c r="DB76" s="400">
        <v>9.7558736079532746</v>
      </c>
      <c r="DC76" s="400">
        <v>7.9683322157639509</v>
      </c>
      <c r="DD76" s="400">
        <v>5.4164397193233462</v>
      </c>
      <c r="DE76" s="400">
        <v>21.150882969095463</v>
      </c>
      <c r="DF76" s="400">
        <v>14.59078225458463</v>
      </c>
      <c r="DG76" s="400">
        <v>8.1197228670165966</v>
      </c>
      <c r="DH76" s="400">
        <v>26.320527318926533</v>
      </c>
      <c r="DI76" s="400">
        <v>21.497890829614565</v>
      </c>
      <c r="DJ76" s="400">
        <v>14.6130992807813</v>
      </c>
      <c r="DK76" s="446">
        <v>70.422284530135897</v>
      </c>
      <c r="DL76" s="446">
        <v>33.961364067388068</v>
      </c>
      <c r="DM76" s="446">
        <v>13.910574722002162</v>
      </c>
      <c r="DN76" s="446">
        <v>118.20843486931803</v>
      </c>
      <c r="DO76" s="446">
        <v>61.319129566117383</v>
      </c>
      <c r="DP76" s="446">
        <v>27.461226772400803</v>
      </c>
      <c r="DQ76" s="446">
        <v>189.99340687702119</v>
      </c>
      <c r="DR76" s="446">
        <v>91.624906865847393</v>
      </c>
      <c r="DS76" s="446">
        <v>37.529561852251113</v>
      </c>
      <c r="DT76" s="446">
        <v>318.91642556428803</v>
      </c>
      <c r="DU76" s="446">
        <v>165.43385961889112</v>
      </c>
      <c r="DV76" s="446">
        <v>74.088082576732958</v>
      </c>
      <c r="DY76" s="527">
        <v>34.881887387636354</v>
      </c>
      <c r="DZ76" s="527">
        <v>26.915036564534223</v>
      </c>
      <c r="EA76" s="527">
        <v>18.948185741432095</v>
      </c>
      <c r="EB76" s="527">
        <v>72.081645436205136</v>
      </c>
      <c r="EC76" s="527">
        <v>63.270421774837914</v>
      </c>
      <c r="ED76" s="527">
        <v>51.30897896344635</v>
      </c>
      <c r="EE76" s="527">
        <v>31.246423414704271</v>
      </c>
      <c r="EF76" s="527">
        <v>24.109894610111319</v>
      </c>
      <c r="EG76" s="527">
        <v>16.973365805518373</v>
      </c>
      <c r="EH76" s="527">
        <v>49.361866796806041</v>
      </c>
      <c r="EI76" s="527">
        <v>42.139902753325011</v>
      </c>
      <c r="EJ76" s="527">
        <v>33.173403458503316</v>
      </c>
      <c r="EK76" s="527">
        <v>88.027855662669879</v>
      </c>
      <c r="EL76" s="527">
        <v>67.92272813477615</v>
      </c>
      <c r="EM76" s="527">
        <v>47.817600606882408</v>
      </c>
      <c r="EN76" s="527">
        <v>114.92486723405915</v>
      </c>
      <c r="EO76" s="527">
        <v>98.110607305787767</v>
      </c>
      <c r="EP76" s="527">
        <v>77.234700297377245</v>
      </c>
      <c r="EQ76" s="527">
        <v>237.49175859627653</v>
      </c>
      <c r="ER76" s="527">
        <v>183.2498137316949</v>
      </c>
      <c r="ES76" s="527">
        <v>129.00786886711319</v>
      </c>
      <c r="ET76" s="527">
        <v>310.05763596527993</v>
      </c>
      <c r="EU76" s="527">
        <v>264.69417539022595</v>
      </c>
      <c r="EV76" s="527">
        <v>208.37273224706146</v>
      </c>
      <c r="FV76" s="527">
        <v>21.834496091106363</v>
      </c>
      <c r="FW76" s="527">
        <v>16.847605008569726</v>
      </c>
      <c r="FX76" s="527">
        <v>11.860713926033087</v>
      </c>
      <c r="FY76" s="527">
        <v>45.119875195606021</v>
      </c>
      <c r="FZ76" s="527">
        <v>39.604444609697488</v>
      </c>
      <c r="GA76" s="527">
        <v>32.117118209982891</v>
      </c>
      <c r="GB76" s="527">
        <v>19.55885879475758</v>
      </c>
      <c r="GC76" s="527">
        <v>15.091712032991959</v>
      </c>
      <c r="GD76" s="527">
        <v>10.624565271226341</v>
      </c>
      <c r="GE76" s="527">
        <v>30.89831337528457</v>
      </c>
      <c r="GF76" s="527">
        <v>26.377687988098995</v>
      </c>
      <c r="GG76" s="527">
        <v>20.765061824037563</v>
      </c>
      <c r="GH76" s="527">
        <v>5.7290328044107346</v>
      </c>
      <c r="GI76" s="527">
        <v>4.4205500034033456</v>
      </c>
      <c r="GJ76" s="527">
        <v>3.1120672023959552</v>
      </c>
      <c r="GK76" s="527">
        <v>7.4795453038132518</v>
      </c>
      <c r="GL76" s="527">
        <v>6.3852388938048321</v>
      </c>
      <c r="GM76" s="527">
        <v>5.0265921884786868</v>
      </c>
      <c r="GN76" s="527">
        <v>12.122857713264681</v>
      </c>
      <c r="GO76" s="527">
        <v>9.3540568775190476</v>
      </c>
      <c r="GP76" s="527">
        <v>6.5852560417734081</v>
      </c>
      <c r="GQ76" s="527">
        <v>15.827010696855558</v>
      </c>
      <c r="GR76" s="527">
        <v>13.511415489749734</v>
      </c>
      <c r="GS76" s="527">
        <v>10.636465868483109</v>
      </c>
    </row>
    <row r="77" spans="1:201" x14ac:dyDescent="0.2">
      <c r="A77" s="106" t="s">
        <v>51</v>
      </c>
      <c r="B77" s="103" t="s">
        <v>52</v>
      </c>
      <c r="C77" s="147">
        <v>6.1383152719564238E-2</v>
      </c>
      <c r="D77" s="147">
        <v>0.3572213544716501</v>
      </c>
      <c r="E77" s="147">
        <v>4.3861269006870526E-2</v>
      </c>
      <c r="F77" s="147">
        <v>0.25494046846335733</v>
      </c>
      <c r="G77" s="147">
        <v>1.7521883712693712E-2</v>
      </c>
      <c r="H77" s="147">
        <v>0.10228088600829278</v>
      </c>
      <c r="I77" s="148">
        <v>1.2094808968997391E-2</v>
      </c>
      <c r="J77" s="148">
        <v>7.09159606840188E-2</v>
      </c>
      <c r="K77" s="148">
        <v>1.1547968271299881E-2</v>
      </c>
      <c r="L77" s="148">
        <v>6.7121734221233229E-2</v>
      </c>
      <c r="M77" s="148">
        <v>5.4684069769751114E-4</v>
      </c>
      <c r="N77" s="148">
        <v>3.7942264627855741E-3</v>
      </c>
      <c r="O77" s="448">
        <v>8.22249669779496E-3</v>
      </c>
      <c r="P77" s="448">
        <v>4.7773072675795752E-2</v>
      </c>
      <c r="Q77" s="448">
        <v>6.3032207693620342E-3</v>
      </c>
      <c r="R77" s="448">
        <v>3.6637016943522636E-2</v>
      </c>
      <c r="S77" s="448">
        <v>1.919275928432925E-3</v>
      </c>
      <c r="T77" s="448">
        <v>1.1136055732273116E-2</v>
      </c>
      <c r="U77" s="448"/>
      <c r="V77" s="448"/>
      <c r="W77" s="448"/>
      <c r="X77" s="448"/>
      <c r="Y77" s="148">
        <v>7.3196642135343437E-4</v>
      </c>
      <c r="Z77" s="148">
        <v>9.0728034102022133E-3</v>
      </c>
      <c r="AA77" s="400">
        <f t="shared" si="3"/>
        <v>8.2432424807710028E-2</v>
      </c>
      <c r="AB77" s="548">
        <f>AA77*1000/GDP!C29</f>
        <v>1.657033083556999E-3</v>
      </c>
      <c r="AC77" s="400">
        <f t="shared" si="4"/>
        <v>0.48498319124166689</v>
      </c>
      <c r="AD77" s="548">
        <f>AC77*1000/GDP!C29</f>
        <v>9.74899373312294E-3</v>
      </c>
      <c r="AE77" s="559">
        <v>5.4822148087282727E-3</v>
      </c>
      <c r="AF77" s="559">
        <v>2.2664063290747865E-2</v>
      </c>
      <c r="AG77" s="559">
        <v>2.9859206061949242E-4</v>
      </c>
      <c r="AH77" s="559">
        <v>1.691275036091491E-3</v>
      </c>
      <c r="AI77" s="559">
        <v>6.2768111067058299E-4</v>
      </c>
      <c r="AJ77" s="559">
        <v>2.5949009506150691E-3</v>
      </c>
      <c r="AK77" s="559">
        <v>3.960001180294112E-4</v>
      </c>
      <c r="AL77" s="559">
        <v>2.3244815140621516E-3</v>
      </c>
      <c r="AY77" s="526">
        <v>0.37721639819441616</v>
      </c>
      <c r="AZ77" s="526">
        <v>0.92403013917606791</v>
      </c>
      <c r="BA77" s="526">
        <v>0.15202146914691114</v>
      </c>
      <c r="BB77" s="526">
        <v>0.10056633304796923</v>
      </c>
      <c r="BC77" s="526">
        <v>2.1952237172884534</v>
      </c>
      <c r="BD77" s="526">
        <v>5.3708586616339655</v>
      </c>
      <c r="BE77" s="526">
        <v>0.88739834207232171</v>
      </c>
      <c r="BF77" s="526">
        <v>0.415751993790686</v>
      </c>
      <c r="BG77" s="526">
        <v>1.0372906491421432</v>
      </c>
      <c r="BH77" s="526">
        <v>3.3013059666380449</v>
      </c>
      <c r="BI77" s="526">
        <v>6.6998370215328479E-2</v>
      </c>
      <c r="BJ77" s="526">
        <v>6.4020596187712775E-2</v>
      </c>
      <c r="BK77" s="526">
        <v>6.081986336536775</v>
      </c>
      <c r="BL77" s="526">
        <v>19.188603265075248</v>
      </c>
      <c r="BM77" s="526">
        <v>0.46486479573457162</v>
      </c>
      <c r="BN77" s="526">
        <v>0.36262329247244662</v>
      </c>
      <c r="BO77" s="526">
        <v>0.29836383397669064</v>
      </c>
      <c r="BP77" s="526">
        <v>0.72609665520186983</v>
      </c>
      <c r="BQ77" s="526">
        <v>0.1016691789607323</v>
      </c>
      <c r="BR77" s="526">
        <v>6.7966203069770206E-2</v>
      </c>
      <c r="BS77" s="526">
        <v>1.7335071874483028</v>
      </c>
      <c r="BT77" s="526">
        <v>4.220384535564742</v>
      </c>
      <c r="BU77" s="526">
        <v>0.58990665510278761</v>
      </c>
      <c r="BV77" s="526">
        <v>0.28097956423608705</v>
      </c>
      <c r="BW77" s="526">
        <v>0.65337782445830583</v>
      </c>
      <c r="BX77" s="526">
        <v>0.69243932568069178</v>
      </c>
      <c r="BY77" s="526">
        <v>8.0986892034402018</v>
      </c>
      <c r="BZ77" s="526">
        <v>4.0645503343887546</v>
      </c>
      <c r="CA77" s="400">
        <v>3.1640215660969888</v>
      </c>
      <c r="CB77" s="400">
        <v>2.1918779429337381</v>
      </c>
      <c r="CC77" s="400">
        <v>1.2378232110881924</v>
      </c>
      <c r="CD77" s="400">
        <v>6.4299851301622875</v>
      </c>
      <c r="CE77" s="400">
        <v>5.4969723395382664</v>
      </c>
      <c r="CF77" s="400">
        <v>3.9655073649759385</v>
      </c>
      <c r="CG77" s="400">
        <v>3.0161595625808597</v>
      </c>
      <c r="CH77" s="400">
        <v>2.0970748165495094</v>
      </c>
      <c r="CI77" s="400">
        <v>1.1928277864388608</v>
      </c>
      <c r="CJ77" s="400">
        <v>4.7270794776966305</v>
      </c>
      <c r="CK77" s="400">
        <v>3.8563499199138622</v>
      </c>
      <c r="CL77" s="400">
        <v>2.64530945304986</v>
      </c>
      <c r="CM77" s="400">
        <v>21.581776096678411</v>
      </c>
      <c r="CN77" s="400">
        <v>10.407878133043218</v>
      </c>
      <c r="CO77" s="400">
        <v>4.2630668832945018</v>
      </c>
      <c r="CP77" s="400">
        <v>61.750581488235753</v>
      </c>
      <c r="CQ77" s="400">
        <v>32.621707581180225</v>
      </c>
      <c r="CR77" s="400">
        <v>14.939004046057313</v>
      </c>
      <c r="CS77" s="400">
        <v>19.371806917831393</v>
      </c>
      <c r="CT77" s="400">
        <v>9.3421136756517171</v>
      </c>
      <c r="CU77" s="400">
        <v>3.8265297615469436</v>
      </c>
      <c r="CV77" s="400">
        <v>39.346477972410675</v>
      </c>
      <c r="CW77" s="400">
        <v>20.410487487021683</v>
      </c>
      <c r="CX77" s="400">
        <v>9.1406552797197733</v>
      </c>
      <c r="CY77" s="400">
        <v>11.046574883690726</v>
      </c>
      <c r="CZ77" s="400">
        <v>7.6203990643038315</v>
      </c>
      <c r="DA77" s="400">
        <v>4.2407272933283533</v>
      </c>
      <c r="DB77" s="400">
        <v>13.746550270812818</v>
      </c>
      <c r="DC77" s="400">
        <v>11.227808372715964</v>
      </c>
      <c r="DD77" s="400">
        <v>7.6320546865024808</v>
      </c>
      <c r="DE77" s="400">
        <v>22.756083908714317</v>
      </c>
      <c r="DF77" s="400">
        <v>15.698118407834361</v>
      </c>
      <c r="DG77" s="400">
        <v>8.7359518346026785</v>
      </c>
      <c r="DH77" s="400">
        <v>28.318067338666499</v>
      </c>
      <c r="DI77" s="400">
        <v>23.12942718721925</v>
      </c>
      <c r="DJ77" s="400">
        <v>15.722129136912022</v>
      </c>
      <c r="DK77" s="446">
        <v>99.228783949169184</v>
      </c>
      <c r="DL77" s="446">
        <v>47.853387321165684</v>
      </c>
      <c r="DM77" s="446">
        <v>19.600747446749473</v>
      </c>
      <c r="DN77" s="446">
        <v>166.56203817979659</v>
      </c>
      <c r="DO77" s="446">
        <v>86.401949329882527</v>
      </c>
      <c r="DP77" s="446">
        <v>38.694344504140744</v>
      </c>
      <c r="DQ77" s="446">
        <v>204.41254936322372</v>
      </c>
      <c r="DR77" s="446">
        <v>98.578582833344754</v>
      </c>
      <c r="DS77" s="446">
        <v>40.377787528538029</v>
      </c>
      <c r="DT77" s="446">
        <v>343.11990429014918</v>
      </c>
      <c r="DU77" s="446">
        <v>177.98910789353917</v>
      </c>
      <c r="DV77" s="446">
        <v>79.71083884371717</v>
      </c>
      <c r="DY77" s="527">
        <v>26.977220120848024</v>
      </c>
      <c r="DZ77" s="527">
        <v>20.815756266086435</v>
      </c>
      <c r="EA77" s="527">
        <v>14.654292411324851</v>
      </c>
      <c r="EB77" s="527">
        <v>55.747052732435087</v>
      </c>
      <c r="EC77" s="527">
        <v>48.932561371770333</v>
      </c>
      <c r="ED77" s="527">
        <v>39.681729497339738</v>
      </c>
      <c r="EE77" s="527">
        <v>24.214758647289251</v>
      </c>
      <c r="EF77" s="527">
        <v>18.684227351303431</v>
      </c>
      <c r="EG77" s="527">
        <v>13.153696055317621</v>
      </c>
      <c r="EH77" s="527">
        <v>38.253520250954843</v>
      </c>
      <c r="EI77" s="527">
        <v>32.656779979234706</v>
      </c>
      <c r="EJ77" s="527">
        <v>25.708092974211873</v>
      </c>
      <c r="EK77" s="527">
        <v>124.03597993646147</v>
      </c>
      <c r="EL77" s="527">
        <v>95.706774642331396</v>
      </c>
      <c r="EM77" s="527">
        <v>67.377569348201291</v>
      </c>
      <c r="EN77" s="527">
        <v>161.9353148970244</v>
      </c>
      <c r="EO77" s="527">
        <v>138.24311892781202</v>
      </c>
      <c r="EP77" s="527">
        <v>108.82784391789582</v>
      </c>
      <c r="EQ77" s="527">
        <v>255.51568670402966</v>
      </c>
      <c r="ER77" s="527">
        <v>197.15716566668959</v>
      </c>
      <c r="ES77" s="527">
        <v>138.79864462934947</v>
      </c>
      <c r="ET77" s="527">
        <v>333.58879583764502</v>
      </c>
      <c r="EU77" s="527">
        <v>284.78257262966275</v>
      </c>
      <c r="EV77" s="527">
        <v>224.18673424795452</v>
      </c>
      <c r="FV77" s="527">
        <v>16.886529124176668</v>
      </c>
      <c r="FW77" s="527">
        <v>13.029729262481997</v>
      </c>
      <c r="FX77" s="527">
        <v>9.172929400787325</v>
      </c>
      <c r="FY77" s="527">
        <v>34.895153219503989</v>
      </c>
      <c r="FZ77" s="527">
        <v>30.629587445386772</v>
      </c>
      <c r="GA77" s="527">
        <v>24.83898184663898</v>
      </c>
      <c r="GB77" s="527">
        <v>15.157352214224547</v>
      </c>
      <c r="GC77" s="527">
        <v>11.695487819617703</v>
      </c>
      <c r="GD77" s="527">
        <v>8.2336234250108671</v>
      </c>
      <c r="GE77" s="527">
        <v>23.944986952930162</v>
      </c>
      <c r="GF77" s="527">
        <v>20.441678710810081</v>
      </c>
      <c r="GG77" s="527">
        <v>16.092112485696095</v>
      </c>
      <c r="GH77" s="527">
        <v>7.7311141607908311</v>
      </c>
      <c r="GI77" s="527">
        <v>5.9653658648077403</v>
      </c>
      <c r="GJ77" s="527">
        <v>4.1996175688246487</v>
      </c>
      <c r="GK77" s="527">
        <v>10.093364899231862</v>
      </c>
      <c r="GL77" s="527">
        <v>8.6166395825000706</v>
      </c>
      <c r="GM77" s="527">
        <v>6.7831969855276908</v>
      </c>
      <c r="GN77" s="527">
        <v>13.042896021860662</v>
      </c>
      <c r="GO77" s="527">
        <v>10.063962979830761</v>
      </c>
      <c r="GP77" s="527">
        <v>7.0850299378008543</v>
      </c>
      <c r="GQ77" s="527">
        <v>17.028167758670495</v>
      </c>
      <c r="GR77" s="527">
        <v>14.536835415311097</v>
      </c>
      <c r="GS77" s="527">
        <v>11.443697653144774</v>
      </c>
    </row>
    <row r="78" spans="1:201" x14ac:dyDescent="0.2">
      <c r="A78" s="106" t="s">
        <v>53</v>
      </c>
      <c r="B78" s="103" t="s">
        <v>54</v>
      </c>
      <c r="C78" s="147">
        <v>3.0009135445760915</v>
      </c>
      <c r="D78" s="147">
        <v>16.716365663284318</v>
      </c>
      <c r="E78" s="147">
        <v>2.6309449675029608</v>
      </c>
      <c r="F78" s="147">
        <v>14.529560885628591</v>
      </c>
      <c r="G78" s="147">
        <v>0.36996857707313063</v>
      </c>
      <c r="H78" s="147">
        <v>2.1868047776557282</v>
      </c>
      <c r="I78" s="148">
        <v>0.35355328864987928</v>
      </c>
      <c r="J78" s="148">
        <v>2.2173700996006711</v>
      </c>
      <c r="K78" s="148">
        <v>0.26730195097782788</v>
      </c>
      <c r="L78" s="148">
        <v>1.4761920220877018</v>
      </c>
      <c r="M78" s="148">
        <v>8.6251337672051412E-2</v>
      </c>
      <c r="N78" s="148">
        <v>0.74117807751296927</v>
      </c>
      <c r="O78" s="448">
        <v>0.46374059647324262</v>
      </c>
      <c r="P78" s="448">
        <v>2.5605254674308524</v>
      </c>
      <c r="Q78" s="448">
        <v>0.45275446894097815</v>
      </c>
      <c r="R78" s="448">
        <v>2.5003653455214199</v>
      </c>
      <c r="S78" s="448">
        <v>1.0986127532264493E-2</v>
      </c>
      <c r="T78" s="448">
        <v>6.0160121909432714E-2</v>
      </c>
      <c r="U78" s="448"/>
      <c r="V78" s="448"/>
      <c r="W78" s="448"/>
      <c r="X78" s="448"/>
      <c r="Y78" s="148">
        <v>2.3432897498621468E-2</v>
      </c>
      <c r="Z78" s="148">
        <v>0.24072335576505519</v>
      </c>
      <c r="AA78" s="400">
        <f t="shared" si="3"/>
        <v>3.841640327197835</v>
      </c>
      <c r="AB78" s="548">
        <f>AA78*1000/GDP!C30</f>
        <v>3.0982194677030262E-3</v>
      </c>
      <c r="AC78" s="400">
        <f t="shared" si="4"/>
        <v>21.734984586080898</v>
      </c>
      <c r="AD78" s="548">
        <f>AC78*1000/GDP!C30</f>
        <v>1.7528906050384974E-2</v>
      </c>
      <c r="AE78" s="559">
        <v>4.1581025424298444E-2</v>
      </c>
      <c r="AF78" s="559">
        <v>0.1651440010787748</v>
      </c>
      <c r="AG78" s="559">
        <v>2.3540803460515718E-2</v>
      </c>
      <c r="AH78" s="559">
        <v>0.1271560871734366</v>
      </c>
      <c r="AI78" s="559">
        <v>3.4210813919510908E-3</v>
      </c>
      <c r="AJ78" s="559">
        <v>1.3587232717757814E-2</v>
      </c>
      <c r="AK78" s="559">
        <v>3.8318582023760513E-3</v>
      </c>
      <c r="AL78" s="559">
        <v>2.1653790824775754E-2</v>
      </c>
      <c r="AY78" s="526">
        <v>1.5144483294536704</v>
      </c>
      <c r="AZ78" s="526">
        <v>3.7935402495977883</v>
      </c>
      <c r="BA78" s="526">
        <v>0.28724498783760644</v>
      </c>
      <c r="BB78" s="526">
        <v>6.9947938136612584E-2</v>
      </c>
      <c r="BC78" s="526">
        <v>8.4361217600068432</v>
      </c>
      <c r="BD78" s="526">
        <v>20.950067260786106</v>
      </c>
      <c r="BE78" s="526">
        <v>1.6978434134333926</v>
      </c>
      <c r="BF78" s="526">
        <v>0.27780657771706979</v>
      </c>
      <c r="BG78" s="526">
        <v>2.6286489862444555</v>
      </c>
      <c r="BH78" s="526">
        <v>12.947069056722468</v>
      </c>
      <c r="BI78" s="526">
        <v>0.75755922745133719</v>
      </c>
      <c r="BJ78" s="526">
        <v>0.26037572306564494</v>
      </c>
      <c r="BK78" s="526">
        <v>16.486023045358149</v>
      </c>
      <c r="BL78" s="526">
        <v>71.501012173822801</v>
      </c>
      <c r="BM78" s="526">
        <v>6.509885028560368</v>
      </c>
      <c r="BN78" s="526">
        <v>1.4064243047402094</v>
      </c>
      <c r="BO78" s="526">
        <v>2.2137431754055035</v>
      </c>
      <c r="BP78" s="526">
        <v>3.3169107751716624</v>
      </c>
      <c r="BQ78" s="526">
        <v>0.15052845666948575</v>
      </c>
      <c r="BR78" s="526">
        <v>6.2186893864151882E-2</v>
      </c>
      <c r="BS78" s="526">
        <v>12.223095890428681</v>
      </c>
      <c r="BT78" s="526">
        <v>18.317850679254072</v>
      </c>
      <c r="BU78" s="526">
        <v>0.82429502820530365</v>
      </c>
      <c r="BV78" s="526">
        <v>0.24698266487160411</v>
      </c>
      <c r="BW78" s="526">
        <v>1.3618547186181713</v>
      </c>
      <c r="BX78" s="526">
        <v>0.28174971672129911</v>
      </c>
      <c r="BY78" s="526">
        <v>13.990170782316916</v>
      </c>
      <c r="BZ78" s="526">
        <v>1.5921647171181255</v>
      </c>
      <c r="CA78" s="400">
        <v>3.6601976031338026</v>
      </c>
      <c r="CB78" s="400">
        <v>2.5356042067009064</v>
      </c>
      <c r="CC78" s="400">
        <v>1.4319363682205402</v>
      </c>
      <c r="CD78" s="400">
        <v>7.4383241251753578</v>
      </c>
      <c r="CE78" s="400">
        <v>6.3589999914200721</v>
      </c>
      <c r="CF78" s="400">
        <v>4.5873696108816127</v>
      </c>
      <c r="CG78" s="400">
        <v>3.5925072483638436</v>
      </c>
      <c r="CH78" s="400">
        <v>2.4977977200811372</v>
      </c>
      <c r="CI78" s="400">
        <v>1.4207611964549454</v>
      </c>
      <c r="CJ78" s="400">
        <v>5.6303610385539251</v>
      </c>
      <c r="CK78" s="400">
        <v>4.59324672719349</v>
      </c>
      <c r="CL78" s="400">
        <v>3.150792651074223</v>
      </c>
      <c r="CM78" s="400">
        <v>24.966190492145113</v>
      </c>
      <c r="CN78" s="400">
        <v>12.040022420980479</v>
      </c>
      <c r="CO78" s="400">
        <v>4.9315931836336055</v>
      </c>
      <c r="CP78" s="400">
        <v>71.434193994501598</v>
      </c>
      <c r="CQ78" s="400">
        <v>37.737383707550741</v>
      </c>
      <c r="CR78" s="400">
        <v>17.281711157878071</v>
      </c>
      <c r="CS78" s="400">
        <v>23.073499701277299</v>
      </c>
      <c r="CT78" s="400">
        <v>11.127266445446232</v>
      </c>
      <c r="CU78" s="400">
        <v>4.5577283360547778</v>
      </c>
      <c r="CV78" s="400">
        <v>46.865062799436757</v>
      </c>
      <c r="CW78" s="400">
        <v>24.310658212333614</v>
      </c>
      <c r="CX78" s="400">
        <v>10.887312048932154</v>
      </c>
      <c r="CY78" s="400">
        <v>12.568924256898399</v>
      </c>
      <c r="CZ78" s="400">
        <v>8.6705806691253393</v>
      </c>
      <c r="DA78" s="400">
        <v>4.8251499406119569</v>
      </c>
      <c r="DB78" s="400">
        <v>15.640988357629809</v>
      </c>
      <c r="DC78" s="400">
        <v>12.775133875749104</v>
      </c>
      <c r="DD78" s="400">
        <v>8.6838425746593462</v>
      </c>
      <c r="DE78" s="400">
        <v>25.211097110484324</v>
      </c>
      <c r="DF78" s="400">
        <v>17.391691348098647</v>
      </c>
      <c r="DG78" s="400">
        <v>9.6784196673813909</v>
      </c>
      <c r="DH78" s="400">
        <v>31.37312854532761</v>
      </c>
      <c r="DI78" s="400">
        <v>25.624718087085224</v>
      </c>
      <c r="DJ78" s="400">
        <v>17.418292446288426</v>
      </c>
      <c r="DK78" s="446">
        <v>112.90369030156309</v>
      </c>
      <c r="DL78" s="446">
        <v>54.448153116108735</v>
      </c>
      <c r="DM78" s="446">
        <v>22.30196351635815</v>
      </c>
      <c r="DN78" s="446">
        <v>189.51626762131991</v>
      </c>
      <c r="DO78" s="446">
        <v>98.309165348529703</v>
      </c>
      <c r="DP78" s="446">
        <v>44.026885289206199</v>
      </c>
      <c r="DQ78" s="446">
        <v>226.46535551859222</v>
      </c>
      <c r="DR78" s="446">
        <v>109.21361666598774</v>
      </c>
      <c r="DS78" s="446">
        <v>44.733897386388612</v>
      </c>
      <c r="DT78" s="446">
        <v>380.13698940028979</v>
      </c>
      <c r="DU78" s="446">
        <v>197.19125231358902</v>
      </c>
      <c r="DV78" s="446">
        <v>88.310348428516534</v>
      </c>
      <c r="DY78" s="527">
        <v>31.207738115181382</v>
      </c>
      <c r="DZ78" s="527">
        <v>24.080044841960937</v>
      </c>
      <c r="EA78" s="527">
        <v>16.952351568740504</v>
      </c>
      <c r="EB78" s="527">
        <v>64.489202911702847</v>
      </c>
      <c r="EC78" s="527">
        <v>56.606075561326087</v>
      </c>
      <c r="ED78" s="527">
        <v>45.904545263113597</v>
      </c>
      <c r="EE78" s="527">
        <v>28.841874626596642</v>
      </c>
      <c r="EF78" s="527">
        <v>22.254532890892463</v>
      </c>
      <c r="EG78" s="527">
        <v>15.667191155188299</v>
      </c>
      <c r="EH78" s="527">
        <v>45.563255499452417</v>
      </c>
      <c r="EI78" s="527">
        <v>38.897053139733792</v>
      </c>
      <c r="EJ78" s="527">
        <v>30.620565137621693</v>
      </c>
      <c r="EK78" s="527">
        <v>141.12961287695387</v>
      </c>
      <c r="EL78" s="527">
        <v>108.89630623221748</v>
      </c>
      <c r="EM78" s="527">
        <v>76.662999587481124</v>
      </c>
      <c r="EN78" s="527">
        <v>184.251926854061</v>
      </c>
      <c r="EO78" s="527">
        <v>157.29466455764748</v>
      </c>
      <c r="EP78" s="527">
        <v>123.82561487589241</v>
      </c>
      <c r="EQ78" s="527">
        <v>283.08169439824036</v>
      </c>
      <c r="ER78" s="527">
        <v>218.42723333197566</v>
      </c>
      <c r="ES78" s="527">
        <v>153.77277226571084</v>
      </c>
      <c r="ET78" s="527">
        <v>369.57762858361497</v>
      </c>
      <c r="EU78" s="527">
        <v>315.5060037017426</v>
      </c>
      <c r="EV78" s="527">
        <v>248.3728549552028</v>
      </c>
      <c r="FV78" s="527">
        <v>19.473548480527072</v>
      </c>
      <c r="FW78" s="527">
        <v>15.025886173246194</v>
      </c>
      <c r="FX78" s="527">
        <v>10.578223865965324</v>
      </c>
      <c r="FY78" s="527">
        <v>40.241097087413635</v>
      </c>
      <c r="FZ78" s="527">
        <v>35.322045855019041</v>
      </c>
      <c r="GA78" s="527">
        <v>28.644318417390579</v>
      </c>
      <c r="GB78" s="527">
        <v>17.997255736297344</v>
      </c>
      <c r="GC78" s="527">
        <v>13.886771401463996</v>
      </c>
      <c r="GD78" s="527">
        <v>9.7762870666306547</v>
      </c>
      <c r="GE78" s="527">
        <v>28.431354480881176</v>
      </c>
      <c r="GF78" s="527">
        <v>24.271661319080554</v>
      </c>
      <c r="GG78" s="527">
        <v>19.107154049672705</v>
      </c>
      <c r="GH78" s="527">
        <v>8.7475554647991878</v>
      </c>
      <c r="GI78" s="527">
        <v>6.7496569944438169</v>
      </c>
      <c r="GJ78" s="527">
        <v>4.7517585240884488</v>
      </c>
      <c r="GK78" s="527">
        <v>11.420381001521312</v>
      </c>
      <c r="GL78" s="527">
        <v>9.7495045475299591</v>
      </c>
      <c r="GM78" s="527">
        <v>7.6750117286448791</v>
      </c>
      <c r="GN78" s="527">
        <v>14.450013435007456</v>
      </c>
      <c r="GO78" s="527">
        <v>11.149701724542794</v>
      </c>
      <c r="GP78" s="527">
        <v>7.8493900140781259</v>
      </c>
      <c r="GQ78" s="527">
        <v>18.865231500269797</v>
      </c>
      <c r="GR78" s="527">
        <v>16.105124713228481</v>
      </c>
      <c r="GS78" s="527">
        <v>12.678287441450852</v>
      </c>
    </row>
    <row r="79" spans="1:201" x14ac:dyDescent="0.2">
      <c r="A79" s="106" t="s">
        <v>55</v>
      </c>
      <c r="B79" s="103" t="s">
        <v>56</v>
      </c>
      <c r="C79" s="147">
        <v>0.92680437786972514</v>
      </c>
      <c r="D79" s="147">
        <v>5.2310697653341531</v>
      </c>
      <c r="E79" s="147">
        <v>0.88347126926293207</v>
      </c>
      <c r="F79" s="147">
        <v>5.0071612182691156</v>
      </c>
      <c r="G79" s="147">
        <v>4.3333108606793111E-2</v>
      </c>
      <c r="H79" s="147">
        <v>0.22390854706503713</v>
      </c>
      <c r="I79" s="148">
        <v>8.5839462770343988E-2</v>
      </c>
      <c r="J79" s="148">
        <v>0.50067900995682435</v>
      </c>
      <c r="K79" s="148">
        <v>7.770366877996826E-2</v>
      </c>
      <c r="L79" s="148">
        <v>0.44039326503156739</v>
      </c>
      <c r="M79" s="148">
        <v>8.1357939903757351E-3</v>
      </c>
      <c r="N79" s="148">
        <v>6.028574492525697E-2</v>
      </c>
      <c r="O79" s="448">
        <v>0.14938448842739668</v>
      </c>
      <c r="P79" s="448">
        <v>0.84341725358850539</v>
      </c>
      <c r="Q79" s="448">
        <v>0.14279730777955504</v>
      </c>
      <c r="R79" s="448">
        <v>0.80931793309311462</v>
      </c>
      <c r="S79" s="448">
        <v>6.5871806478416317E-3</v>
      </c>
      <c r="T79" s="448">
        <v>3.4099320495390752E-2</v>
      </c>
      <c r="U79" s="448"/>
      <c r="V79" s="448"/>
      <c r="W79" s="448"/>
      <c r="X79" s="448"/>
      <c r="Y79" s="148">
        <v>6.2354279860167821E-4</v>
      </c>
      <c r="Z79" s="148">
        <v>1.1315742350581201E-2</v>
      </c>
      <c r="AA79" s="400">
        <f t="shared" si="3"/>
        <v>1.1626518718660674</v>
      </c>
      <c r="AB79" s="548">
        <f>AA79*1000/GDP!C31</f>
        <v>3.2784280034685257E-3</v>
      </c>
      <c r="AC79" s="400">
        <f t="shared" si="4"/>
        <v>6.5864817712300647</v>
      </c>
      <c r="AD79" s="548">
        <f>AC79*1000/GDP!C31</f>
        <v>1.8572460773213353E-2</v>
      </c>
      <c r="AE79" s="559">
        <v>9.3942376307878904E-3</v>
      </c>
      <c r="AF79" s="559">
        <v>3.750097762787763E-2</v>
      </c>
      <c r="AG79" s="559">
        <v>3.7625983971615404E-3</v>
      </c>
      <c r="AH79" s="559">
        <v>2.0609995153095504E-2</v>
      </c>
      <c r="AI79" s="559">
        <v>1.3864651735755924E-3</v>
      </c>
      <c r="AJ79" s="559">
        <v>5.5346481002023643E-3</v>
      </c>
      <c r="AK79" s="559">
        <v>3.9024292060878794E-4</v>
      </c>
      <c r="AL79" s="559">
        <v>2.2153261542505313E-3</v>
      </c>
      <c r="AY79" s="526">
        <v>1.4073623134049946</v>
      </c>
      <c r="AZ79" s="526">
        <v>3.8330300763287277</v>
      </c>
      <c r="BA79" s="526">
        <v>0.10123351798452312</v>
      </c>
      <c r="BB79" s="526">
        <v>9.5101665611685357E-2</v>
      </c>
      <c r="BC79" s="526">
        <v>7.9434351221401176</v>
      </c>
      <c r="BD79" s="526">
        <v>21.724078885626284</v>
      </c>
      <c r="BE79" s="526">
        <v>0.52308848026295263</v>
      </c>
      <c r="BF79" s="526">
        <v>0.37963755811216365</v>
      </c>
      <c r="BG79" s="526">
        <v>3.3928641411203158</v>
      </c>
      <c r="BH79" s="526">
        <v>15.356456280626135</v>
      </c>
      <c r="BI79" s="526">
        <v>0.40196610624386048</v>
      </c>
      <c r="BJ79" s="526">
        <v>1.48719304235634</v>
      </c>
      <c r="BK79" s="526">
        <v>19.789684188016775</v>
      </c>
      <c r="BL79" s="526">
        <v>87.034242101100261</v>
      </c>
      <c r="BM79" s="526">
        <v>2.9785447097458979</v>
      </c>
      <c r="BN79" s="526">
        <v>8.1462431435160099</v>
      </c>
      <c r="BO79" s="526">
        <v>1.3539438349158086</v>
      </c>
      <c r="BP79" s="526">
        <v>3.697831520834622</v>
      </c>
      <c r="BQ79" s="526">
        <v>9.1850465574909057E-2</v>
      </c>
      <c r="BR79" s="526">
        <v>8.6242120873212993E-2</v>
      </c>
      <c r="BS79" s="526">
        <v>7.6442982988342951</v>
      </c>
      <c r="BT79" s="526">
        <v>20.957827636277933</v>
      </c>
      <c r="BU79" s="526">
        <v>0.47547480944156711</v>
      </c>
      <c r="BV79" s="526">
        <v>0.34427102789562186</v>
      </c>
      <c r="BW79" s="526">
        <v>0.29479468279888421</v>
      </c>
      <c r="BX79" s="526">
        <v>1.6604695688576163</v>
      </c>
      <c r="BY79" s="526">
        <v>5.3497862285543318</v>
      </c>
      <c r="BZ79" s="526">
        <v>9.4261329801674929</v>
      </c>
      <c r="CA79" s="400">
        <v>4.0773175435553934</v>
      </c>
      <c r="CB79" s="400">
        <v>2.8245643094905133</v>
      </c>
      <c r="CC79" s="400">
        <v>1.5951213318105586</v>
      </c>
      <c r="CD79" s="400">
        <v>8.2860033927546048</v>
      </c>
      <c r="CE79" s="400">
        <v>7.0836784348594115</v>
      </c>
      <c r="CF79" s="400">
        <v>5.1101523829684714</v>
      </c>
      <c r="CG79" s="400">
        <v>3.9767951001231738</v>
      </c>
      <c r="CH79" s="400">
        <v>2.7649853006814253</v>
      </c>
      <c r="CI79" s="400">
        <v>1.5727389741747662</v>
      </c>
      <c r="CJ79" s="400">
        <v>6.2326366078295985</v>
      </c>
      <c r="CK79" s="400">
        <v>5.084582943201867</v>
      </c>
      <c r="CL79" s="400">
        <v>3.4878306180182972</v>
      </c>
      <c r="CM79" s="400">
        <v>27.811363627530316</v>
      </c>
      <c r="CN79" s="400">
        <v>13.412115946918565</v>
      </c>
      <c r="CO79" s="400">
        <v>5.4936026918578422</v>
      </c>
      <c r="CP79" s="400">
        <v>79.574909325701043</v>
      </c>
      <c r="CQ79" s="400">
        <v>42.037975356013384</v>
      </c>
      <c r="CR79" s="400">
        <v>19.251153005057407</v>
      </c>
      <c r="CS79" s="400">
        <v>25.541654953242809</v>
      </c>
      <c r="CT79" s="400">
        <v>12.317541933469723</v>
      </c>
      <c r="CU79" s="400">
        <v>5.0452651759491998</v>
      </c>
      <c r="CV79" s="400">
        <v>51.878184015535588</v>
      </c>
      <c r="CW79" s="400">
        <v>26.911151398124076</v>
      </c>
      <c r="CX79" s="400">
        <v>12.051919792068395</v>
      </c>
      <c r="CY79" s="400">
        <v>16.33261345025635</v>
      </c>
      <c r="CZ79" s="400">
        <v>11.266934191314377</v>
      </c>
      <c r="DA79" s="400">
        <v>6.2700122308629087</v>
      </c>
      <c r="DB79" s="400">
        <v>20.324588771781361</v>
      </c>
      <c r="DC79" s="400">
        <v>16.600571306121765</v>
      </c>
      <c r="DD79" s="400">
        <v>11.284167295140417</v>
      </c>
      <c r="DE79" s="400">
        <v>33.992490486046279</v>
      </c>
      <c r="DF79" s="400">
        <v>23.449471480582439</v>
      </c>
      <c r="DG79" s="400">
        <v>13.049554607705243</v>
      </c>
      <c r="DH79" s="400">
        <v>42.300847476846215</v>
      </c>
      <c r="DI79" s="400">
        <v>34.550181690451979</v>
      </c>
      <c r="DJ79" s="400">
        <v>23.485338129827081</v>
      </c>
      <c r="DK79" s="446">
        <v>146.71202507969676</v>
      </c>
      <c r="DL79" s="446">
        <v>70.752326909575984</v>
      </c>
      <c r="DM79" s="446">
        <v>28.980153102162333</v>
      </c>
      <c r="DN79" s="446">
        <v>246.26578045416352</v>
      </c>
      <c r="DO79" s="446">
        <v>127.74725692006781</v>
      </c>
      <c r="DP79" s="446">
        <v>57.210472762036247</v>
      </c>
      <c r="DQ79" s="446">
        <v>305.34654676664115</v>
      </c>
      <c r="DR79" s="446">
        <v>147.25431460582615</v>
      </c>
      <c r="DS79" s="446">
        <v>60.315367262546417</v>
      </c>
      <c r="DT79" s="446">
        <v>512.54425537117709</v>
      </c>
      <c r="DU79" s="446">
        <v>265.87584581607501</v>
      </c>
      <c r="DV79" s="446">
        <v>119.07013271260654</v>
      </c>
      <c r="DY79" s="527">
        <v>34.764204534412904</v>
      </c>
      <c r="DZ79" s="527">
        <v>26.824231893837119</v>
      </c>
      <c r="EA79" s="527">
        <v>18.884259253261337</v>
      </c>
      <c r="EB79" s="527">
        <v>71.838459807924593</v>
      </c>
      <c r="EC79" s="527">
        <v>63.056963034020086</v>
      </c>
      <c r="ED79" s="527">
        <v>51.135875169683729</v>
      </c>
      <c r="EE79" s="527">
        <v>31.927068691553529</v>
      </c>
      <c r="EF79" s="527">
        <v>24.635083866939446</v>
      </c>
      <c r="EG79" s="527">
        <v>17.343099042325377</v>
      </c>
      <c r="EH79" s="527">
        <v>50.437123348437396</v>
      </c>
      <c r="EI79" s="527">
        <v>43.057842236998525</v>
      </c>
      <c r="EJ79" s="527">
        <v>33.896024415192372</v>
      </c>
      <c r="EK79" s="527">
        <v>183.39003134962098</v>
      </c>
      <c r="EL79" s="527">
        <v>141.50465381915197</v>
      </c>
      <c r="EM79" s="527">
        <v>99.619276288682983</v>
      </c>
      <c r="EN79" s="527">
        <v>239.4250643304367</v>
      </c>
      <c r="EO79" s="527">
        <v>204.39561107210841</v>
      </c>
      <c r="EP79" s="527">
        <v>160.90445464322693</v>
      </c>
      <c r="EQ79" s="527">
        <v>381.68318345830147</v>
      </c>
      <c r="ER79" s="527">
        <v>294.50862921165248</v>
      </c>
      <c r="ES79" s="527">
        <v>207.33407496500331</v>
      </c>
      <c r="ET79" s="527">
        <v>498.30691494419989</v>
      </c>
      <c r="EU79" s="527">
        <v>425.40135330572025</v>
      </c>
      <c r="EV79" s="527">
        <v>334.88474825420587</v>
      </c>
      <c r="FV79" s="527">
        <v>20.454112332744579</v>
      </c>
      <c r="FW79" s="527">
        <v>15.782494083907855</v>
      </c>
      <c r="FX79" s="527">
        <v>11.110875835071132</v>
      </c>
      <c r="FY79" s="527">
        <v>42.267382395248042</v>
      </c>
      <c r="FZ79" s="527">
        <v>37.100639077843084</v>
      </c>
      <c r="GA79" s="527">
        <v>30.086663824525189</v>
      </c>
      <c r="GB79" s="527">
        <v>18.784835097430395</v>
      </c>
      <c r="GC79" s="527">
        <v>14.494471525795054</v>
      </c>
      <c r="GD79" s="527">
        <v>10.204107954159722</v>
      </c>
      <c r="GE79" s="527">
        <v>29.675541279485088</v>
      </c>
      <c r="GF79" s="527">
        <v>25.333815449433104</v>
      </c>
      <c r="GG79" s="527">
        <v>19.943303760495674</v>
      </c>
      <c r="GH79" s="527">
        <v>10.872841827725752</v>
      </c>
      <c r="GI79" s="527">
        <v>8.3895384473192518</v>
      </c>
      <c r="GJ79" s="527">
        <v>5.9062350669127532</v>
      </c>
      <c r="GK79" s="527">
        <v>14.195051033581064</v>
      </c>
      <c r="GL79" s="527">
        <v>12.118222201683365</v>
      </c>
      <c r="GM79" s="527">
        <v>9.5397152824353597</v>
      </c>
      <c r="GN79" s="527">
        <v>19.483164182032521</v>
      </c>
      <c r="GO79" s="527">
        <v>15.033305696012752</v>
      </c>
      <c r="GP79" s="527">
        <v>10.583447209992976</v>
      </c>
      <c r="GQ79" s="527">
        <v>25.436267191375006</v>
      </c>
      <c r="GR79" s="527">
        <v>21.714774894240641</v>
      </c>
      <c r="GS79" s="527">
        <v>17.094320145776422</v>
      </c>
    </row>
    <row r="80" spans="1:201" x14ac:dyDescent="0.2">
      <c r="A80" s="106" t="s">
        <v>57</v>
      </c>
      <c r="B80" s="103" t="s">
        <v>58</v>
      </c>
      <c r="C80" s="147">
        <v>6.0119214107978181</v>
      </c>
      <c r="D80" s="147">
        <v>34.959833869722289</v>
      </c>
      <c r="E80" s="147">
        <v>5.5719040225153629</v>
      </c>
      <c r="F80" s="147">
        <v>32.232298145618707</v>
      </c>
      <c r="G80" s="147">
        <v>0.44001738828245501</v>
      </c>
      <c r="H80" s="147">
        <v>2.7275357241035758</v>
      </c>
      <c r="I80" s="148">
        <v>0.40288781421864139</v>
      </c>
      <c r="J80" s="148">
        <v>2.4211181976883767</v>
      </c>
      <c r="K80" s="148">
        <v>0.35600889112914141</v>
      </c>
      <c r="L80" s="148">
        <v>2.0594368953586835</v>
      </c>
      <c r="M80" s="148">
        <v>4.6878923089499952E-2</v>
      </c>
      <c r="N80" s="148">
        <v>0.36168130232969309</v>
      </c>
      <c r="O80" s="448">
        <v>0.89990768100654295</v>
      </c>
      <c r="P80" s="448">
        <v>5.2346127903037738</v>
      </c>
      <c r="Q80" s="448">
        <v>0.83176580261477884</v>
      </c>
      <c r="R80" s="448">
        <v>4.8115910160825948</v>
      </c>
      <c r="S80" s="448">
        <v>6.8141878391764055E-2</v>
      </c>
      <c r="T80" s="448">
        <v>0.42302177422117937</v>
      </c>
      <c r="U80" s="448"/>
      <c r="V80" s="448"/>
      <c r="W80" s="448"/>
      <c r="X80" s="448"/>
      <c r="Y80" s="148">
        <v>9.6694095353546273E-3</v>
      </c>
      <c r="Z80" s="148">
        <v>6.508957973178052E-2</v>
      </c>
      <c r="AA80" s="400">
        <f t="shared" si="3"/>
        <v>7.3243863155583568</v>
      </c>
      <c r="AB80" s="548">
        <f>AA80*1000/GDP!C32</f>
        <v>3.5676295684381565E-3</v>
      </c>
      <c r="AC80" s="400">
        <f t="shared" si="4"/>
        <v>42.680654437446222</v>
      </c>
      <c r="AD80" s="548">
        <f>AC80*1000/GDP!C32</f>
        <v>2.0789286393575013E-2</v>
      </c>
      <c r="AE80" s="559">
        <v>3.6707710704489166E-2</v>
      </c>
      <c r="AF80" s="559">
        <v>0.14961429733912457</v>
      </c>
      <c r="AG80" s="559">
        <v>7.2600187871964955E-3</v>
      </c>
      <c r="AH80" s="559">
        <v>4.0511535934379651E-2</v>
      </c>
      <c r="AI80" s="559">
        <v>5.4122994990621351E-3</v>
      </c>
      <c r="AJ80" s="559">
        <v>2.2059599223169423E-2</v>
      </c>
      <c r="AK80" s="559">
        <v>7.3762866921151134E-4</v>
      </c>
      <c r="AL80" s="559">
        <v>4.2710688986040335E-3</v>
      </c>
      <c r="AY80" s="526">
        <v>1.5081608853405992</v>
      </c>
      <c r="AZ80" s="526">
        <v>3.518191217965958</v>
      </c>
      <c r="BA80" s="526">
        <v>0.18314835646710553</v>
      </c>
      <c r="BB80" s="526">
        <v>5.13870484182491E-2</v>
      </c>
      <c r="BC80" s="526">
        <v>8.7700837049570985</v>
      </c>
      <c r="BD80" s="526">
        <v>20.35199957008296</v>
      </c>
      <c r="BE80" s="526">
        <v>1.1352816919912732</v>
      </c>
      <c r="BF80" s="526">
        <v>0.20944474590968376</v>
      </c>
      <c r="BG80" s="526">
        <v>2.846660172533324</v>
      </c>
      <c r="BH80" s="526">
        <v>9.8605667897574829</v>
      </c>
      <c r="BI80" s="526">
        <v>0.44466315541172047</v>
      </c>
      <c r="BJ80" s="526">
        <v>0.20029940509841493</v>
      </c>
      <c r="BK80" s="526">
        <v>17.10674908279783</v>
      </c>
      <c r="BL80" s="526">
        <v>57.041314309784177</v>
      </c>
      <c r="BM80" s="526">
        <v>3.4306749931157023</v>
      </c>
      <c r="BN80" s="526">
        <v>1.1176880921561287</v>
      </c>
      <c r="BO80" s="526">
        <v>1.3073166039455428</v>
      </c>
      <c r="BP80" s="526">
        <v>3.2648617362589558</v>
      </c>
      <c r="BQ80" s="526">
        <v>0.15715395357374726</v>
      </c>
      <c r="BR80" s="526">
        <v>4.3600682362842265E-2</v>
      </c>
      <c r="BS80" s="526">
        <v>7.6044425005192027</v>
      </c>
      <c r="BT80" s="526">
        <v>18.886541559596807</v>
      </c>
      <c r="BU80" s="526">
        <v>0.97560480919578596</v>
      </c>
      <c r="BV80" s="526">
        <v>0.17770886089132334</v>
      </c>
      <c r="BW80" s="526">
        <v>1.6343867945720649</v>
      </c>
      <c r="BX80" s="526">
        <v>0.53306128662106644</v>
      </c>
      <c r="BY80" s="526">
        <v>11.00186616244774</v>
      </c>
      <c r="BZ80" s="526">
        <v>3.0865685911731324</v>
      </c>
      <c r="CA80" s="400">
        <v>3.6634812206782823</v>
      </c>
      <c r="CB80" s="400">
        <v>2.5378789348335773</v>
      </c>
      <c r="CC80" s="400">
        <v>1.4332209795697315</v>
      </c>
      <c r="CD80" s="400">
        <v>7.4449971498641698</v>
      </c>
      <c r="CE80" s="400">
        <v>6.3647046900637845</v>
      </c>
      <c r="CF80" s="400">
        <v>4.5914847075854945</v>
      </c>
      <c r="CG80" s="400">
        <v>3.5770017963525316</v>
      </c>
      <c r="CH80" s="400">
        <v>2.4870170925123767</v>
      </c>
      <c r="CI80" s="400">
        <v>1.4146291157023734</v>
      </c>
      <c r="CJ80" s="400">
        <v>5.606060101393834</v>
      </c>
      <c r="CK80" s="400">
        <v>4.5734220304619653</v>
      </c>
      <c r="CL80" s="400">
        <v>3.1371936627155845</v>
      </c>
      <c r="CM80" s="400">
        <v>24.988588031843133</v>
      </c>
      <c r="CN80" s="400">
        <v>12.050823703628051</v>
      </c>
      <c r="CO80" s="400">
        <v>4.9360173890060519</v>
      </c>
      <c r="CP80" s="400">
        <v>71.498278669185595</v>
      </c>
      <c r="CQ80" s="400">
        <v>37.77123847405808</v>
      </c>
      <c r="CR80" s="400">
        <v>17.297214837217137</v>
      </c>
      <c r="CS80" s="400">
        <v>22.973913251587014</v>
      </c>
      <c r="CT80" s="400">
        <v>11.079240572717506</v>
      </c>
      <c r="CU80" s="400">
        <v>4.5380569385850915</v>
      </c>
      <c r="CV80" s="400">
        <v>46.662790700313018</v>
      </c>
      <c r="CW80" s="400">
        <v>24.205732120828461</v>
      </c>
      <c r="CX80" s="400">
        <v>10.840321832118038</v>
      </c>
      <c r="CY80" s="400">
        <v>10.27721128384449</v>
      </c>
      <c r="CZ80" s="400">
        <v>7.0896591998564666</v>
      </c>
      <c r="DA80" s="400">
        <v>3.9453722850372035</v>
      </c>
      <c r="DB80" s="400">
        <v>12.789140801074428</v>
      </c>
      <c r="DC80" s="400">
        <v>10.445822358139619</v>
      </c>
      <c r="DD80" s="400">
        <v>7.100503039982609</v>
      </c>
      <c r="DE80" s="400">
        <v>29.649005590607036</v>
      </c>
      <c r="DF80" s="400">
        <v>20.453150124730247</v>
      </c>
      <c r="DG80" s="400">
        <v>11.38211151894291</v>
      </c>
      <c r="DH80" s="400">
        <v>36.895739188138101</v>
      </c>
      <c r="DI80" s="400">
        <v>30.135436252227564</v>
      </c>
      <c r="DJ80" s="400">
        <v>20.484433813238073</v>
      </c>
      <c r="DK80" s="446">
        <v>92.317771691404957</v>
      </c>
      <c r="DL80" s="446">
        <v>44.520530329574136</v>
      </c>
      <c r="DM80" s="446">
        <v>18.235609222993578</v>
      </c>
      <c r="DN80" s="446">
        <v>154.96144970409341</v>
      </c>
      <c r="DO80" s="446">
        <v>80.384290872842229</v>
      </c>
      <c r="DP80" s="446">
        <v>35.999389688295622</v>
      </c>
      <c r="DQ80" s="446">
        <v>266.3300435686815</v>
      </c>
      <c r="DR80" s="446">
        <v>128.43848551730395</v>
      </c>
      <c r="DS80" s="446">
        <v>52.608403667887728</v>
      </c>
      <c r="DT80" s="446">
        <v>447.05248940708236</v>
      </c>
      <c r="DU80" s="446">
        <v>231.90282107290994</v>
      </c>
      <c r="DV80" s="446">
        <v>103.85561575488462</v>
      </c>
      <c r="DY80" s="527">
        <v>31.235735039803931</v>
      </c>
      <c r="DZ80" s="527">
        <v>24.10164740725612</v>
      </c>
      <c r="EA80" s="527">
        <v>16.967559774708306</v>
      </c>
      <c r="EB80" s="527">
        <v>64.547057131903713</v>
      </c>
      <c r="EC80" s="527">
        <v>56.656857711087106</v>
      </c>
      <c r="ED80" s="527">
        <v>45.945726911358001</v>
      </c>
      <c r="EE80" s="527">
        <v>28.717391564483773</v>
      </c>
      <c r="EF80" s="527">
        <v>22.158481145435008</v>
      </c>
      <c r="EG80" s="527">
        <v>15.599570726386252</v>
      </c>
      <c r="EH80" s="527">
        <v>45.366602069748787</v>
      </c>
      <c r="EI80" s="527">
        <v>38.729171393325551</v>
      </c>
      <c r="EJ80" s="527">
        <v>30.488405152831998</v>
      </c>
      <c r="EK80" s="527">
        <v>115.3972146142562</v>
      </c>
      <c r="EL80" s="527">
        <v>89.0410606591483</v>
      </c>
      <c r="EM80" s="527">
        <v>62.684906704040408</v>
      </c>
      <c r="EN80" s="527">
        <v>150.65696499009081</v>
      </c>
      <c r="EO80" s="527">
        <v>128.61486539654754</v>
      </c>
      <c r="EP80" s="527">
        <v>101.24828349833142</v>
      </c>
      <c r="EQ80" s="527">
        <v>332.91255446085194</v>
      </c>
      <c r="ER80" s="527">
        <v>256.876971034608</v>
      </c>
      <c r="ES80" s="527">
        <v>180.84138760836404</v>
      </c>
      <c r="ET80" s="527">
        <v>434.63436470133007</v>
      </c>
      <c r="EU80" s="527">
        <v>371.04451371665601</v>
      </c>
      <c r="EV80" s="527">
        <v>292.09391931061299</v>
      </c>
      <c r="FV80" s="527">
        <v>18.934659083065657</v>
      </c>
      <c r="FW80" s="527">
        <v>14.610076452982762</v>
      </c>
      <c r="FX80" s="527">
        <v>10.285493822899863</v>
      </c>
      <c r="FY80" s="527">
        <v>39.127509567177782</v>
      </c>
      <c r="FZ80" s="527">
        <v>34.344582706638555</v>
      </c>
      <c r="GA80" s="527">
        <v>27.851647296969126</v>
      </c>
      <c r="GB80" s="527">
        <v>17.408075024823201</v>
      </c>
      <c r="GC80" s="527">
        <v>13.432156654956174</v>
      </c>
      <c r="GD80" s="527">
        <v>9.4562382850891495</v>
      </c>
      <c r="GE80" s="527">
        <v>27.500590040642955</v>
      </c>
      <c r="GF80" s="527">
        <v>23.47707380561906</v>
      </c>
      <c r="GG80" s="527">
        <v>18.481638316486368</v>
      </c>
      <c r="GH80" s="527">
        <v>10.534028059722965</v>
      </c>
      <c r="GI80" s="527">
        <v>8.1281080707738926</v>
      </c>
      <c r="GJ80" s="527">
        <v>5.7221880818248216</v>
      </c>
      <c r="GK80" s="527">
        <v>13.752712332817916</v>
      </c>
      <c r="GL80" s="527">
        <v>11.740600546673402</v>
      </c>
      <c r="GM80" s="527">
        <v>9.2424437013962972</v>
      </c>
      <c r="GN80" s="527">
        <v>16.993648758772814</v>
      </c>
      <c r="GO80" s="527">
        <v>13.112383301522234</v>
      </c>
      <c r="GP80" s="527">
        <v>9.2311178442716528</v>
      </c>
      <c r="GQ80" s="527">
        <v>22.186077494699319</v>
      </c>
      <c r="GR80" s="527">
        <v>18.940109213309896</v>
      </c>
      <c r="GS80" s="527">
        <v>14.910045904927218</v>
      </c>
    </row>
    <row r="81" spans="1:201" x14ac:dyDescent="0.2">
      <c r="A81" s="106" t="s">
        <v>59</v>
      </c>
      <c r="B81" s="106" t="s">
        <v>60</v>
      </c>
      <c r="C81" s="147">
        <v>0.31104290169226861</v>
      </c>
      <c r="D81" s="147">
        <v>1.7450838763797469</v>
      </c>
      <c r="E81" s="147">
        <v>0.27094436648663106</v>
      </c>
      <c r="F81" s="147">
        <v>1.5553430246666111</v>
      </c>
      <c r="G81" s="147">
        <v>4.0098535205637546E-2</v>
      </c>
      <c r="H81" s="147">
        <v>0.18974085171313562</v>
      </c>
      <c r="I81" s="148">
        <v>3.9431433555335037E-2</v>
      </c>
      <c r="J81" s="148">
        <v>0.25477819631083887</v>
      </c>
      <c r="K81" s="148">
        <v>3.2138919065889601E-2</v>
      </c>
      <c r="L81" s="148">
        <v>0.18449190967741566</v>
      </c>
      <c r="M81" s="148">
        <v>7.2925144894454364E-3</v>
      </c>
      <c r="N81" s="148">
        <v>7.0286286633423206E-2</v>
      </c>
      <c r="O81" s="448">
        <v>0.10857106653825216</v>
      </c>
      <c r="P81" s="448">
        <v>0.61016939159715688</v>
      </c>
      <c r="Q81" s="448">
        <v>9.5603951451464136E-2</v>
      </c>
      <c r="R81" s="448">
        <v>0.54880985697828522</v>
      </c>
      <c r="S81" s="448">
        <v>1.2967115086788026E-2</v>
      </c>
      <c r="T81" s="448">
        <v>6.1359534618871642E-2</v>
      </c>
      <c r="U81" s="448"/>
      <c r="V81" s="448"/>
      <c r="W81" s="448"/>
      <c r="X81" s="448"/>
      <c r="Y81" s="148">
        <v>6.3748133426689895E-4</v>
      </c>
      <c r="Z81" s="148">
        <v>8.0030747756112738E-3</v>
      </c>
      <c r="AA81" s="400">
        <f t="shared" si="3"/>
        <v>0.45968288312012268</v>
      </c>
      <c r="AB81" s="548">
        <f>AA81*1000/GDP!C33</f>
        <v>2.0373846892180027E-3</v>
      </c>
      <c r="AC81" s="400">
        <f t="shared" si="4"/>
        <v>2.6180345390633541</v>
      </c>
      <c r="AD81" s="548">
        <f>AC81*1000/GDP!C33</f>
        <v>1.1603528609825879E-2</v>
      </c>
      <c r="AE81" s="559">
        <v>2.2895313157872082E-4</v>
      </c>
      <c r="AF81" s="559">
        <v>9.3171795242280673E-4</v>
      </c>
      <c r="AG81" s="559">
        <v>4.4810213444075097E-5</v>
      </c>
      <c r="AH81" s="559">
        <v>2.5326269771063328E-4</v>
      </c>
      <c r="AI81" s="559">
        <v>7.2691588769775622E-5</v>
      </c>
      <c r="AJ81" s="559">
        <v>2.958162562788495E-4</v>
      </c>
      <c r="AK81" s="559">
        <v>8.2257263753224785E-6</v>
      </c>
      <c r="AL81" s="559">
        <v>4.7504000166755964E-5</v>
      </c>
      <c r="AY81" s="526">
        <v>0.90327545140777876</v>
      </c>
      <c r="AZ81" s="526">
        <v>2.248081200494771</v>
      </c>
      <c r="BA81" s="526">
        <v>0.17914927882247511</v>
      </c>
      <c r="BB81" s="526">
        <v>4.4325663148680281E-3</v>
      </c>
      <c r="BC81" s="526">
        <v>5.0677620919986843</v>
      </c>
      <c r="BD81" s="526">
        <v>12.905001345529765</v>
      </c>
      <c r="BE81" s="526">
        <v>0.84771018625117833</v>
      </c>
      <c r="BF81" s="526">
        <v>1.8038196649200075E-2</v>
      </c>
      <c r="BG81" s="526">
        <v>2.7382939968982662</v>
      </c>
      <c r="BH81" s="526">
        <v>11.159346897878333</v>
      </c>
      <c r="BI81" s="526">
        <v>0.63303077165324972</v>
      </c>
      <c r="BJ81" s="526">
        <v>3.1118203780607707E-2</v>
      </c>
      <c r="BK81" s="526">
        <v>17.692930299363809</v>
      </c>
      <c r="BL81" s="526">
        <v>64.059690860213763</v>
      </c>
      <c r="BM81" s="526">
        <v>6.1012401591513195</v>
      </c>
      <c r="BN81" s="526">
        <v>0.17587687341016198</v>
      </c>
      <c r="BO81" s="526">
        <v>1.0671289833431874</v>
      </c>
      <c r="BP81" s="526">
        <v>2.6847917818496381</v>
      </c>
      <c r="BQ81" s="526">
        <v>0.19607978414740629</v>
      </c>
      <c r="BR81" s="526">
        <v>4.8314791671202895E-3</v>
      </c>
      <c r="BS81" s="526">
        <v>5.9972648633123331</v>
      </c>
      <c r="BT81" s="526">
        <v>15.411917305127352</v>
      </c>
      <c r="BU81" s="526">
        <v>0.9278366254119399</v>
      </c>
      <c r="BV81" s="526">
        <v>1.966156062475603E-2</v>
      </c>
      <c r="BW81" s="526">
        <v>0.72183132428003216</v>
      </c>
      <c r="BX81" s="526">
        <v>8.3827211545623906E-2</v>
      </c>
      <c r="BY81" s="526">
        <v>9.0620222947154794</v>
      </c>
      <c r="BZ81" s="526">
        <v>0.4841065323043755</v>
      </c>
      <c r="CA81" s="400">
        <v>4.9322816066683099</v>
      </c>
      <c r="CB81" s="400">
        <v>3.4168412054567665</v>
      </c>
      <c r="CC81" s="400">
        <v>1.9295989388241244</v>
      </c>
      <c r="CD81" s="400">
        <v>10.023477704296496</v>
      </c>
      <c r="CE81" s="400">
        <v>8.569040185269527</v>
      </c>
      <c r="CF81" s="400">
        <v>6.1816903820745104</v>
      </c>
      <c r="CG81" s="400">
        <v>4.4252231534966695</v>
      </c>
      <c r="CH81" s="400">
        <v>3.0767682678130472</v>
      </c>
      <c r="CI81" s="400">
        <v>1.7500828550883127</v>
      </c>
      <c r="CJ81" s="400">
        <v>6.935435980456778</v>
      </c>
      <c r="CK81" s="400">
        <v>5.6579264457035343</v>
      </c>
      <c r="CL81" s="400">
        <v>3.8811224661414192</v>
      </c>
      <c r="CM81" s="400">
        <v>33.643069447276233</v>
      </c>
      <c r="CN81" s="400">
        <v>16.224474077583064</v>
      </c>
      <c r="CO81" s="400">
        <v>6.6455445821780268</v>
      </c>
      <c r="CP81" s="400">
        <v>96.26080319395696</v>
      </c>
      <c r="CQ81" s="400">
        <v>50.852829198394666</v>
      </c>
      <c r="CR81" s="400">
        <v>23.287886425251148</v>
      </c>
      <c r="CS81" s="400">
        <v>28.421761753380796</v>
      </c>
      <c r="CT81" s="400">
        <v>13.706482327054786</v>
      </c>
      <c r="CU81" s="400">
        <v>5.6141751611616417</v>
      </c>
      <c r="CV81" s="400">
        <v>57.72802854735923</v>
      </c>
      <c r="CW81" s="400">
        <v>29.945684214543611</v>
      </c>
      <c r="CX81" s="400">
        <v>13.410908323210807</v>
      </c>
      <c r="CY81" s="400">
        <v>22.518302465711411</v>
      </c>
      <c r="CZ81" s="400">
        <v>15.534086614735898</v>
      </c>
      <c r="DA81" s="400">
        <v>8.6446686752428388</v>
      </c>
      <c r="DB81" s="400">
        <v>28.022167967673973</v>
      </c>
      <c r="DC81" s="400">
        <v>22.887744629074806</v>
      </c>
      <c r="DD81" s="400">
        <v>15.557846452410356</v>
      </c>
      <c r="DE81" s="400">
        <v>40.885412167938995</v>
      </c>
      <c r="DF81" s="400">
        <v>28.204503197478324</v>
      </c>
      <c r="DG81" s="400">
        <v>15.695714292045473</v>
      </c>
      <c r="DH81" s="400">
        <v>50.878519326317807</v>
      </c>
      <c r="DI81" s="400">
        <v>41.5561907554603</v>
      </c>
      <c r="DJ81" s="400">
        <v>28.247642806153127</v>
      </c>
      <c r="DK81" s="446">
        <v>202.27661458857312</v>
      </c>
      <c r="DL81" s="446">
        <v>97.548521695878236</v>
      </c>
      <c r="DM81" s="446">
        <v>39.95587448663175</v>
      </c>
      <c r="DN81" s="446">
        <v>339.53459733257176</v>
      </c>
      <c r="DO81" s="446">
        <v>176.12927528422463</v>
      </c>
      <c r="DP81" s="446">
        <v>78.877929351940665</v>
      </c>
      <c r="DQ81" s="446">
        <v>367.264040972099</v>
      </c>
      <c r="DR81" s="446">
        <v>177.11421728978533</v>
      </c>
      <c r="DS81" s="446">
        <v>72.545983401896109</v>
      </c>
      <c r="DT81" s="446">
        <v>616.47684048811038</v>
      </c>
      <c r="DU81" s="446">
        <v>319.78955899544576</v>
      </c>
      <c r="DV81" s="446">
        <v>143.21490962377399</v>
      </c>
      <c r="DY81" s="527">
        <v>42.053836809095301</v>
      </c>
      <c r="DZ81" s="527">
        <v>32.448948155166114</v>
      </c>
      <c r="EA81" s="527">
        <v>22.844059501236949</v>
      </c>
      <c r="EB81" s="527">
        <v>86.902113994544507</v>
      </c>
      <c r="EC81" s="527">
        <v>76.279243797591988</v>
      </c>
      <c r="ED81" s="527">
        <v>61.858448317073346</v>
      </c>
      <c r="EE81" s="527">
        <v>35.527202191726012</v>
      </c>
      <c r="EF81" s="527">
        <v>27.412964654109572</v>
      </c>
      <c r="EG81" s="527">
        <v>19.298727116493144</v>
      </c>
      <c r="EH81" s="527">
        <v>56.124472198821493</v>
      </c>
      <c r="EI81" s="527">
        <v>47.913094743269788</v>
      </c>
      <c r="EJ81" s="527">
        <v>37.718179659030405</v>
      </c>
      <c r="EK81" s="527">
        <v>252.84576823571641</v>
      </c>
      <c r="EL81" s="527">
        <v>195.09704339175647</v>
      </c>
      <c r="EM81" s="527">
        <v>137.34831854779657</v>
      </c>
      <c r="EN81" s="527">
        <v>330.10308074000017</v>
      </c>
      <c r="EO81" s="527">
        <v>281.80684045475937</v>
      </c>
      <c r="EP81" s="527">
        <v>221.84417630233307</v>
      </c>
      <c r="EQ81" s="527">
        <v>459.08005121512377</v>
      </c>
      <c r="ER81" s="527">
        <v>354.22843457957089</v>
      </c>
      <c r="ES81" s="527">
        <v>249.37681794401789</v>
      </c>
      <c r="ET81" s="527">
        <v>599.35248380788494</v>
      </c>
      <c r="EU81" s="527">
        <v>511.66329439271357</v>
      </c>
      <c r="EV81" s="527">
        <v>402.79193331686434</v>
      </c>
      <c r="FV81" s="527">
        <v>22.376597294659689</v>
      </c>
      <c r="FW81" s="527">
        <v>17.265892974274443</v>
      </c>
      <c r="FX81" s="527">
        <v>12.155188653889212</v>
      </c>
      <c r="FY81" s="527">
        <v>46.24009974970857</v>
      </c>
      <c r="FZ81" s="527">
        <v>40.587733484301872</v>
      </c>
      <c r="GA81" s="527">
        <v>32.914513687471725</v>
      </c>
      <c r="GB81" s="527">
        <v>18.903813700971707</v>
      </c>
      <c r="GC81" s="527">
        <v>14.586276003836192</v>
      </c>
      <c r="GD81" s="527">
        <v>10.268738306700682</v>
      </c>
      <c r="GE81" s="527">
        <v>29.863498982730977</v>
      </c>
      <c r="GF81" s="527">
        <v>25.494273711052831</v>
      </c>
      <c r="GG81" s="527">
        <v>20.069619824443905</v>
      </c>
      <c r="GH81" s="527">
        <v>17.397644603374982</v>
      </c>
      <c r="GI81" s="527">
        <v>13.424108490258472</v>
      </c>
      <c r="GJ81" s="527">
        <v>9.450572377141965</v>
      </c>
      <c r="GK81" s="527">
        <v>22.713514729816524</v>
      </c>
      <c r="GL81" s="527">
        <v>19.390378930373352</v>
      </c>
      <c r="GM81" s="527">
        <v>15.264507543738514</v>
      </c>
      <c r="GN81" s="527">
        <v>23.433916918944671</v>
      </c>
      <c r="GO81" s="527">
        <v>18.081726017704227</v>
      </c>
      <c r="GP81" s="527">
        <v>12.729535116463774</v>
      </c>
      <c r="GQ81" s="527">
        <v>30.594176927403829</v>
      </c>
      <c r="GR81" s="527">
        <v>26.118048692239441</v>
      </c>
      <c r="GS81" s="527">
        <v>20.560668397558867</v>
      </c>
    </row>
    <row r="82" spans="1:201" x14ac:dyDescent="0.2">
      <c r="A82" s="106" t="s">
        <v>61</v>
      </c>
      <c r="B82" s="106" t="s">
        <v>62</v>
      </c>
      <c r="C82" s="147">
        <v>0.5237312455231985</v>
      </c>
      <c r="D82" s="147">
        <v>2.972039903202218</v>
      </c>
      <c r="E82" s="147">
        <v>0.33808284500393804</v>
      </c>
      <c r="F82" s="147">
        <v>1.9787442170832006</v>
      </c>
      <c r="G82" s="147">
        <v>0.18564840051926049</v>
      </c>
      <c r="H82" s="147">
        <v>0.99329568611901731</v>
      </c>
      <c r="I82" s="148">
        <v>3.3597484475311606E-2</v>
      </c>
      <c r="J82" s="148">
        <v>0.27147590544856037</v>
      </c>
      <c r="K82" s="148">
        <v>1.7455439499075437E-2</v>
      </c>
      <c r="L82" s="148">
        <v>0.10216386449610856</v>
      </c>
      <c r="M82" s="148">
        <v>1.6142044976236166E-2</v>
      </c>
      <c r="N82" s="148">
        <v>0.16931204095245181</v>
      </c>
      <c r="O82" s="448">
        <v>4.0236271875978849E-2</v>
      </c>
      <c r="P82" s="448">
        <v>0.22885912058935859</v>
      </c>
      <c r="Q82" s="448">
        <v>2.7918762742682336E-2</v>
      </c>
      <c r="R82" s="448">
        <v>0.16340400331332133</v>
      </c>
      <c r="S82" s="448">
        <v>1.2317509133296515E-2</v>
      </c>
      <c r="T82" s="448">
        <v>6.5455117276037256E-2</v>
      </c>
      <c r="U82" s="448"/>
      <c r="V82" s="448"/>
      <c r="W82" s="448"/>
      <c r="X82" s="448"/>
      <c r="Y82" s="148">
        <v>5.1255235314683024E-3</v>
      </c>
      <c r="Z82" s="148">
        <v>2.0139569849266247E-2</v>
      </c>
      <c r="AA82" s="400">
        <f t="shared" si="3"/>
        <v>0.60269052540595736</v>
      </c>
      <c r="AB82" s="548">
        <f>AA82*1000/GDP!C34</f>
        <v>1.5399310773706991E-3</v>
      </c>
      <c r="AC82" s="400">
        <f t="shared" si="4"/>
        <v>3.492514499089403</v>
      </c>
      <c r="AD82" s="548">
        <f>AC82*1000/GDP!C34</f>
        <v>8.923703606743924E-3</v>
      </c>
      <c r="AE82" s="559">
        <v>4.6065954641877745E-2</v>
      </c>
      <c r="AF82" s="559">
        <v>0.19026882250246588</v>
      </c>
      <c r="AG82" s="559">
        <v>3.4316527835058785E-3</v>
      </c>
      <c r="AH82" s="559">
        <v>1.9170136048435926E-2</v>
      </c>
      <c r="AI82" s="559">
        <v>3.3328922748146091E-3</v>
      </c>
      <c r="AJ82" s="559">
        <v>1.3766033800590122E-2</v>
      </c>
      <c r="AK82" s="559">
        <v>7.6525967808411372E-4</v>
      </c>
      <c r="AL82" s="559">
        <v>4.4875180404926772E-3</v>
      </c>
      <c r="AY82" s="526">
        <v>0.92499336899187301</v>
      </c>
      <c r="AZ82" s="526">
        <v>2.0469952750453464</v>
      </c>
      <c r="BA82" s="526">
        <v>0.46291803933523273</v>
      </c>
      <c r="BB82" s="526">
        <v>0.24286526380044884</v>
      </c>
      <c r="BC82" s="526">
        <v>5.2490990872522385</v>
      </c>
      <c r="BD82" s="526">
        <v>11.980732304963402</v>
      </c>
      <c r="BE82" s="526">
        <v>2.47680287151548</v>
      </c>
      <c r="BF82" s="526">
        <v>1.0031201595473664</v>
      </c>
      <c r="BG82" s="526">
        <v>2.5223336693176881</v>
      </c>
      <c r="BH82" s="526">
        <v>4.3682281028717309</v>
      </c>
      <c r="BI82" s="526">
        <v>1.7312360549373838</v>
      </c>
      <c r="BJ82" s="526">
        <v>0.64407897588323548</v>
      </c>
      <c r="BK82" s="526">
        <v>20.381073982624649</v>
      </c>
      <c r="BL82" s="526">
        <v>25.566532656683826</v>
      </c>
      <c r="BM82" s="526">
        <v>18.158734550885004</v>
      </c>
      <c r="BN82" s="526">
        <v>3.5979985075893257</v>
      </c>
      <c r="BO82" s="526">
        <v>0.86256763270765402</v>
      </c>
      <c r="BP82" s="526">
        <v>1.9000325355420824</v>
      </c>
      <c r="BQ82" s="526">
        <v>0.38548523213415775</v>
      </c>
      <c r="BR82" s="526">
        <v>0.20771150935362626</v>
      </c>
      <c r="BS82" s="526">
        <v>4.9061819265658828</v>
      </c>
      <c r="BT82" s="526">
        <v>11.120583157450751</v>
      </c>
      <c r="BU82" s="526">
        <v>2.0484645722173656</v>
      </c>
      <c r="BV82" s="526">
        <v>0.85792261578351237</v>
      </c>
      <c r="BW82" s="526">
        <v>7.0022878805260218</v>
      </c>
      <c r="BX82" s="526">
        <v>2.0479706955742958</v>
      </c>
      <c r="BY82" s="526">
        <v>27.513885168746</v>
      </c>
      <c r="BZ82" s="526">
        <v>12.009394596352733</v>
      </c>
      <c r="CA82" s="400">
        <v>5.039457647333851</v>
      </c>
      <c r="CB82" s="400">
        <v>3.4910874754768408</v>
      </c>
      <c r="CC82" s="400">
        <v>1.9715281697212421</v>
      </c>
      <c r="CD82" s="400">
        <v>10.241283047102417</v>
      </c>
      <c r="CE82" s="400">
        <v>8.7552412274644116</v>
      </c>
      <c r="CF82" s="400">
        <v>6.3160147240947486</v>
      </c>
      <c r="CG82" s="400">
        <v>4.8033600049501954</v>
      </c>
      <c r="CH82" s="400">
        <v>3.3396791821527301</v>
      </c>
      <c r="CI82" s="400">
        <v>1.8996280413198772</v>
      </c>
      <c r="CJ82" s="400">
        <v>7.5280713875627843</v>
      </c>
      <c r="CK82" s="400">
        <v>6.1413982205096094</v>
      </c>
      <c r="CL82" s="400">
        <v>4.2127657253729023</v>
      </c>
      <c r="CM82" s="400">
        <v>34.37411671236346</v>
      </c>
      <c r="CN82" s="400">
        <v>16.577023877490099</v>
      </c>
      <c r="CO82" s="400">
        <v>6.7899489802199442</v>
      </c>
      <c r="CP82" s="400">
        <v>98.352502853535412</v>
      </c>
      <c r="CQ82" s="400">
        <v>51.957836033924188</v>
      </c>
      <c r="CR82" s="400">
        <v>23.793920683139596</v>
      </c>
      <c r="CS82" s="400">
        <v>30.850411141083079</v>
      </c>
      <c r="CT82" s="400">
        <v>14.877705990105659</v>
      </c>
      <c r="CU82" s="400">
        <v>6.0939083735472774</v>
      </c>
      <c r="CV82" s="400">
        <v>62.660908584893392</v>
      </c>
      <c r="CW82" s="400">
        <v>32.504553304469965</v>
      </c>
      <c r="CX82" s="400">
        <v>14.556875085240367</v>
      </c>
      <c r="CY82" s="400">
        <v>10.507691020838896</v>
      </c>
      <c r="CZ82" s="400">
        <v>7.2486539643536725</v>
      </c>
      <c r="DA82" s="400">
        <v>4.0338523543367257</v>
      </c>
      <c r="DB82" s="400">
        <v>13.075953801878414</v>
      </c>
      <c r="DC82" s="400">
        <v>10.680083416251648</v>
      </c>
      <c r="DD82" s="400">
        <v>7.2597409916004496</v>
      </c>
      <c r="DE82" s="400">
        <v>44.379084801227087</v>
      </c>
      <c r="DF82" s="400">
        <v>30.614587766315964</v>
      </c>
      <c r="DG82" s="400">
        <v>17.036918515615181</v>
      </c>
      <c r="DH82" s="400">
        <v>55.226106428104792</v>
      </c>
      <c r="DI82" s="400">
        <v>45.107181651423424</v>
      </c>
      <c r="DJ82" s="400">
        <v>30.661413669496472</v>
      </c>
      <c r="DK82" s="446">
        <v>94.388116958393113</v>
      </c>
      <c r="DL82" s="446">
        <v>45.518960724533706</v>
      </c>
      <c r="DM82" s="446">
        <v>18.644566312769012</v>
      </c>
      <c r="DN82" s="446">
        <v>158.43666036053045</v>
      </c>
      <c r="DO82" s="446">
        <v>82.187012419297005</v>
      </c>
      <c r="DP82" s="446">
        <v>36.806722498545462</v>
      </c>
      <c r="DQ82" s="446">
        <v>398.64688050089268</v>
      </c>
      <c r="DR82" s="446">
        <v>192.24868851316194</v>
      </c>
      <c r="DS82" s="446">
        <v>78.745062814991158</v>
      </c>
      <c r="DT82" s="446">
        <v>669.1550000679257</v>
      </c>
      <c r="DU82" s="446">
        <v>347.11568759320909</v>
      </c>
      <c r="DV82" s="446">
        <v>155.45267326368077</v>
      </c>
      <c r="DY82" s="527">
        <v>42.967645890454342</v>
      </c>
      <c r="DZ82" s="527">
        <v>33.154047754980205</v>
      </c>
      <c r="EA82" s="527">
        <v>23.340449619506064</v>
      </c>
      <c r="EB82" s="527">
        <v>88.79045396499734</v>
      </c>
      <c r="EC82" s="527">
        <v>77.936754050886279</v>
      </c>
      <c r="ED82" s="527">
        <v>63.202601814589542</v>
      </c>
      <c r="EE82" s="527">
        <v>38.563013926353861</v>
      </c>
      <c r="EF82" s="527">
        <v>29.75541198021131</v>
      </c>
      <c r="EG82" s="527">
        <v>20.94781003406877</v>
      </c>
      <c r="EH82" s="527">
        <v>60.920327790868591</v>
      </c>
      <c r="EI82" s="527">
        <v>52.007285287151959</v>
      </c>
      <c r="EJ82" s="527">
        <v>40.941211177238543</v>
      </c>
      <c r="EK82" s="527">
        <v>117.98514619799137</v>
      </c>
      <c r="EL82" s="527">
        <v>91.037921449067412</v>
      </c>
      <c r="EM82" s="527">
        <v>64.090696700143468</v>
      </c>
      <c r="EN82" s="527">
        <v>154.03564201718237</v>
      </c>
      <c r="EO82" s="527">
        <v>131.49921987087518</v>
      </c>
      <c r="EP82" s="527">
        <v>103.51890702715907</v>
      </c>
      <c r="EQ82" s="527">
        <v>498.30860062611589</v>
      </c>
      <c r="ER82" s="527">
        <v>384.4973770263241</v>
      </c>
      <c r="ES82" s="527">
        <v>270.68615342653214</v>
      </c>
      <c r="ET82" s="527">
        <v>650.56736117714991</v>
      </c>
      <c r="EU82" s="527">
        <v>555.38510014913481</v>
      </c>
      <c r="EV82" s="527">
        <v>437.21064355410226</v>
      </c>
      <c r="FV82" s="527">
        <v>26.720867586906891</v>
      </c>
      <c r="FW82" s="527">
        <v>20.617953384959023</v>
      </c>
      <c r="FX82" s="527">
        <v>14.515039183011151</v>
      </c>
      <c r="FY82" s="527">
        <v>55.217313264703002</v>
      </c>
      <c r="FZ82" s="527">
        <v>48.467576987030526</v>
      </c>
      <c r="GA82" s="527">
        <v>39.304651656767568</v>
      </c>
      <c r="GB82" s="527">
        <v>23.981699893571992</v>
      </c>
      <c r="GC82" s="527">
        <v>18.504398066027768</v>
      </c>
      <c r="GD82" s="527">
        <v>13.027096238483555</v>
      </c>
      <c r="GE82" s="527">
        <v>37.885343227807695</v>
      </c>
      <c r="GF82" s="527">
        <v>32.342469663231157</v>
      </c>
      <c r="GG82" s="527">
        <v>25.460661389355341</v>
      </c>
      <c r="GH82" s="527">
        <v>12.997784694047185</v>
      </c>
      <c r="GI82" s="527">
        <v>10.02915485651789</v>
      </c>
      <c r="GJ82" s="527">
        <v>7.0605250189885957</v>
      </c>
      <c r="GK82" s="527">
        <v>16.969272613256713</v>
      </c>
      <c r="GL82" s="527">
        <v>14.486557014970288</v>
      </c>
      <c r="GM82" s="527">
        <v>11.404117455973525</v>
      </c>
      <c r="GN82" s="527">
        <v>25.43635323765357</v>
      </c>
      <c r="GO82" s="527">
        <v>19.626815769794426</v>
      </c>
      <c r="GP82" s="527">
        <v>13.817278301935277</v>
      </c>
      <c r="GQ82" s="527">
        <v>33.20845994429515</v>
      </c>
      <c r="GR82" s="527">
        <v>28.349845000814174</v>
      </c>
      <c r="GS82" s="527">
        <v>22.317584634763669</v>
      </c>
    </row>
    <row r="83" spans="1:201" x14ac:dyDescent="0.2">
      <c r="A83" s="106" t="s">
        <v>63</v>
      </c>
      <c r="B83" s="106" t="s">
        <v>64</v>
      </c>
      <c r="C83" s="147">
        <v>0.37080348935391544</v>
      </c>
      <c r="D83" s="147">
        <v>1.9239264542091365</v>
      </c>
      <c r="E83" s="147">
        <v>0.37080348935391544</v>
      </c>
      <c r="F83" s="147">
        <v>1.9239264542091365</v>
      </c>
      <c r="G83" s="147">
        <v>0</v>
      </c>
      <c r="H83" s="147">
        <v>0</v>
      </c>
      <c r="I83" s="381"/>
      <c r="J83" s="381"/>
      <c r="K83" s="381"/>
      <c r="L83" s="381"/>
      <c r="M83" s="300"/>
      <c r="N83" s="381"/>
      <c r="O83" s="381"/>
      <c r="P83" s="381"/>
      <c r="Q83" s="381"/>
      <c r="R83" s="381"/>
      <c r="S83" s="381"/>
      <c r="T83" s="381"/>
      <c r="U83" s="381"/>
      <c r="V83" s="381"/>
      <c r="W83" s="381"/>
      <c r="X83" s="381"/>
      <c r="Y83" s="459"/>
      <c r="Z83" s="459"/>
      <c r="AA83" s="400">
        <f t="shared" si="3"/>
        <v>0.37080348935391544</v>
      </c>
      <c r="AB83" s="548">
        <f>AA83*1000/GDP!C35</f>
        <v>1.9993178732047312E-3</v>
      </c>
      <c r="AC83" s="400">
        <f t="shared" si="4"/>
        <v>1.9239264542091365</v>
      </c>
      <c r="AD83" s="548">
        <f>AC83*1000/GDP!C35</f>
        <v>1.0373528451239514E-2</v>
      </c>
      <c r="AE83" s="556"/>
      <c r="AF83" s="556"/>
      <c r="AG83" s="558"/>
      <c r="AH83" s="558"/>
      <c r="AI83" s="558"/>
      <c r="AJ83" s="558"/>
      <c r="AK83" s="558"/>
      <c r="AL83" s="558"/>
      <c r="CA83" s="400">
        <v>2.8315997878144681</v>
      </c>
      <c r="CB83" s="400">
        <v>1.9617059520275055</v>
      </c>
      <c r="CC83" s="400">
        <v>1.1079642319396836</v>
      </c>
      <c r="CD83" s="400">
        <v>5.7550401598422534</v>
      </c>
      <c r="CE83" s="400">
        <v>4.9199750426179287</v>
      </c>
      <c r="CF83" s="400">
        <v>3.5493906868324663</v>
      </c>
      <c r="CG83" s="461"/>
      <c r="CH83" s="461"/>
      <c r="CI83" s="461"/>
      <c r="CJ83" s="461"/>
      <c r="CK83" s="461"/>
      <c r="CL83" s="461"/>
      <c r="CM83" s="400">
        <v>19.295097848944515</v>
      </c>
      <c r="CN83" s="400">
        <v>9.3051204904246365</v>
      </c>
      <c r="CO83" s="400">
        <v>3.8113773528779307</v>
      </c>
      <c r="CP83" s="400">
        <v>55.207852528324054</v>
      </c>
      <c r="CQ83" s="400">
        <v>29.165303029689156</v>
      </c>
      <c r="CR83" s="400">
        <v>13.356154912515178</v>
      </c>
      <c r="CS83" s="400"/>
      <c r="CT83" s="400"/>
      <c r="CU83" s="400"/>
      <c r="CV83" s="400"/>
      <c r="CW83" s="400"/>
      <c r="CX83" s="400"/>
      <c r="CY83" s="460"/>
      <c r="CZ83" s="461"/>
      <c r="DA83" s="461"/>
      <c r="DB83" s="461"/>
      <c r="DC83" s="461"/>
      <c r="DD83" s="461"/>
      <c r="DE83" s="460"/>
      <c r="DF83" s="461"/>
      <c r="DG83" s="461"/>
      <c r="DH83" s="461"/>
      <c r="DI83" s="461"/>
      <c r="DJ83" s="462"/>
      <c r="DK83" s="461"/>
      <c r="DL83" s="461"/>
      <c r="DM83" s="461"/>
      <c r="DN83" s="461"/>
      <c r="DO83" s="461"/>
      <c r="DP83" s="461"/>
      <c r="DQ83" s="460"/>
      <c r="DR83" s="461"/>
      <c r="DS83" s="461"/>
      <c r="DT83" s="461"/>
      <c r="DU83" s="461"/>
      <c r="DV83" s="461"/>
      <c r="DY83" s="527">
        <v>24.118872311180656</v>
      </c>
      <c r="DZ83" s="527">
        <v>18.610240980849273</v>
      </c>
      <c r="EA83" s="527">
        <v>13.101609650517885</v>
      </c>
      <c r="EB83" s="527">
        <v>49.84042242140368</v>
      </c>
      <c r="EC83" s="527">
        <v>43.747954544533712</v>
      </c>
      <c r="ED83" s="527">
        <v>35.477286486368428</v>
      </c>
      <c r="EE83" s="307"/>
      <c r="EF83" s="308"/>
      <c r="EG83" s="307"/>
      <c r="EH83" s="307"/>
      <c r="EI83" s="308"/>
      <c r="EJ83" s="322"/>
      <c r="EK83" s="327"/>
      <c r="EL83" s="323"/>
      <c r="EM83" s="323"/>
      <c r="EN83" s="323"/>
      <c r="EO83" s="323"/>
      <c r="EP83" s="324"/>
      <c r="EQ83" s="327"/>
      <c r="ER83" s="323"/>
      <c r="ES83" s="323"/>
      <c r="ET83" s="323"/>
      <c r="EU83" s="323"/>
      <c r="EV83" s="324"/>
      <c r="FV83" s="527"/>
      <c r="FW83" s="527"/>
      <c r="FX83" s="527"/>
      <c r="FY83" s="527"/>
      <c r="FZ83" s="527"/>
      <c r="GA83" s="527"/>
      <c r="GB83" s="307"/>
      <c r="GC83" s="308"/>
      <c r="GD83" s="307"/>
      <c r="GE83" s="307"/>
      <c r="GF83" s="308"/>
      <c r="GG83" s="322"/>
      <c r="GH83" s="327"/>
      <c r="GI83" s="323"/>
      <c r="GJ83" s="323"/>
      <c r="GK83" s="323"/>
      <c r="GL83" s="323"/>
      <c r="GM83" s="324"/>
      <c r="GN83" s="327"/>
      <c r="GO83" s="323"/>
      <c r="GP83" s="323"/>
      <c r="GQ83" s="323"/>
      <c r="GR83" s="323"/>
      <c r="GS83" s="324"/>
    </row>
    <row r="84" spans="1:201" x14ac:dyDescent="0.2">
      <c r="A84" s="106" t="s">
        <v>63</v>
      </c>
      <c r="B84" s="106" t="s">
        <v>65</v>
      </c>
      <c r="C84" s="147">
        <v>0.59399531417129026</v>
      </c>
      <c r="D84" s="147">
        <v>3.0406628165025915</v>
      </c>
      <c r="E84" s="147">
        <v>0.59399531417129026</v>
      </c>
      <c r="F84" s="147">
        <v>3.0406628165025915</v>
      </c>
      <c r="G84" s="147">
        <v>0</v>
      </c>
      <c r="H84" s="147">
        <v>0</v>
      </c>
      <c r="I84" s="381"/>
      <c r="J84" s="381"/>
      <c r="K84" s="381"/>
      <c r="L84" s="381"/>
      <c r="M84" s="300"/>
      <c r="N84" s="381"/>
      <c r="O84" s="381"/>
      <c r="P84" s="381"/>
      <c r="Q84" s="381"/>
      <c r="R84" s="381"/>
      <c r="S84" s="381"/>
      <c r="T84" s="381"/>
      <c r="U84" s="381"/>
      <c r="V84" s="381"/>
      <c r="W84" s="381"/>
      <c r="X84" s="381"/>
      <c r="Y84" s="459"/>
      <c r="Z84" s="459"/>
      <c r="AA84" s="400">
        <f t="shared" si="3"/>
        <v>0.59399531417129026</v>
      </c>
      <c r="AB84" s="548">
        <f>AA84*1000/GDP!C36</f>
        <v>3.8233970196017604E-3</v>
      </c>
      <c r="AC84" s="400">
        <f>D84+J84+Z84+P84</f>
        <v>3.0406628165025915</v>
      </c>
      <c r="AD84" s="548">
        <f>AC84*1000/GDP!C36</f>
        <v>1.9571974513720513E-2</v>
      </c>
      <c r="AE84" s="556"/>
      <c r="AF84" s="556"/>
      <c r="AG84" s="556"/>
      <c r="AH84" s="556"/>
      <c r="AI84" s="556"/>
      <c r="AJ84" s="556"/>
      <c r="AK84" s="556"/>
      <c r="AL84" s="556"/>
      <c r="CA84" s="89">
        <v>2.8315997878144681</v>
      </c>
      <c r="CB84" s="89">
        <v>1.9617059520275055</v>
      </c>
      <c r="CC84" s="89">
        <v>1.1079642319396836</v>
      </c>
      <c r="CD84" s="89">
        <v>5.7550401598422534</v>
      </c>
      <c r="CE84" s="89">
        <v>4.9199750426179287</v>
      </c>
      <c r="CF84" s="89">
        <v>3.5493906868324663</v>
      </c>
      <c r="CM84" s="89">
        <v>19.295097848944515</v>
      </c>
      <c r="CN84" s="89">
        <v>9.3051204904246365</v>
      </c>
      <c r="CO84" s="89">
        <v>3.8113773528779307</v>
      </c>
      <c r="CP84" s="89">
        <v>55.207852528324054</v>
      </c>
      <c r="CQ84" s="89">
        <v>29.165303029689156</v>
      </c>
      <c r="CR84" s="89">
        <v>13.356154912515178</v>
      </c>
      <c r="CS84" s="400"/>
      <c r="CT84" s="400"/>
      <c r="CU84" s="400"/>
      <c r="CV84" s="400"/>
      <c r="CW84" s="400"/>
      <c r="CX84" s="400"/>
      <c r="CY84" s="460"/>
      <c r="CZ84" s="461"/>
      <c r="DA84" s="461"/>
      <c r="DB84" s="461"/>
      <c r="DC84" s="461"/>
      <c r="DD84" s="461"/>
      <c r="DE84" s="460"/>
      <c r="DF84" s="461"/>
      <c r="DG84" s="461"/>
      <c r="DH84" s="461"/>
      <c r="DI84" s="461"/>
      <c r="DJ84" s="462"/>
      <c r="DK84" s="461"/>
      <c r="DL84" s="461"/>
      <c r="DM84" s="461"/>
      <c r="DN84" s="461"/>
      <c r="DO84" s="461"/>
      <c r="DP84" s="461"/>
      <c r="DQ84" s="460"/>
      <c r="DR84" s="461"/>
      <c r="DS84" s="461"/>
      <c r="DT84" s="461"/>
      <c r="DU84" s="461"/>
      <c r="DV84" s="461"/>
      <c r="DY84" s="527">
        <v>24.118872311180656</v>
      </c>
      <c r="DZ84" s="527">
        <v>18.610240980849273</v>
      </c>
      <c r="EA84" s="527">
        <v>13.101609650517885</v>
      </c>
      <c r="EB84" s="527">
        <v>49.84042242140368</v>
      </c>
      <c r="EC84" s="527">
        <v>43.747954544533712</v>
      </c>
      <c r="ED84" s="527">
        <v>35.477286486368428</v>
      </c>
      <c r="EE84" s="307"/>
      <c r="EF84" s="308"/>
      <c r="EG84" s="307"/>
      <c r="EH84" s="307"/>
      <c r="EI84" s="308"/>
      <c r="EJ84" s="322"/>
      <c r="EK84" s="327"/>
      <c r="EL84" s="323"/>
      <c r="EM84" s="323"/>
      <c r="EN84" s="323"/>
      <c r="EO84" s="323"/>
      <c r="EP84" s="324"/>
      <c r="EQ84" s="327"/>
      <c r="ER84" s="323"/>
      <c r="ES84" s="323"/>
      <c r="ET84" s="323"/>
      <c r="EU84" s="323"/>
      <c r="EV84" s="324"/>
      <c r="FV84" s="527"/>
      <c r="FW84" s="527"/>
      <c r="FX84" s="527"/>
      <c r="FY84" s="527"/>
      <c r="FZ84" s="527"/>
      <c r="GA84" s="527"/>
      <c r="GB84" s="307"/>
      <c r="GC84" s="308"/>
      <c r="GD84" s="307"/>
      <c r="GE84" s="307"/>
      <c r="GF84" s="308"/>
      <c r="GG84" s="322"/>
      <c r="GH84" s="327"/>
      <c r="GI84" s="323"/>
      <c r="GJ84" s="323"/>
      <c r="GK84" s="323"/>
      <c r="GL84" s="323"/>
      <c r="GM84" s="324"/>
      <c r="GN84" s="327"/>
      <c r="GO84" s="323"/>
      <c r="GP84" s="323"/>
      <c r="GQ84" s="323"/>
      <c r="GR84" s="323"/>
      <c r="GS84" s="324"/>
    </row>
    <row r="85" spans="1:201" x14ac:dyDescent="0.2">
      <c r="A85" s="106" t="s">
        <v>66</v>
      </c>
      <c r="B85" s="106" t="s">
        <v>67</v>
      </c>
      <c r="C85" s="147">
        <v>8.9972841967186721</v>
      </c>
      <c r="D85" s="147">
        <v>54.632449762715062</v>
      </c>
      <c r="E85" s="147">
        <v>8.9972841967186721</v>
      </c>
      <c r="F85" s="147">
        <v>54.632449762715062</v>
      </c>
      <c r="G85" s="147">
        <v>0</v>
      </c>
      <c r="H85" s="147">
        <v>0</v>
      </c>
      <c r="I85" s="381"/>
      <c r="J85" s="381"/>
      <c r="K85" s="381"/>
      <c r="L85" s="381"/>
      <c r="M85" s="300"/>
      <c r="N85" s="381"/>
      <c r="O85" s="381"/>
      <c r="P85" s="381"/>
      <c r="Q85" s="381"/>
      <c r="R85" s="381"/>
      <c r="S85" s="381"/>
      <c r="T85" s="381"/>
      <c r="U85" s="381"/>
      <c r="V85" s="381"/>
      <c r="W85" s="381"/>
      <c r="X85" s="381"/>
      <c r="Y85" s="459"/>
      <c r="Z85" s="459"/>
      <c r="AA85" s="400">
        <f t="shared" si="3"/>
        <v>8.9972841967186721</v>
      </c>
      <c r="AB85" s="548">
        <f>AA85*1000/GDP!C37</f>
        <v>4.7289415519387538E-3</v>
      </c>
      <c r="AC85" s="400">
        <f t="shared" si="4"/>
        <v>54.632449762715062</v>
      </c>
      <c r="AD85" s="548">
        <f>AC85*1000/GDP!C37</f>
        <v>2.8714627227328426E-2</v>
      </c>
      <c r="AE85" s="556"/>
      <c r="AF85" s="556"/>
      <c r="AG85" s="556"/>
      <c r="AH85" s="556"/>
      <c r="AI85" s="556"/>
      <c r="AJ85" s="556"/>
      <c r="AK85" s="556"/>
      <c r="AL85" s="556"/>
      <c r="CA85" s="400">
        <v>4.8768252648806616</v>
      </c>
      <c r="CB85" s="400">
        <v>3.3786339639640111</v>
      </c>
      <c r="CC85" s="400">
        <v>1.9082564737507752</v>
      </c>
      <c r="CD85" s="400">
        <v>9.9119060428474537</v>
      </c>
      <c r="CE85" s="400">
        <v>8.4736746932927876</v>
      </c>
      <c r="CF85" s="400">
        <v>6.1131336582141902</v>
      </c>
      <c r="CG85" s="461"/>
      <c r="CH85" s="461"/>
      <c r="CI85" s="461"/>
      <c r="CJ85" s="461"/>
      <c r="CK85" s="461"/>
      <c r="CL85" s="461"/>
      <c r="CM85" s="400">
        <v>33.229161723483443</v>
      </c>
      <c r="CN85" s="400">
        <v>16.024865800291018</v>
      </c>
      <c r="CO85" s="400">
        <v>6.5637850317992035</v>
      </c>
      <c r="CP85" s="400">
        <v>95.076515000428259</v>
      </c>
      <c r="CQ85" s="400">
        <v>50.227191314344964</v>
      </c>
      <c r="CR85" s="400">
        <v>23.001377607221738</v>
      </c>
      <c r="CS85" s="400"/>
      <c r="CT85" s="400"/>
      <c r="CU85" s="400"/>
      <c r="CV85" s="400"/>
      <c r="CW85" s="400"/>
      <c r="CX85" s="400"/>
      <c r="CY85" s="460"/>
      <c r="CZ85" s="461"/>
      <c r="DA85" s="461"/>
      <c r="DB85" s="461"/>
      <c r="DC85" s="461"/>
      <c r="DD85" s="461"/>
      <c r="DE85" s="460"/>
      <c r="DF85" s="461"/>
      <c r="DG85" s="461"/>
      <c r="DH85" s="461"/>
      <c r="DI85" s="461"/>
      <c r="DJ85" s="462"/>
      <c r="DK85" s="461"/>
      <c r="DL85" s="461"/>
      <c r="DM85" s="461"/>
      <c r="DN85" s="461"/>
      <c r="DO85" s="461"/>
      <c r="DP85" s="461"/>
      <c r="DQ85" s="460"/>
      <c r="DR85" s="461"/>
      <c r="DS85" s="461"/>
      <c r="DT85" s="461"/>
      <c r="DU85" s="461"/>
      <c r="DV85" s="461"/>
      <c r="DY85" s="527">
        <v>41.536452154354315</v>
      </c>
      <c r="DZ85" s="527">
        <v>32.049731600582028</v>
      </c>
      <c r="EA85" s="527">
        <v>22.563011046809752</v>
      </c>
      <c r="EB85" s="527">
        <v>85.832964930942197</v>
      </c>
      <c r="EC85" s="527">
        <v>75.340786971517446</v>
      </c>
      <c r="ED85" s="527">
        <v>61.097409269182712</v>
      </c>
      <c r="EE85" s="307"/>
      <c r="EF85" s="308"/>
      <c r="EG85" s="307"/>
      <c r="EH85" s="307"/>
      <c r="EI85" s="308"/>
      <c r="EJ85" s="322"/>
      <c r="EK85" s="327"/>
      <c r="EL85" s="323"/>
      <c r="EM85" s="323"/>
      <c r="EN85" s="323"/>
      <c r="EO85" s="323"/>
      <c r="EP85" s="324"/>
      <c r="EQ85" s="327"/>
      <c r="ER85" s="323"/>
      <c r="ES85" s="323"/>
      <c r="ET85" s="323"/>
      <c r="EU85" s="323"/>
      <c r="EV85" s="324"/>
      <c r="FV85" s="527"/>
      <c r="FW85" s="527"/>
      <c r="FX85" s="527"/>
      <c r="FY85" s="527"/>
      <c r="FZ85" s="527"/>
      <c r="GA85" s="527"/>
      <c r="GB85" s="307"/>
      <c r="GC85" s="308"/>
      <c r="GD85" s="307"/>
      <c r="GE85" s="307"/>
      <c r="GF85" s="308"/>
      <c r="GG85" s="322"/>
      <c r="GH85" s="327"/>
      <c r="GI85" s="323"/>
      <c r="GJ85" s="323"/>
      <c r="GK85" s="323"/>
      <c r="GL85" s="323"/>
      <c r="GM85" s="324"/>
      <c r="GN85" s="327"/>
      <c r="GO85" s="323"/>
      <c r="GP85" s="323"/>
      <c r="GQ85" s="323"/>
      <c r="GR85" s="323"/>
      <c r="GS85" s="324"/>
    </row>
    <row r="86" spans="1:201" x14ac:dyDescent="0.2">
      <c r="A86" s="106" t="s">
        <v>66</v>
      </c>
      <c r="B86" s="106" t="s">
        <v>68</v>
      </c>
      <c r="C86" s="147">
        <v>1.9084116921373206</v>
      </c>
      <c r="D86" s="147">
        <v>9.2405145662913704</v>
      </c>
      <c r="E86" s="147">
        <v>1.9084116921373206</v>
      </c>
      <c r="F86" s="147">
        <v>9.2405145662913704</v>
      </c>
      <c r="G86" s="147">
        <v>0</v>
      </c>
      <c r="H86" s="147">
        <v>0</v>
      </c>
      <c r="I86" s="381"/>
      <c r="J86" s="381"/>
      <c r="K86" s="381"/>
      <c r="L86" s="381"/>
      <c r="M86" s="300"/>
      <c r="N86" s="381"/>
      <c r="O86" s="381"/>
      <c r="P86" s="381"/>
      <c r="Q86" s="381"/>
      <c r="R86" s="381"/>
      <c r="S86" s="381"/>
      <c r="T86" s="381"/>
      <c r="U86" s="381"/>
      <c r="V86" s="381"/>
      <c r="W86" s="381"/>
      <c r="X86" s="381"/>
      <c r="Y86" s="459"/>
      <c r="Z86" s="459"/>
      <c r="AA86" s="400">
        <f t="shared" si="3"/>
        <v>1.9084116921373206</v>
      </c>
      <c r="AB86" s="548">
        <f>AA86*1000/GDP!C38</f>
        <v>8.8825305661499685E-3</v>
      </c>
      <c r="AC86" s="400">
        <f t="shared" si="4"/>
        <v>9.2405145662913704</v>
      </c>
      <c r="AD86" s="548">
        <f>AC86*1000/GDP!C38</f>
        <v>4.3009143897097375E-2</v>
      </c>
      <c r="AE86" s="556"/>
      <c r="AF86" s="556"/>
      <c r="AG86" s="556"/>
      <c r="AH86" s="556"/>
      <c r="AI86" s="556"/>
      <c r="AJ86" s="556"/>
      <c r="AK86" s="556"/>
      <c r="AL86" s="556"/>
      <c r="CA86" s="89">
        <v>4.8768252648806616</v>
      </c>
      <c r="CB86" s="89">
        <v>3.3786339639640111</v>
      </c>
      <c r="CC86" s="89">
        <v>1.9082564737507752</v>
      </c>
      <c r="CD86" s="89">
        <v>9.9119060428474537</v>
      </c>
      <c r="CE86" s="89">
        <v>8.4736746932927876</v>
      </c>
      <c r="CF86" s="89">
        <v>6.1131336582141902</v>
      </c>
      <c r="CG86" s="461"/>
      <c r="CH86" s="461"/>
      <c r="CI86" s="461"/>
      <c r="CJ86" s="461"/>
      <c r="CK86" s="461"/>
      <c r="CL86" s="461"/>
      <c r="CM86" s="89">
        <v>33.229161723483443</v>
      </c>
      <c r="CN86" s="89">
        <v>16.024865800291018</v>
      </c>
      <c r="CO86" s="89">
        <v>6.5637850317992035</v>
      </c>
      <c r="CP86" s="89">
        <v>95.076515000428259</v>
      </c>
      <c r="CQ86" s="89">
        <v>50.227191314344964</v>
      </c>
      <c r="CR86" s="89">
        <v>23.001377607221738</v>
      </c>
      <c r="CS86" s="400"/>
      <c r="CT86" s="400"/>
      <c r="CU86" s="400"/>
      <c r="CV86" s="400"/>
      <c r="CW86" s="400"/>
      <c r="CX86" s="400"/>
      <c r="CY86" s="460"/>
      <c r="CZ86" s="461"/>
      <c r="DA86" s="461"/>
      <c r="DB86" s="461"/>
      <c r="DC86" s="461"/>
      <c r="DD86" s="461"/>
      <c r="DE86" s="460"/>
      <c r="DF86" s="461"/>
      <c r="DG86" s="461"/>
      <c r="DH86" s="461"/>
      <c r="DI86" s="461"/>
      <c r="DJ86" s="462"/>
      <c r="DK86" s="461"/>
      <c r="DL86" s="461"/>
      <c r="DM86" s="461"/>
      <c r="DN86" s="461"/>
      <c r="DO86" s="461"/>
      <c r="DP86" s="461"/>
      <c r="DQ86" s="460"/>
      <c r="DR86" s="461"/>
      <c r="DS86" s="461"/>
      <c r="DT86" s="461"/>
      <c r="DU86" s="461"/>
      <c r="DV86" s="461"/>
      <c r="DY86" s="527">
        <v>41.536452154354315</v>
      </c>
      <c r="DZ86" s="527">
        <v>32.049731600582028</v>
      </c>
      <c r="EA86" s="527">
        <v>22.563011046809752</v>
      </c>
      <c r="EB86" s="527">
        <v>85.832964930942197</v>
      </c>
      <c r="EC86" s="527">
        <v>75.340786971517446</v>
      </c>
      <c r="ED86" s="527">
        <v>61.097409269182712</v>
      </c>
      <c r="EE86" s="323"/>
      <c r="EF86" s="323"/>
      <c r="EG86" s="323"/>
      <c r="EH86" s="323"/>
      <c r="EI86" s="323"/>
      <c r="EJ86" s="324"/>
      <c r="EK86" s="327"/>
      <c r="EL86" s="323"/>
      <c r="EM86" s="323"/>
      <c r="EN86" s="323"/>
      <c r="EO86" s="323"/>
      <c r="EP86" s="324"/>
      <c r="EQ86" s="327"/>
      <c r="ER86" s="323"/>
      <c r="ES86" s="323"/>
      <c r="ET86" s="323"/>
      <c r="EU86" s="323"/>
      <c r="EV86" s="324"/>
      <c r="FV86" s="527"/>
      <c r="FW86" s="527"/>
      <c r="FX86" s="527"/>
      <c r="FY86" s="527"/>
      <c r="FZ86" s="527"/>
      <c r="GA86" s="527"/>
      <c r="GB86" s="323"/>
      <c r="GC86" s="323"/>
      <c r="GD86" s="323"/>
      <c r="GE86" s="323"/>
      <c r="GF86" s="323"/>
      <c r="GG86" s="324"/>
      <c r="GH86" s="327"/>
      <c r="GI86" s="323"/>
      <c r="GJ86" s="323"/>
      <c r="GK86" s="323"/>
      <c r="GL86" s="323"/>
      <c r="GM86" s="324"/>
      <c r="GN86" s="327"/>
      <c r="GO86" s="323"/>
      <c r="GP86" s="323"/>
      <c r="GQ86" s="323"/>
      <c r="GR86" s="323"/>
      <c r="GS86" s="324"/>
    </row>
    <row r="87" spans="1:201" x14ac:dyDescent="0.2">
      <c r="A87" s="106" t="s">
        <v>69</v>
      </c>
      <c r="B87" s="106" t="s">
        <v>70</v>
      </c>
      <c r="C87" s="147">
        <v>4.7146046826548291</v>
      </c>
      <c r="D87" s="147">
        <v>22.022004582582863</v>
      </c>
      <c r="E87" s="147">
        <v>4.7146046826548291</v>
      </c>
      <c r="F87" s="147">
        <v>22.022004582582863</v>
      </c>
      <c r="G87" s="147">
        <v>0</v>
      </c>
      <c r="H87" s="147">
        <v>0</v>
      </c>
      <c r="I87" s="381"/>
      <c r="J87" s="381"/>
      <c r="K87" s="381"/>
      <c r="L87" s="381"/>
      <c r="M87" s="301"/>
      <c r="N87" s="173"/>
      <c r="O87" s="173"/>
      <c r="P87" s="173"/>
      <c r="Q87" s="173"/>
      <c r="R87" s="173"/>
      <c r="S87" s="173"/>
      <c r="T87" s="173"/>
      <c r="U87" s="173"/>
      <c r="V87" s="173"/>
      <c r="W87" s="173"/>
      <c r="X87" s="173"/>
      <c r="Y87" s="84"/>
      <c r="Z87" s="84"/>
      <c r="AA87" s="400">
        <f t="shared" si="3"/>
        <v>4.7146046826548291</v>
      </c>
      <c r="AB87" s="548">
        <f>AA87*1000/GDP!C39</f>
        <v>1.1898569459161087E-3</v>
      </c>
      <c r="AC87" s="400">
        <f t="shared" si="4"/>
        <v>22.022004582582863</v>
      </c>
      <c r="AD87" s="548">
        <f>AC87*1000/GDP!C39</f>
        <v>5.5578435265175767E-3</v>
      </c>
      <c r="AE87" s="556"/>
      <c r="AF87" s="556"/>
      <c r="AG87" s="556"/>
      <c r="AH87" s="556"/>
      <c r="AI87" s="556"/>
      <c r="AJ87" s="556"/>
      <c r="AK87" s="556"/>
      <c r="AL87" s="556"/>
      <c r="CA87" s="400">
        <v>4.5657690117486229</v>
      </c>
      <c r="CB87" s="400">
        <v>3.1631032325680244</v>
      </c>
      <c r="CC87" s="400">
        <v>1.7864877632620342</v>
      </c>
      <c r="CD87" s="400">
        <v>9.2795229532668166</v>
      </c>
      <c r="CE87" s="400">
        <v>7.9330482647747145</v>
      </c>
      <c r="CF87" s="400">
        <v>5.7230740477439079</v>
      </c>
      <c r="CG87" s="461"/>
      <c r="CH87" s="461"/>
      <c r="CI87" s="461"/>
      <c r="CJ87" s="461"/>
      <c r="CK87" s="461"/>
      <c r="CL87" s="461"/>
      <c r="CM87" s="400">
        <v>31.115302373399611</v>
      </c>
      <c r="CN87" s="400">
        <v>15.005450604455831</v>
      </c>
      <c r="CO87" s="400">
        <v>6.1462325675851099</v>
      </c>
      <c r="CP87" s="400">
        <v>89.028261906369366</v>
      </c>
      <c r="CQ87" s="400">
        <v>47.032009357249613</v>
      </c>
      <c r="CR87" s="400">
        <v>21.538154504441106</v>
      </c>
      <c r="CS87" s="400"/>
      <c r="CT87" s="400"/>
      <c r="CU87" s="400"/>
      <c r="CV87" s="400"/>
      <c r="CW87" s="400"/>
      <c r="CX87" s="400"/>
      <c r="CY87" s="153"/>
      <c r="CZ87" s="447"/>
      <c r="DA87" s="447"/>
      <c r="DB87" s="447"/>
      <c r="DC87" s="447"/>
      <c r="DD87" s="447"/>
      <c r="DE87" s="153"/>
      <c r="DF87" s="447"/>
      <c r="DG87" s="447"/>
      <c r="DH87" s="447"/>
      <c r="DI87" s="447"/>
      <c r="DJ87" s="155"/>
      <c r="DK87" s="447"/>
      <c r="DL87" s="447"/>
      <c r="DM87" s="447"/>
      <c r="DN87" s="447"/>
      <c r="DO87" s="447"/>
      <c r="DP87" s="447"/>
      <c r="DQ87" s="153"/>
      <c r="DR87" s="447"/>
      <c r="DS87" s="447"/>
      <c r="DT87" s="447"/>
      <c r="DU87" s="447"/>
      <c r="DV87" s="447"/>
      <c r="DY87" s="527">
        <v>38.894127966749508</v>
      </c>
      <c r="DZ87" s="527">
        <v>30.010901208911655</v>
      </c>
      <c r="EA87" s="527">
        <v>21.127674451073815</v>
      </c>
      <c r="EB87" s="527">
        <v>80.372736443250162</v>
      </c>
      <c r="EC87" s="527">
        <v>70.548014035874417</v>
      </c>
      <c r="ED87" s="527">
        <v>57.210722902421672</v>
      </c>
      <c r="EE87" s="325"/>
      <c r="EF87" s="325"/>
      <c r="EG87" s="325"/>
      <c r="EH87" s="325"/>
      <c r="EI87" s="325"/>
      <c r="EJ87" s="326"/>
      <c r="EK87" s="328"/>
      <c r="EL87" s="325"/>
      <c r="EM87" s="325"/>
      <c r="EN87" s="325"/>
      <c r="EO87" s="325"/>
      <c r="EP87" s="326"/>
      <c r="EQ87" s="328"/>
      <c r="ER87" s="325"/>
      <c r="ES87" s="325"/>
      <c r="ET87" s="325"/>
      <c r="EU87" s="325"/>
      <c r="EV87" s="326"/>
      <c r="FV87" s="527"/>
      <c r="FW87" s="527"/>
      <c r="FX87" s="527"/>
      <c r="FY87" s="527"/>
      <c r="FZ87" s="527"/>
      <c r="GA87" s="527"/>
      <c r="GB87" s="325"/>
      <c r="GC87" s="325"/>
      <c r="GD87" s="325"/>
      <c r="GE87" s="325"/>
      <c r="GF87" s="325"/>
      <c r="GG87" s="326"/>
      <c r="GH87" s="328"/>
      <c r="GI87" s="325"/>
      <c r="GJ87" s="325"/>
      <c r="GK87" s="325"/>
      <c r="GL87" s="325"/>
      <c r="GM87" s="326"/>
      <c r="GN87" s="328"/>
      <c r="GO87" s="325"/>
      <c r="GP87" s="325"/>
      <c r="GQ87" s="325"/>
      <c r="GR87" s="325"/>
      <c r="GS87" s="326"/>
    </row>
    <row r="88" spans="1:201" x14ac:dyDescent="0.2">
      <c r="CI88" s="31"/>
      <c r="CJ88" s="31"/>
      <c r="CK88" s="31"/>
      <c r="CL88" s="31"/>
      <c r="CM88" s="31"/>
    </row>
    <row r="89" spans="1:201" x14ac:dyDescent="0.2">
      <c r="CI89" s="31"/>
      <c r="CJ89" s="31"/>
      <c r="CK89" s="31"/>
      <c r="CL89" s="31"/>
      <c r="CM89" s="31"/>
    </row>
    <row r="90" spans="1:201" x14ac:dyDescent="0.2">
      <c r="CI90" s="31"/>
      <c r="CJ90" s="31"/>
      <c r="CK90" s="31"/>
      <c r="CL90" s="31"/>
      <c r="CM90" s="31"/>
    </row>
    <row r="91" spans="1:201" s="8" customFormat="1" ht="13.5" thickBot="1" x14ac:dyDescent="0.25">
      <c r="CI91" s="174"/>
      <c r="CJ91" s="174"/>
      <c r="CK91" s="174"/>
      <c r="CL91" s="174"/>
      <c r="CM91" s="174"/>
    </row>
    <row r="92" spans="1:201" ht="13.5" thickTop="1" x14ac:dyDescent="0.2"/>
    <row r="94" spans="1:201" ht="20.25" thickBot="1" x14ac:dyDescent="0.35">
      <c r="A94" s="367" t="s">
        <v>86</v>
      </c>
    </row>
    <row r="95" spans="1:201" ht="13.5" thickTop="1" x14ac:dyDescent="0.2"/>
    <row r="96" spans="1:201" ht="15" x14ac:dyDescent="0.25">
      <c r="A96" s="370" t="s">
        <v>131</v>
      </c>
      <c r="B96" s="378"/>
      <c r="C96" s="387"/>
      <c r="D96" s="387"/>
      <c r="E96" s="387"/>
      <c r="F96" s="387"/>
      <c r="G96" s="387"/>
      <c r="H96" s="378"/>
      <c r="I96" s="378"/>
      <c r="J96" s="378"/>
      <c r="K96" s="378"/>
      <c r="L96" s="378"/>
      <c r="M96" s="378"/>
      <c r="N96" s="378"/>
      <c r="O96" s="378"/>
      <c r="P96" s="378"/>
      <c r="Q96" s="378"/>
      <c r="R96" s="378"/>
      <c r="S96" s="378"/>
      <c r="T96" s="378"/>
      <c r="U96" s="378"/>
      <c r="V96" s="378"/>
      <c r="W96" s="378"/>
      <c r="X96" s="378"/>
      <c r="Y96" s="378"/>
      <c r="Z96" s="378"/>
      <c r="AA96" s="378"/>
      <c r="AB96" s="378"/>
      <c r="AC96" s="378"/>
      <c r="AD96" s="383"/>
      <c r="AE96" s="383"/>
      <c r="AF96" s="383"/>
      <c r="AG96" s="383"/>
      <c r="AH96" s="383"/>
      <c r="AI96" s="383"/>
      <c r="AJ96" s="383"/>
      <c r="AK96" s="383"/>
      <c r="AL96" s="383"/>
      <c r="AM96" s="383"/>
      <c r="AN96" s="383"/>
      <c r="AO96" s="383"/>
      <c r="AP96" s="383"/>
      <c r="AQ96" s="378"/>
      <c r="AR96" s="378"/>
      <c r="AS96" s="378"/>
      <c r="AT96" s="378"/>
      <c r="AU96" s="378"/>
      <c r="AV96" s="378"/>
      <c r="AW96" s="378"/>
      <c r="AX96" s="378"/>
      <c r="AY96" s="378"/>
      <c r="AZ96" s="378"/>
      <c r="BA96" s="378"/>
      <c r="BB96" s="378"/>
      <c r="BC96" s="378"/>
      <c r="BD96" s="378"/>
      <c r="BE96" s="378"/>
      <c r="BF96" s="378"/>
      <c r="BG96" s="378"/>
      <c r="BH96" s="378"/>
      <c r="BI96" s="378"/>
      <c r="BJ96" s="378"/>
      <c r="BK96" s="378"/>
      <c r="BL96" s="378"/>
      <c r="BM96" s="378"/>
      <c r="BN96" s="378"/>
      <c r="BO96" s="378"/>
      <c r="BP96" s="378"/>
      <c r="BQ96" s="378"/>
      <c r="BR96" s="378"/>
      <c r="BS96" s="378"/>
      <c r="BT96" s="378"/>
      <c r="BU96" s="378"/>
      <c r="BV96" s="378"/>
      <c r="BW96" s="378"/>
      <c r="BX96" s="378"/>
      <c r="BY96" s="378"/>
      <c r="BZ96" s="378"/>
      <c r="CA96" s="383"/>
      <c r="CB96" s="383"/>
      <c r="CC96" s="383"/>
      <c r="CD96" s="383"/>
      <c r="CE96" s="383"/>
      <c r="CF96" s="378"/>
    </row>
    <row r="97" spans="1:84" x14ac:dyDescent="0.2">
      <c r="A97" s="378"/>
      <c r="B97" s="378"/>
      <c r="C97" s="385"/>
      <c r="D97" s="385"/>
      <c r="E97" s="385"/>
      <c r="F97" s="385"/>
      <c r="G97" s="385"/>
      <c r="H97" s="378"/>
      <c r="I97" s="378"/>
      <c r="J97" s="378"/>
      <c r="K97" s="378"/>
      <c r="L97" s="378"/>
      <c r="M97" s="378"/>
      <c r="N97" s="378"/>
      <c r="O97" s="378"/>
      <c r="P97" s="378"/>
      <c r="Q97" s="378"/>
      <c r="R97" s="378"/>
      <c r="S97" s="378"/>
      <c r="T97" s="378"/>
      <c r="U97" s="378"/>
      <c r="V97" s="378"/>
      <c r="W97" s="378"/>
      <c r="X97" s="378"/>
      <c r="Y97" s="378"/>
      <c r="Z97" s="378"/>
      <c r="AA97" s="378"/>
      <c r="AB97" s="378"/>
      <c r="AC97" s="378"/>
      <c r="AD97" s="384"/>
      <c r="AE97" s="384"/>
      <c r="AF97" s="384"/>
      <c r="AG97" s="384"/>
      <c r="AH97" s="384"/>
      <c r="AI97" s="384"/>
      <c r="AJ97" s="384"/>
      <c r="AK97" s="384"/>
      <c r="AL97" s="384"/>
      <c r="AM97" s="386"/>
      <c r="AN97" s="386"/>
      <c r="AO97" s="386"/>
      <c r="AP97" s="386"/>
      <c r="AQ97" s="378"/>
      <c r="AR97" s="378"/>
      <c r="AS97" s="378"/>
      <c r="AT97" s="378"/>
      <c r="AU97" s="378"/>
      <c r="AV97" s="378"/>
      <c r="AW97" s="378"/>
      <c r="AX97" s="378"/>
      <c r="AY97" s="378"/>
      <c r="AZ97" s="378"/>
      <c r="BA97" s="378"/>
      <c r="BB97" s="378"/>
      <c r="BC97" s="378"/>
      <c r="BD97" s="378"/>
      <c r="BE97" s="378"/>
      <c r="BF97" s="378"/>
      <c r="BG97" s="378"/>
      <c r="BH97" s="378"/>
      <c r="BI97" s="378"/>
      <c r="BJ97" s="378"/>
      <c r="BK97" s="378"/>
      <c r="BL97" s="378"/>
      <c r="BM97" s="378"/>
      <c r="BN97" s="378"/>
      <c r="BO97" s="378"/>
      <c r="BP97" s="378"/>
      <c r="BQ97" s="378"/>
      <c r="BR97" s="378"/>
      <c r="BS97" s="378"/>
      <c r="BT97" s="378"/>
      <c r="BU97" s="378"/>
      <c r="BV97" s="378"/>
      <c r="BW97" s="378"/>
      <c r="BX97" s="378"/>
      <c r="BY97" s="378"/>
      <c r="BZ97" s="378"/>
      <c r="CA97" s="384"/>
      <c r="CB97" s="384"/>
      <c r="CC97" s="384"/>
      <c r="CD97" s="384"/>
      <c r="CE97" s="384"/>
      <c r="CF97" s="378"/>
    </row>
    <row r="98" spans="1:84" x14ac:dyDescent="0.2">
      <c r="A98" s="369"/>
      <c r="B98" s="369"/>
      <c r="C98" s="378"/>
      <c r="D98" s="378"/>
      <c r="E98" s="378"/>
      <c r="F98" s="378"/>
      <c r="G98" s="378"/>
      <c r="H98" s="378"/>
      <c r="I98" s="378"/>
      <c r="J98" s="378"/>
      <c r="K98" s="378"/>
      <c r="L98" s="378"/>
      <c r="M98" s="378"/>
      <c r="N98" s="378"/>
      <c r="O98" s="378"/>
      <c r="P98" s="378"/>
      <c r="Q98" s="378"/>
      <c r="R98" s="378"/>
      <c r="S98" s="378"/>
      <c r="T98" s="378"/>
      <c r="U98" s="378"/>
      <c r="V98" s="378"/>
      <c r="W98" s="378"/>
      <c r="X98" s="378"/>
      <c r="Y98" s="378"/>
      <c r="Z98" s="378"/>
      <c r="AA98" s="378"/>
      <c r="AB98" s="378"/>
      <c r="AC98" s="378"/>
      <c r="AD98" s="378"/>
      <c r="AE98" s="378"/>
      <c r="AF98" s="378"/>
      <c r="AG98" s="378"/>
      <c r="AH98" s="378"/>
      <c r="AI98" s="378"/>
      <c r="AJ98" s="378"/>
      <c r="AK98" s="378"/>
      <c r="AL98" s="378"/>
      <c r="AM98" s="378"/>
      <c r="AN98" s="378"/>
      <c r="AO98" s="378"/>
      <c r="AP98" s="378"/>
      <c r="AQ98" s="378"/>
      <c r="AR98" s="378"/>
      <c r="AS98" s="378"/>
      <c r="AT98" s="378"/>
      <c r="AU98" s="378"/>
      <c r="AV98" s="378"/>
      <c r="AW98" s="378"/>
      <c r="AX98" s="378"/>
      <c r="AY98" s="378"/>
      <c r="AZ98" s="378"/>
      <c r="BA98" s="378"/>
      <c r="BB98" s="378"/>
      <c r="BC98" s="378"/>
      <c r="BD98" s="378"/>
      <c r="BE98" s="378"/>
      <c r="BF98" s="378"/>
      <c r="BG98" s="378"/>
      <c r="BH98" s="378"/>
      <c r="BI98" s="378"/>
      <c r="BJ98" s="378"/>
      <c r="BK98" s="378"/>
      <c r="BL98" s="378"/>
      <c r="BM98" s="378"/>
      <c r="BN98" s="378"/>
      <c r="BO98" s="378"/>
      <c r="BP98" s="378"/>
      <c r="BQ98" s="378"/>
      <c r="BR98" s="378"/>
      <c r="BS98" s="378"/>
      <c r="BT98" s="378"/>
      <c r="BU98" s="378"/>
      <c r="BV98" s="378"/>
      <c r="BW98" s="378"/>
      <c r="BX98" s="378"/>
      <c r="BY98" s="378"/>
      <c r="BZ98" s="378"/>
      <c r="CA98" s="378"/>
      <c r="CB98" s="378"/>
      <c r="CC98" s="378"/>
      <c r="CD98" s="378"/>
      <c r="CE98" s="378"/>
      <c r="CF98" s="378"/>
    </row>
    <row r="99" spans="1:84" x14ac:dyDescent="0.2">
      <c r="A99" s="369"/>
      <c r="B99" s="369"/>
      <c r="C99" s="378"/>
      <c r="D99" s="378"/>
      <c r="E99" s="378"/>
      <c r="F99" s="378"/>
      <c r="G99" s="378"/>
      <c r="H99" s="378"/>
      <c r="I99" s="378"/>
      <c r="J99" s="378"/>
      <c r="K99" s="378"/>
      <c r="L99" s="378"/>
      <c r="M99" s="378"/>
      <c r="N99" s="378"/>
      <c r="O99" s="378"/>
      <c r="P99" s="378"/>
      <c r="Q99" s="378"/>
      <c r="R99" s="378"/>
      <c r="S99" s="378"/>
      <c r="T99" s="378"/>
      <c r="U99" s="378"/>
      <c r="V99" s="378"/>
      <c r="W99" s="378"/>
      <c r="X99" s="378"/>
      <c r="Y99" s="378"/>
      <c r="Z99" s="378"/>
      <c r="AA99" s="378"/>
      <c r="AB99" s="378"/>
      <c r="AC99" s="378"/>
      <c r="AD99" s="378"/>
      <c r="AE99" s="378"/>
      <c r="AF99" s="378"/>
      <c r="AG99" s="378"/>
      <c r="AH99" s="378"/>
      <c r="AI99" s="378"/>
      <c r="AJ99" s="378"/>
      <c r="AK99" s="378"/>
      <c r="AL99" s="378"/>
      <c r="AM99" s="378"/>
      <c r="AN99" s="378"/>
      <c r="AO99" s="378"/>
      <c r="AP99" s="378"/>
      <c r="AQ99" s="378"/>
      <c r="AR99" s="378"/>
      <c r="AS99" s="378"/>
      <c r="AT99" s="378"/>
      <c r="AU99" s="378"/>
      <c r="AV99" s="378"/>
      <c r="AW99" s="378"/>
      <c r="AX99" s="378"/>
      <c r="AY99" s="378"/>
      <c r="AZ99" s="378"/>
      <c r="BA99" s="378"/>
      <c r="BB99" s="378"/>
      <c r="BC99" s="378"/>
      <c r="BD99" s="378"/>
      <c r="BE99" s="378"/>
      <c r="BF99" s="378"/>
      <c r="BG99" s="378"/>
      <c r="BH99" s="378"/>
      <c r="BI99" s="378"/>
      <c r="BJ99" s="378"/>
      <c r="BK99" s="378"/>
      <c r="BL99" s="378"/>
      <c r="BM99" s="378"/>
      <c r="BN99" s="378"/>
      <c r="BO99" s="378"/>
      <c r="BP99" s="378"/>
      <c r="BQ99" s="378"/>
      <c r="BR99" s="378"/>
      <c r="BS99" s="378"/>
      <c r="BT99" s="378"/>
      <c r="BU99" s="378"/>
      <c r="BV99" s="378"/>
      <c r="BW99" s="378"/>
      <c r="BX99" s="378"/>
      <c r="BY99" s="378"/>
      <c r="BZ99" s="378"/>
      <c r="CA99" s="378"/>
      <c r="CB99" s="378"/>
      <c r="CC99" s="378"/>
      <c r="CD99" s="378"/>
      <c r="CE99" s="378"/>
      <c r="CF99" s="378"/>
    </row>
    <row r="100" spans="1:84" x14ac:dyDescent="0.2">
      <c r="A100" s="369"/>
      <c r="B100" s="360"/>
      <c r="C100" s="378"/>
      <c r="D100" s="378"/>
      <c r="E100" s="378"/>
      <c r="F100" s="378"/>
      <c r="G100" s="378"/>
      <c r="H100" s="378"/>
      <c r="I100" s="378"/>
      <c r="J100" s="378"/>
      <c r="K100" s="378"/>
      <c r="L100" s="378"/>
      <c r="M100" s="378"/>
      <c r="N100" s="378"/>
      <c r="O100" s="378"/>
      <c r="P100" s="378"/>
      <c r="Q100" s="378"/>
      <c r="R100" s="378"/>
      <c r="S100" s="378"/>
      <c r="T100" s="378"/>
      <c r="U100" s="378"/>
      <c r="V100" s="378"/>
      <c r="W100" s="378"/>
      <c r="X100" s="378"/>
      <c r="Y100" s="378"/>
      <c r="Z100" s="378"/>
      <c r="AA100" s="378"/>
      <c r="AB100" s="378"/>
      <c r="AC100" s="378"/>
      <c r="AD100" s="378"/>
      <c r="AE100" s="378"/>
      <c r="AF100" s="378"/>
      <c r="AG100" s="378"/>
      <c r="AH100" s="378"/>
      <c r="AI100" s="378"/>
      <c r="AJ100" s="378"/>
      <c r="AK100" s="378"/>
      <c r="AL100" s="378"/>
      <c r="AM100" s="378"/>
      <c r="AN100" s="378"/>
      <c r="AO100" s="378"/>
      <c r="AP100" s="378"/>
      <c r="AQ100" s="378"/>
      <c r="AR100" s="378"/>
      <c r="AS100" s="378"/>
      <c r="AT100" s="378"/>
      <c r="AU100" s="378"/>
      <c r="AV100" s="378"/>
      <c r="AW100" s="378"/>
      <c r="AX100" s="378"/>
      <c r="AY100" s="378"/>
      <c r="AZ100" s="378"/>
      <c r="BA100" s="378"/>
      <c r="BB100" s="378"/>
      <c r="BC100" s="378"/>
      <c r="BD100" s="378"/>
      <c r="BE100" s="378"/>
      <c r="BF100" s="378"/>
      <c r="BG100" s="378"/>
      <c r="BH100" s="378"/>
      <c r="BI100" s="378"/>
      <c r="BJ100" s="378"/>
      <c r="BK100" s="378"/>
      <c r="BL100" s="378"/>
      <c r="BM100" s="378"/>
      <c r="BN100" s="378"/>
      <c r="BO100" s="378"/>
      <c r="BP100" s="378"/>
      <c r="BQ100" s="378"/>
      <c r="BR100" s="378"/>
      <c r="BS100" s="378"/>
      <c r="BT100" s="378"/>
      <c r="BU100" s="378"/>
      <c r="BV100" s="378"/>
      <c r="BW100" s="378"/>
      <c r="BX100" s="378"/>
      <c r="BY100" s="378"/>
      <c r="BZ100" s="378"/>
      <c r="CA100" s="378"/>
      <c r="CB100" s="378"/>
      <c r="CC100" s="378"/>
      <c r="CD100" s="378"/>
      <c r="CE100" s="378"/>
      <c r="CF100" s="378"/>
    </row>
    <row r="101" spans="1:84" x14ac:dyDescent="0.2">
      <c r="A101" s="369"/>
      <c r="B101" s="360"/>
      <c r="C101" s="378"/>
      <c r="D101" s="378"/>
      <c r="E101" s="378"/>
      <c r="F101" s="378"/>
      <c r="G101" s="378"/>
      <c r="H101" s="378"/>
      <c r="I101" s="378"/>
      <c r="J101" s="378"/>
      <c r="K101" s="378"/>
      <c r="L101" s="378"/>
      <c r="M101" s="378"/>
      <c r="N101" s="378"/>
      <c r="O101" s="378"/>
      <c r="P101" s="378"/>
      <c r="Q101" s="378"/>
      <c r="R101" s="378"/>
      <c r="S101" s="378"/>
      <c r="T101" s="378"/>
      <c r="U101" s="378"/>
      <c r="V101" s="378"/>
      <c r="W101" s="378"/>
      <c r="X101" s="378"/>
      <c r="Y101" s="378"/>
      <c r="Z101" s="378"/>
      <c r="AA101" s="378"/>
      <c r="AB101" s="378"/>
      <c r="AC101" s="378"/>
      <c r="AD101" s="378"/>
      <c r="AE101" s="378"/>
      <c r="AF101" s="378"/>
      <c r="AG101" s="378"/>
      <c r="AH101" s="378"/>
      <c r="AI101" s="378"/>
      <c r="AJ101" s="378"/>
      <c r="AK101" s="378"/>
      <c r="AL101" s="378"/>
      <c r="AM101" s="378"/>
      <c r="AN101" s="378"/>
      <c r="AO101" s="378"/>
      <c r="AP101" s="378"/>
      <c r="AQ101" s="378"/>
      <c r="AR101" s="378"/>
      <c r="AS101" s="378"/>
      <c r="AT101" s="378"/>
      <c r="AU101" s="378"/>
      <c r="AV101" s="378"/>
      <c r="AW101" s="378"/>
      <c r="AX101" s="378"/>
      <c r="AY101" s="378"/>
      <c r="AZ101" s="378"/>
      <c r="BA101" s="378"/>
      <c r="BB101" s="378"/>
      <c r="BC101" s="378"/>
      <c r="BD101" s="378"/>
      <c r="BE101" s="378"/>
      <c r="BF101" s="378"/>
      <c r="BG101" s="378"/>
      <c r="BH101" s="378"/>
      <c r="BI101" s="378"/>
      <c r="BJ101" s="378"/>
      <c r="BK101" s="378"/>
      <c r="BL101" s="378"/>
      <c r="BM101" s="378"/>
      <c r="BN101" s="378"/>
      <c r="BO101" s="378"/>
      <c r="BP101" s="378"/>
      <c r="BQ101" s="378"/>
      <c r="BR101" s="378"/>
      <c r="BS101" s="378"/>
      <c r="BT101" s="378"/>
      <c r="BU101" s="378"/>
      <c r="BV101" s="378"/>
      <c r="BW101" s="378"/>
      <c r="BX101" s="378"/>
      <c r="BY101" s="378"/>
      <c r="BZ101" s="378"/>
      <c r="CA101" s="378"/>
      <c r="CB101" s="378"/>
      <c r="CC101" s="378"/>
      <c r="CD101" s="378"/>
      <c r="CE101" s="378"/>
      <c r="CF101" s="378"/>
    </row>
    <row r="102" spans="1:84" x14ac:dyDescent="0.2">
      <c r="A102" s="369"/>
      <c r="B102" s="360"/>
      <c r="C102" s="378"/>
      <c r="D102" s="378"/>
      <c r="E102" s="378"/>
      <c r="F102" s="378"/>
      <c r="G102" s="378"/>
      <c r="H102" s="378"/>
      <c r="I102" s="378"/>
      <c r="J102" s="378"/>
      <c r="K102" s="378"/>
      <c r="L102" s="378"/>
      <c r="M102" s="378"/>
      <c r="N102" s="378"/>
      <c r="O102" s="378"/>
      <c r="P102" s="378"/>
      <c r="Q102" s="378"/>
      <c r="R102" s="378"/>
      <c r="S102" s="378"/>
      <c r="T102" s="378"/>
      <c r="U102" s="378"/>
      <c r="V102" s="378"/>
      <c r="W102" s="378"/>
      <c r="X102" s="378"/>
      <c r="Y102" s="378"/>
      <c r="Z102" s="378"/>
      <c r="AA102" s="378"/>
      <c r="AB102" s="378"/>
      <c r="AC102" s="378"/>
      <c r="AD102" s="378"/>
      <c r="AE102" s="378"/>
      <c r="AF102" s="378"/>
      <c r="AG102" s="378"/>
      <c r="AH102" s="378"/>
      <c r="AI102" s="378"/>
      <c r="AJ102" s="378"/>
      <c r="AK102" s="378"/>
      <c r="AL102" s="378"/>
      <c r="AM102" s="378"/>
      <c r="AN102" s="378"/>
      <c r="AO102" s="378"/>
      <c r="AP102" s="378"/>
      <c r="AQ102" s="378"/>
      <c r="AR102" s="378"/>
      <c r="AS102" s="378"/>
      <c r="AT102" s="378"/>
      <c r="AU102" s="378"/>
      <c r="AV102" s="378"/>
      <c r="AW102" s="378"/>
      <c r="AX102" s="378"/>
      <c r="AY102" s="378"/>
      <c r="AZ102" s="378"/>
      <c r="BA102" s="378"/>
      <c r="BB102" s="378"/>
      <c r="BC102" s="378"/>
      <c r="BD102" s="378"/>
      <c r="BE102" s="378"/>
      <c r="BF102" s="378"/>
      <c r="BG102" s="378"/>
      <c r="BH102" s="378"/>
      <c r="BI102" s="378"/>
      <c r="BJ102" s="378"/>
      <c r="BK102" s="378"/>
      <c r="BL102" s="378"/>
      <c r="BM102" s="378"/>
      <c r="BN102" s="378"/>
      <c r="BO102" s="378"/>
      <c r="BP102" s="378"/>
      <c r="BQ102" s="378"/>
      <c r="BR102" s="378"/>
      <c r="BS102" s="378"/>
      <c r="BT102" s="378"/>
      <c r="BU102" s="378"/>
      <c r="BV102" s="378"/>
      <c r="BW102" s="378"/>
      <c r="BX102" s="378"/>
      <c r="BY102" s="378"/>
      <c r="BZ102" s="378"/>
      <c r="CA102" s="378"/>
      <c r="CB102" s="378"/>
      <c r="CC102" s="378"/>
      <c r="CD102" s="378"/>
      <c r="CE102" s="378"/>
      <c r="CF102" s="378"/>
    </row>
    <row r="103" spans="1:84" x14ac:dyDescent="0.2">
      <c r="A103" s="369"/>
      <c r="B103" s="360"/>
      <c r="C103" s="378"/>
      <c r="D103" s="378"/>
      <c r="E103" s="378"/>
      <c r="F103" s="378"/>
      <c r="G103" s="378"/>
      <c r="H103" s="378"/>
      <c r="I103" s="378"/>
      <c r="J103" s="378"/>
      <c r="K103" s="378"/>
      <c r="L103" s="378"/>
      <c r="M103" s="378"/>
      <c r="N103" s="378"/>
      <c r="O103" s="378"/>
      <c r="P103" s="378"/>
      <c r="Q103" s="378"/>
      <c r="R103" s="378"/>
      <c r="S103" s="378"/>
      <c r="T103" s="378"/>
      <c r="U103" s="378"/>
      <c r="V103" s="378"/>
      <c r="W103" s="378"/>
      <c r="X103" s="378"/>
      <c r="Y103" s="378"/>
      <c r="Z103" s="378"/>
      <c r="AA103" s="378"/>
      <c r="AB103" s="378"/>
      <c r="AC103" s="378"/>
      <c r="AD103" s="378"/>
      <c r="AE103" s="378"/>
      <c r="AF103" s="378"/>
      <c r="AG103" s="378"/>
      <c r="AH103" s="378"/>
      <c r="AI103" s="378"/>
      <c r="AJ103" s="378"/>
      <c r="AK103" s="378"/>
      <c r="AL103" s="378"/>
      <c r="AM103" s="378"/>
      <c r="AN103" s="378"/>
      <c r="AO103" s="378"/>
      <c r="AP103" s="378"/>
      <c r="AQ103" s="378"/>
      <c r="AR103" s="378"/>
      <c r="AS103" s="378"/>
      <c r="AT103" s="378"/>
      <c r="AU103" s="378"/>
      <c r="AV103" s="378"/>
      <c r="AW103" s="378"/>
      <c r="AX103" s="378"/>
      <c r="AY103" s="378"/>
      <c r="AZ103" s="378"/>
      <c r="BA103" s="378"/>
      <c r="BB103" s="378"/>
      <c r="BC103" s="378"/>
      <c r="BD103" s="378"/>
      <c r="BE103" s="378"/>
      <c r="BF103" s="378"/>
      <c r="BG103" s="378"/>
      <c r="BH103" s="378"/>
      <c r="BI103" s="378"/>
      <c r="BJ103" s="378"/>
      <c r="BK103" s="378"/>
      <c r="BL103" s="378"/>
      <c r="BM103" s="378"/>
      <c r="BN103" s="378"/>
      <c r="BO103" s="378"/>
      <c r="BP103" s="378"/>
      <c r="BQ103" s="378"/>
      <c r="BR103" s="378"/>
      <c r="BS103" s="378"/>
      <c r="BT103" s="378"/>
      <c r="BU103" s="378"/>
      <c r="BV103" s="378"/>
      <c r="BW103" s="378"/>
      <c r="BX103" s="378"/>
      <c r="BY103" s="378"/>
      <c r="BZ103" s="378"/>
      <c r="CA103" s="378"/>
      <c r="CB103" s="378"/>
      <c r="CC103" s="378"/>
      <c r="CD103" s="378"/>
      <c r="CE103" s="378"/>
      <c r="CF103" s="378"/>
    </row>
    <row r="104" spans="1:84" x14ac:dyDescent="0.2">
      <c r="A104" s="369"/>
      <c r="B104" s="360"/>
      <c r="C104" s="378"/>
      <c r="D104" s="378"/>
      <c r="E104" s="378"/>
      <c r="F104" s="378"/>
      <c r="G104" s="378"/>
      <c r="H104" s="378"/>
      <c r="I104" s="378"/>
      <c r="J104" s="378"/>
      <c r="K104" s="378"/>
      <c r="L104" s="378"/>
      <c r="M104" s="378"/>
      <c r="N104" s="378"/>
      <c r="O104" s="378"/>
      <c r="P104" s="378"/>
      <c r="Q104" s="378"/>
      <c r="R104" s="378"/>
      <c r="S104" s="378"/>
      <c r="T104" s="378"/>
      <c r="U104" s="378"/>
      <c r="V104" s="378"/>
      <c r="W104" s="378"/>
      <c r="X104" s="378"/>
      <c r="Y104" s="378"/>
      <c r="Z104" s="378"/>
      <c r="AA104" s="378"/>
      <c r="AB104" s="378"/>
      <c r="AC104" s="378"/>
      <c r="AD104" s="378"/>
      <c r="AE104" s="378"/>
      <c r="AF104" s="378"/>
      <c r="AG104" s="378"/>
      <c r="AH104" s="378"/>
      <c r="AI104" s="378"/>
      <c r="AJ104" s="378"/>
      <c r="AK104" s="378"/>
      <c r="AL104" s="378"/>
      <c r="AM104" s="378"/>
      <c r="AN104" s="378"/>
      <c r="AO104" s="378"/>
      <c r="AP104" s="378"/>
      <c r="AQ104" s="378"/>
      <c r="AR104" s="378"/>
      <c r="AS104" s="378"/>
      <c r="AT104" s="378"/>
      <c r="AU104" s="378"/>
      <c r="AV104" s="378"/>
      <c r="AW104" s="378"/>
      <c r="AX104" s="378"/>
      <c r="AY104" s="378"/>
      <c r="AZ104" s="378"/>
      <c r="BA104" s="378"/>
      <c r="BB104" s="378"/>
      <c r="BC104" s="378"/>
      <c r="BD104" s="378"/>
      <c r="BE104" s="378"/>
      <c r="BF104" s="378"/>
      <c r="BG104" s="378"/>
      <c r="BH104" s="378"/>
      <c r="BI104" s="378"/>
      <c r="BJ104" s="378"/>
      <c r="BK104" s="378"/>
      <c r="BL104" s="378"/>
      <c r="BM104" s="378"/>
      <c r="BN104" s="378"/>
      <c r="BO104" s="378"/>
      <c r="BP104" s="378"/>
      <c r="BQ104" s="378"/>
      <c r="BR104" s="378"/>
      <c r="BS104" s="378"/>
      <c r="BT104" s="378"/>
      <c r="BU104" s="378"/>
      <c r="BV104" s="378"/>
      <c r="BW104" s="378"/>
      <c r="BX104" s="378"/>
      <c r="BY104" s="378"/>
      <c r="BZ104" s="378"/>
      <c r="CA104" s="378"/>
      <c r="CB104" s="378"/>
      <c r="CC104" s="378"/>
      <c r="CD104" s="378"/>
      <c r="CE104" s="378"/>
      <c r="CF104" s="378"/>
    </row>
    <row r="105" spans="1:84" x14ac:dyDescent="0.2">
      <c r="A105" s="369"/>
      <c r="B105" s="360"/>
      <c r="C105" s="378"/>
      <c r="D105" s="378"/>
      <c r="E105" s="378"/>
      <c r="F105" s="378"/>
      <c r="G105" s="378"/>
      <c r="H105" s="378"/>
      <c r="I105" s="378"/>
      <c r="J105" s="378"/>
      <c r="K105" s="378"/>
      <c r="L105" s="378"/>
      <c r="M105" s="378"/>
      <c r="N105" s="378"/>
      <c r="O105" s="378"/>
      <c r="P105" s="378"/>
      <c r="Q105" s="378"/>
      <c r="R105" s="378"/>
      <c r="S105" s="378"/>
      <c r="T105" s="378"/>
      <c r="U105" s="378"/>
      <c r="V105" s="378"/>
      <c r="W105" s="378"/>
      <c r="X105" s="378"/>
      <c r="Y105" s="378"/>
      <c r="Z105" s="378"/>
      <c r="AA105" s="378"/>
      <c r="AB105" s="378"/>
      <c r="AC105" s="378"/>
      <c r="AD105" s="378"/>
      <c r="AE105" s="378"/>
      <c r="AF105" s="378"/>
      <c r="AG105" s="378"/>
      <c r="AH105" s="378"/>
      <c r="AI105" s="378"/>
      <c r="AJ105" s="378"/>
      <c r="AK105" s="378"/>
      <c r="AL105" s="378"/>
      <c r="AM105" s="378"/>
      <c r="AN105" s="378"/>
      <c r="AO105" s="378"/>
      <c r="AP105" s="378"/>
      <c r="AQ105" s="378"/>
      <c r="AR105" s="378"/>
      <c r="AS105" s="378"/>
      <c r="AT105" s="378"/>
      <c r="AU105" s="378"/>
      <c r="AV105" s="378"/>
      <c r="AW105" s="378"/>
      <c r="AX105" s="378"/>
      <c r="AY105" s="378"/>
      <c r="AZ105" s="378"/>
      <c r="BA105" s="378"/>
      <c r="BB105" s="378"/>
      <c r="BC105" s="378"/>
      <c r="BD105" s="378"/>
      <c r="BE105" s="378"/>
      <c r="BF105" s="378"/>
      <c r="BG105" s="378"/>
      <c r="BH105" s="378"/>
      <c r="BI105" s="378"/>
      <c r="BJ105" s="378"/>
      <c r="BK105" s="378"/>
      <c r="BL105" s="378"/>
      <c r="BM105" s="378"/>
      <c r="BN105" s="378"/>
      <c r="BO105" s="378"/>
      <c r="BP105" s="378"/>
      <c r="BQ105" s="378"/>
      <c r="BR105" s="378"/>
      <c r="BS105" s="378"/>
      <c r="BT105" s="378"/>
      <c r="BU105" s="378"/>
      <c r="BV105" s="378"/>
      <c r="BW105" s="378"/>
      <c r="BX105" s="378"/>
      <c r="BY105" s="378"/>
      <c r="BZ105" s="378"/>
      <c r="CA105" s="378"/>
      <c r="CB105" s="378"/>
      <c r="CC105" s="378"/>
      <c r="CD105" s="378"/>
      <c r="CE105" s="378"/>
      <c r="CF105" s="378"/>
    </row>
    <row r="106" spans="1:84" x14ac:dyDescent="0.2">
      <c r="A106" s="369"/>
      <c r="B106" s="360"/>
      <c r="C106" s="378"/>
      <c r="D106" s="378"/>
      <c r="E106" s="378"/>
      <c r="F106" s="378"/>
      <c r="G106" s="378"/>
      <c r="H106" s="378"/>
      <c r="I106" s="378"/>
      <c r="J106" s="378"/>
      <c r="K106" s="378"/>
      <c r="L106" s="378"/>
      <c r="M106" s="378"/>
      <c r="N106" s="378"/>
      <c r="O106" s="378"/>
      <c r="P106" s="378"/>
      <c r="Q106" s="378"/>
      <c r="R106" s="378"/>
      <c r="S106" s="378"/>
      <c r="T106" s="378"/>
      <c r="U106" s="378"/>
      <c r="V106" s="378"/>
      <c r="W106" s="378"/>
      <c r="X106" s="378"/>
      <c r="Y106" s="378"/>
      <c r="Z106" s="378"/>
      <c r="AA106" s="378"/>
      <c r="AB106" s="378"/>
      <c r="AC106" s="378"/>
      <c r="AD106" s="378"/>
      <c r="AE106" s="378"/>
      <c r="AF106" s="378"/>
      <c r="AG106" s="378"/>
      <c r="AH106" s="378"/>
      <c r="AI106" s="378"/>
      <c r="AJ106" s="378"/>
      <c r="AK106" s="378"/>
      <c r="AL106" s="378"/>
      <c r="AM106" s="378"/>
      <c r="AN106" s="378"/>
      <c r="AO106" s="378"/>
      <c r="AP106" s="378"/>
      <c r="AQ106" s="378"/>
      <c r="AR106" s="378"/>
      <c r="AS106" s="378"/>
      <c r="AT106" s="378"/>
      <c r="AU106" s="378"/>
      <c r="AV106" s="378"/>
      <c r="AW106" s="378"/>
      <c r="AX106" s="378"/>
      <c r="AY106" s="378"/>
      <c r="AZ106" s="378"/>
      <c r="BA106" s="378"/>
      <c r="BB106" s="378"/>
      <c r="BC106" s="378"/>
      <c r="BD106" s="378"/>
      <c r="BE106" s="378"/>
      <c r="BF106" s="378"/>
      <c r="BG106" s="378"/>
      <c r="BH106" s="378"/>
      <c r="BI106" s="378"/>
      <c r="BJ106" s="378"/>
      <c r="BK106" s="378"/>
      <c r="BL106" s="378"/>
      <c r="BM106" s="378"/>
      <c r="BN106" s="378"/>
      <c r="BO106" s="378"/>
      <c r="BP106" s="378"/>
      <c r="BQ106" s="378"/>
      <c r="BR106" s="378"/>
      <c r="BS106" s="378"/>
      <c r="BT106" s="378"/>
      <c r="BU106" s="378"/>
      <c r="BV106" s="378"/>
      <c r="BW106" s="378"/>
      <c r="BX106" s="378"/>
      <c r="BY106" s="378"/>
      <c r="BZ106" s="378"/>
      <c r="CA106" s="378"/>
      <c r="CB106" s="378"/>
      <c r="CC106" s="378"/>
      <c r="CD106" s="378"/>
      <c r="CE106" s="378"/>
      <c r="CF106" s="378"/>
    </row>
    <row r="107" spans="1:84" x14ac:dyDescent="0.2">
      <c r="A107" s="369"/>
      <c r="B107" s="360"/>
      <c r="C107" s="378"/>
      <c r="D107" s="378"/>
      <c r="E107" s="378"/>
      <c r="F107" s="378"/>
      <c r="G107" s="378"/>
      <c r="H107" s="378"/>
      <c r="I107" s="378"/>
      <c r="J107" s="378"/>
      <c r="K107" s="378"/>
      <c r="L107" s="378"/>
      <c r="M107" s="378"/>
      <c r="N107" s="378"/>
      <c r="O107" s="378"/>
      <c r="P107" s="378"/>
      <c r="Q107" s="378"/>
      <c r="R107" s="378"/>
      <c r="S107" s="378"/>
      <c r="T107" s="378"/>
      <c r="U107" s="378"/>
      <c r="V107" s="378"/>
      <c r="W107" s="378"/>
      <c r="X107" s="378"/>
      <c r="Y107" s="378"/>
      <c r="Z107" s="378"/>
      <c r="AA107" s="378"/>
      <c r="AB107" s="378"/>
      <c r="AC107" s="378"/>
      <c r="AD107" s="378"/>
      <c r="AE107" s="378"/>
      <c r="AF107" s="378"/>
      <c r="AG107" s="378"/>
      <c r="AH107" s="378"/>
      <c r="AI107" s="378"/>
      <c r="AJ107" s="378"/>
      <c r="AK107" s="378"/>
      <c r="AL107" s="378"/>
      <c r="AM107" s="378"/>
      <c r="AN107" s="378"/>
      <c r="AO107" s="378"/>
      <c r="AP107" s="378"/>
      <c r="AQ107" s="378"/>
      <c r="AR107" s="378"/>
      <c r="AS107" s="378"/>
      <c r="AT107" s="378"/>
      <c r="AU107" s="378"/>
      <c r="AV107" s="378"/>
      <c r="AW107" s="378"/>
      <c r="AX107" s="378"/>
      <c r="AY107" s="378"/>
      <c r="AZ107" s="378"/>
      <c r="BA107" s="378"/>
      <c r="BB107" s="378"/>
      <c r="BC107" s="378"/>
      <c r="BD107" s="378"/>
      <c r="BE107" s="378"/>
      <c r="BF107" s="378"/>
      <c r="BG107" s="378"/>
      <c r="BH107" s="378"/>
      <c r="BI107" s="378"/>
      <c r="BJ107" s="378"/>
      <c r="BK107" s="378"/>
      <c r="BL107" s="378"/>
      <c r="BM107" s="378"/>
      <c r="BN107" s="378"/>
      <c r="BO107" s="378"/>
      <c r="BP107" s="378"/>
      <c r="BQ107" s="378"/>
      <c r="BR107" s="378"/>
      <c r="BS107" s="378"/>
      <c r="BT107" s="378"/>
      <c r="BU107" s="378"/>
      <c r="BV107" s="378"/>
      <c r="BW107" s="378"/>
      <c r="BX107" s="378"/>
      <c r="BY107" s="378"/>
      <c r="BZ107" s="378"/>
      <c r="CA107" s="378"/>
      <c r="CB107" s="378"/>
      <c r="CC107" s="378"/>
      <c r="CD107" s="378"/>
      <c r="CE107" s="378"/>
      <c r="CF107" s="378"/>
    </row>
    <row r="108" spans="1:84" x14ac:dyDescent="0.2">
      <c r="A108" s="369"/>
      <c r="B108" s="360"/>
      <c r="C108" s="378"/>
      <c r="D108" s="378"/>
      <c r="E108" s="378"/>
      <c r="F108" s="378"/>
      <c r="G108" s="378"/>
      <c r="H108" s="378"/>
      <c r="I108" s="378"/>
      <c r="J108" s="378"/>
      <c r="K108" s="378"/>
      <c r="L108" s="378"/>
      <c r="M108" s="378"/>
      <c r="N108" s="378"/>
      <c r="O108" s="378"/>
      <c r="P108" s="378"/>
      <c r="Q108" s="378"/>
      <c r="R108" s="378"/>
      <c r="S108" s="378"/>
      <c r="T108" s="378"/>
      <c r="U108" s="378"/>
      <c r="V108" s="378"/>
      <c r="W108" s="378"/>
      <c r="X108" s="378"/>
      <c r="Y108" s="378"/>
      <c r="Z108" s="378"/>
      <c r="AA108" s="378"/>
      <c r="AB108" s="378"/>
      <c r="AC108" s="378"/>
      <c r="AD108" s="378"/>
      <c r="AE108" s="378"/>
      <c r="AF108" s="378"/>
      <c r="AG108" s="378"/>
      <c r="AH108" s="378"/>
      <c r="AI108" s="378"/>
      <c r="AJ108" s="378"/>
      <c r="AK108" s="378"/>
      <c r="AL108" s="378"/>
      <c r="AM108" s="378"/>
      <c r="AN108" s="378"/>
      <c r="AO108" s="378"/>
      <c r="AP108" s="378"/>
      <c r="AQ108" s="378"/>
      <c r="AR108" s="378"/>
      <c r="AS108" s="378"/>
      <c r="AT108" s="378"/>
      <c r="AU108" s="378"/>
      <c r="AV108" s="378"/>
      <c r="AW108" s="378"/>
      <c r="AX108" s="378"/>
      <c r="AY108" s="378"/>
      <c r="AZ108" s="378"/>
      <c r="BA108" s="378"/>
      <c r="BB108" s="378"/>
      <c r="BC108" s="378"/>
      <c r="BD108" s="378"/>
      <c r="BE108" s="378"/>
      <c r="BF108" s="378"/>
      <c r="BG108" s="378"/>
      <c r="BH108" s="378"/>
      <c r="BI108" s="378"/>
      <c r="BJ108" s="378"/>
      <c r="BK108" s="378"/>
      <c r="BL108" s="378"/>
      <c r="BM108" s="378"/>
      <c r="BN108" s="378"/>
      <c r="BO108" s="378"/>
      <c r="BP108" s="378"/>
      <c r="BQ108" s="378"/>
      <c r="BR108" s="378"/>
      <c r="BS108" s="378"/>
      <c r="BT108" s="378"/>
      <c r="BU108" s="378"/>
      <c r="BV108" s="378"/>
      <c r="BW108" s="378"/>
      <c r="BX108" s="378"/>
      <c r="BY108" s="378"/>
      <c r="BZ108" s="378"/>
      <c r="CA108" s="378"/>
      <c r="CB108" s="378"/>
      <c r="CC108" s="378"/>
      <c r="CD108" s="378"/>
      <c r="CE108" s="378"/>
      <c r="CF108" s="378"/>
    </row>
    <row r="109" spans="1:84" x14ac:dyDescent="0.2">
      <c r="A109" s="369"/>
      <c r="B109" s="360"/>
      <c r="C109" s="378"/>
      <c r="D109" s="378"/>
      <c r="E109" s="378"/>
      <c r="F109" s="378"/>
      <c r="G109" s="378"/>
      <c r="H109" s="378"/>
      <c r="I109" s="378"/>
      <c r="J109" s="378"/>
      <c r="K109" s="378"/>
      <c r="L109" s="378"/>
      <c r="M109" s="378"/>
      <c r="N109" s="378"/>
      <c r="O109" s="378"/>
      <c r="P109" s="378"/>
      <c r="Q109" s="378"/>
      <c r="R109" s="378"/>
      <c r="S109" s="378"/>
      <c r="T109" s="378"/>
      <c r="U109" s="378"/>
      <c r="V109" s="378"/>
      <c r="W109" s="378"/>
      <c r="X109" s="378"/>
      <c r="Y109" s="378"/>
      <c r="Z109" s="378"/>
      <c r="AA109" s="378"/>
      <c r="AB109" s="378"/>
      <c r="AC109" s="378"/>
      <c r="AD109" s="378"/>
      <c r="AE109" s="378"/>
      <c r="AF109" s="378"/>
      <c r="AG109" s="378"/>
      <c r="AH109" s="378"/>
      <c r="AI109" s="378"/>
      <c r="AJ109" s="378"/>
      <c r="AK109" s="378"/>
      <c r="AL109" s="378"/>
      <c r="AM109" s="378"/>
      <c r="AN109" s="378"/>
      <c r="AO109" s="378"/>
      <c r="AP109" s="378"/>
      <c r="AQ109" s="378"/>
      <c r="AR109" s="378"/>
      <c r="AS109" s="378"/>
      <c r="AT109" s="378"/>
      <c r="AU109" s="378"/>
      <c r="AV109" s="378"/>
      <c r="AW109" s="378"/>
      <c r="AX109" s="378"/>
      <c r="AY109" s="378"/>
      <c r="AZ109" s="378"/>
      <c r="BA109" s="378"/>
      <c r="BB109" s="378"/>
      <c r="BC109" s="378"/>
      <c r="BD109" s="378"/>
      <c r="BE109" s="378"/>
      <c r="BF109" s="378"/>
      <c r="BG109" s="378"/>
      <c r="BH109" s="378"/>
      <c r="BI109" s="378"/>
      <c r="BJ109" s="378"/>
      <c r="BK109" s="378"/>
      <c r="BL109" s="378"/>
      <c r="BM109" s="378"/>
      <c r="BN109" s="378"/>
      <c r="BO109" s="378"/>
      <c r="BP109" s="378"/>
      <c r="BQ109" s="378"/>
      <c r="BR109" s="378"/>
      <c r="BS109" s="378"/>
      <c r="BT109" s="378"/>
      <c r="BU109" s="378"/>
      <c r="BV109" s="378"/>
      <c r="BW109" s="378"/>
      <c r="BX109" s="378"/>
      <c r="BY109" s="378"/>
      <c r="BZ109" s="378"/>
      <c r="CA109" s="378"/>
      <c r="CB109" s="378"/>
      <c r="CC109" s="378"/>
      <c r="CD109" s="378"/>
      <c r="CE109" s="378"/>
      <c r="CF109" s="378"/>
    </row>
    <row r="110" spans="1:84" x14ac:dyDescent="0.2">
      <c r="A110" s="369"/>
      <c r="B110" s="360"/>
      <c r="C110" s="378"/>
      <c r="D110" s="378"/>
      <c r="E110" s="378"/>
      <c r="F110" s="378"/>
      <c r="G110" s="378"/>
      <c r="H110" s="378"/>
      <c r="I110" s="378"/>
      <c r="J110" s="378"/>
      <c r="K110" s="378"/>
      <c r="L110" s="378"/>
      <c r="M110" s="378"/>
      <c r="N110" s="378"/>
      <c r="O110" s="378"/>
      <c r="P110" s="378"/>
      <c r="Q110" s="378"/>
      <c r="R110" s="378"/>
      <c r="S110" s="378"/>
      <c r="T110" s="378"/>
      <c r="U110" s="378"/>
      <c r="V110" s="378"/>
      <c r="W110" s="378"/>
      <c r="X110" s="378"/>
      <c r="Y110" s="378"/>
      <c r="Z110" s="378"/>
      <c r="AA110" s="378"/>
      <c r="AB110" s="378"/>
      <c r="AC110" s="378"/>
      <c r="AD110" s="378"/>
      <c r="AE110" s="378"/>
      <c r="AF110" s="378"/>
      <c r="AG110" s="378"/>
      <c r="AH110" s="378"/>
      <c r="AI110" s="378"/>
      <c r="AJ110" s="378"/>
      <c r="AK110" s="378"/>
      <c r="AL110" s="378"/>
      <c r="AM110" s="378"/>
      <c r="AN110" s="378"/>
      <c r="AO110" s="378"/>
      <c r="AP110" s="378"/>
      <c r="AQ110" s="378"/>
      <c r="AR110" s="378"/>
      <c r="AS110" s="378"/>
      <c r="AT110" s="378"/>
      <c r="AU110" s="378"/>
      <c r="AV110" s="378"/>
      <c r="AW110" s="378"/>
      <c r="AX110" s="378"/>
      <c r="AY110" s="378"/>
      <c r="AZ110" s="378"/>
      <c r="BA110" s="378"/>
      <c r="BB110" s="378"/>
      <c r="BC110" s="378"/>
      <c r="BD110" s="378"/>
      <c r="BE110" s="378"/>
      <c r="BF110" s="378"/>
      <c r="BG110" s="378"/>
      <c r="BH110" s="378"/>
      <c r="BI110" s="378"/>
      <c r="BJ110" s="378"/>
      <c r="BK110" s="378"/>
      <c r="BL110" s="378"/>
      <c r="BM110" s="378"/>
      <c r="BN110" s="378"/>
      <c r="BO110" s="378"/>
      <c r="BP110" s="378"/>
      <c r="BQ110" s="378"/>
      <c r="BR110" s="378"/>
      <c r="BS110" s="378"/>
      <c r="BT110" s="378"/>
      <c r="BU110" s="378"/>
      <c r="BV110" s="378"/>
      <c r="BW110" s="378"/>
      <c r="BX110" s="378"/>
      <c r="BY110" s="378"/>
      <c r="BZ110" s="378"/>
      <c r="CA110" s="378"/>
      <c r="CB110" s="378"/>
      <c r="CC110" s="378"/>
      <c r="CD110" s="378"/>
      <c r="CE110" s="378"/>
      <c r="CF110" s="378"/>
    </row>
    <row r="111" spans="1:84" x14ac:dyDescent="0.2">
      <c r="A111" s="369"/>
      <c r="B111" s="360"/>
      <c r="C111" s="378"/>
      <c r="D111" s="378"/>
      <c r="E111" s="378"/>
      <c r="F111" s="378"/>
      <c r="G111" s="378"/>
      <c r="H111" s="378"/>
      <c r="I111" s="378"/>
      <c r="J111" s="378"/>
      <c r="K111" s="378"/>
      <c r="L111" s="378"/>
      <c r="M111" s="378"/>
      <c r="N111" s="378"/>
      <c r="O111" s="378"/>
      <c r="P111" s="378"/>
      <c r="Q111" s="378"/>
      <c r="R111" s="378"/>
      <c r="S111" s="378"/>
      <c r="T111" s="378"/>
      <c r="U111" s="378"/>
      <c r="V111" s="378"/>
      <c r="W111" s="378"/>
      <c r="X111" s="378"/>
      <c r="Y111" s="378"/>
      <c r="Z111" s="378"/>
      <c r="AA111" s="378"/>
      <c r="AB111" s="378"/>
      <c r="AC111" s="378"/>
      <c r="AD111" s="378"/>
      <c r="AE111" s="378"/>
      <c r="AF111" s="378"/>
      <c r="AG111" s="378"/>
      <c r="AH111" s="378"/>
      <c r="AI111" s="378"/>
      <c r="AJ111" s="378"/>
      <c r="AK111" s="378"/>
      <c r="AL111" s="378"/>
      <c r="AM111" s="378"/>
      <c r="AN111" s="378"/>
      <c r="AO111" s="378"/>
      <c r="AP111" s="378"/>
      <c r="AQ111" s="378"/>
      <c r="AR111" s="378"/>
      <c r="AS111" s="378"/>
      <c r="AT111" s="378"/>
      <c r="AU111" s="378"/>
      <c r="AV111" s="378"/>
      <c r="AW111" s="378"/>
      <c r="AX111" s="378"/>
      <c r="AY111" s="378"/>
      <c r="AZ111" s="378"/>
      <c r="BA111" s="378"/>
      <c r="BB111" s="378"/>
      <c r="BC111" s="378"/>
      <c r="BD111" s="378"/>
      <c r="BE111" s="378"/>
      <c r="BF111" s="378"/>
      <c r="BG111" s="378"/>
      <c r="BH111" s="378"/>
      <c r="BI111" s="378"/>
      <c r="BJ111" s="378"/>
      <c r="BK111" s="378"/>
      <c r="BL111" s="378"/>
      <c r="BM111" s="378"/>
      <c r="BN111" s="378"/>
      <c r="BO111" s="378"/>
      <c r="BP111" s="378"/>
      <c r="BQ111" s="378"/>
      <c r="BR111" s="378"/>
      <c r="BS111" s="378"/>
      <c r="BT111" s="378"/>
      <c r="BU111" s="378"/>
      <c r="BV111" s="378"/>
      <c r="BW111" s="378"/>
      <c r="BX111" s="378"/>
      <c r="BY111" s="378"/>
      <c r="BZ111" s="378"/>
      <c r="CA111" s="378"/>
      <c r="CB111" s="378"/>
      <c r="CC111" s="378"/>
      <c r="CD111" s="378"/>
      <c r="CE111" s="378"/>
      <c r="CF111" s="378"/>
    </row>
    <row r="112" spans="1:84" x14ac:dyDescent="0.2">
      <c r="A112" s="369"/>
      <c r="B112" s="360"/>
      <c r="C112" s="378"/>
      <c r="D112" s="378"/>
      <c r="E112" s="378"/>
      <c r="F112" s="378"/>
      <c r="G112" s="378"/>
      <c r="H112" s="378"/>
      <c r="I112" s="378"/>
      <c r="J112" s="378"/>
      <c r="K112" s="378"/>
      <c r="L112" s="378"/>
      <c r="M112" s="378"/>
      <c r="N112" s="378"/>
      <c r="O112" s="378"/>
      <c r="P112" s="378"/>
      <c r="Q112" s="378"/>
      <c r="R112" s="378"/>
      <c r="S112" s="378"/>
      <c r="T112" s="378"/>
      <c r="U112" s="378"/>
      <c r="V112" s="378"/>
      <c r="W112" s="378"/>
      <c r="X112" s="378"/>
      <c r="Y112" s="378"/>
      <c r="Z112" s="378"/>
      <c r="AA112" s="378"/>
      <c r="AB112" s="378"/>
      <c r="AC112" s="378"/>
      <c r="AD112" s="378"/>
      <c r="AE112" s="378"/>
      <c r="AF112" s="378"/>
      <c r="AG112" s="378"/>
      <c r="AH112" s="378"/>
      <c r="AI112" s="378"/>
      <c r="AJ112" s="378"/>
      <c r="AK112" s="378"/>
      <c r="AL112" s="378"/>
      <c r="AM112" s="378"/>
      <c r="AN112" s="378"/>
      <c r="AO112" s="378"/>
      <c r="AP112" s="378"/>
      <c r="AQ112" s="378"/>
      <c r="AR112" s="378"/>
      <c r="AS112" s="378"/>
      <c r="AT112" s="378"/>
      <c r="AU112" s="378"/>
      <c r="AV112" s="378"/>
      <c r="AW112" s="378"/>
      <c r="AX112" s="378"/>
      <c r="AY112" s="378"/>
      <c r="AZ112" s="378"/>
      <c r="BA112" s="378"/>
      <c r="BB112" s="378"/>
      <c r="BC112" s="378"/>
      <c r="BD112" s="378"/>
      <c r="BE112" s="378"/>
      <c r="BF112" s="378"/>
      <c r="BG112" s="378"/>
      <c r="BH112" s="378"/>
      <c r="BI112" s="378"/>
      <c r="BJ112" s="378"/>
      <c r="BK112" s="378"/>
      <c r="BL112" s="378"/>
      <c r="BM112" s="378"/>
      <c r="BN112" s="378"/>
      <c r="BO112" s="378"/>
      <c r="BP112" s="378"/>
      <c r="BQ112" s="378"/>
      <c r="BR112" s="378"/>
      <c r="BS112" s="378"/>
      <c r="BT112" s="378"/>
      <c r="BU112" s="378"/>
      <c r="BV112" s="378"/>
      <c r="BW112" s="378"/>
      <c r="BX112" s="378"/>
      <c r="BY112" s="378"/>
      <c r="BZ112" s="378"/>
      <c r="CA112" s="378"/>
      <c r="CB112" s="378"/>
      <c r="CC112" s="378"/>
      <c r="CD112" s="378"/>
      <c r="CE112" s="378"/>
      <c r="CF112" s="378"/>
    </row>
    <row r="113" spans="1:84" x14ac:dyDescent="0.2">
      <c r="A113" s="369"/>
      <c r="B113" s="360"/>
      <c r="C113" s="378"/>
      <c r="D113" s="378"/>
      <c r="E113" s="378"/>
      <c r="F113" s="378"/>
      <c r="G113" s="378"/>
      <c r="H113" s="378"/>
      <c r="I113" s="378"/>
      <c r="J113" s="378"/>
      <c r="K113" s="378"/>
      <c r="L113" s="378"/>
      <c r="M113" s="378"/>
      <c r="N113" s="378"/>
      <c r="O113" s="378"/>
      <c r="P113" s="378"/>
      <c r="Q113" s="378"/>
      <c r="R113" s="378"/>
      <c r="S113" s="378"/>
      <c r="T113" s="378"/>
      <c r="U113" s="378"/>
      <c r="V113" s="378"/>
      <c r="W113" s="378"/>
      <c r="X113" s="378"/>
      <c r="Y113" s="378"/>
      <c r="Z113" s="378"/>
      <c r="AA113" s="378"/>
      <c r="AB113" s="378"/>
      <c r="AC113" s="378"/>
      <c r="AD113" s="378"/>
      <c r="AE113" s="378"/>
      <c r="AF113" s="378"/>
      <c r="AG113" s="378"/>
      <c r="AH113" s="378"/>
      <c r="AI113" s="378"/>
      <c r="AJ113" s="378"/>
      <c r="AK113" s="378"/>
      <c r="AL113" s="378"/>
      <c r="AM113" s="378"/>
      <c r="AN113" s="378"/>
      <c r="AO113" s="378"/>
      <c r="AP113" s="378"/>
      <c r="AQ113" s="378"/>
      <c r="AR113" s="378"/>
      <c r="AS113" s="378"/>
      <c r="AT113" s="378"/>
      <c r="AU113" s="378"/>
      <c r="AV113" s="378"/>
      <c r="AW113" s="378"/>
      <c r="AX113" s="378"/>
      <c r="AY113" s="378"/>
      <c r="AZ113" s="378"/>
      <c r="BA113" s="378"/>
      <c r="BB113" s="378"/>
      <c r="BC113" s="378"/>
      <c r="BD113" s="378"/>
      <c r="BE113" s="378"/>
      <c r="BF113" s="378"/>
      <c r="BG113" s="378"/>
      <c r="BH113" s="378"/>
      <c r="BI113" s="378"/>
      <c r="BJ113" s="378"/>
      <c r="BK113" s="378"/>
      <c r="BL113" s="378"/>
      <c r="BM113" s="378"/>
      <c r="BN113" s="378"/>
      <c r="BO113" s="378"/>
      <c r="BP113" s="378"/>
      <c r="BQ113" s="378"/>
      <c r="BR113" s="378"/>
      <c r="BS113" s="378"/>
      <c r="BT113" s="378"/>
      <c r="BU113" s="378"/>
      <c r="BV113" s="378"/>
      <c r="BW113" s="378"/>
      <c r="BX113" s="378"/>
      <c r="BY113" s="378"/>
      <c r="BZ113" s="378"/>
      <c r="CA113" s="378"/>
      <c r="CB113" s="378"/>
      <c r="CC113" s="378"/>
      <c r="CD113" s="378"/>
      <c r="CE113" s="378"/>
      <c r="CF113" s="378"/>
    </row>
    <row r="114" spans="1:84" x14ac:dyDescent="0.2">
      <c r="A114" s="369"/>
      <c r="B114" s="360"/>
      <c r="C114" s="378"/>
      <c r="D114" s="378"/>
      <c r="E114" s="378"/>
      <c r="F114" s="378"/>
      <c r="G114" s="378"/>
      <c r="H114" s="378"/>
      <c r="I114" s="378"/>
      <c r="J114" s="378"/>
      <c r="K114" s="378"/>
      <c r="L114" s="378"/>
      <c r="M114" s="378"/>
      <c r="N114" s="378"/>
      <c r="O114" s="378"/>
      <c r="P114" s="378"/>
      <c r="Q114" s="378"/>
      <c r="R114" s="378"/>
      <c r="S114" s="378"/>
      <c r="T114" s="378"/>
      <c r="U114" s="378"/>
      <c r="V114" s="378"/>
      <c r="W114" s="378"/>
      <c r="X114" s="378"/>
      <c r="Y114" s="378"/>
      <c r="Z114" s="378"/>
      <c r="AA114" s="378"/>
      <c r="AB114" s="378"/>
      <c r="AC114" s="378"/>
      <c r="AD114" s="378"/>
      <c r="AE114" s="378"/>
      <c r="AF114" s="378"/>
      <c r="AG114" s="378"/>
      <c r="AH114" s="378"/>
      <c r="AI114" s="378"/>
      <c r="AJ114" s="378"/>
      <c r="AK114" s="378"/>
      <c r="AL114" s="378"/>
      <c r="AM114" s="378"/>
      <c r="AN114" s="378"/>
      <c r="AO114" s="378"/>
      <c r="AP114" s="378"/>
      <c r="AQ114" s="378"/>
      <c r="AR114" s="378"/>
      <c r="AS114" s="378"/>
      <c r="AT114" s="378"/>
      <c r="AU114" s="378"/>
      <c r="AV114" s="378"/>
      <c r="AW114" s="378"/>
      <c r="AX114" s="378"/>
      <c r="AY114" s="378"/>
      <c r="AZ114" s="378"/>
      <c r="BA114" s="378"/>
      <c r="BB114" s="378"/>
      <c r="BC114" s="378"/>
      <c r="BD114" s="378"/>
      <c r="BE114" s="378"/>
      <c r="BF114" s="378"/>
      <c r="BG114" s="378"/>
      <c r="BH114" s="378"/>
      <c r="BI114" s="378"/>
      <c r="BJ114" s="378"/>
      <c r="BK114" s="378"/>
      <c r="BL114" s="378"/>
      <c r="BM114" s="378"/>
      <c r="BN114" s="378"/>
      <c r="BO114" s="378"/>
      <c r="BP114" s="378"/>
      <c r="BQ114" s="378"/>
      <c r="BR114" s="378"/>
      <c r="BS114" s="378"/>
      <c r="BT114" s="378"/>
      <c r="BU114" s="378"/>
      <c r="BV114" s="378"/>
      <c r="BW114" s="378"/>
      <c r="BX114" s="378"/>
      <c r="BY114" s="378"/>
      <c r="BZ114" s="378"/>
      <c r="CA114" s="378"/>
      <c r="CB114" s="378"/>
      <c r="CC114" s="378"/>
      <c r="CD114" s="378"/>
      <c r="CE114" s="378"/>
      <c r="CF114" s="378"/>
    </row>
    <row r="115" spans="1:84" x14ac:dyDescent="0.2">
      <c r="A115" s="369"/>
      <c r="B115" s="360"/>
      <c r="C115" s="378"/>
      <c r="D115" s="378"/>
      <c r="E115" s="378"/>
      <c r="F115" s="378"/>
      <c r="G115" s="378"/>
      <c r="H115" s="378"/>
      <c r="I115" s="378"/>
      <c r="J115" s="378"/>
      <c r="K115" s="378"/>
      <c r="L115" s="378"/>
      <c r="M115" s="378"/>
      <c r="N115" s="378"/>
      <c r="O115" s="378"/>
      <c r="P115" s="378"/>
      <c r="Q115" s="378"/>
      <c r="R115" s="378"/>
      <c r="S115" s="378"/>
      <c r="T115" s="378"/>
      <c r="U115" s="378"/>
      <c r="V115" s="378"/>
      <c r="W115" s="378"/>
      <c r="X115" s="378"/>
      <c r="Y115" s="378"/>
      <c r="Z115" s="378"/>
      <c r="AA115" s="378"/>
      <c r="AB115" s="378"/>
      <c r="AC115" s="378"/>
      <c r="AD115" s="378"/>
      <c r="AE115" s="378"/>
      <c r="AF115" s="378"/>
      <c r="AG115" s="378"/>
      <c r="AH115" s="378"/>
      <c r="AI115" s="378"/>
      <c r="AJ115" s="378"/>
      <c r="AK115" s="378"/>
      <c r="AL115" s="378"/>
      <c r="AM115" s="378"/>
      <c r="AN115" s="378"/>
      <c r="AO115" s="378"/>
      <c r="AP115" s="378"/>
      <c r="AQ115" s="378"/>
      <c r="AR115" s="378"/>
      <c r="AS115" s="378"/>
      <c r="AT115" s="378"/>
      <c r="AU115" s="378"/>
      <c r="AV115" s="378"/>
      <c r="AW115" s="378"/>
      <c r="AX115" s="378"/>
      <c r="AY115" s="378"/>
      <c r="AZ115" s="378"/>
      <c r="BA115" s="378"/>
      <c r="BB115" s="378"/>
      <c r="BC115" s="378"/>
      <c r="BD115" s="378"/>
      <c r="BE115" s="378"/>
      <c r="BF115" s="378"/>
      <c r="BG115" s="378"/>
      <c r="BH115" s="378"/>
      <c r="BI115" s="378"/>
      <c r="BJ115" s="378"/>
      <c r="BK115" s="378"/>
      <c r="BL115" s="378"/>
      <c r="BM115" s="378"/>
      <c r="BN115" s="378"/>
      <c r="BO115" s="378"/>
      <c r="BP115" s="378"/>
      <c r="BQ115" s="378"/>
      <c r="BR115" s="378"/>
      <c r="BS115" s="378"/>
      <c r="BT115" s="378"/>
      <c r="BU115" s="378"/>
      <c r="BV115" s="378"/>
      <c r="BW115" s="378"/>
      <c r="BX115" s="378"/>
      <c r="BY115" s="378"/>
      <c r="BZ115" s="378"/>
      <c r="CA115" s="378"/>
      <c r="CB115" s="378"/>
      <c r="CC115" s="378"/>
      <c r="CD115" s="378"/>
      <c r="CE115" s="378"/>
      <c r="CF115" s="378"/>
    </row>
    <row r="116" spans="1:84" x14ac:dyDescent="0.2">
      <c r="A116" s="369"/>
      <c r="B116" s="360"/>
      <c r="C116" s="378"/>
      <c r="D116" s="378"/>
      <c r="E116" s="378"/>
      <c r="F116" s="378"/>
      <c r="G116" s="378"/>
      <c r="H116" s="378"/>
      <c r="I116" s="378"/>
      <c r="J116" s="378"/>
      <c r="K116" s="378"/>
      <c r="L116" s="378"/>
      <c r="M116" s="378"/>
      <c r="N116" s="378"/>
      <c r="O116" s="378"/>
      <c r="P116" s="378"/>
      <c r="Q116" s="378"/>
      <c r="R116" s="378"/>
      <c r="S116" s="378"/>
      <c r="T116" s="378"/>
      <c r="U116" s="378"/>
      <c r="V116" s="378"/>
      <c r="W116" s="378"/>
      <c r="X116" s="378"/>
      <c r="Y116" s="378"/>
      <c r="Z116" s="378"/>
      <c r="AA116" s="378"/>
      <c r="AB116" s="378"/>
      <c r="AC116" s="378"/>
      <c r="AD116" s="378"/>
      <c r="AE116" s="378"/>
      <c r="AF116" s="378"/>
      <c r="AG116" s="378"/>
      <c r="AH116" s="378"/>
      <c r="AI116" s="378"/>
      <c r="AJ116" s="378"/>
      <c r="AK116" s="378"/>
      <c r="AL116" s="378"/>
      <c r="AM116" s="378"/>
      <c r="AN116" s="378"/>
      <c r="AO116" s="378"/>
      <c r="AP116" s="378"/>
      <c r="AQ116" s="378"/>
      <c r="AR116" s="378"/>
      <c r="AS116" s="378"/>
      <c r="AT116" s="378"/>
      <c r="AU116" s="378"/>
      <c r="AV116" s="378"/>
      <c r="AW116" s="378"/>
      <c r="AX116" s="378"/>
      <c r="AY116" s="378"/>
      <c r="AZ116" s="378"/>
      <c r="BA116" s="378"/>
      <c r="BB116" s="378"/>
      <c r="BC116" s="378"/>
      <c r="BD116" s="378"/>
      <c r="BE116" s="378"/>
      <c r="BF116" s="378"/>
      <c r="BG116" s="378"/>
      <c r="BH116" s="378"/>
      <c r="BI116" s="378"/>
      <c r="BJ116" s="378"/>
      <c r="BK116" s="378"/>
      <c r="BL116" s="378"/>
      <c r="BM116" s="378"/>
      <c r="BN116" s="378"/>
      <c r="BO116" s="378"/>
      <c r="BP116" s="378"/>
      <c r="BQ116" s="378"/>
      <c r="BR116" s="378"/>
      <c r="BS116" s="378"/>
      <c r="BT116" s="378"/>
      <c r="BU116" s="378"/>
      <c r="BV116" s="378"/>
      <c r="BW116" s="378"/>
      <c r="BX116" s="378"/>
      <c r="BY116" s="378"/>
      <c r="BZ116" s="378"/>
      <c r="CA116" s="378"/>
      <c r="CB116" s="378"/>
      <c r="CC116" s="378"/>
      <c r="CD116" s="378"/>
      <c r="CE116" s="378"/>
      <c r="CF116" s="378"/>
    </row>
    <row r="117" spans="1:84" x14ac:dyDescent="0.2">
      <c r="A117" s="369"/>
      <c r="B117" s="360"/>
      <c r="C117" s="378"/>
      <c r="D117" s="378"/>
      <c r="E117" s="378"/>
      <c r="F117" s="378"/>
      <c r="G117" s="378"/>
      <c r="H117" s="378"/>
      <c r="I117" s="378"/>
      <c r="J117" s="378"/>
      <c r="K117" s="378"/>
      <c r="L117" s="378"/>
      <c r="M117" s="378"/>
      <c r="N117" s="378"/>
      <c r="O117" s="378"/>
      <c r="P117" s="378"/>
      <c r="Q117" s="378"/>
      <c r="R117" s="378"/>
      <c r="S117" s="378"/>
      <c r="T117" s="378"/>
      <c r="U117" s="378"/>
      <c r="V117" s="378"/>
      <c r="W117" s="378"/>
      <c r="X117" s="378"/>
      <c r="Y117" s="378"/>
      <c r="Z117" s="378"/>
      <c r="AA117" s="378"/>
      <c r="AB117" s="378"/>
      <c r="AC117" s="378"/>
      <c r="AD117" s="378"/>
      <c r="AE117" s="378"/>
      <c r="AF117" s="378"/>
      <c r="AG117" s="378"/>
      <c r="AH117" s="378"/>
      <c r="AI117" s="378"/>
      <c r="AJ117" s="378"/>
      <c r="AK117" s="378"/>
      <c r="AL117" s="378"/>
      <c r="AM117" s="378"/>
      <c r="AN117" s="378"/>
      <c r="AO117" s="378"/>
      <c r="AP117" s="378"/>
      <c r="AQ117" s="378"/>
      <c r="AR117" s="378"/>
      <c r="AS117" s="378"/>
      <c r="AT117" s="378"/>
      <c r="AU117" s="378"/>
      <c r="AV117" s="378"/>
      <c r="AW117" s="378"/>
      <c r="AX117" s="378"/>
      <c r="AY117" s="378"/>
      <c r="AZ117" s="378"/>
      <c r="BA117" s="378"/>
      <c r="BB117" s="378"/>
      <c r="BC117" s="378"/>
      <c r="BD117" s="378"/>
      <c r="BE117" s="378"/>
      <c r="BF117" s="378"/>
      <c r="BG117" s="378"/>
      <c r="BH117" s="378"/>
      <c r="BI117" s="378"/>
      <c r="BJ117" s="378"/>
      <c r="BK117" s="378"/>
      <c r="BL117" s="378"/>
      <c r="BM117" s="378"/>
      <c r="BN117" s="378"/>
      <c r="BO117" s="378"/>
      <c r="BP117" s="378"/>
      <c r="BQ117" s="378"/>
      <c r="BR117" s="378"/>
      <c r="BS117" s="378"/>
      <c r="BT117" s="378"/>
      <c r="BU117" s="378"/>
      <c r="BV117" s="378"/>
      <c r="BW117" s="378"/>
      <c r="BX117" s="378"/>
      <c r="BY117" s="378"/>
      <c r="BZ117" s="378"/>
      <c r="CA117" s="378"/>
      <c r="CB117" s="378"/>
      <c r="CC117" s="378"/>
      <c r="CD117" s="378"/>
      <c r="CE117" s="378"/>
      <c r="CF117" s="378"/>
    </row>
    <row r="118" spans="1:84" x14ac:dyDescent="0.2">
      <c r="A118" s="369"/>
      <c r="B118" s="360"/>
      <c r="C118" s="378"/>
      <c r="D118" s="378"/>
      <c r="E118" s="378"/>
      <c r="F118" s="378"/>
      <c r="G118" s="378"/>
      <c r="H118" s="378"/>
      <c r="I118" s="378"/>
      <c r="J118" s="378"/>
      <c r="K118" s="378"/>
      <c r="L118" s="378"/>
      <c r="M118" s="378"/>
      <c r="N118" s="378"/>
      <c r="O118" s="378"/>
      <c r="P118" s="378"/>
      <c r="Q118" s="378"/>
      <c r="R118" s="378"/>
      <c r="S118" s="378"/>
      <c r="T118" s="378"/>
      <c r="U118" s="378"/>
      <c r="V118" s="378"/>
      <c r="W118" s="378"/>
      <c r="X118" s="378"/>
      <c r="Y118" s="378"/>
      <c r="Z118" s="378"/>
      <c r="AA118" s="378"/>
      <c r="AB118" s="378"/>
      <c r="AC118" s="378"/>
      <c r="AD118" s="378"/>
      <c r="AE118" s="378"/>
      <c r="AF118" s="378"/>
      <c r="AG118" s="378"/>
      <c r="AH118" s="378"/>
      <c r="AI118" s="378"/>
      <c r="AJ118" s="378"/>
      <c r="AK118" s="378"/>
      <c r="AL118" s="378"/>
      <c r="AM118" s="378"/>
      <c r="AN118" s="378"/>
      <c r="AO118" s="378"/>
      <c r="AP118" s="378"/>
      <c r="AQ118" s="378"/>
      <c r="AR118" s="378"/>
      <c r="AS118" s="378"/>
      <c r="AT118" s="378"/>
      <c r="AU118" s="378"/>
      <c r="AV118" s="378"/>
      <c r="AW118" s="378"/>
      <c r="AX118" s="378"/>
      <c r="AY118" s="378"/>
      <c r="AZ118" s="378"/>
      <c r="BA118" s="378"/>
      <c r="BB118" s="378"/>
      <c r="BC118" s="378"/>
      <c r="BD118" s="378"/>
      <c r="BE118" s="378"/>
      <c r="BF118" s="378"/>
      <c r="BG118" s="378"/>
      <c r="BH118" s="378"/>
      <c r="BI118" s="378"/>
      <c r="BJ118" s="378"/>
      <c r="BK118" s="378"/>
      <c r="BL118" s="378"/>
      <c r="BM118" s="378"/>
      <c r="BN118" s="378"/>
      <c r="BO118" s="378"/>
      <c r="BP118" s="378"/>
      <c r="BQ118" s="378"/>
      <c r="BR118" s="378"/>
      <c r="BS118" s="378"/>
      <c r="BT118" s="378"/>
      <c r="BU118" s="378"/>
      <c r="BV118" s="378"/>
      <c r="BW118" s="378"/>
      <c r="BX118" s="378"/>
      <c r="BY118" s="378"/>
      <c r="BZ118" s="378"/>
      <c r="CA118" s="378"/>
      <c r="CB118" s="378"/>
      <c r="CC118" s="378"/>
      <c r="CD118" s="378"/>
      <c r="CE118" s="378"/>
      <c r="CF118" s="378"/>
    </row>
    <row r="119" spans="1:84" x14ac:dyDescent="0.2">
      <c r="A119" s="369"/>
      <c r="B119" s="360"/>
      <c r="C119" s="378"/>
      <c r="D119" s="378"/>
      <c r="E119" s="378"/>
      <c r="F119" s="378"/>
      <c r="G119" s="378"/>
      <c r="H119" s="378"/>
      <c r="I119" s="378"/>
      <c r="J119" s="378"/>
      <c r="K119" s="378"/>
      <c r="L119" s="378"/>
      <c r="M119" s="378"/>
      <c r="N119" s="378"/>
      <c r="O119" s="378"/>
      <c r="P119" s="378"/>
      <c r="Q119" s="378"/>
      <c r="R119" s="378"/>
      <c r="S119" s="378"/>
      <c r="T119" s="378"/>
      <c r="U119" s="378"/>
      <c r="V119" s="378"/>
      <c r="W119" s="378"/>
      <c r="X119" s="378"/>
      <c r="Y119" s="378"/>
      <c r="Z119" s="378"/>
      <c r="AA119" s="378"/>
      <c r="AB119" s="378"/>
      <c r="AC119" s="378"/>
      <c r="AD119" s="378"/>
      <c r="AE119" s="378"/>
      <c r="AF119" s="378"/>
      <c r="AG119" s="378"/>
      <c r="AH119" s="378"/>
      <c r="AI119" s="378"/>
      <c r="AJ119" s="378"/>
      <c r="AK119" s="378"/>
      <c r="AL119" s="378"/>
      <c r="AM119" s="378"/>
      <c r="AN119" s="378"/>
      <c r="AO119" s="378"/>
      <c r="AP119" s="378"/>
      <c r="AQ119" s="378"/>
      <c r="AR119" s="378"/>
      <c r="AS119" s="378"/>
      <c r="AT119" s="378"/>
      <c r="AU119" s="378"/>
      <c r="AV119" s="378"/>
      <c r="AW119" s="378"/>
      <c r="AX119" s="378"/>
      <c r="AY119" s="378"/>
      <c r="AZ119" s="378"/>
      <c r="BA119" s="378"/>
      <c r="BB119" s="378"/>
      <c r="BC119" s="378"/>
      <c r="BD119" s="378"/>
      <c r="BE119" s="378"/>
      <c r="BF119" s="378"/>
      <c r="BG119" s="378"/>
      <c r="BH119" s="378"/>
      <c r="BI119" s="378"/>
      <c r="BJ119" s="378"/>
      <c r="BK119" s="378"/>
      <c r="BL119" s="378"/>
      <c r="BM119" s="378"/>
      <c r="BN119" s="378"/>
      <c r="BO119" s="378"/>
      <c r="BP119" s="378"/>
      <c r="BQ119" s="378"/>
      <c r="BR119" s="378"/>
      <c r="BS119" s="378"/>
      <c r="BT119" s="378"/>
      <c r="BU119" s="378"/>
      <c r="BV119" s="378"/>
      <c r="BW119" s="378"/>
      <c r="BX119" s="378"/>
      <c r="BY119" s="378"/>
      <c r="BZ119" s="378"/>
      <c r="CA119" s="378"/>
      <c r="CB119" s="378"/>
      <c r="CC119" s="378"/>
      <c r="CD119" s="378"/>
      <c r="CE119" s="378"/>
      <c r="CF119" s="378"/>
    </row>
    <row r="120" spans="1:84" x14ac:dyDescent="0.2">
      <c r="A120" s="369"/>
      <c r="B120" s="360"/>
      <c r="C120" s="378"/>
      <c r="D120" s="378"/>
      <c r="E120" s="378"/>
      <c r="F120" s="378"/>
      <c r="G120" s="378"/>
      <c r="H120" s="378"/>
      <c r="I120" s="378"/>
      <c r="J120" s="378"/>
      <c r="K120" s="378"/>
      <c r="L120" s="378"/>
      <c r="M120" s="378"/>
      <c r="N120" s="378"/>
      <c r="O120" s="378"/>
      <c r="P120" s="378"/>
      <c r="Q120" s="378"/>
      <c r="R120" s="378"/>
      <c r="S120" s="378"/>
      <c r="T120" s="378"/>
      <c r="U120" s="378"/>
      <c r="V120" s="378"/>
      <c r="W120" s="378"/>
      <c r="X120" s="378"/>
      <c r="Y120" s="378"/>
      <c r="Z120" s="378"/>
      <c r="AA120" s="378"/>
      <c r="AB120" s="378"/>
      <c r="AC120" s="378"/>
      <c r="AD120" s="378"/>
      <c r="AE120" s="378"/>
      <c r="AF120" s="378"/>
      <c r="AG120" s="378"/>
      <c r="AH120" s="378"/>
      <c r="AI120" s="378"/>
      <c r="AJ120" s="378"/>
      <c r="AK120" s="378"/>
      <c r="AL120" s="378"/>
      <c r="AM120" s="378"/>
      <c r="AN120" s="378"/>
      <c r="AO120" s="378"/>
      <c r="AP120" s="378"/>
      <c r="AQ120" s="378"/>
      <c r="AR120" s="378"/>
      <c r="AS120" s="378"/>
      <c r="AT120" s="378"/>
      <c r="AU120" s="378"/>
      <c r="AV120" s="378"/>
      <c r="AW120" s="378"/>
      <c r="AX120" s="378"/>
      <c r="AY120" s="378"/>
      <c r="AZ120" s="378"/>
      <c r="BA120" s="378"/>
      <c r="BB120" s="378"/>
      <c r="BC120" s="378"/>
      <c r="BD120" s="378"/>
      <c r="BE120" s="378"/>
      <c r="BF120" s="378"/>
      <c r="BG120" s="378"/>
      <c r="BH120" s="378"/>
      <c r="BI120" s="378"/>
      <c r="BJ120" s="378"/>
      <c r="BK120" s="378"/>
      <c r="BL120" s="378"/>
      <c r="BM120" s="378"/>
      <c r="BN120" s="378"/>
      <c r="BO120" s="378"/>
      <c r="BP120" s="378"/>
      <c r="BQ120" s="378"/>
      <c r="BR120" s="378"/>
      <c r="BS120" s="378"/>
      <c r="BT120" s="378"/>
      <c r="BU120" s="378"/>
      <c r="BV120" s="378"/>
      <c r="BW120" s="378"/>
      <c r="BX120" s="378"/>
      <c r="BY120" s="378"/>
      <c r="BZ120" s="378"/>
      <c r="CA120" s="378"/>
      <c r="CB120" s="378"/>
      <c r="CC120" s="378"/>
      <c r="CD120" s="378"/>
      <c r="CE120" s="378"/>
      <c r="CF120" s="378"/>
    </row>
    <row r="121" spans="1:84" x14ac:dyDescent="0.2">
      <c r="A121" s="369"/>
      <c r="B121" s="360"/>
      <c r="C121" s="378"/>
      <c r="D121" s="378"/>
      <c r="E121" s="378"/>
      <c r="F121" s="378"/>
      <c r="G121" s="378"/>
      <c r="H121" s="378"/>
      <c r="I121" s="378"/>
      <c r="J121" s="378"/>
      <c r="K121" s="378"/>
      <c r="L121" s="378"/>
      <c r="M121" s="378"/>
      <c r="N121" s="378"/>
      <c r="O121" s="378"/>
      <c r="P121" s="378"/>
      <c r="Q121" s="378"/>
      <c r="R121" s="378"/>
      <c r="S121" s="378"/>
      <c r="T121" s="378"/>
      <c r="U121" s="378"/>
      <c r="V121" s="378"/>
      <c r="W121" s="378"/>
      <c r="X121" s="378"/>
      <c r="Y121" s="378"/>
      <c r="Z121" s="378"/>
      <c r="AA121" s="378"/>
      <c r="AB121" s="378"/>
      <c r="AC121" s="378"/>
      <c r="AD121" s="378"/>
      <c r="AE121" s="378"/>
      <c r="AF121" s="378"/>
      <c r="AG121" s="378"/>
      <c r="AH121" s="378"/>
      <c r="AI121" s="378"/>
      <c r="AJ121" s="378"/>
      <c r="AK121" s="378"/>
      <c r="AL121" s="378"/>
      <c r="AM121" s="378"/>
      <c r="AN121" s="378"/>
      <c r="AO121" s="378"/>
      <c r="AP121" s="378"/>
      <c r="AQ121" s="378"/>
      <c r="AR121" s="378"/>
      <c r="AS121" s="378"/>
      <c r="AT121" s="378"/>
      <c r="AU121" s="378"/>
      <c r="AV121" s="378"/>
      <c r="AW121" s="378"/>
      <c r="AX121" s="378"/>
      <c r="AY121" s="378"/>
      <c r="AZ121" s="378"/>
      <c r="BA121" s="378"/>
      <c r="BB121" s="378"/>
      <c r="BC121" s="378"/>
      <c r="BD121" s="378"/>
      <c r="BE121" s="378"/>
      <c r="BF121" s="378"/>
      <c r="BG121" s="378"/>
      <c r="BH121" s="378"/>
      <c r="BI121" s="378"/>
      <c r="BJ121" s="378"/>
      <c r="BK121" s="378"/>
      <c r="BL121" s="378"/>
      <c r="BM121" s="378"/>
      <c r="BN121" s="378"/>
      <c r="BO121" s="378"/>
      <c r="BP121" s="378"/>
      <c r="BQ121" s="378"/>
      <c r="BR121" s="378"/>
      <c r="BS121" s="378"/>
      <c r="BT121" s="378"/>
      <c r="BU121" s="378"/>
      <c r="BV121" s="378"/>
      <c r="BW121" s="378"/>
      <c r="BX121" s="378"/>
      <c r="BY121" s="378"/>
      <c r="BZ121" s="378"/>
      <c r="CA121" s="378"/>
      <c r="CB121" s="378"/>
      <c r="CC121" s="378"/>
      <c r="CD121" s="378"/>
      <c r="CE121" s="378"/>
      <c r="CF121" s="378"/>
    </row>
    <row r="122" spans="1:84" x14ac:dyDescent="0.2">
      <c r="A122" s="369"/>
      <c r="B122" s="360"/>
      <c r="C122" s="378"/>
      <c r="D122" s="378"/>
      <c r="E122" s="378"/>
      <c r="F122" s="378"/>
      <c r="G122" s="378"/>
      <c r="H122" s="378"/>
      <c r="I122" s="378"/>
      <c r="J122" s="378"/>
      <c r="K122" s="378"/>
      <c r="L122" s="378"/>
      <c r="M122" s="378"/>
      <c r="N122" s="378"/>
      <c r="O122" s="378"/>
      <c r="P122" s="378"/>
      <c r="Q122" s="378"/>
      <c r="R122" s="378"/>
      <c r="S122" s="378"/>
      <c r="T122" s="378"/>
      <c r="U122" s="378"/>
      <c r="V122" s="378"/>
      <c r="W122" s="378"/>
      <c r="X122" s="378"/>
      <c r="Y122" s="378"/>
      <c r="Z122" s="378"/>
      <c r="AA122" s="378"/>
      <c r="AB122" s="378"/>
      <c r="AC122" s="378"/>
      <c r="AD122" s="378"/>
      <c r="AE122" s="378"/>
      <c r="AF122" s="378"/>
      <c r="AG122" s="378"/>
      <c r="AH122" s="378"/>
      <c r="AI122" s="378"/>
      <c r="AJ122" s="378"/>
      <c r="AK122" s="378"/>
      <c r="AL122" s="378"/>
      <c r="AM122" s="378"/>
      <c r="AN122" s="378"/>
      <c r="AO122" s="378"/>
      <c r="AP122" s="378"/>
      <c r="AQ122" s="378"/>
      <c r="AR122" s="378"/>
      <c r="AS122" s="378"/>
      <c r="AT122" s="378"/>
      <c r="AU122" s="378"/>
      <c r="AV122" s="378"/>
      <c r="AW122" s="378"/>
      <c r="AX122" s="378"/>
      <c r="AY122" s="378"/>
      <c r="AZ122" s="378"/>
      <c r="BA122" s="378"/>
      <c r="BB122" s="378"/>
      <c r="BC122" s="378"/>
      <c r="BD122" s="378"/>
      <c r="BE122" s="378"/>
      <c r="BF122" s="378"/>
      <c r="BG122" s="378"/>
      <c r="BH122" s="378"/>
      <c r="BI122" s="378"/>
      <c r="BJ122" s="378"/>
      <c r="BK122" s="378"/>
      <c r="BL122" s="378"/>
      <c r="BM122" s="378"/>
      <c r="BN122" s="378"/>
      <c r="BO122" s="378"/>
      <c r="BP122" s="378"/>
      <c r="BQ122" s="378"/>
      <c r="BR122" s="378"/>
      <c r="BS122" s="378"/>
      <c r="BT122" s="378"/>
      <c r="BU122" s="378"/>
      <c r="BV122" s="378"/>
      <c r="BW122" s="378"/>
      <c r="BX122" s="378"/>
      <c r="BY122" s="378"/>
      <c r="BZ122" s="378"/>
      <c r="CA122" s="378"/>
      <c r="CB122" s="378"/>
      <c r="CC122" s="378"/>
      <c r="CD122" s="378"/>
      <c r="CE122" s="378"/>
      <c r="CF122" s="378"/>
    </row>
    <row r="123" spans="1:84" x14ac:dyDescent="0.2">
      <c r="A123" s="369"/>
      <c r="B123" s="360"/>
      <c r="C123" s="378"/>
      <c r="D123" s="378"/>
      <c r="E123" s="378"/>
      <c r="F123" s="378"/>
      <c r="G123" s="378"/>
      <c r="H123" s="378"/>
      <c r="I123" s="378"/>
      <c r="J123" s="378"/>
      <c r="K123" s="378"/>
      <c r="L123" s="378"/>
      <c r="M123" s="378"/>
      <c r="N123" s="378"/>
      <c r="O123" s="378"/>
      <c r="P123" s="378"/>
      <c r="Q123" s="378"/>
      <c r="R123" s="378"/>
      <c r="S123" s="378"/>
      <c r="T123" s="378"/>
      <c r="U123" s="378"/>
      <c r="V123" s="378"/>
      <c r="W123" s="378"/>
      <c r="X123" s="378"/>
      <c r="Y123" s="378"/>
      <c r="Z123" s="378"/>
      <c r="AA123" s="378"/>
      <c r="AB123" s="378"/>
      <c r="AC123" s="378"/>
      <c r="AD123" s="378"/>
      <c r="AE123" s="378"/>
      <c r="AF123" s="378"/>
      <c r="AG123" s="378"/>
      <c r="AH123" s="378"/>
      <c r="AI123" s="378"/>
      <c r="AJ123" s="378"/>
      <c r="AK123" s="378"/>
      <c r="AL123" s="378"/>
      <c r="AM123" s="378"/>
      <c r="AN123" s="378"/>
      <c r="AO123" s="378"/>
      <c r="AP123" s="378"/>
      <c r="AQ123" s="378"/>
      <c r="AR123" s="378"/>
      <c r="AS123" s="378"/>
      <c r="AT123" s="378"/>
      <c r="AU123" s="378"/>
      <c r="AV123" s="378"/>
      <c r="AW123" s="378"/>
      <c r="AX123" s="378"/>
      <c r="AY123" s="378"/>
      <c r="AZ123" s="378"/>
      <c r="BA123" s="378"/>
      <c r="BB123" s="378"/>
      <c r="BC123" s="378"/>
      <c r="BD123" s="378"/>
      <c r="BE123" s="378"/>
      <c r="BF123" s="378"/>
      <c r="BG123" s="378"/>
      <c r="BH123" s="378"/>
      <c r="BI123" s="378"/>
      <c r="BJ123" s="378"/>
      <c r="BK123" s="378"/>
      <c r="BL123" s="378"/>
      <c r="BM123" s="378"/>
      <c r="BN123" s="378"/>
      <c r="BO123" s="378"/>
      <c r="BP123" s="378"/>
      <c r="BQ123" s="378"/>
      <c r="BR123" s="378"/>
      <c r="BS123" s="378"/>
      <c r="BT123" s="378"/>
      <c r="BU123" s="378"/>
      <c r="BV123" s="378"/>
      <c r="BW123" s="378"/>
      <c r="BX123" s="378"/>
      <c r="BY123" s="378"/>
      <c r="BZ123" s="378"/>
      <c r="CA123" s="378"/>
      <c r="CB123" s="378"/>
      <c r="CC123" s="378"/>
      <c r="CD123" s="378"/>
      <c r="CE123" s="378"/>
      <c r="CF123" s="378"/>
    </row>
    <row r="124" spans="1:84" x14ac:dyDescent="0.2">
      <c r="A124" s="369"/>
      <c r="B124" s="360"/>
      <c r="C124" s="378"/>
      <c r="D124" s="378"/>
      <c r="E124" s="378"/>
      <c r="F124" s="378"/>
      <c r="G124" s="378"/>
      <c r="H124" s="378"/>
      <c r="I124" s="378"/>
      <c r="J124" s="378"/>
      <c r="K124" s="378"/>
      <c r="L124" s="378"/>
      <c r="M124" s="378"/>
      <c r="N124" s="378"/>
      <c r="O124" s="378"/>
      <c r="P124" s="378"/>
      <c r="Q124" s="378"/>
      <c r="R124" s="378"/>
      <c r="S124" s="378"/>
      <c r="T124" s="378"/>
      <c r="U124" s="378"/>
      <c r="V124" s="378"/>
      <c r="W124" s="378"/>
      <c r="X124" s="378"/>
      <c r="Y124" s="378"/>
      <c r="Z124" s="378"/>
      <c r="AA124" s="378"/>
      <c r="AB124" s="378"/>
      <c r="AC124" s="378"/>
      <c r="AD124" s="378"/>
      <c r="AE124" s="378"/>
      <c r="AF124" s="378"/>
      <c r="AG124" s="378"/>
      <c r="AH124" s="378"/>
      <c r="AI124" s="378"/>
      <c r="AJ124" s="378"/>
      <c r="AK124" s="378"/>
      <c r="AL124" s="378"/>
      <c r="AM124" s="378"/>
      <c r="AN124" s="378"/>
      <c r="AO124" s="378"/>
      <c r="AP124" s="378"/>
      <c r="AQ124" s="378"/>
      <c r="AR124" s="378"/>
      <c r="AS124" s="378"/>
      <c r="AT124" s="378"/>
      <c r="AU124" s="378"/>
      <c r="AV124" s="378"/>
      <c r="AW124" s="378"/>
      <c r="AX124" s="378"/>
      <c r="AY124" s="378"/>
      <c r="AZ124" s="378"/>
      <c r="BA124" s="378"/>
      <c r="BB124" s="378"/>
      <c r="BC124" s="378"/>
      <c r="BD124" s="378"/>
      <c r="BE124" s="378"/>
      <c r="BF124" s="378"/>
      <c r="BG124" s="378"/>
      <c r="BH124" s="378"/>
      <c r="BI124" s="378"/>
      <c r="BJ124" s="378"/>
      <c r="BK124" s="378"/>
      <c r="BL124" s="378"/>
      <c r="BM124" s="378"/>
      <c r="BN124" s="378"/>
      <c r="BO124" s="378"/>
      <c r="BP124" s="378"/>
      <c r="BQ124" s="378"/>
      <c r="BR124" s="378"/>
      <c r="BS124" s="378"/>
      <c r="BT124" s="378"/>
      <c r="BU124" s="378"/>
      <c r="BV124" s="378"/>
      <c r="BW124" s="378"/>
      <c r="BX124" s="378"/>
      <c r="BY124" s="378"/>
      <c r="BZ124" s="378"/>
      <c r="CA124" s="378"/>
      <c r="CB124" s="378"/>
      <c r="CC124" s="378"/>
      <c r="CD124" s="378"/>
      <c r="CE124" s="378"/>
      <c r="CF124" s="378"/>
    </row>
    <row r="125" spans="1:84" x14ac:dyDescent="0.2">
      <c r="A125" s="369"/>
      <c r="B125" s="360"/>
      <c r="C125" s="378"/>
      <c r="D125" s="378"/>
      <c r="E125" s="378"/>
      <c r="F125" s="378"/>
      <c r="G125" s="378"/>
      <c r="H125" s="378"/>
      <c r="I125" s="378"/>
      <c r="J125" s="378"/>
      <c r="K125" s="378"/>
      <c r="L125" s="378"/>
      <c r="M125" s="378"/>
      <c r="N125" s="378"/>
      <c r="O125" s="378"/>
      <c r="P125" s="378"/>
      <c r="Q125" s="378"/>
      <c r="R125" s="378"/>
      <c r="S125" s="378"/>
      <c r="T125" s="378"/>
      <c r="U125" s="378"/>
      <c r="V125" s="378"/>
      <c r="W125" s="378"/>
      <c r="X125" s="378"/>
      <c r="Y125" s="378"/>
      <c r="Z125" s="378"/>
      <c r="AA125" s="378"/>
      <c r="AB125" s="378"/>
      <c r="AC125" s="378"/>
      <c r="AD125" s="378"/>
      <c r="AE125" s="378"/>
      <c r="AF125" s="378"/>
      <c r="AG125" s="378"/>
      <c r="AH125" s="378"/>
      <c r="AI125" s="378"/>
      <c r="AJ125" s="378"/>
      <c r="AK125" s="378"/>
      <c r="AL125" s="378"/>
      <c r="AM125" s="378"/>
      <c r="AN125" s="378"/>
      <c r="AO125" s="378"/>
      <c r="AP125" s="378"/>
      <c r="AQ125" s="378"/>
      <c r="AR125" s="378"/>
      <c r="AS125" s="378"/>
      <c r="AT125" s="378"/>
      <c r="AU125" s="378"/>
      <c r="AV125" s="378"/>
      <c r="AW125" s="378"/>
      <c r="AX125" s="378"/>
      <c r="AY125" s="378"/>
      <c r="AZ125" s="378"/>
      <c r="BA125" s="378"/>
      <c r="BB125" s="378"/>
      <c r="BC125" s="378"/>
      <c r="BD125" s="378"/>
      <c r="BE125" s="378"/>
      <c r="BF125" s="378"/>
      <c r="BG125" s="378"/>
      <c r="BH125" s="378"/>
      <c r="BI125" s="378"/>
      <c r="BJ125" s="378"/>
      <c r="BK125" s="378"/>
      <c r="BL125" s="378"/>
      <c r="BM125" s="378"/>
      <c r="BN125" s="378"/>
      <c r="BO125" s="378"/>
      <c r="BP125" s="378"/>
      <c r="BQ125" s="378"/>
      <c r="BR125" s="378"/>
      <c r="BS125" s="378"/>
      <c r="BT125" s="378"/>
      <c r="BU125" s="378"/>
      <c r="BV125" s="378"/>
      <c r="BW125" s="378"/>
      <c r="BX125" s="378"/>
      <c r="BY125" s="378"/>
      <c r="BZ125" s="378"/>
      <c r="CA125" s="378"/>
      <c r="CB125" s="378"/>
      <c r="CC125" s="378"/>
      <c r="CD125" s="378"/>
      <c r="CE125" s="378"/>
      <c r="CF125" s="378"/>
    </row>
    <row r="126" spans="1:84" x14ac:dyDescent="0.2">
      <c r="A126" s="369"/>
      <c r="B126" s="360"/>
      <c r="C126" s="378"/>
      <c r="D126" s="378"/>
      <c r="E126" s="378"/>
      <c r="F126" s="378"/>
      <c r="G126" s="378"/>
      <c r="H126" s="378"/>
      <c r="I126" s="378"/>
      <c r="J126" s="378"/>
      <c r="K126" s="378"/>
      <c r="L126" s="378"/>
      <c r="M126" s="378"/>
      <c r="N126" s="378"/>
      <c r="O126" s="378"/>
      <c r="P126" s="378"/>
      <c r="Q126" s="378"/>
      <c r="R126" s="378"/>
      <c r="S126" s="378"/>
      <c r="T126" s="378"/>
      <c r="U126" s="378"/>
      <c r="V126" s="378"/>
      <c r="W126" s="378"/>
      <c r="X126" s="378"/>
      <c r="Y126" s="378"/>
      <c r="Z126" s="378"/>
      <c r="AA126" s="378"/>
      <c r="AB126" s="378"/>
      <c r="AC126" s="378"/>
      <c r="AD126" s="378"/>
      <c r="AE126" s="378"/>
      <c r="AF126" s="378"/>
      <c r="AG126" s="378"/>
      <c r="AH126" s="378"/>
      <c r="AI126" s="378"/>
      <c r="AJ126" s="378"/>
      <c r="AK126" s="378"/>
      <c r="AL126" s="378"/>
      <c r="AM126" s="378"/>
      <c r="AN126" s="378"/>
      <c r="AO126" s="378"/>
      <c r="AP126" s="378"/>
      <c r="AQ126" s="378"/>
      <c r="AR126" s="378"/>
      <c r="AS126" s="378"/>
      <c r="AT126" s="378"/>
      <c r="AU126" s="378"/>
      <c r="AV126" s="378"/>
      <c r="AW126" s="378"/>
      <c r="AX126" s="378"/>
      <c r="AY126" s="378"/>
      <c r="AZ126" s="378"/>
      <c r="BA126" s="378"/>
      <c r="BB126" s="378"/>
      <c r="BC126" s="378"/>
      <c r="BD126" s="378"/>
      <c r="BE126" s="378"/>
      <c r="BF126" s="378"/>
      <c r="BG126" s="378"/>
      <c r="BH126" s="378"/>
      <c r="BI126" s="378"/>
      <c r="BJ126" s="378"/>
      <c r="BK126" s="378"/>
      <c r="BL126" s="378"/>
      <c r="BM126" s="378"/>
      <c r="BN126" s="378"/>
      <c r="BO126" s="378"/>
      <c r="BP126" s="378"/>
      <c r="BQ126" s="378"/>
      <c r="BR126" s="378"/>
      <c r="BS126" s="378"/>
      <c r="BT126" s="378"/>
      <c r="BU126" s="378"/>
      <c r="BV126" s="378"/>
      <c r="BW126" s="378"/>
      <c r="BX126" s="378"/>
      <c r="BY126" s="378"/>
      <c r="BZ126" s="378"/>
      <c r="CA126" s="378"/>
      <c r="CB126" s="378"/>
      <c r="CC126" s="378"/>
      <c r="CD126" s="378"/>
      <c r="CE126" s="378"/>
      <c r="CF126" s="378"/>
    </row>
    <row r="127" spans="1:84" x14ac:dyDescent="0.2">
      <c r="A127" s="369"/>
      <c r="B127" s="369"/>
      <c r="C127" s="378"/>
      <c r="D127" s="378"/>
      <c r="E127" s="378"/>
      <c r="F127" s="378"/>
      <c r="G127" s="378"/>
      <c r="H127" s="378"/>
      <c r="I127" s="378"/>
      <c r="J127" s="378"/>
      <c r="K127" s="378"/>
      <c r="L127" s="378"/>
      <c r="M127" s="378"/>
      <c r="N127" s="378"/>
      <c r="O127" s="378"/>
      <c r="P127" s="378"/>
      <c r="Q127" s="378"/>
      <c r="R127" s="378"/>
      <c r="S127" s="378"/>
      <c r="T127" s="378"/>
      <c r="U127" s="378"/>
      <c r="V127" s="378"/>
      <c r="W127" s="378"/>
      <c r="X127" s="378"/>
      <c r="Y127" s="378"/>
      <c r="Z127" s="378"/>
      <c r="AA127" s="378"/>
      <c r="AB127" s="378"/>
      <c r="AC127" s="378"/>
      <c r="AD127" s="378"/>
      <c r="AE127" s="378"/>
      <c r="AF127" s="378"/>
      <c r="AG127" s="378"/>
      <c r="AH127" s="378"/>
      <c r="AI127" s="378"/>
      <c r="AJ127" s="378"/>
      <c r="AK127" s="378"/>
      <c r="AL127" s="378"/>
      <c r="AM127" s="378"/>
      <c r="AN127" s="378"/>
      <c r="AO127" s="378"/>
      <c r="AP127" s="378"/>
      <c r="AQ127" s="378"/>
      <c r="AR127" s="378"/>
      <c r="AS127" s="378"/>
      <c r="AT127" s="378"/>
      <c r="AU127" s="378"/>
      <c r="AV127" s="378"/>
      <c r="AW127" s="378"/>
      <c r="AX127" s="378"/>
      <c r="AY127" s="378"/>
      <c r="AZ127" s="378"/>
      <c r="BA127" s="378"/>
      <c r="BB127" s="378"/>
      <c r="BC127" s="378"/>
      <c r="BD127" s="378"/>
      <c r="BE127" s="378"/>
      <c r="BF127" s="378"/>
      <c r="BG127" s="378"/>
      <c r="BH127" s="378"/>
      <c r="BI127" s="378"/>
      <c r="BJ127" s="378"/>
      <c r="BK127" s="378"/>
      <c r="BL127" s="378"/>
      <c r="BM127" s="378"/>
      <c r="BN127" s="378"/>
      <c r="BO127" s="378"/>
      <c r="BP127" s="378"/>
      <c r="BQ127" s="378"/>
      <c r="BR127" s="378"/>
      <c r="BS127" s="378"/>
      <c r="BT127" s="378"/>
      <c r="BU127" s="378"/>
      <c r="BV127" s="378"/>
      <c r="BW127" s="378"/>
      <c r="BX127" s="378"/>
      <c r="BY127" s="378"/>
      <c r="BZ127" s="378"/>
      <c r="CA127" s="378"/>
      <c r="CB127" s="378"/>
      <c r="CC127" s="378"/>
      <c r="CD127" s="378"/>
      <c r="CE127" s="378"/>
      <c r="CF127" s="378"/>
    </row>
    <row r="128" spans="1:84" x14ac:dyDescent="0.2">
      <c r="A128" s="369"/>
      <c r="B128" s="369"/>
      <c r="C128" s="378"/>
      <c r="D128" s="378"/>
      <c r="E128" s="378"/>
      <c r="F128" s="378"/>
      <c r="G128" s="378"/>
      <c r="H128" s="378"/>
      <c r="I128" s="378"/>
      <c r="J128" s="378"/>
      <c r="K128" s="378"/>
      <c r="L128" s="378"/>
      <c r="M128" s="378"/>
      <c r="N128" s="378"/>
      <c r="O128" s="378"/>
      <c r="P128" s="378"/>
      <c r="Q128" s="378"/>
      <c r="R128" s="378"/>
      <c r="S128" s="378"/>
      <c r="T128" s="378"/>
      <c r="U128" s="378"/>
      <c r="V128" s="378"/>
      <c r="W128" s="378"/>
      <c r="X128" s="378"/>
      <c r="Y128" s="378"/>
      <c r="Z128" s="378"/>
      <c r="AA128" s="378"/>
      <c r="AB128" s="378"/>
      <c r="AC128" s="378"/>
      <c r="AD128" s="378"/>
      <c r="AE128" s="378"/>
      <c r="AF128" s="378"/>
      <c r="AG128" s="378"/>
      <c r="AH128" s="378"/>
      <c r="AI128" s="378"/>
      <c r="AJ128" s="378"/>
      <c r="AK128" s="378"/>
      <c r="AL128" s="378"/>
      <c r="AM128" s="378"/>
      <c r="AN128" s="378"/>
      <c r="AO128" s="378"/>
      <c r="AP128" s="378"/>
      <c r="AQ128" s="378"/>
      <c r="AR128" s="378"/>
      <c r="AS128" s="378"/>
      <c r="AT128" s="378"/>
      <c r="AU128" s="378"/>
      <c r="AV128" s="378"/>
      <c r="AW128" s="378"/>
      <c r="AX128" s="378"/>
      <c r="AY128" s="378"/>
      <c r="AZ128" s="378"/>
      <c r="BA128" s="378"/>
      <c r="BB128" s="378"/>
      <c r="BC128" s="378"/>
      <c r="BD128" s="378"/>
      <c r="BE128" s="378"/>
      <c r="BF128" s="378"/>
      <c r="BG128" s="378"/>
      <c r="BH128" s="378"/>
      <c r="BI128" s="378"/>
      <c r="BJ128" s="378"/>
      <c r="BK128" s="378"/>
      <c r="BL128" s="378"/>
      <c r="BM128" s="378"/>
      <c r="BN128" s="378"/>
      <c r="BO128" s="378"/>
      <c r="BP128" s="378"/>
      <c r="BQ128" s="378"/>
      <c r="BR128" s="378"/>
      <c r="BS128" s="378"/>
      <c r="BT128" s="378"/>
      <c r="BU128" s="378"/>
      <c r="BV128" s="378"/>
      <c r="BW128" s="378"/>
      <c r="BX128" s="378"/>
      <c r="BY128" s="378"/>
      <c r="BZ128" s="378"/>
      <c r="CA128" s="378"/>
      <c r="CB128" s="378"/>
      <c r="CC128" s="378"/>
      <c r="CD128" s="378"/>
      <c r="CE128" s="378"/>
      <c r="CF128" s="378"/>
    </row>
    <row r="129" spans="1:84" x14ac:dyDescent="0.2">
      <c r="A129" s="369"/>
      <c r="B129" s="369"/>
      <c r="C129" s="378"/>
      <c r="D129" s="378"/>
      <c r="E129" s="378"/>
      <c r="F129" s="378"/>
      <c r="G129" s="378"/>
      <c r="H129" s="378"/>
      <c r="I129" s="378"/>
      <c r="J129" s="378"/>
      <c r="K129" s="378"/>
      <c r="L129" s="378"/>
      <c r="M129" s="378"/>
      <c r="N129" s="378"/>
      <c r="O129" s="378"/>
      <c r="P129" s="378"/>
      <c r="Q129" s="378"/>
      <c r="R129" s="378"/>
      <c r="S129" s="378"/>
      <c r="T129" s="378"/>
      <c r="U129" s="378"/>
      <c r="V129" s="378"/>
      <c r="W129" s="378"/>
      <c r="X129" s="378"/>
      <c r="Y129" s="378"/>
      <c r="Z129" s="378"/>
      <c r="AA129" s="378"/>
      <c r="AB129" s="378"/>
      <c r="AC129" s="378"/>
      <c r="AD129" s="378"/>
      <c r="AE129" s="378"/>
      <c r="AF129" s="378"/>
      <c r="AG129" s="378"/>
      <c r="AH129" s="378"/>
      <c r="AI129" s="378"/>
      <c r="AJ129" s="378"/>
      <c r="AK129" s="378"/>
      <c r="AL129" s="378"/>
      <c r="AM129" s="378"/>
      <c r="AN129" s="378"/>
      <c r="AO129" s="378"/>
      <c r="AP129" s="378"/>
      <c r="AQ129" s="378"/>
      <c r="AR129" s="378"/>
      <c r="AS129" s="378"/>
      <c r="AT129" s="378"/>
      <c r="AU129" s="378"/>
      <c r="AV129" s="378"/>
      <c r="AW129" s="378"/>
      <c r="AX129" s="378"/>
      <c r="AY129" s="378"/>
      <c r="AZ129" s="378"/>
      <c r="BA129" s="378"/>
      <c r="BB129" s="378"/>
      <c r="BC129" s="378"/>
      <c r="BD129" s="378"/>
      <c r="BE129" s="378"/>
      <c r="BF129" s="378"/>
      <c r="BG129" s="378"/>
      <c r="BH129" s="378"/>
      <c r="BI129" s="378"/>
      <c r="BJ129" s="378"/>
      <c r="BK129" s="378"/>
      <c r="BL129" s="378"/>
      <c r="BM129" s="378"/>
      <c r="BN129" s="378"/>
      <c r="BO129" s="378"/>
      <c r="BP129" s="378"/>
      <c r="BQ129" s="378"/>
      <c r="BR129" s="378"/>
      <c r="BS129" s="378"/>
      <c r="BT129" s="378"/>
      <c r="BU129" s="378"/>
      <c r="BV129" s="378"/>
      <c r="BW129" s="378"/>
      <c r="BX129" s="378"/>
      <c r="BY129" s="378"/>
      <c r="BZ129" s="378"/>
      <c r="CA129" s="378"/>
      <c r="CB129" s="378"/>
      <c r="CC129" s="378"/>
      <c r="CD129" s="378"/>
      <c r="CE129" s="378"/>
      <c r="CF129" s="378"/>
    </row>
    <row r="130" spans="1:84" x14ac:dyDescent="0.2">
      <c r="A130" s="369"/>
      <c r="B130" s="369"/>
      <c r="C130" s="378"/>
      <c r="D130" s="378"/>
      <c r="E130" s="378"/>
      <c r="F130" s="378"/>
      <c r="G130" s="378"/>
      <c r="H130" s="378"/>
      <c r="I130" s="378"/>
      <c r="J130" s="378"/>
      <c r="K130" s="378"/>
      <c r="L130" s="378"/>
      <c r="M130" s="378"/>
      <c r="N130" s="378"/>
      <c r="O130" s="378"/>
      <c r="P130" s="378"/>
      <c r="Q130" s="378"/>
      <c r="R130" s="378"/>
      <c r="S130" s="378"/>
      <c r="T130" s="378"/>
      <c r="U130" s="378"/>
      <c r="V130" s="378"/>
      <c r="W130" s="378"/>
      <c r="X130" s="378"/>
      <c r="Y130" s="378"/>
      <c r="Z130" s="378"/>
      <c r="AA130" s="378"/>
      <c r="AB130" s="378"/>
      <c r="AC130" s="378"/>
      <c r="AD130" s="378"/>
      <c r="AE130" s="378"/>
      <c r="AF130" s="378"/>
      <c r="AG130" s="378"/>
      <c r="AH130" s="378"/>
      <c r="AI130" s="378"/>
      <c r="AJ130" s="378"/>
      <c r="AK130" s="378"/>
      <c r="AL130" s="378"/>
      <c r="AM130" s="378"/>
      <c r="AN130" s="378"/>
      <c r="AO130" s="378"/>
      <c r="AP130" s="378"/>
      <c r="AQ130" s="378"/>
      <c r="AR130" s="378"/>
      <c r="AS130" s="378"/>
      <c r="AT130" s="378"/>
      <c r="AU130" s="378"/>
      <c r="AV130" s="378"/>
      <c r="AW130" s="378"/>
      <c r="AX130" s="378"/>
      <c r="AY130" s="378"/>
      <c r="AZ130" s="378"/>
      <c r="BA130" s="378"/>
      <c r="BB130" s="378"/>
      <c r="BC130" s="378"/>
      <c r="BD130" s="378"/>
      <c r="BE130" s="378"/>
      <c r="BF130" s="378"/>
      <c r="BG130" s="378"/>
      <c r="BH130" s="378"/>
      <c r="BI130" s="378"/>
      <c r="BJ130" s="378"/>
      <c r="BK130" s="378"/>
      <c r="BL130" s="378"/>
      <c r="BM130" s="378"/>
      <c r="BN130" s="378"/>
      <c r="BO130" s="378"/>
      <c r="BP130" s="378"/>
      <c r="BQ130" s="378"/>
      <c r="BR130" s="378"/>
      <c r="BS130" s="378"/>
      <c r="BT130" s="378"/>
      <c r="BU130" s="378"/>
      <c r="BV130" s="378"/>
      <c r="BW130" s="378"/>
      <c r="BX130" s="378"/>
      <c r="BY130" s="378"/>
      <c r="BZ130" s="378"/>
      <c r="CA130" s="378"/>
      <c r="CB130" s="378"/>
      <c r="CC130" s="378"/>
      <c r="CD130" s="378"/>
      <c r="CE130" s="378"/>
      <c r="CF130" s="378"/>
    </row>
    <row r="131" spans="1:84" x14ac:dyDescent="0.2">
      <c r="A131" s="369"/>
      <c r="B131" s="369"/>
      <c r="C131" s="378"/>
      <c r="D131" s="378"/>
      <c r="E131" s="378"/>
      <c r="F131" s="378"/>
      <c r="G131" s="378"/>
      <c r="H131" s="378"/>
      <c r="I131" s="378"/>
      <c r="J131" s="378"/>
      <c r="K131" s="378"/>
      <c r="L131" s="378"/>
      <c r="M131" s="378"/>
      <c r="N131" s="378"/>
      <c r="O131" s="378"/>
      <c r="P131" s="378"/>
      <c r="Q131" s="378"/>
      <c r="R131" s="378"/>
      <c r="S131" s="378"/>
      <c r="T131" s="378"/>
      <c r="U131" s="378"/>
      <c r="V131" s="378"/>
      <c r="W131" s="378"/>
      <c r="X131" s="378"/>
      <c r="Y131" s="378"/>
      <c r="Z131" s="378"/>
      <c r="AA131" s="378"/>
      <c r="AB131" s="378"/>
      <c r="AC131" s="378"/>
      <c r="AD131" s="378"/>
      <c r="AE131" s="378"/>
      <c r="AF131" s="378"/>
      <c r="AG131" s="378"/>
      <c r="AH131" s="378"/>
      <c r="AI131" s="378"/>
      <c r="AJ131" s="378"/>
      <c r="AK131" s="378"/>
      <c r="AL131" s="378"/>
      <c r="AM131" s="378"/>
      <c r="AN131" s="378"/>
      <c r="AO131" s="378"/>
      <c r="AP131" s="378"/>
      <c r="AQ131" s="378"/>
      <c r="AR131" s="378"/>
      <c r="AS131" s="378"/>
      <c r="AT131" s="378"/>
      <c r="AU131" s="378"/>
      <c r="AV131" s="378"/>
      <c r="AW131" s="378"/>
      <c r="AX131" s="378"/>
      <c r="AY131" s="378"/>
      <c r="AZ131" s="378"/>
      <c r="BA131" s="378"/>
      <c r="BB131" s="378"/>
      <c r="BC131" s="378"/>
      <c r="BD131" s="378"/>
      <c r="BE131" s="378"/>
      <c r="BF131" s="378"/>
      <c r="BG131" s="378"/>
      <c r="BH131" s="378"/>
      <c r="BI131" s="378"/>
      <c r="BJ131" s="378"/>
      <c r="BK131" s="378"/>
      <c r="BL131" s="378"/>
      <c r="BM131" s="378"/>
      <c r="BN131" s="378"/>
      <c r="BO131" s="378"/>
      <c r="BP131" s="378"/>
      <c r="BQ131" s="378"/>
      <c r="BR131" s="378"/>
      <c r="BS131" s="378"/>
      <c r="BT131" s="378"/>
      <c r="BU131" s="378"/>
      <c r="BV131" s="378"/>
      <c r="BW131" s="378"/>
      <c r="BX131" s="378"/>
      <c r="BY131" s="378"/>
      <c r="BZ131" s="378"/>
      <c r="CA131" s="378"/>
      <c r="CB131" s="378"/>
      <c r="CC131" s="378"/>
      <c r="CD131" s="378"/>
      <c r="CE131" s="378"/>
      <c r="CF131" s="378"/>
    </row>
    <row r="132" spans="1:84" x14ac:dyDescent="0.2">
      <c r="A132" s="369"/>
      <c r="B132" s="369"/>
      <c r="C132" s="378"/>
      <c r="D132" s="378"/>
      <c r="E132" s="378"/>
      <c r="F132" s="378"/>
      <c r="G132" s="378"/>
      <c r="H132" s="378"/>
      <c r="I132" s="378"/>
      <c r="J132" s="378"/>
      <c r="K132" s="378"/>
      <c r="L132" s="378"/>
      <c r="M132" s="378"/>
      <c r="N132" s="378"/>
      <c r="O132" s="378"/>
      <c r="P132" s="378"/>
      <c r="Q132" s="378"/>
      <c r="R132" s="378"/>
      <c r="S132" s="378"/>
      <c r="T132" s="378"/>
      <c r="U132" s="378"/>
      <c r="V132" s="378"/>
      <c r="W132" s="378"/>
      <c r="X132" s="378"/>
      <c r="Y132" s="378"/>
      <c r="Z132" s="378"/>
      <c r="AA132" s="378"/>
      <c r="AB132" s="378"/>
      <c r="AC132" s="378"/>
      <c r="AD132" s="378"/>
      <c r="AE132" s="378"/>
      <c r="AF132" s="378"/>
      <c r="AG132" s="378"/>
      <c r="AH132" s="378"/>
      <c r="AI132" s="378"/>
      <c r="AJ132" s="378"/>
      <c r="AK132" s="378"/>
      <c r="AL132" s="378"/>
      <c r="AM132" s="378"/>
      <c r="AN132" s="378"/>
      <c r="AO132" s="378"/>
      <c r="AP132" s="378"/>
      <c r="AQ132" s="378"/>
      <c r="AR132" s="378"/>
      <c r="AS132" s="378"/>
      <c r="AT132" s="378"/>
      <c r="AU132" s="378"/>
      <c r="AV132" s="378"/>
      <c r="AW132" s="378"/>
      <c r="AX132" s="378"/>
      <c r="AY132" s="378"/>
      <c r="AZ132" s="378"/>
      <c r="BA132" s="378"/>
      <c r="BB132" s="378"/>
      <c r="BC132" s="378"/>
      <c r="BD132" s="378"/>
      <c r="BE132" s="378"/>
      <c r="BF132" s="378"/>
      <c r="BG132" s="378"/>
      <c r="BH132" s="378"/>
      <c r="BI132" s="378"/>
      <c r="BJ132" s="378"/>
      <c r="BK132" s="378"/>
      <c r="BL132" s="378"/>
      <c r="BM132" s="378"/>
      <c r="BN132" s="378"/>
      <c r="BO132" s="378"/>
      <c r="BP132" s="378"/>
      <c r="BQ132" s="378"/>
      <c r="BR132" s="378"/>
      <c r="BS132" s="378"/>
      <c r="BT132" s="378"/>
      <c r="BU132" s="378"/>
      <c r="BV132" s="378"/>
      <c r="BW132" s="378"/>
      <c r="BX132" s="378"/>
      <c r="BY132" s="378"/>
      <c r="BZ132" s="378"/>
      <c r="CA132" s="378"/>
      <c r="CB132" s="378"/>
      <c r="CC132" s="378"/>
      <c r="CD132" s="378"/>
      <c r="CE132" s="378"/>
      <c r="CF132" s="378"/>
    </row>
    <row r="133" spans="1:84" x14ac:dyDescent="0.2">
      <c r="A133" s="369"/>
      <c r="B133" s="369"/>
      <c r="C133" s="378"/>
      <c r="D133" s="378"/>
      <c r="E133" s="378"/>
      <c r="F133" s="378"/>
      <c r="G133" s="378"/>
      <c r="H133" s="378"/>
      <c r="I133" s="378"/>
      <c r="J133" s="378"/>
      <c r="K133" s="378"/>
      <c r="L133" s="378"/>
      <c r="M133" s="378"/>
      <c r="N133" s="378"/>
      <c r="O133" s="378"/>
      <c r="P133" s="378"/>
      <c r="Q133" s="378"/>
      <c r="R133" s="378"/>
      <c r="S133" s="378"/>
      <c r="T133" s="378"/>
      <c r="U133" s="378"/>
      <c r="V133" s="378"/>
      <c r="W133" s="378"/>
      <c r="X133" s="378"/>
      <c r="Y133" s="378"/>
      <c r="Z133" s="378"/>
      <c r="AA133" s="378"/>
      <c r="AB133" s="378"/>
      <c r="AC133" s="378"/>
      <c r="AD133" s="378"/>
      <c r="AE133" s="378"/>
      <c r="AF133" s="378"/>
      <c r="AG133" s="378"/>
      <c r="AH133" s="378"/>
      <c r="AI133" s="378"/>
      <c r="AJ133" s="378"/>
      <c r="AK133" s="378"/>
      <c r="AL133" s="378"/>
      <c r="AM133" s="378"/>
      <c r="AN133" s="378"/>
      <c r="AO133" s="378"/>
      <c r="AP133" s="378"/>
      <c r="AQ133" s="378"/>
      <c r="AR133" s="378"/>
      <c r="AS133" s="378"/>
      <c r="AT133" s="378"/>
      <c r="AU133" s="378"/>
      <c r="AV133" s="378"/>
      <c r="AW133" s="378"/>
      <c r="AX133" s="378"/>
      <c r="AY133" s="378"/>
      <c r="AZ133" s="378"/>
      <c r="BA133" s="378"/>
      <c r="BB133" s="378"/>
      <c r="BC133" s="378"/>
      <c r="BD133" s="378"/>
      <c r="BE133" s="378"/>
      <c r="BF133" s="378"/>
      <c r="BG133" s="378"/>
      <c r="BH133" s="378"/>
      <c r="BI133" s="378"/>
      <c r="BJ133" s="378"/>
      <c r="BK133" s="378"/>
      <c r="BL133" s="378"/>
      <c r="BM133" s="378"/>
      <c r="BN133" s="378"/>
      <c r="BO133" s="378"/>
      <c r="BP133" s="378"/>
      <c r="BQ133" s="378"/>
      <c r="BR133" s="378"/>
      <c r="BS133" s="378"/>
      <c r="BT133" s="378"/>
      <c r="BU133" s="378"/>
      <c r="BV133" s="378"/>
      <c r="BW133" s="378"/>
      <c r="BX133" s="378"/>
      <c r="BY133" s="378"/>
      <c r="BZ133" s="378"/>
      <c r="CA133" s="378"/>
      <c r="CB133" s="378"/>
      <c r="CC133" s="378"/>
      <c r="CD133" s="378"/>
      <c r="CE133" s="378"/>
      <c r="CF133" s="378"/>
    </row>
    <row r="135" spans="1:84" s="8" customFormat="1" ht="13.5" thickBot="1" x14ac:dyDescent="0.25"/>
    <row r="136" spans="1:84" ht="13.5" thickTop="1" x14ac:dyDescent="0.2"/>
    <row r="138" spans="1:84" ht="20.25" thickBot="1" x14ac:dyDescent="0.35">
      <c r="A138" s="367" t="s">
        <v>87</v>
      </c>
    </row>
    <row r="139" spans="1:84" ht="13.5" thickTop="1" x14ac:dyDescent="0.2"/>
    <row r="140" spans="1:84" ht="15" x14ac:dyDescent="0.25">
      <c r="A140" s="370" t="s">
        <v>131</v>
      </c>
      <c r="B140" s="378"/>
      <c r="C140" s="387"/>
      <c r="D140" s="378"/>
      <c r="E140" s="378"/>
      <c r="F140" s="378"/>
      <c r="G140" s="378"/>
      <c r="H140" s="378"/>
      <c r="I140" s="378"/>
      <c r="J140" s="378"/>
      <c r="K140" s="378"/>
      <c r="L140" s="378"/>
      <c r="M140" s="378"/>
      <c r="N140" s="378"/>
      <c r="O140" s="378"/>
      <c r="P140" s="378"/>
      <c r="Q140" s="378"/>
      <c r="R140" s="378"/>
      <c r="S140" s="378"/>
      <c r="T140" s="378"/>
      <c r="U140" s="378"/>
      <c r="V140" s="378"/>
      <c r="W140" s="378"/>
      <c r="X140" s="378"/>
      <c r="Y140" s="378"/>
      <c r="Z140" s="378"/>
      <c r="AA140" s="378"/>
      <c r="AB140" s="378"/>
      <c r="AC140" s="378"/>
      <c r="AD140" s="383"/>
      <c r="AE140" s="383"/>
      <c r="AF140" s="383"/>
      <c r="AG140" s="383"/>
      <c r="AH140" s="383"/>
      <c r="AI140" s="383"/>
      <c r="AJ140" s="383"/>
      <c r="AK140" s="383"/>
      <c r="AL140" s="383"/>
      <c r="AM140" s="378"/>
      <c r="AN140" s="378"/>
      <c r="AO140" s="378"/>
      <c r="AP140" s="378"/>
      <c r="AQ140" s="378"/>
      <c r="AR140" s="378"/>
      <c r="AS140" s="378"/>
      <c r="AT140" s="378"/>
      <c r="AU140" s="378"/>
      <c r="AV140" s="378"/>
      <c r="AW140" s="378"/>
      <c r="AX140" s="378"/>
      <c r="AY140" s="378"/>
      <c r="AZ140" s="378"/>
      <c r="BA140" s="378"/>
      <c r="BB140" s="378"/>
      <c r="BC140" s="378"/>
      <c r="BD140" s="378"/>
      <c r="BE140" s="378"/>
      <c r="BF140" s="378"/>
      <c r="BG140" s="378"/>
      <c r="BH140" s="378"/>
      <c r="BI140" s="378"/>
      <c r="BJ140" s="378"/>
      <c r="BK140" s="378"/>
      <c r="BL140" s="378"/>
      <c r="BM140" s="378"/>
      <c r="BN140" s="378"/>
      <c r="BO140" s="378"/>
      <c r="BP140" s="378"/>
      <c r="BQ140" s="378"/>
      <c r="BR140" s="378"/>
      <c r="BS140" s="378"/>
      <c r="BT140" s="378"/>
      <c r="BU140" s="378"/>
      <c r="BV140" s="378"/>
      <c r="BW140" s="378"/>
      <c r="BX140" s="378"/>
      <c r="BY140" s="378"/>
      <c r="BZ140" s="378"/>
      <c r="CA140" s="383"/>
      <c r="CB140" s="378"/>
    </row>
    <row r="141" spans="1:84" x14ac:dyDescent="0.2">
      <c r="A141" s="378"/>
      <c r="B141" s="378"/>
      <c r="C141" s="385"/>
      <c r="D141" s="378"/>
      <c r="E141" s="378"/>
      <c r="F141" s="378"/>
      <c r="G141" s="378"/>
      <c r="H141" s="378"/>
      <c r="I141" s="378"/>
      <c r="J141" s="378"/>
      <c r="K141" s="378"/>
      <c r="L141" s="378"/>
      <c r="M141" s="378"/>
      <c r="N141" s="378"/>
      <c r="O141" s="378"/>
      <c r="P141" s="378"/>
      <c r="Q141" s="378"/>
      <c r="R141" s="378"/>
      <c r="S141" s="378"/>
      <c r="T141" s="378"/>
      <c r="U141" s="378"/>
      <c r="V141" s="378"/>
      <c r="W141" s="378"/>
      <c r="X141" s="378"/>
      <c r="Y141" s="378"/>
      <c r="Z141" s="378"/>
      <c r="AA141" s="378"/>
      <c r="AB141" s="378"/>
      <c r="AC141" s="378"/>
      <c r="AD141" s="384"/>
      <c r="AE141" s="384"/>
      <c r="AF141" s="384"/>
      <c r="AG141" s="384"/>
      <c r="AH141" s="384"/>
      <c r="AI141" s="384"/>
      <c r="AJ141" s="384"/>
      <c r="AK141" s="384"/>
      <c r="AL141" s="384"/>
      <c r="AM141" s="378"/>
      <c r="AN141" s="378"/>
      <c r="AO141" s="378"/>
      <c r="AP141" s="378"/>
      <c r="AQ141" s="378"/>
      <c r="AR141" s="378"/>
      <c r="AS141" s="378"/>
      <c r="AT141" s="378"/>
      <c r="AU141" s="378"/>
      <c r="AV141" s="378"/>
      <c r="AW141" s="378"/>
      <c r="AX141" s="378"/>
      <c r="AY141" s="378"/>
      <c r="AZ141" s="378"/>
      <c r="BA141" s="378"/>
      <c r="BB141" s="378"/>
      <c r="BC141" s="378"/>
      <c r="BD141" s="378"/>
      <c r="BE141" s="378"/>
      <c r="BF141" s="378"/>
      <c r="BG141" s="378"/>
      <c r="BH141" s="378"/>
      <c r="BI141" s="378"/>
      <c r="BJ141" s="378"/>
      <c r="BK141" s="378"/>
      <c r="BL141" s="378"/>
      <c r="BM141" s="378"/>
      <c r="BN141" s="378"/>
      <c r="BO141" s="378"/>
      <c r="BP141" s="378"/>
      <c r="BQ141" s="378"/>
      <c r="BR141" s="378"/>
      <c r="BS141" s="378"/>
      <c r="BT141" s="378"/>
      <c r="BU141" s="378"/>
      <c r="BV141" s="378"/>
      <c r="BW141" s="378"/>
      <c r="BX141" s="378"/>
      <c r="BY141" s="378"/>
      <c r="BZ141" s="378"/>
      <c r="CA141" s="384"/>
      <c r="CB141" s="378"/>
    </row>
    <row r="142" spans="1:84" x14ac:dyDescent="0.2">
      <c r="A142" s="369"/>
      <c r="B142" s="369"/>
      <c r="C142" s="378"/>
      <c r="D142" s="378"/>
      <c r="E142" s="378"/>
      <c r="F142" s="378"/>
      <c r="G142" s="378"/>
      <c r="H142" s="378"/>
      <c r="I142" s="378"/>
      <c r="J142" s="378"/>
      <c r="K142" s="378"/>
      <c r="L142" s="378"/>
      <c r="M142" s="378"/>
      <c r="N142" s="378"/>
      <c r="O142" s="378"/>
      <c r="P142" s="378"/>
      <c r="Q142" s="378"/>
      <c r="R142" s="378"/>
      <c r="S142" s="378"/>
      <c r="T142" s="378"/>
      <c r="U142" s="378"/>
      <c r="V142" s="378"/>
      <c r="W142" s="378"/>
      <c r="X142" s="378"/>
      <c r="Y142" s="378"/>
      <c r="Z142" s="378"/>
      <c r="AA142" s="378"/>
      <c r="AB142" s="378"/>
      <c r="AC142" s="378"/>
      <c r="AD142" s="378"/>
      <c r="AE142" s="378"/>
      <c r="AF142" s="378"/>
      <c r="AG142" s="378"/>
      <c r="AH142" s="378"/>
      <c r="AI142" s="378"/>
      <c r="AJ142" s="378"/>
      <c r="AK142" s="378"/>
      <c r="AL142" s="378"/>
      <c r="AM142" s="378"/>
      <c r="AN142" s="378"/>
      <c r="AO142" s="378"/>
      <c r="AP142" s="378"/>
      <c r="AQ142" s="378"/>
      <c r="AR142" s="378"/>
      <c r="AS142" s="378"/>
      <c r="AT142" s="378"/>
      <c r="AU142" s="378"/>
      <c r="AV142" s="378"/>
      <c r="AW142" s="378"/>
      <c r="AX142" s="378"/>
      <c r="AY142" s="378"/>
      <c r="AZ142" s="378"/>
      <c r="BA142" s="378"/>
      <c r="BB142" s="378"/>
      <c r="BC142" s="378"/>
      <c r="BD142" s="378"/>
      <c r="BE142" s="378"/>
      <c r="BF142" s="378"/>
      <c r="BG142" s="378"/>
      <c r="BH142" s="378"/>
      <c r="BI142" s="378"/>
      <c r="BJ142" s="378"/>
      <c r="BK142" s="378"/>
      <c r="BL142" s="378"/>
      <c r="BM142" s="378"/>
      <c r="BN142" s="378"/>
      <c r="BO142" s="378"/>
      <c r="BP142" s="378"/>
      <c r="BQ142" s="378"/>
      <c r="BR142" s="378"/>
      <c r="BS142" s="378"/>
      <c r="BT142" s="378"/>
      <c r="BU142" s="378"/>
      <c r="BV142" s="378"/>
      <c r="BW142" s="378"/>
      <c r="BX142" s="378"/>
      <c r="BY142" s="378"/>
      <c r="BZ142" s="378"/>
      <c r="CA142" s="378"/>
      <c r="CB142" s="378"/>
    </row>
    <row r="143" spans="1:84" x14ac:dyDescent="0.2">
      <c r="A143" s="369"/>
      <c r="B143" s="369"/>
      <c r="C143" s="378"/>
      <c r="D143" s="378"/>
      <c r="E143" s="378"/>
      <c r="F143" s="378"/>
      <c r="G143" s="378"/>
      <c r="H143" s="378"/>
      <c r="I143" s="378"/>
      <c r="J143" s="378"/>
      <c r="K143" s="378"/>
      <c r="L143" s="378"/>
      <c r="M143" s="378"/>
      <c r="N143" s="378"/>
      <c r="O143" s="378"/>
      <c r="P143" s="378"/>
      <c r="Q143" s="378"/>
      <c r="R143" s="378"/>
      <c r="S143" s="378"/>
      <c r="T143" s="378"/>
      <c r="U143" s="378"/>
      <c r="V143" s="378"/>
      <c r="W143" s="378"/>
      <c r="X143" s="378"/>
      <c r="Y143" s="378"/>
      <c r="Z143" s="378"/>
      <c r="AA143" s="378"/>
      <c r="AB143" s="378"/>
      <c r="AC143" s="378"/>
      <c r="AD143" s="378"/>
      <c r="AE143" s="378"/>
      <c r="AF143" s="378"/>
      <c r="AG143" s="378"/>
      <c r="AH143" s="378"/>
      <c r="AI143" s="378"/>
      <c r="AJ143" s="378"/>
      <c r="AK143" s="378"/>
      <c r="AL143" s="378"/>
      <c r="AM143" s="378"/>
      <c r="AN143" s="378"/>
      <c r="AO143" s="378"/>
      <c r="AP143" s="378"/>
      <c r="AQ143" s="378"/>
      <c r="AR143" s="378"/>
      <c r="AS143" s="378"/>
      <c r="AT143" s="378"/>
      <c r="AU143" s="378"/>
      <c r="AV143" s="378"/>
      <c r="AW143" s="378"/>
      <c r="AX143" s="378"/>
      <c r="AY143" s="378"/>
      <c r="AZ143" s="378"/>
      <c r="BA143" s="378"/>
      <c r="BB143" s="378"/>
      <c r="BC143" s="378"/>
      <c r="BD143" s="378"/>
      <c r="BE143" s="378"/>
      <c r="BF143" s="378"/>
      <c r="BG143" s="378"/>
      <c r="BH143" s="378"/>
      <c r="BI143" s="378"/>
      <c r="BJ143" s="378"/>
      <c r="BK143" s="378"/>
      <c r="BL143" s="378"/>
      <c r="BM143" s="378"/>
      <c r="BN143" s="378"/>
      <c r="BO143" s="378"/>
      <c r="BP143" s="378"/>
      <c r="BQ143" s="378"/>
      <c r="BR143" s="378"/>
      <c r="BS143" s="378"/>
      <c r="BT143" s="378"/>
      <c r="BU143" s="378"/>
      <c r="BV143" s="378"/>
      <c r="BW143" s="378"/>
      <c r="BX143" s="378"/>
      <c r="BY143" s="378"/>
      <c r="BZ143" s="378"/>
      <c r="CA143" s="378"/>
      <c r="CB143" s="378"/>
    </row>
    <row r="144" spans="1:84" x14ac:dyDescent="0.2">
      <c r="A144" s="369"/>
      <c r="B144" s="360"/>
      <c r="C144" s="378"/>
      <c r="D144" s="378"/>
      <c r="E144" s="378"/>
      <c r="F144" s="378"/>
      <c r="G144" s="378"/>
      <c r="H144" s="378"/>
      <c r="I144" s="378"/>
      <c r="J144" s="378"/>
      <c r="K144" s="378"/>
      <c r="L144" s="378"/>
      <c r="M144" s="378"/>
      <c r="N144" s="378"/>
      <c r="O144" s="378"/>
      <c r="P144" s="378"/>
      <c r="Q144" s="378"/>
      <c r="R144" s="378"/>
      <c r="S144" s="378"/>
      <c r="T144" s="378"/>
      <c r="U144" s="378"/>
      <c r="V144" s="378"/>
      <c r="W144" s="378"/>
      <c r="X144" s="378"/>
      <c r="Y144" s="378"/>
      <c r="Z144" s="378"/>
      <c r="AA144" s="378"/>
      <c r="AB144" s="378"/>
      <c r="AC144" s="378"/>
      <c r="AD144" s="378"/>
      <c r="AE144" s="378"/>
      <c r="AF144" s="378"/>
      <c r="AG144" s="378"/>
      <c r="AH144" s="378"/>
      <c r="AI144" s="378"/>
      <c r="AJ144" s="378"/>
      <c r="AK144" s="378"/>
      <c r="AL144" s="378"/>
      <c r="AM144" s="378"/>
      <c r="AN144" s="378"/>
      <c r="AO144" s="378"/>
      <c r="AP144" s="378"/>
      <c r="AQ144" s="378"/>
      <c r="AR144" s="378"/>
      <c r="AS144" s="378"/>
      <c r="AT144" s="378"/>
      <c r="AU144" s="378"/>
      <c r="AV144" s="378"/>
      <c r="AW144" s="378"/>
      <c r="AX144" s="378"/>
      <c r="AY144" s="378"/>
      <c r="AZ144" s="378"/>
      <c r="BA144" s="378"/>
      <c r="BB144" s="378"/>
      <c r="BC144" s="378"/>
      <c r="BD144" s="378"/>
      <c r="BE144" s="378"/>
      <c r="BF144" s="378"/>
      <c r="BG144" s="378"/>
      <c r="BH144" s="378"/>
      <c r="BI144" s="378"/>
      <c r="BJ144" s="378"/>
      <c r="BK144" s="378"/>
      <c r="BL144" s="378"/>
      <c r="BM144" s="378"/>
      <c r="BN144" s="378"/>
      <c r="BO144" s="378"/>
      <c r="BP144" s="378"/>
      <c r="BQ144" s="378"/>
      <c r="BR144" s="378"/>
      <c r="BS144" s="378"/>
      <c r="BT144" s="378"/>
      <c r="BU144" s="378"/>
      <c r="BV144" s="378"/>
      <c r="BW144" s="378"/>
      <c r="BX144" s="378"/>
      <c r="BY144" s="378"/>
      <c r="BZ144" s="378"/>
      <c r="CA144" s="378"/>
      <c r="CB144" s="378"/>
    </row>
    <row r="145" spans="1:80" x14ac:dyDescent="0.2">
      <c r="A145" s="369"/>
      <c r="B145" s="360"/>
      <c r="C145" s="378"/>
      <c r="D145" s="378"/>
      <c r="E145" s="378"/>
      <c r="F145" s="378"/>
      <c r="G145" s="378"/>
      <c r="H145" s="378"/>
      <c r="I145" s="378"/>
      <c r="J145" s="378"/>
      <c r="K145" s="378"/>
      <c r="L145" s="378"/>
      <c r="M145" s="378"/>
      <c r="N145" s="378"/>
      <c r="O145" s="378"/>
      <c r="P145" s="378"/>
      <c r="Q145" s="378"/>
      <c r="R145" s="378"/>
      <c r="S145" s="378"/>
      <c r="T145" s="378"/>
      <c r="U145" s="378"/>
      <c r="V145" s="378"/>
      <c r="W145" s="378"/>
      <c r="X145" s="378"/>
      <c r="Y145" s="378"/>
      <c r="Z145" s="378"/>
      <c r="AA145" s="378"/>
      <c r="AB145" s="378"/>
      <c r="AC145" s="378"/>
      <c r="AD145" s="378"/>
      <c r="AE145" s="378"/>
      <c r="AF145" s="378"/>
      <c r="AG145" s="378"/>
      <c r="AH145" s="378"/>
      <c r="AI145" s="378"/>
      <c r="AJ145" s="378"/>
      <c r="AK145" s="378"/>
      <c r="AL145" s="378"/>
      <c r="AM145" s="378"/>
      <c r="AN145" s="378"/>
      <c r="AO145" s="378"/>
      <c r="AP145" s="378"/>
      <c r="AQ145" s="378"/>
      <c r="AR145" s="378"/>
      <c r="AS145" s="378"/>
      <c r="AT145" s="378"/>
      <c r="AU145" s="378"/>
      <c r="AV145" s="378"/>
      <c r="AW145" s="378"/>
      <c r="AX145" s="378"/>
      <c r="AY145" s="378"/>
      <c r="AZ145" s="378"/>
      <c r="BA145" s="378"/>
      <c r="BB145" s="378"/>
      <c r="BC145" s="378"/>
      <c r="BD145" s="378"/>
      <c r="BE145" s="378"/>
      <c r="BF145" s="378"/>
      <c r="BG145" s="378"/>
      <c r="BH145" s="378"/>
      <c r="BI145" s="378"/>
      <c r="BJ145" s="378"/>
      <c r="BK145" s="378"/>
      <c r="BL145" s="378"/>
      <c r="BM145" s="378"/>
      <c r="BN145" s="378"/>
      <c r="BO145" s="378"/>
      <c r="BP145" s="378"/>
      <c r="BQ145" s="378"/>
      <c r="BR145" s="378"/>
      <c r="BS145" s="378"/>
      <c r="BT145" s="378"/>
      <c r="BU145" s="378"/>
      <c r="BV145" s="378"/>
      <c r="BW145" s="378"/>
      <c r="BX145" s="378"/>
      <c r="BY145" s="378"/>
      <c r="BZ145" s="378"/>
      <c r="CA145" s="378"/>
      <c r="CB145" s="378"/>
    </row>
    <row r="146" spans="1:80" x14ac:dyDescent="0.2">
      <c r="A146" s="369"/>
      <c r="B146" s="360"/>
      <c r="C146" s="378"/>
      <c r="D146" s="378"/>
      <c r="E146" s="378"/>
      <c r="F146" s="378"/>
      <c r="G146" s="378"/>
      <c r="H146" s="378"/>
      <c r="I146" s="378"/>
      <c r="J146" s="378"/>
      <c r="K146" s="378"/>
      <c r="L146" s="378"/>
      <c r="M146" s="378"/>
      <c r="N146" s="378"/>
      <c r="O146" s="378"/>
      <c r="P146" s="378"/>
      <c r="Q146" s="378"/>
      <c r="R146" s="378"/>
      <c r="S146" s="378"/>
      <c r="T146" s="378"/>
      <c r="U146" s="378"/>
      <c r="V146" s="378"/>
      <c r="W146" s="378"/>
      <c r="X146" s="378"/>
      <c r="Y146" s="378"/>
      <c r="Z146" s="378"/>
      <c r="AA146" s="378"/>
      <c r="AB146" s="378"/>
      <c r="AC146" s="378"/>
      <c r="AD146" s="378"/>
      <c r="AE146" s="378"/>
      <c r="AF146" s="378"/>
      <c r="AG146" s="378"/>
      <c r="AH146" s="378"/>
      <c r="AI146" s="378"/>
      <c r="AJ146" s="378"/>
      <c r="AK146" s="378"/>
      <c r="AL146" s="378"/>
      <c r="AM146" s="378"/>
      <c r="AN146" s="378"/>
      <c r="AO146" s="378"/>
      <c r="AP146" s="378"/>
      <c r="AQ146" s="378"/>
      <c r="AR146" s="378"/>
      <c r="AS146" s="378"/>
      <c r="AT146" s="378"/>
      <c r="AU146" s="378"/>
      <c r="AV146" s="378"/>
      <c r="AW146" s="378"/>
      <c r="AX146" s="378"/>
      <c r="AY146" s="378"/>
      <c r="AZ146" s="378"/>
      <c r="BA146" s="378"/>
      <c r="BB146" s="378"/>
      <c r="BC146" s="378"/>
      <c r="BD146" s="378"/>
      <c r="BE146" s="378"/>
      <c r="BF146" s="378"/>
      <c r="BG146" s="378"/>
      <c r="BH146" s="378"/>
      <c r="BI146" s="378"/>
      <c r="BJ146" s="378"/>
      <c r="BK146" s="378"/>
      <c r="BL146" s="378"/>
      <c r="BM146" s="378"/>
      <c r="BN146" s="378"/>
      <c r="BO146" s="378"/>
      <c r="BP146" s="378"/>
      <c r="BQ146" s="378"/>
      <c r="BR146" s="378"/>
      <c r="BS146" s="378"/>
      <c r="BT146" s="378"/>
      <c r="BU146" s="378"/>
      <c r="BV146" s="378"/>
      <c r="BW146" s="378"/>
      <c r="BX146" s="378"/>
      <c r="BY146" s="378"/>
      <c r="BZ146" s="378"/>
      <c r="CA146" s="378"/>
      <c r="CB146" s="378"/>
    </row>
    <row r="147" spans="1:80" x14ac:dyDescent="0.2">
      <c r="A147" s="369"/>
      <c r="B147" s="360"/>
      <c r="C147" s="378"/>
      <c r="D147" s="378"/>
      <c r="E147" s="378"/>
      <c r="F147" s="378"/>
      <c r="G147" s="378"/>
      <c r="H147" s="378"/>
      <c r="I147" s="378"/>
      <c r="J147" s="378"/>
      <c r="K147" s="378"/>
      <c r="L147" s="378"/>
      <c r="M147" s="378"/>
      <c r="N147" s="378"/>
      <c r="O147" s="378"/>
      <c r="P147" s="378"/>
      <c r="Q147" s="378"/>
      <c r="R147" s="378"/>
      <c r="S147" s="378"/>
      <c r="T147" s="378"/>
      <c r="U147" s="378"/>
      <c r="V147" s="378"/>
      <c r="W147" s="378"/>
      <c r="X147" s="378"/>
      <c r="Y147" s="378"/>
      <c r="Z147" s="378"/>
      <c r="AA147" s="378"/>
      <c r="AB147" s="378"/>
      <c r="AC147" s="378"/>
      <c r="AD147" s="378"/>
      <c r="AE147" s="378"/>
      <c r="AF147" s="378"/>
      <c r="AG147" s="378"/>
      <c r="AH147" s="378"/>
      <c r="AI147" s="378"/>
      <c r="AJ147" s="378"/>
      <c r="AK147" s="378"/>
      <c r="AL147" s="378"/>
      <c r="AM147" s="378"/>
      <c r="AN147" s="378"/>
      <c r="AO147" s="378"/>
      <c r="AP147" s="378"/>
      <c r="AQ147" s="378"/>
      <c r="AR147" s="378"/>
      <c r="AS147" s="378"/>
      <c r="AT147" s="378"/>
      <c r="AU147" s="378"/>
      <c r="AV147" s="378"/>
      <c r="AW147" s="378"/>
      <c r="AX147" s="378"/>
      <c r="AY147" s="378"/>
      <c r="AZ147" s="378"/>
      <c r="BA147" s="378"/>
      <c r="BB147" s="378"/>
      <c r="BC147" s="378"/>
      <c r="BD147" s="378"/>
      <c r="BE147" s="378"/>
      <c r="BF147" s="378"/>
      <c r="BG147" s="378"/>
      <c r="BH147" s="378"/>
      <c r="BI147" s="378"/>
      <c r="BJ147" s="378"/>
      <c r="BK147" s="378"/>
      <c r="BL147" s="378"/>
      <c r="BM147" s="378"/>
      <c r="BN147" s="378"/>
      <c r="BO147" s="378"/>
      <c r="BP147" s="378"/>
      <c r="BQ147" s="378"/>
      <c r="BR147" s="378"/>
      <c r="BS147" s="378"/>
      <c r="BT147" s="378"/>
      <c r="BU147" s="378"/>
      <c r="BV147" s="378"/>
      <c r="BW147" s="378"/>
      <c r="BX147" s="378"/>
      <c r="BY147" s="378"/>
      <c r="BZ147" s="378"/>
      <c r="CA147" s="378"/>
      <c r="CB147" s="378"/>
    </row>
    <row r="148" spans="1:80" x14ac:dyDescent="0.2">
      <c r="A148" s="369"/>
      <c r="B148" s="360"/>
      <c r="C148" s="378"/>
      <c r="D148" s="378"/>
      <c r="E148" s="378"/>
      <c r="F148" s="378"/>
      <c r="G148" s="378"/>
      <c r="H148" s="378"/>
      <c r="I148" s="378"/>
      <c r="J148" s="378"/>
      <c r="K148" s="378"/>
      <c r="L148" s="378"/>
      <c r="M148" s="378"/>
      <c r="N148" s="378"/>
      <c r="O148" s="378"/>
      <c r="P148" s="378"/>
      <c r="Q148" s="378"/>
      <c r="R148" s="378"/>
      <c r="S148" s="378"/>
      <c r="T148" s="378"/>
      <c r="U148" s="378"/>
      <c r="V148" s="378"/>
      <c r="W148" s="378"/>
      <c r="X148" s="378"/>
      <c r="Y148" s="378"/>
      <c r="Z148" s="378"/>
      <c r="AA148" s="378"/>
      <c r="AB148" s="378"/>
      <c r="AC148" s="378"/>
      <c r="AD148" s="378"/>
      <c r="AE148" s="378"/>
      <c r="AF148" s="378"/>
      <c r="AG148" s="378"/>
      <c r="AH148" s="378"/>
      <c r="AI148" s="378"/>
      <c r="AJ148" s="378"/>
      <c r="AK148" s="378"/>
      <c r="AL148" s="378"/>
      <c r="AM148" s="378"/>
      <c r="AN148" s="378"/>
      <c r="AO148" s="378"/>
      <c r="AP148" s="378"/>
      <c r="AQ148" s="378"/>
      <c r="AR148" s="378"/>
      <c r="AS148" s="378"/>
      <c r="AT148" s="378"/>
      <c r="AU148" s="378"/>
      <c r="AV148" s="378"/>
      <c r="AW148" s="378"/>
      <c r="AX148" s="378"/>
      <c r="AY148" s="378"/>
      <c r="AZ148" s="378"/>
      <c r="BA148" s="378"/>
      <c r="BB148" s="378"/>
      <c r="BC148" s="378"/>
      <c r="BD148" s="378"/>
      <c r="BE148" s="378"/>
      <c r="BF148" s="378"/>
      <c r="BG148" s="378"/>
      <c r="BH148" s="378"/>
      <c r="BI148" s="378"/>
      <c r="BJ148" s="378"/>
      <c r="BK148" s="378"/>
      <c r="BL148" s="378"/>
      <c r="BM148" s="378"/>
      <c r="BN148" s="378"/>
      <c r="BO148" s="378"/>
      <c r="BP148" s="378"/>
      <c r="BQ148" s="378"/>
      <c r="BR148" s="378"/>
      <c r="BS148" s="378"/>
      <c r="BT148" s="378"/>
      <c r="BU148" s="378"/>
      <c r="BV148" s="378"/>
      <c r="BW148" s="378"/>
      <c r="BX148" s="378"/>
      <c r="BY148" s="378"/>
      <c r="BZ148" s="378"/>
      <c r="CA148" s="378"/>
      <c r="CB148" s="378"/>
    </row>
    <row r="149" spans="1:80" x14ac:dyDescent="0.2">
      <c r="A149" s="369"/>
      <c r="B149" s="360"/>
      <c r="C149" s="378"/>
      <c r="D149" s="378"/>
      <c r="E149" s="378"/>
      <c r="F149" s="378"/>
      <c r="G149" s="378"/>
      <c r="H149" s="378"/>
      <c r="I149" s="378"/>
      <c r="J149" s="378"/>
      <c r="K149" s="378"/>
      <c r="L149" s="378"/>
      <c r="M149" s="378"/>
      <c r="N149" s="378"/>
      <c r="O149" s="378"/>
      <c r="P149" s="378"/>
      <c r="Q149" s="378"/>
      <c r="R149" s="378"/>
      <c r="S149" s="378"/>
      <c r="T149" s="378"/>
      <c r="U149" s="378"/>
      <c r="V149" s="378"/>
      <c r="W149" s="378"/>
      <c r="X149" s="378"/>
      <c r="Y149" s="378"/>
      <c r="Z149" s="378"/>
      <c r="AA149" s="378"/>
      <c r="AB149" s="378"/>
      <c r="AC149" s="378"/>
      <c r="AD149" s="378"/>
      <c r="AE149" s="378"/>
      <c r="AF149" s="378"/>
      <c r="AG149" s="378"/>
      <c r="AH149" s="378"/>
      <c r="AI149" s="378"/>
      <c r="AJ149" s="378"/>
      <c r="AK149" s="378"/>
      <c r="AL149" s="378"/>
      <c r="AM149" s="378"/>
      <c r="AN149" s="378"/>
      <c r="AO149" s="378"/>
      <c r="AP149" s="378"/>
      <c r="AQ149" s="378"/>
      <c r="AR149" s="378"/>
      <c r="AS149" s="378"/>
      <c r="AT149" s="378"/>
      <c r="AU149" s="378"/>
      <c r="AV149" s="378"/>
      <c r="AW149" s="378"/>
      <c r="AX149" s="378"/>
      <c r="AY149" s="378"/>
      <c r="AZ149" s="378"/>
      <c r="BA149" s="378"/>
      <c r="BB149" s="378"/>
      <c r="BC149" s="378"/>
      <c r="BD149" s="378"/>
      <c r="BE149" s="378"/>
      <c r="BF149" s="378"/>
      <c r="BG149" s="378"/>
      <c r="BH149" s="378"/>
      <c r="BI149" s="378"/>
      <c r="BJ149" s="378"/>
      <c r="BK149" s="378"/>
      <c r="BL149" s="378"/>
      <c r="BM149" s="378"/>
      <c r="BN149" s="378"/>
      <c r="BO149" s="378"/>
      <c r="BP149" s="378"/>
      <c r="BQ149" s="378"/>
      <c r="BR149" s="378"/>
      <c r="BS149" s="378"/>
      <c r="BT149" s="378"/>
      <c r="BU149" s="378"/>
      <c r="BV149" s="378"/>
      <c r="BW149" s="378"/>
      <c r="BX149" s="378"/>
      <c r="BY149" s="378"/>
      <c r="BZ149" s="378"/>
      <c r="CA149" s="378"/>
      <c r="CB149" s="378"/>
    </row>
    <row r="150" spans="1:80" x14ac:dyDescent="0.2">
      <c r="A150" s="369"/>
      <c r="B150" s="360"/>
      <c r="C150" s="378"/>
      <c r="D150" s="378"/>
      <c r="E150" s="378"/>
      <c r="F150" s="378"/>
      <c r="G150" s="378"/>
      <c r="H150" s="378"/>
      <c r="I150" s="378"/>
      <c r="J150" s="378"/>
      <c r="K150" s="378"/>
      <c r="L150" s="378"/>
      <c r="M150" s="378"/>
      <c r="N150" s="378"/>
      <c r="O150" s="378"/>
      <c r="P150" s="378"/>
      <c r="Q150" s="378"/>
      <c r="R150" s="378"/>
      <c r="S150" s="378"/>
      <c r="T150" s="378"/>
      <c r="U150" s="378"/>
      <c r="V150" s="378"/>
      <c r="W150" s="378"/>
      <c r="X150" s="378"/>
      <c r="Y150" s="378"/>
      <c r="Z150" s="378"/>
      <c r="AA150" s="378"/>
      <c r="AB150" s="378"/>
      <c r="AC150" s="378"/>
      <c r="AD150" s="378"/>
      <c r="AE150" s="378"/>
      <c r="AF150" s="378"/>
      <c r="AG150" s="378"/>
      <c r="AH150" s="378"/>
      <c r="AI150" s="378"/>
      <c r="AJ150" s="378"/>
      <c r="AK150" s="378"/>
      <c r="AL150" s="378"/>
      <c r="AM150" s="378"/>
      <c r="AN150" s="378"/>
      <c r="AO150" s="378"/>
      <c r="AP150" s="378"/>
      <c r="AQ150" s="378"/>
      <c r="AR150" s="378"/>
      <c r="AS150" s="378"/>
      <c r="AT150" s="378"/>
      <c r="AU150" s="378"/>
      <c r="AV150" s="378"/>
      <c r="AW150" s="378"/>
      <c r="AX150" s="378"/>
      <c r="AY150" s="378"/>
      <c r="AZ150" s="378"/>
      <c r="BA150" s="378"/>
      <c r="BB150" s="378"/>
      <c r="BC150" s="378"/>
      <c r="BD150" s="378"/>
      <c r="BE150" s="378"/>
      <c r="BF150" s="378"/>
      <c r="BG150" s="378"/>
      <c r="BH150" s="378"/>
      <c r="BI150" s="378"/>
      <c r="BJ150" s="378"/>
      <c r="BK150" s="378"/>
      <c r="BL150" s="378"/>
      <c r="BM150" s="378"/>
      <c r="BN150" s="378"/>
      <c r="BO150" s="378"/>
      <c r="BP150" s="378"/>
      <c r="BQ150" s="378"/>
      <c r="BR150" s="378"/>
      <c r="BS150" s="378"/>
      <c r="BT150" s="378"/>
      <c r="BU150" s="378"/>
      <c r="BV150" s="378"/>
      <c r="BW150" s="378"/>
      <c r="BX150" s="378"/>
      <c r="BY150" s="378"/>
      <c r="BZ150" s="378"/>
      <c r="CA150" s="378"/>
      <c r="CB150" s="378"/>
    </row>
    <row r="151" spans="1:80" x14ac:dyDescent="0.2">
      <c r="A151" s="369"/>
      <c r="B151" s="360"/>
      <c r="C151" s="378"/>
      <c r="D151" s="378"/>
      <c r="E151" s="378"/>
      <c r="F151" s="378"/>
      <c r="G151" s="378"/>
      <c r="H151" s="378"/>
      <c r="I151" s="378"/>
      <c r="J151" s="378"/>
      <c r="K151" s="378"/>
      <c r="L151" s="378"/>
      <c r="M151" s="378"/>
      <c r="N151" s="378"/>
      <c r="O151" s="378"/>
      <c r="P151" s="378"/>
      <c r="Q151" s="378"/>
      <c r="R151" s="378"/>
      <c r="S151" s="378"/>
      <c r="T151" s="378"/>
      <c r="U151" s="378"/>
      <c r="V151" s="378"/>
      <c r="W151" s="378"/>
      <c r="X151" s="378"/>
      <c r="Y151" s="378"/>
      <c r="Z151" s="378"/>
      <c r="AA151" s="378"/>
      <c r="AB151" s="378"/>
      <c r="AC151" s="378"/>
      <c r="AD151" s="378"/>
      <c r="AE151" s="378"/>
      <c r="AF151" s="378"/>
      <c r="AG151" s="378"/>
      <c r="AH151" s="378"/>
      <c r="AI151" s="378"/>
      <c r="AJ151" s="378"/>
      <c r="AK151" s="378"/>
      <c r="AL151" s="378"/>
      <c r="AM151" s="378"/>
      <c r="AN151" s="378"/>
      <c r="AO151" s="378"/>
      <c r="AP151" s="378"/>
      <c r="AQ151" s="378"/>
      <c r="AR151" s="378"/>
      <c r="AS151" s="378"/>
      <c r="AT151" s="378"/>
      <c r="AU151" s="378"/>
      <c r="AV151" s="378"/>
      <c r="AW151" s="378"/>
      <c r="AX151" s="378"/>
      <c r="AY151" s="378"/>
      <c r="AZ151" s="378"/>
      <c r="BA151" s="378"/>
      <c r="BB151" s="378"/>
      <c r="BC151" s="378"/>
      <c r="BD151" s="378"/>
      <c r="BE151" s="378"/>
      <c r="BF151" s="378"/>
      <c r="BG151" s="378"/>
      <c r="BH151" s="378"/>
      <c r="BI151" s="378"/>
      <c r="BJ151" s="378"/>
      <c r="BK151" s="378"/>
      <c r="BL151" s="378"/>
      <c r="BM151" s="378"/>
      <c r="BN151" s="378"/>
      <c r="BO151" s="378"/>
      <c r="BP151" s="378"/>
      <c r="BQ151" s="378"/>
      <c r="BR151" s="378"/>
      <c r="BS151" s="378"/>
      <c r="BT151" s="378"/>
      <c r="BU151" s="378"/>
      <c r="BV151" s="378"/>
      <c r="BW151" s="378"/>
      <c r="BX151" s="378"/>
      <c r="BY151" s="378"/>
      <c r="BZ151" s="378"/>
      <c r="CA151" s="378"/>
      <c r="CB151" s="378"/>
    </row>
    <row r="152" spans="1:80" x14ac:dyDescent="0.2">
      <c r="A152" s="369"/>
      <c r="B152" s="360"/>
      <c r="C152" s="378"/>
      <c r="D152" s="378"/>
      <c r="E152" s="378"/>
      <c r="F152" s="378"/>
      <c r="G152" s="378"/>
      <c r="H152" s="378"/>
      <c r="I152" s="378"/>
      <c r="J152" s="378"/>
      <c r="K152" s="378"/>
      <c r="L152" s="378"/>
      <c r="M152" s="378"/>
      <c r="N152" s="378"/>
      <c r="O152" s="378"/>
      <c r="P152" s="378"/>
      <c r="Q152" s="378"/>
      <c r="R152" s="378"/>
      <c r="S152" s="378"/>
      <c r="T152" s="378"/>
      <c r="U152" s="378"/>
      <c r="V152" s="378"/>
      <c r="W152" s="378"/>
      <c r="X152" s="378"/>
      <c r="Y152" s="378"/>
      <c r="Z152" s="378"/>
      <c r="AA152" s="378"/>
      <c r="AB152" s="378"/>
      <c r="AC152" s="378"/>
      <c r="AD152" s="378"/>
      <c r="AE152" s="378"/>
      <c r="AF152" s="378"/>
      <c r="AG152" s="378"/>
      <c r="AH152" s="378"/>
      <c r="AI152" s="378"/>
      <c r="AJ152" s="378"/>
      <c r="AK152" s="378"/>
      <c r="AL152" s="378"/>
      <c r="AM152" s="378"/>
      <c r="AN152" s="378"/>
      <c r="AO152" s="378"/>
      <c r="AP152" s="378"/>
      <c r="AQ152" s="378"/>
      <c r="AR152" s="378"/>
      <c r="AS152" s="378"/>
      <c r="AT152" s="378"/>
      <c r="AU152" s="378"/>
      <c r="AV152" s="378"/>
      <c r="AW152" s="378"/>
      <c r="AX152" s="378"/>
      <c r="AY152" s="378"/>
      <c r="AZ152" s="378"/>
      <c r="BA152" s="378"/>
      <c r="BB152" s="378"/>
      <c r="BC152" s="378"/>
      <c r="BD152" s="378"/>
      <c r="BE152" s="378"/>
      <c r="BF152" s="378"/>
      <c r="BG152" s="378"/>
      <c r="BH152" s="378"/>
      <c r="BI152" s="378"/>
      <c r="BJ152" s="378"/>
      <c r="BK152" s="378"/>
      <c r="BL152" s="378"/>
      <c r="BM152" s="378"/>
      <c r="BN152" s="378"/>
      <c r="BO152" s="378"/>
      <c r="BP152" s="378"/>
      <c r="BQ152" s="378"/>
      <c r="BR152" s="378"/>
      <c r="BS152" s="378"/>
      <c r="BT152" s="378"/>
      <c r="BU152" s="378"/>
      <c r="BV152" s="378"/>
      <c r="BW152" s="378"/>
      <c r="BX152" s="378"/>
      <c r="BY152" s="378"/>
      <c r="BZ152" s="378"/>
      <c r="CA152" s="378"/>
      <c r="CB152" s="378"/>
    </row>
    <row r="153" spans="1:80" x14ac:dyDescent="0.2">
      <c r="A153" s="369"/>
      <c r="B153" s="360"/>
      <c r="C153" s="378"/>
      <c r="D153" s="378"/>
      <c r="E153" s="378"/>
      <c r="F153" s="378"/>
      <c r="G153" s="378"/>
      <c r="H153" s="378"/>
      <c r="I153" s="378"/>
      <c r="J153" s="378"/>
      <c r="K153" s="378"/>
      <c r="L153" s="378"/>
      <c r="M153" s="378"/>
      <c r="N153" s="378"/>
      <c r="O153" s="378"/>
      <c r="P153" s="378"/>
      <c r="Q153" s="378"/>
      <c r="R153" s="378"/>
      <c r="S153" s="378"/>
      <c r="T153" s="378"/>
      <c r="U153" s="378"/>
      <c r="V153" s="378"/>
      <c r="W153" s="378"/>
      <c r="X153" s="378"/>
      <c r="Y153" s="378"/>
      <c r="Z153" s="378"/>
      <c r="AA153" s="378"/>
      <c r="AB153" s="378"/>
      <c r="AC153" s="378"/>
      <c r="AD153" s="378"/>
      <c r="AE153" s="378"/>
      <c r="AF153" s="378"/>
      <c r="AG153" s="378"/>
      <c r="AH153" s="378"/>
      <c r="AI153" s="378"/>
      <c r="AJ153" s="378"/>
      <c r="AK153" s="378"/>
      <c r="AL153" s="378"/>
      <c r="AM153" s="378"/>
      <c r="AN153" s="378"/>
      <c r="AO153" s="378"/>
      <c r="AP153" s="378"/>
      <c r="AQ153" s="378"/>
      <c r="AR153" s="378"/>
      <c r="AS153" s="378"/>
      <c r="AT153" s="378"/>
      <c r="AU153" s="378"/>
      <c r="AV153" s="378"/>
      <c r="AW153" s="378"/>
      <c r="AX153" s="378"/>
      <c r="AY153" s="378"/>
      <c r="AZ153" s="378"/>
      <c r="BA153" s="378"/>
      <c r="BB153" s="378"/>
      <c r="BC153" s="378"/>
      <c r="BD153" s="378"/>
      <c r="BE153" s="378"/>
      <c r="BF153" s="378"/>
      <c r="BG153" s="378"/>
      <c r="BH153" s="378"/>
      <c r="BI153" s="378"/>
      <c r="BJ153" s="378"/>
      <c r="BK153" s="378"/>
      <c r="BL153" s="378"/>
      <c r="BM153" s="378"/>
      <c r="BN153" s="378"/>
      <c r="BO153" s="378"/>
      <c r="BP153" s="378"/>
      <c r="BQ153" s="378"/>
      <c r="BR153" s="378"/>
      <c r="BS153" s="378"/>
      <c r="BT153" s="378"/>
      <c r="BU153" s="378"/>
      <c r="BV153" s="378"/>
      <c r="BW153" s="378"/>
      <c r="BX153" s="378"/>
      <c r="BY153" s="378"/>
      <c r="BZ153" s="378"/>
      <c r="CA153" s="378"/>
      <c r="CB153" s="378"/>
    </row>
    <row r="154" spans="1:80" x14ac:dyDescent="0.2">
      <c r="A154" s="369"/>
      <c r="B154" s="360"/>
      <c r="C154" s="378"/>
      <c r="D154" s="378"/>
      <c r="E154" s="378"/>
      <c r="F154" s="378"/>
      <c r="G154" s="378"/>
      <c r="H154" s="378"/>
      <c r="I154" s="378"/>
      <c r="J154" s="378"/>
      <c r="K154" s="378"/>
      <c r="L154" s="378"/>
      <c r="M154" s="378"/>
      <c r="N154" s="378"/>
      <c r="O154" s="378"/>
      <c r="P154" s="378"/>
      <c r="Q154" s="378"/>
      <c r="R154" s="378"/>
      <c r="S154" s="378"/>
      <c r="T154" s="378"/>
      <c r="U154" s="378"/>
      <c r="V154" s="378"/>
      <c r="W154" s="378"/>
      <c r="X154" s="378"/>
      <c r="Y154" s="378"/>
      <c r="Z154" s="378"/>
      <c r="AA154" s="378"/>
      <c r="AB154" s="378"/>
      <c r="AC154" s="378"/>
      <c r="AD154" s="378"/>
      <c r="AE154" s="378"/>
      <c r="AF154" s="378"/>
      <c r="AG154" s="378"/>
      <c r="AH154" s="378"/>
      <c r="AI154" s="378"/>
      <c r="AJ154" s="378"/>
      <c r="AK154" s="378"/>
      <c r="AL154" s="378"/>
      <c r="AM154" s="378"/>
      <c r="AN154" s="378"/>
      <c r="AO154" s="378"/>
      <c r="AP154" s="378"/>
      <c r="AQ154" s="378"/>
      <c r="AR154" s="378"/>
      <c r="AS154" s="378"/>
      <c r="AT154" s="378"/>
      <c r="AU154" s="378"/>
      <c r="AV154" s="378"/>
      <c r="AW154" s="378"/>
      <c r="AX154" s="378"/>
      <c r="AY154" s="378"/>
      <c r="AZ154" s="378"/>
      <c r="BA154" s="378"/>
      <c r="BB154" s="378"/>
      <c r="BC154" s="378"/>
      <c r="BD154" s="378"/>
      <c r="BE154" s="378"/>
      <c r="BF154" s="378"/>
      <c r="BG154" s="378"/>
      <c r="BH154" s="378"/>
      <c r="BI154" s="378"/>
      <c r="BJ154" s="378"/>
      <c r="BK154" s="378"/>
      <c r="BL154" s="378"/>
      <c r="BM154" s="378"/>
      <c r="BN154" s="378"/>
      <c r="BO154" s="378"/>
      <c r="BP154" s="378"/>
      <c r="BQ154" s="378"/>
      <c r="BR154" s="378"/>
      <c r="BS154" s="378"/>
      <c r="BT154" s="378"/>
      <c r="BU154" s="378"/>
      <c r="BV154" s="378"/>
      <c r="BW154" s="378"/>
      <c r="BX154" s="378"/>
      <c r="BY154" s="378"/>
      <c r="BZ154" s="378"/>
      <c r="CA154" s="378"/>
      <c r="CB154" s="378"/>
    </row>
    <row r="155" spans="1:80" x14ac:dyDescent="0.2">
      <c r="A155" s="369"/>
      <c r="B155" s="360"/>
      <c r="C155" s="378"/>
      <c r="D155" s="378"/>
      <c r="E155" s="378"/>
      <c r="F155" s="378"/>
      <c r="G155" s="378"/>
      <c r="H155" s="378"/>
      <c r="I155" s="378"/>
      <c r="J155" s="378"/>
      <c r="K155" s="378"/>
      <c r="L155" s="378"/>
      <c r="M155" s="378"/>
      <c r="N155" s="378"/>
      <c r="O155" s="378"/>
      <c r="P155" s="378"/>
      <c r="Q155" s="378"/>
      <c r="R155" s="378"/>
      <c r="S155" s="378"/>
      <c r="T155" s="378"/>
      <c r="U155" s="378"/>
      <c r="V155" s="378"/>
      <c r="W155" s="378"/>
      <c r="X155" s="378"/>
      <c r="Y155" s="378"/>
      <c r="Z155" s="378"/>
      <c r="AA155" s="378"/>
      <c r="AB155" s="378"/>
      <c r="AC155" s="378"/>
      <c r="AD155" s="378"/>
      <c r="AE155" s="378"/>
      <c r="AF155" s="378"/>
      <c r="AG155" s="378"/>
      <c r="AH155" s="378"/>
      <c r="AI155" s="378"/>
      <c r="AJ155" s="378"/>
      <c r="AK155" s="378"/>
      <c r="AL155" s="378"/>
      <c r="AM155" s="378"/>
      <c r="AN155" s="378"/>
      <c r="AO155" s="378"/>
      <c r="AP155" s="378"/>
      <c r="AQ155" s="378"/>
      <c r="AR155" s="378"/>
      <c r="AS155" s="378"/>
      <c r="AT155" s="378"/>
      <c r="AU155" s="378"/>
      <c r="AV155" s="378"/>
      <c r="AW155" s="378"/>
      <c r="AX155" s="378"/>
      <c r="AY155" s="378"/>
      <c r="AZ155" s="378"/>
      <c r="BA155" s="378"/>
      <c r="BB155" s="378"/>
      <c r="BC155" s="378"/>
      <c r="BD155" s="378"/>
      <c r="BE155" s="378"/>
      <c r="BF155" s="378"/>
      <c r="BG155" s="378"/>
      <c r="BH155" s="378"/>
      <c r="BI155" s="378"/>
      <c r="BJ155" s="378"/>
      <c r="BK155" s="378"/>
      <c r="BL155" s="378"/>
      <c r="BM155" s="378"/>
      <c r="BN155" s="378"/>
      <c r="BO155" s="378"/>
      <c r="BP155" s="378"/>
      <c r="BQ155" s="378"/>
      <c r="BR155" s="378"/>
      <c r="BS155" s="378"/>
      <c r="BT155" s="378"/>
      <c r="BU155" s="378"/>
      <c r="BV155" s="378"/>
      <c r="BW155" s="378"/>
      <c r="BX155" s="378"/>
      <c r="BY155" s="378"/>
      <c r="BZ155" s="378"/>
      <c r="CA155" s="378"/>
      <c r="CB155" s="378"/>
    </row>
    <row r="156" spans="1:80" x14ac:dyDescent="0.2">
      <c r="A156" s="369"/>
      <c r="B156" s="360"/>
      <c r="C156" s="378"/>
      <c r="D156" s="378"/>
      <c r="E156" s="378"/>
      <c r="F156" s="378"/>
      <c r="G156" s="378"/>
      <c r="H156" s="378"/>
      <c r="I156" s="378"/>
      <c r="J156" s="378"/>
      <c r="K156" s="378"/>
      <c r="L156" s="378"/>
      <c r="M156" s="378"/>
      <c r="N156" s="378"/>
      <c r="O156" s="378"/>
      <c r="P156" s="378"/>
      <c r="Q156" s="378"/>
      <c r="R156" s="378"/>
      <c r="S156" s="378"/>
      <c r="T156" s="378"/>
      <c r="U156" s="378"/>
      <c r="V156" s="378"/>
      <c r="W156" s="378"/>
      <c r="X156" s="378"/>
      <c r="Y156" s="378"/>
      <c r="Z156" s="378"/>
      <c r="AA156" s="378"/>
      <c r="AB156" s="378"/>
      <c r="AC156" s="378"/>
      <c r="AD156" s="378"/>
      <c r="AE156" s="378"/>
      <c r="AF156" s="378"/>
      <c r="AG156" s="378"/>
      <c r="AH156" s="378"/>
      <c r="AI156" s="378"/>
      <c r="AJ156" s="378"/>
      <c r="AK156" s="378"/>
      <c r="AL156" s="378"/>
      <c r="AM156" s="378"/>
      <c r="AN156" s="378"/>
      <c r="AO156" s="378"/>
      <c r="AP156" s="378"/>
      <c r="AQ156" s="378"/>
      <c r="AR156" s="378"/>
      <c r="AS156" s="378"/>
      <c r="AT156" s="378"/>
      <c r="AU156" s="378"/>
      <c r="AV156" s="378"/>
      <c r="AW156" s="378"/>
      <c r="AX156" s="378"/>
      <c r="AY156" s="378"/>
      <c r="AZ156" s="378"/>
      <c r="BA156" s="378"/>
      <c r="BB156" s="378"/>
      <c r="BC156" s="378"/>
      <c r="BD156" s="378"/>
      <c r="BE156" s="378"/>
      <c r="BF156" s="378"/>
      <c r="BG156" s="378"/>
      <c r="BH156" s="378"/>
      <c r="BI156" s="378"/>
      <c r="BJ156" s="378"/>
      <c r="BK156" s="378"/>
      <c r="BL156" s="378"/>
      <c r="BM156" s="378"/>
      <c r="BN156" s="378"/>
      <c r="BO156" s="378"/>
      <c r="BP156" s="378"/>
      <c r="BQ156" s="378"/>
      <c r="BR156" s="378"/>
      <c r="BS156" s="378"/>
      <c r="BT156" s="378"/>
      <c r="BU156" s="378"/>
      <c r="BV156" s="378"/>
      <c r="BW156" s="378"/>
      <c r="BX156" s="378"/>
      <c r="BY156" s="378"/>
      <c r="BZ156" s="378"/>
      <c r="CA156" s="378"/>
      <c r="CB156" s="378"/>
    </row>
    <row r="157" spans="1:80" x14ac:dyDescent="0.2">
      <c r="A157" s="369"/>
      <c r="B157" s="360"/>
      <c r="C157" s="378"/>
      <c r="D157" s="378"/>
      <c r="E157" s="378"/>
      <c r="F157" s="378"/>
      <c r="G157" s="378"/>
      <c r="H157" s="378"/>
      <c r="I157" s="378"/>
      <c r="J157" s="378"/>
      <c r="K157" s="378"/>
      <c r="L157" s="378"/>
      <c r="M157" s="378"/>
      <c r="N157" s="378"/>
      <c r="O157" s="378"/>
      <c r="P157" s="378"/>
      <c r="Q157" s="378"/>
      <c r="R157" s="378"/>
      <c r="S157" s="378"/>
      <c r="T157" s="378"/>
      <c r="U157" s="378"/>
      <c r="V157" s="378"/>
      <c r="W157" s="378"/>
      <c r="X157" s="378"/>
      <c r="Y157" s="378"/>
      <c r="Z157" s="378"/>
      <c r="AA157" s="378"/>
      <c r="AB157" s="378"/>
      <c r="AC157" s="378"/>
      <c r="AD157" s="378"/>
      <c r="AE157" s="378"/>
      <c r="AF157" s="378"/>
      <c r="AG157" s="378"/>
      <c r="AH157" s="378"/>
      <c r="AI157" s="378"/>
      <c r="AJ157" s="378"/>
      <c r="AK157" s="378"/>
      <c r="AL157" s="378"/>
      <c r="AM157" s="378"/>
      <c r="AN157" s="378"/>
      <c r="AO157" s="378"/>
      <c r="AP157" s="378"/>
      <c r="AQ157" s="378"/>
      <c r="AR157" s="378"/>
      <c r="AS157" s="378"/>
      <c r="AT157" s="378"/>
      <c r="AU157" s="378"/>
      <c r="AV157" s="378"/>
      <c r="AW157" s="378"/>
      <c r="AX157" s="378"/>
      <c r="AY157" s="378"/>
      <c r="AZ157" s="378"/>
      <c r="BA157" s="378"/>
      <c r="BB157" s="378"/>
      <c r="BC157" s="378"/>
      <c r="BD157" s="378"/>
      <c r="BE157" s="378"/>
      <c r="BF157" s="378"/>
      <c r="BG157" s="378"/>
      <c r="BH157" s="378"/>
      <c r="BI157" s="378"/>
      <c r="BJ157" s="378"/>
      <c r="BK157" s="378"/>
      <c r="BL157" s="378"/>
      <c r="BM157" s="378"/>
      <c r="BN157" s="378"/>
      <c r="BO157" s="378"/>
      <c r="BP157" s="378"/>
      <c r="BQ157" s="378"/>
      <c r="BR157" s="378"/>
      <c r="BS157" s="378"/>
      <c r="BT157" s="378"/>
      <c r="BU157" s="378"/>
      <c r="BV157" s="378"/>
      <c r="BW157" s="378"/>
      <c r="BX157" s="378"/>
      <c r="BY157" s="378"/>
      <c r="BZ157" s="378"/>
      <c r="CA157" s="378"/>
      <c r="CB157" s="378"/>
    </row>
    <row r="158" spans="1:80" x14ac:dyDescent="0.2">
      <c r="A158" s="369"/>
      <c r="B158" s="360"/>
      <c r="C158" s="378"/>
      <c r="D158" s="378"/>
      <c r="E158" s="378"/>
      <c r="F158" s="378"/>
      <c r="G158" s="378"/>
      <c r="H158" s="378"/>
      <c r="I158" s="378"/>
      <c r="J158" s="378"/>
      <c r="K158" s="378"/>
      <c r="L158" s="378"/>
      <c r="M158" s="378"/>
      <c r="N158" s="378"/>
      <c r="O158" s="378"/>
      <c r="P158" s="378"/>
      <c r="Q158" s="378"/>
      <c r="R158" s="378"/>
      <c r="S158" s="378"/>
      <c r="T158" s="378"/>
      <c r="U158" s="378"/>
      <c r="V158" s="378"/>
      <c r="W158" s="378"/>
      <c r="X158" s="378"/>
      <c r="Y158" s="378"/>
      <c r="Z158" s="378"/>
      <c r="AA158" s="378"/>
      <c r="AB158" s="378"/>
      <c r="AC158" s="378"/>
      <c r="AD158" s="378"/>
      <c r="AE158" s="378"/>
      <c r="AF158" s="378"/>
      <c r="AG158" s="378"/>
      <c r="AH158" s="378"/>
      <c r="AI158" s="378"/>
      <c r="AJ158" s="378"/>
      <c r="AK158" s="378"/>
      <c r="AL158" s="378"/>
      <c r="AM158" s="378"/>
      <c r="AN158" s="378"/>
      <c r="AO158" s="378"/>
      <c r="AP158" s="378"/>
      <c r="AQ158" s="378"/>
      <c r="AR158" s="378"/>
      <c r="AS158" s="378"/>
      <c r="AT158" s="378"/>
      <c r="AU158" s="378"/>
      <c r="AV158" s="378"/>
      <c r="AW158" s="378"/>
      <c r="AX158" s="378"/>
      <c r="AY158" s="378"/>
      <c r="AZ158" s="378"/>
      <c r="BA158" s="378"/>
      <c r="BB158" s="378"/>
      <c r="BC158" s="378"/>
      <c r="BD158" s="378"/>
      <c r="BE158" s="378"/>
      <c r="BF158" s="378"/>
      <c r="BG158" s="378"/>
      <c r="BH158" s="378"/>
      <c r="BI158" s="378"/>
      <c r="BJ158" s="378"/>
      <c r="BK158" s="378"/>
      <c r="BL158" s="378"/>
      <c r="BM158" s="378"/>
      <c r="BN158" s="378"/>
      <c r="BO158" s="378"/>
      <c r="BP158" s="378"/>
      <c r="BQ158" s="378"/>
      <c r="BR158" s="378"/>
      <c r="BS158" s="378"/>
      <c r="BT158" s="378"/>
      <c r="BU158" s="378"/>
      <c r="BV158" s="378"/>
      <c r="BW158" s="378"/>
      <c r="BX158" s="378"/>
      <c r="BY158" s="378"/>
      <c r="BZ158" s="378"/>
      <c r="CA158" s="378"/>
      <c r="CB158" s="378"/>
    </row>
    <row r="159" spans="1:80" x14ac:dyDescent="0.2">
      <c r="A159" s="369"/>
      <c r="B159" s="360"/>
      <c r="C159" s="378"/>
      <c r="D159" s="378"/>
      <c r="E159" s="378"/>
      <c r="F159" s="378"/>
      <c r="G159" s="378"/>
      <c r="H159" s="378"/>
      <c r="I159" s="378"/>
      <c r="J159" s="378"/>
      <c r="K159" s="378"/>
      <c r="L159" s="378"/>
      <c r="M159" s="378"/>
      <c r="N159" s="378"/>
      <c r="O159" s="378"/>
      <c r="P159" s="378"/>
      <c r="Q159" s="378"/>
      <c r="R159" s="378"/>
      <c r="S159" s="378"/>
      <c r="T159" s="378"/>
      <c r="U159" s="378"/>
      <c r="V159" s="378"/>
      <c r="W159" s="378"/>
      <c r="X159" s="378"/>
      <c r="Y159" s="378"/>
      <c r="Z159" s="378"/>
      <c r="AA159" s="378"/>
      <c r="AB159" s="378"/>
      <c r="AC159" s="378"/>
      <c r="AD159" s="378"/>
      <c r="AE159" s="378"/>
      <c r="AF159" s="378"/>
      <c r="AG159" s="378"/>
      <c r="AH159" s="378"/>
      <c r="AI159" s="378"/>
      <c r="AJ159" s="378"/>
      <c r="AK159" s="378"/>
      <c r="AL159" s="378"/>
      <c r="AM159" s="378"/>
      <c r="AN159" s="378"/>
      <c r="AO159" s="378"/>
      <c r="AP159" s="378"/>
      <c r="AQ159" s="378"/>
      <c r="AR159" s="378"/>
      <c r="AS159" s="378"/>
      <c r="AT159" s="378"/>
      <c r="AU159" s="378"/>
      <c r="AV159" s="378"/>
      <c r="AW159" s="378"/>
      <c r="AX159" s="378"/>
      <c r="AY159" s="378"/>
      <c r="AZ159" s="378"/>
      <c r="BA159" s="378"/>
      <c r="BB159" s="378"/>
      <c r="BC159" s="378"/>
      <c r="BD159" s="378"/>
      <c r="BE159" s="378"/>
      <c r="BF159" s="378"/>
      <c r="BG159" s="378"/>
      <c r="BH159" s="378"/>
      <c r="BI159" s="378"/>
      <c r="BJ159" s="378"/>
      <c r="BK159" s="378"/>
      <c r="BL159" s="378"/>
      <c r="BM159" s="378"/>
      <c r="BN159" s="378"/>
      <c r="BO159" s="378"/>
      <c r="BP159" s="378"/>
      <c r="BQ159" s="378"/>
      <c r="BR159" s="378"/>
      <c r="BS159" s="378"/>
      <c r="BT159" s="378"/>
      <c r="BU159" s="378"/>
      <c r="BV159" s="378"/>
      <c r="BW159" s="378"/>
      <c r="BX159" s="378"/>
      <c r="BY159" s="378"/>
      <c r="BZ159" s="378"/>
      <c r="CA159" s="378"/>
      <c r="CB159" s="378"/>
    </row>
    <row r="160" spans="1:80" x14ac:dyDescent="0.2">
      <c r="A160" s="369"/>
      <c r="B160" s="360"/>
      <c r="C160" s="378"/>
      <c r="D160" s="378"/>
      <c r="E160" s="378"/>
      <c r="F160" s="378"/>
      <c r="G160" s="378"/>
      <c r="H160" s="378"/>
      <c r="I160" s="378"/>
      <c r="J160" s="378"/>
      <c r="K160" s="378"/>
      <c r="L160" s="378"/>
      <c r="M160" s="378"/>
      <c r="N160" s="378"/>
      <c r="O160" s="378"/>
      <c r="P160" s="378"/>
      <c r="Q160" s="378"/>
      <c r="R160" s="378"/>
      <c r="S160" s="378"/>
      <c r="T160" s="378"/>
      <c r="U160" s="378"/>
      <c r="V160" s="378"/>
      <c r="W160" s="378"/>
      <c r="X160" s="378"/>
      <c r="Y160" s="378"/>
      <c r="Z160" s="378"/>
      <c r="AA160" s="378"/>
      <c r="AB160" s="378"/>
      <c r="AC160" s="378"/>
      <c r="AD160" s="378"/>
      <c r="AE160" s="378"/>
      <c r="AF160" s="378"/>
      <c r="AG160" s="378"/>
      <c r="AH160" s="378"/>
      <c r="AI160" s="378"/>
      <c r="AJ160" s="378"/>
      <c r="AK160" s="378"/>
      <c r="AL160" s="378"/>
      <c r="AM160" s="378"/>
      <c r="AN160" s="378"/>
      <c r="AO160" s="378"/>
      <c r="AP160" s="378"/>
      <c r="AQ160" s="378"/>
      <c r="AR160" s="378"/>
      <c r="AS160" s="378"/>
      <c r="AT160" s="378"/>
      <c r="AU160" s="378"/>
      <c r="AV160" s="378"/>
      <c r="AW160" s="378"/>
      <c r="AX160" s="378"/>
      <c r="AY160" s="378"/>
      <c r="AZ160" s="378"/>
      <c r="BA160" s="378"/>
      <c r="BB160" s="378"/>
      <c r="BC160" s="378"/>
      <c r="BD160" s="378"/>
      <c r="BE160" s="378"/>
      <c r="BF160" s="378"/>
      <c r="BG160" s="378"/>
      <c r="BH160" s="378"/>
      <c r="BI160" s="378"/>
      <c r="BJ160" s="378"/>
      <c r="BK160" s="378"/>
      <c r="BL160" s="378"/>
      <c r="BM160" s="378"/>
      <c r="BN160" s="378"/>
      <c r="BO160" s="378"/>
      <c r="BP160" s="378"/>
      <c r="BQ160" s="378"/>
      <c r="BR160" s="378"/>
      <c r="BS160" s="378"/>
      <c r="BT160" s="378"/>
      <c r="BU160" s="378"/>
      <c r="BV160" s="378"/>
      <c r="BW160" s="378"/>
      <c r="BX160" s="378"/>
      <c r="BY160" s="378"/>
      <c r="BZ160" s="378"/>
      <c r="CA160" s="378"/>
      <c r="CB160" s="378"/>
    </row>
    <row r="161" spans="1:80" x14ac:dyDescent="0.2">
      <c r="A161" s="369"/>
      <c r="B161" s="360"/>
      <c r="C161" s="378"/>
      <c r="D161" s="378"/>
      <c r="E161" s="378"/>
      <c r="F161" s="378"/>
      <c r="G161" s="378"/>
      <c r="H161" s="378"/>
      <c r="I161" s="378"/>
      <c r="J161" s="378"/>
      <c r="K161" s="378"/>
      <c r="L161" s="378"/>
      <c r="M161" s="378"/>
      <c r="N161" s="378"/>
      <c r="O161" s="378"/>
      <c r="P161" s="378"/>
      <c r="Q161" s="378"/>
      <c r="R161" s="378"/>
      <c r="S161" s="378"/>
      <c r="T161" s="378"/>
      <c r="U161" s="378"/>
      <c r="V161" s="378"/>
      <c r="W161" s="378"/>
      <c r="X161" s="378"/>
      <c r="Y161" s="378"/>
      <c r="Z161" s="378"/>
      <c r="AA161" s="378"/>
      <c r="AB161" s="378"/>
      <c r="AC161" s="378"/>
      <c r="AD161" s="378"/>
      <c r="AE161" s="378"/>
      <c r="AF161" s="378"/>
      <c r="AG161" s="378"/>
      <c r="AH161" s="378"/>
      <c r="AI161" s="378"/>
      <c r="AJ161" s="378"/>
      <c r="AK161" s="378"/>
      <c r="AL161" s="378"/>
      <c r="AM161" s="378"/>
      <c r="AN161" s="378"/>
      <c r="AO161" s="378"/>
      <c r="AP161" s="378"/>
      <c r="AQ161" s="378"/>
      <c r="AR161" s="378"/>
      <c r="AS161" s="378"/>
      <c r="AT161" s="378"/>
      <c r="AU161" s="378"/>
      <c r="AV161" s="378"/>
      <c r="AW161" s="378"/>
      <c r="AX161" s="378"/>
      <c r="AY161" s="378"/>
      <c r="AZ161" s="378"/>
      <c r="BA161" s="378"/>
      <c r="BB161" s="378"/>
      <c r="BC161" s="378"/>
      <c r="BD161" s="378"/>
      <c r="BE161" s="378"/>
      <c r="BF161" s="378"/>
      <c r="BG161" s="378"/>
      <c r="BH161" s="378"/>
      <c r="BI161" s="378"/>
      <c r="BJ161" s="378"/>
      <c r="BK161" s="378"/>
      <c r="BL161" s="378"/>
      <c r="BM161" s="378"/>
      <c r="BN161" s="378"/>
      <c r="BO161" s="378"/>
      <c r="BP161" s="378"/>
      <c r="BQ161" s="378"/>
      <c r="BR161" s="378"/>
      <c r="BS161" s="378"/>
      <c r="BT161" s="378"/>
      <c r="BU161" s="378"/>
      <c r="BV161" s="378"/>
      <c r="BW161" s="378"/>
      <c r="BX161" s="378"/>
      <c r="BY161" s="378"/>
      <c r="BZ161" s="378"/>
      <c r="CA161" s="378"/>
      <c r="CB161" s="378"/>
    </row>
    <row r="162" spans="1:80" x14ac:dyDescent="0.2">
      <c r="A162" s="369"/>
      <c r="B162" s="360"/>
      <c r="C162" s="378"/>
      <c r="D162" s="378"/>
      <c r="E162" s="378"/>
      <c r="F162" s="378"/>
      <c r="G162" s="378"/>
      <c r="H162" s="378"/>
      <c r="I162" s="378"/>
      <c r="J162" s="378"/>
      <c r="K162" s="378"/>
      <c r="L162" s="378"/>
      <c r="M162" s="378"/>
      <c r="N162" s="378"/>
      <c r="O162" s="378"/>
      <c r="P162" s="378"/>
      <c r="Q162" s="378"/>
      <c r="R162" s="378"/>
      <c r="S162" s="378"/>
      <c r="T162" s="378"/>
      <c r="U162" s="378"/>
      <c r="V162" s="378"/>
      <c r="W162" s="378"/>
      <c r="X162" s="378"/>
      <c r="Y162" s="378"/>
      <c r="Z162" s="378"/>
      <c r="AA162" s="378"/>
      <c r="AB162" s="378"/>
      <c r="AC162" s="378"/>
      <c r="AD162" s="378"/>
      <c r="AE162" s="378"/>
      <c r="AF162" s="378"/>
      <c r="AG162" s="378"/>
      <c r="AH162" s="378"/>
      <c r="AI162" s="378"/>
      <c r="AJ162" s="378"/>
      <c r="AK162" s="378"/>
      <c r="AL162" s="378"/>
      <c r="AM162" s="378"/>
      <c r="AN162" s="378"/>
      <c r="AO162" s="378"/>
      <c r="AP162" s="378"/>
      <c r="AQ162" s="378"/>
      <c r="AR162" s="378"/>
      <c r="AS162" s="378"/>
      <c r="AT162" s="378"/>
      <c r="AU162" s="378"/>
      <c r="AV162" s="378"/>
      <c r="AW162" s="378"/>
      <c r="AX162" s="378"/>
      <c r="AY162" s="378"/>
      <c r="AZ162" s="378"/>
      <c r="BA162" s="378"/>
      <c r="BB162" s="378"/>
      <c r="BC162" s="378"/>
      <c r="BD162" s="378"/>
      <c r="BE162" s="378"/>
      <c r="BF162" s="378"/>
      <c r="BG162" s="378"/>
      <c r="BH162" s="378"/>
      <c r="BI162" s="378"/>
      <c r="BJ162" s="378"/>
      <c r="BK162" s="378"/>
      <c r="BL162" s="378"/>
      <c r="BM162" s="378"/>
      <c r="BN162" s="378"/>
      <c r="BO162" s="378"/>
      <c r="BP162" s="378"/>
      <c r="BQ162" s="378"/>
      <c r="BR162" s="378"/>
      <c r="BS162" s="378"/>
      <c r="BT162" s="378"/>
      <c r="BU162" s="378"/>
      <c r="BV162" s="378"/>
      <c r="BW162" s="378"/>
      <c r="BX162" s="378"/>
      <c r="BY162" s="378"/>
      <c r="BZ162" s="378"/>
      <c r="CA162" s="378"/>
      <c r="CB162" s="378"/>
    </row>
    <row r="163" spans="1:80" x14ac:dyDescent="0.2">
      <c r="A163" s="369"/>
      <c r="B163" s="360"/>
      <c r="C163" s="378"/>
      <c r="D163" s="378"/>
      <c r="E163" s="378"/>
      <c r="F163" s="378"/>
      <c r="G163" s="378"/>
      <c r="H163" s="378"/>
      <c r="I163" s="378"/>
      <c r="J163" s="378"/>
      <c r="K163" s="378"/>
      <c r="L163" s="378"/>
      <c r="M163" s="378"/>
      <c r="N163" s="378"/>
      <c r="O163" s="378"/>
      <c r="P163" s="378"/>
      <c r="Q163" s="378"/>
      <c r="R163" s="378"/>
      <c r="S163" s="378"/>
      <c r="T163" s="378"/>
      <c r="U163" s="378"/>
      <c r="V163" s="378"/>
      <c r="W163" s="378"/>
      <c r="X163" s="378"/>
      <c r="Y163" s="378"/>
      <c r="Z163" s="378"/>
      <c r="AA163" s="378"/>
      <c r="AB163" s="378"/>
      <c r="AC163" s="378"/>
      <c r="AD163" s="378"/>
      <c r="AE163" s="378"/>
      <c r="AF163" s="378"/>
      <c r="AG163" s="378"/>
      <c r="AH163" s="378"/>
      <c r="AI163" s="378"/>
      <c r="AJ163" s="378"/>
      <c r="AK163" s="378"/>
      <c r="AL163" s="378"/>
      <c r="AM163" s="378"/>
      <c r="AN163" s="378"/>
      <c r="AO163" s="378"/>
      <c r="AP163" s="378"/>
      <c r="AQ163" s="378"/>
      <c r="AR163" s="378"/>
      <c r="AS163" s="378"/>
      <c r="AT163" s="378"/>
      <c r="AU163" s="378"/>
      <c r="AV163" s="378"/>
      <c r="AW163" s="378"/>
      <c r="AX163" s="378"/>
      <c r="AY163" s="378"/>
      <c r="AZ163" s="378"/>
      <c r="BA163" s="378"/>
      <c r="BB163" s="378"/>
      <c r="BC163" s="378"/>
      <c r="BD163" s="378"/>
      <c r="BE163" s="378"/>
      <c r="BF163" s="378"/>
      <c r="BG163" s="378"/>
      <c r="BH163" s="378"/>
      <c r="BI163" s="378"/>
      <c r="BJ163" s="378"/>
      <c r="BK163" s="378"/>
      <c r="BL163" s="378"/>
      <c r="BM163" s="378"/>
      <c r="BN163" s="378"/>
      <c r="BO163" s="378"/>
      <c r="BP163" s="378"/>
      <c r="BQ163" s="378"/>
      <c r="BR163" s="378"/>
      <c r="BS163" s="378"/>
      <c r="BT163" s="378"/>
      <c r="BU163" s="378"/>
      <c r="BV163" s="378"/>
      <c r="BW163" s="378"/>
      <c r="BX163" s="378"/>
      <c r="BY163" s="378"/>
      <c r="BZ163" s="378"/>
      <c r="CA163" s="378"/>
      <c r="CB163" s="378"/>
    </row>
    <row r="164" spans="1:80" x14ac:dyDescent="0.2">
      <c r="A164" s="369"/>
      <c r="B164" s="360"/>
      <c r="C164" s="378"/>
      <c r="D164" s="378"/>
      <c r="E164" s="378"/>
      <c r="F164" s="378"/>
      <c r="G164" s="378"/>
      <c r="H164" s="378"/>
      <c r="I164" s="378"/>
      <c r="J164" s="378"/>
      <c r="K164" s="378"/>
      <c r="L164" s="378"/>
      <c r="M164" s="378"/>
      <c r="N164" s="378"/>
      <c r="O164" s="378"/>
      <c r="P164" s="378"/>
      <c r="Q164" s="378"/>
      <c r="R164" s="378"/>
      <c r="S164" s="378"/>
      <c r="T164" s="378"/>
      <c r="U164" s="378"/>
      <c r="V164" s="378"/>
      <c r="W164" s="378"/>
      <c r="X164" s="378"/>
      <c r="Y164" s="378"/>
      <c r="Z164" s="378"/>
      <c r="AA164" s="378"/>
      <c r="AB164" s="378"/>
      <c r="AC164" s="378"/>
      <c r="AD164" s="378"/>
      <c r="AE164" s="378"/>
      <c r="AF164" s="378"/>
      <c r="AG164" s="378"/>
      <c r="AH164" s="378"/>
      <c r="AI164" s="378"/>
      <c r="AJ164" s="378"/>
      <c r="AK164" s="378"/>
      <c r="AL164" s="378"/>
      <c r="AM164" s="378"/>
      <c r="AN164" s="378"/>
      <c r="AO164" s="378"/>
      <c r="AP164" s="378"/>
      <c r="AQ164" s="378"/>
      <c r="AR164" s="378"/>
      <c r="AS164" s="378"/>
      <c r="AT164" s="378"/>
      <c r="AU164" s="378"/>
      <c r="AV164" s="378"/>
      <c r="AW164" s="378"/>
      <c r="AX164" s="378"/>
      <c r="AY164" s="378"/>
      <c r="AZ164" s="378"/>
      <c r="BA164" s="378"/>
      <c r="BB164" s="378"/>
      <c r="BC164" s="378"/>
      <c r="BD164" s="378"/>
      <c r="BE164" s="378"/>
      <c r="BF164" s="378"/>
      <c r="BG164" s="378"/>
      <c r="BH164" s="378"/>
      <c r="BI164" s="378"/>
      <c r="BJ164" s="378"/>
      <c r="BK164" s="378"/>
      <c r="BL164" s="378"/>
      <c r="BM164" s="378"/>
      <c r="BN164" s="378"/>
      <c r="BO164" s="378"/>
      <c r="BP164" s="378"/>
      <c r="BQ164" s="378"/>
      <c r="BR164" s="378"/>
      <c r="BS164" s="378"/>
      <c r="BT164" s="378"/>
      <c r="BU164" s="378"/>
      <c r="BV164" s="378"/>
      <c r="BW164" s="378"/>
      <c r="BX164" s="378"/>
      <c r="BY164" s="378"/>
      <c r="BZ164" s="378"/>
      <c r="CA164" s="378"/>
      <c r="CB164" s="378"/>
    </row>
    <row r="165" spans="1:80" x14ac:dyDescent="0.2">
      <c r="A165" s="369"/>
      <c r="B165" s="360"/>
      <c r="C165" s="378"/>
      <c r="D165" s="378"/>
      <c r="E165" s="378"/>
      <c r="F165" s="378"/>
      <c r="G165" s="378"/>
      <c r="H165" s="378"/>
      <c r="I165" s="378"/>
      <c r="J165" s="378"/>
      <c r="K165" s="378"/>
      <c r="L165" s="378"/>
      <c r="M165" s="378"/>
      <c r="N165" s="378"/>
      <c r="O165" s="378"/>
      <c r="P165" s="378"/>
      <c r="Q165" s="378"/>
      <c r="R165" s="378"/>
      <c r="S165" s="378"/>
      <c r="T165" s="378"/>
      <c r="U165" s="378"/>
      <c r="V165" s="378"/>
      <c r="W165" s="378"/>
      <c r="X165" s="378"/>
      <c r="Y165" s="378"/>
      <c r="Z165" s="378"/>
      <c r="AA165" s="378"/>
      <c r="AB165" s="378"/>
      <c r="AC165" s="378"/>
      <c r="AD165" s="378"/>
      <c r="AE165" s="378"/>
      <c r="AF165" s="378"/>
      <c r="AG165" s="378"/>
      <c r="AH165" s="378"/>
      <c r="AI165" s="378"/>
      <c r="AJ165" s="378"/>
      <c r="AK165" s="378"/>
      <c r="AL165" s="378"/>
      <c r="AM165" s="378"/>
      <c r="AN165" s="378"/>
      <c r="AO165" s="378"/>
      <c r="AP165" s="378"/>
      <c r="AQ165" s="378"/>
      <c r="AR165" s="378"/>
      <c r="AS165" s="378"/>
      <c r="AT165" s="378"/>
      <c r="AU165" s="378"/>
      <c r="AV165" s="378"/>
      <c r="AW165" s="378"/>
      <c r="AX165" s="378"/>
      <c r="AY165" s="378"/>
      <c r="AZ165" s="378"/>
      <c r="BA165" s="378"/>
      <c r="BB165" s="378"/>
      <c r="BC165" s="378"/>
      <c r="BD165" s="378"/>
      <c r="BE165" s="378"/>
      <c r="BF165" s="378"/>
      <c r="BG165" s="378"/>
      <c r="BH165" s="378"/>
      <c r="BI165" s="378"/>
      <c r="BJ165" s="378"/>
      <c r="BK165" s="378"/>
      <c r="BL165" s="378"/>
      <c r="BM165" s="378"/>
      <c r="BN165" s="378"/>
      <c r="BO165" s="378"/>
      <c r="BP165" s="378"/>
      <c r="BQ165" s="378"/>
      <c r="BR165" s="378"/>
      <c r="BS165" s="378"/>
      <c r="BT165" s="378"/>
      <c r="BU165" s="378"/>
      <c r="BV165" s="378"/>
      <c r="BW165" s="378"/>
      <c r="BX165" s="378"/>
      <c r="BY165" s="378"/>
      <c r="BZ165" s="378"/>
      <c r="CA165" s="378"/>
      <c r="CB165" s="378"/>
    </row>
    <row r="166" spans="1:80" x14ac:dyDescent="0.2">
      <c r="A166" s="369"/>
      <c r="B166" s="360"/>
      <c r="C166" s="378"/>
      <c r="D166" s="378"/>
      <c r="E166" s="378"/>
      <c r="F166" s="378"/>
      <c r="G166" s="378"/>
      <c r="H166" s="378"/>
      <c r="I166" s="378"/>
      <c r="J166" s="378"/>
      <c r="K166" s="378"/>
      <c r="L166" s="378"/>
      <c r="M166" s="378"/>
      <c r="N166" s="378"/>
      <c r="O166" s="378"/>
      <c r="P166" s="378"/>
      <c r="Q166" s="378"/>
      <c r="R166" s="378"/>
      <c r="S166" s="378"/>
      <c r="T166" s="378"/>
      <c r="U166" s="378"/>
      <c r="V166" s="378"/>
      <c r="W166" s="378"/>
      <c r="X166" s="378"/>
      <c r="Y166" s="378"/>
      <c r="Z166" s="378"/>
      <c r="AA166" s="378"/>
      <c r="AB166" s="378"/>
      <c r="AC166" s="378"/>
      <c r="AD166" s="378"/>
      <c r="AE166" s="378"/>
      <c r="AF166" s="378"/>
      <c r="AG166" s="378"/>
      <c r="AH166" s="378"/>
      <c r="AI166" s="378"/>
      <c r="AJ166" s="378"/>
      <c r="AK166" s="378"/>
      <c r="AL166" s="378"/>
      <c r="AM166" s="378"/>
      <c r="AN166" s="378"/>
      <c r="AO166" s="378"/>
      <c r="AP166" s="378"/>
      <c r="AQ166" s="378"/>
      <c r="AR166" s="378"/>
      <c r="AS166" s="378"/>
      <c r="AT166" s="378"/>
      <c r="AU166" s="378"/>
      <c r="AV166" s="378"/>
      <c r="AW166" s="378"/>
      <c r="AX166" s="378"/>
      <c r="AY166" s="378"/>
      <c r="AZ166" s="378"/>
      <c r="BA166" s="378"/>
      <c r="BB166" s="378"/>
      <c r="BC166" s="378"/>
      <c r="BD166" s="378"/>
      <c r="BE166" s="378"/>
      <c r="BF166" s="378"/>
      <c r="BG166" s="378"/>
      <c r="BH166" s="378"/>
      <c r="BI166" s="378"/>
      <c r="BJ166" s="378"/>
      <c r="BK166" s="378"/>
      <c r="BL166" s="378"/>
      <c r="BM166" s="378"/>
      <c r="BN166" s="378"/>
      <c r="BO166" s="378"/>
      <c r="BP166" s="378"/>
      <c r="BQ166" s="378"/>
      <c r="BR166" s="378"/>
      <c r="BS166" s="378"/>
      <c r="BT166" s="378"/>
      <c r="BU166" s="378"/>
      <c r="BV166" s="378"/>
      <c r="BW166" s="378"/>
      <c r="BX166" s="378"/>
      <c r="BY166" s="378"/>
      <c r="BZ166" s="378"/>
      <c r="CA166" s="378"/>
      <c r="CB166" s="378"/>
    </row>
    <row r="167" spans="1:80" x14ac:dyDescent="0.2">
      <c r="A167" s="369"/>
      <c r="B167" s="360"/>
      <c r="C167" s="378"/>
      <c r="D167" s="378"/>
      <c r="E167" s="378"/>
      <c r="F167" s="378"/>
      <c r="G167" s="378"/>
      <c r="H167" s="378"/>
      <c r="I167" s="378"/>
      <c r="J167" s="378"/>
      <c r="K167" s="378"/>
      <c r="L167" s="378"/>
      <c r="M167" s="378"/>
      <c r="N167" s="378"/>
      <c r="O167" s="378"/>
      <c r="P167" s="378"/>
      <c r="Q167" s="378"/>
      <c r="R167" s="378"/>
      <c r="S167" s="378"/>
      <c r="T167" s="378"/>
      <c r="U167" s="378"/>
      <c r="V167" s="378"/>
      <c r="W167" s="378"/>
      <c r="X167" s="378"/>
      <c r="Y167" s="378"/>
      <c r="Z167" s="378"/>
      <c r="AA167" s="378"/>
      <c r="AB167" s="378"/>
      <c r="AC167" s="378"/>
      <c r="AD167" s="378"/>
      <c r="AE167" s="378"/>
      <c r="AF167" s="378"/>
      <c r="AG167" s="378"/>
      <c r="AH167" s="378"/>
      <c r="AI167" s="378"/>
      <c r="AJ167" s="378"/>
      <c r="AK167" s="378"/>
      <c r="AL167" s="378"/>
      <c r="AM167" s="378"/>
      <c r="AN167" s="378"/>
      <c r="AO167" s="378"/>
      <c r="AP167" s="378"/>
      <c r="AQ167" s="378"/>
      <c r="AR167" s="378"/>
      <c r="AS167" s="378"/>
      <c r="AT167" s="378"/>
      <c r="AU167" s="378"/>
      <c r="AV167" s="378"/>
      <c r="AW167" s="378"/>
      <c r="AX167" s="378"/>
      <c r="AY167" s="378"/>
      <c r="AZ167" s="378"/>
      <c r="BA167" s="378"/>
      <c r="BB167" s="378"/>
      <c r="BC167" s="378"/>
      <c r="BD167" s="378"/>
      <c r="BE167" s="378"/>
      <c r="BF167" s="378"/>
      <c r="BG167" s="378"/>
      <c r="BH167" s="378"/>
      <c r="BI167" s="378"/>
      <c r="BJ167" s="378"/>
      <c r="BK167" s="378"/>
      <c r="BL167" s="378"/>
      <c r="BM167" s="378"/>
      <c r="BN167" s="378"/>
      <c r="BO167" s="378"/>
      <c r="BP167" s="378"/>
      <c r="BQ167" s="378"/>
      <c r="BR167" s="378"/>
      <c r="BS167" s="378"/>
      <c r="BT167" s="378"/>
      <c r="BU167" s="378"/>
      <c r="BV167" s="378"/>
      <c r="BW167" s="378"/>
      <c r="BX167" s="378"/>
      <c r="BY167" s="378"/>
      <c r="BZ167" s="378"/>
      <c r="CA167" s="378"/>
      <c r="CB167" s="378"/>
    </row>
    <row r="168" spans="1:80" x14ac:dyDescent="0.2">
      <c r="A168" s="369"/>
      <c r="B168" s="360"/>
      <c r="C168" s="378"/>
      <c r="D168" s="378"/>
      <c r="E168" s="378"/>
      <c r="F168" s="378"/>
      <c r="G168" s="378"/>
      <c r="H168" s="378"/>
      <c r="I168" s="378"/>
      <c r="J168" s="378"/>
      <c r="K168" s="378"/>
      <c r="L168" s="378"/>
      <c r="M168" s="378"/>
      <c r="N168" s="378"/>
      <c r="O168" s="378"/>
      <c r="P168" s="378"/>
      <c r="Q168" s="378"/>
      <c r="R168" s="378"/>
      <c r="S168" s="378"/>
      <c r="T168" s="378"/>
      <c r="U168" s="378"/>
      <c r="V168" s="378"/>
      <c r="W168" s="378"/>
      <c r="X168" s="378"/>
      <c r="Y168" s="378"/>
      <c r="Z168" s="378"/>
      <c r="AA168" s="378"/>
      <c r="AB168" s="378"/>
      <c r="AC168" s="378"/>
      <c r="AD168" s="378"/>
      <c r="AE168" s="378"/>
      <c r="AF168" s="378"/>
      <c r="AG168" s="378"/>
      <c r="AH168" s="378"/>
      <c r="AI168" s="378"/>
      <c r="AJ168" s="378"/>
      <c r="AK168" s="378"/>
      <c r="AL168" s="378"/>
      <c r="AM168" s="378"/>
      <c r="AN168" s="378"/>
      <c r="AO168" s="378"/>
      <c r="AP168" s="378"/>
      <c r="AQ168" s="378"/>
      <c r="AR168" s="378"/>
      <c r="AS168" s="378"/>
      <c r="AT168" s="378"/>
      <c r="AU168" s="378"/>
      <c r="AV168" s="378"/>
      <c r="AW168" s="378"/>
      <c r="AX168" s="378"/>
      <c r="AY168" s="378"/>
      <c r="AZ168" s="378"/>
      <c r="BA168" s="378"/>
      <c r="BB168" s="378"/>
      <c r="BC168" s="378"/>
      <c r="BD168" s="378"/>
      <c r="BE168" s="378"/>
      <c r="BF168" s="378"/>
      <c r="BG168" s="378"/>
      <c r="BH168" s="378"/>
      <c r="BI168" s="378"/>
      <c r="BJ168" s="378"/>
      <c r="BK168" s="378"/>
      <c r="BL168" s="378"/>
      <c r="BM168" s="378"/>
      <c r="BN168" s="378"/>
      <c r="BO168" s="378"/>
      <c r="BP168" s="378"/>
      <c r="BQ168" s="378"/>
      <c r="BR168" s="378"/>
      <c r="BS168" s="378"/>
      <c r="BT168" s="378"/>
      <c r="BU168" s="378"/>
      <c r="BV168" s="378"/>
      <c r="BW168" s="378"/>
      <c r="BX168" s="378"/>
      <c r="BY168" s="378"/>
      <c r="BZ168" s="378"/>
      <c r="CA168" s="378"/>
      <c r="CB168" s="378"/>
    </row>
    <row r="169" spans="1:80" x14ac:dyDescent="0.2">
      <c r="A169" s="369"/>
      <c r="B169" s="360"/>
      <c r="C169" s="378"/>
      <c r="D169" s="378"/>
      <c r="E169" s="378"/>
      <c r="F169" s="378"/>
      <c r="G169" s="378"/>
      <c r="H169" s="378"/>
      <c r="I169" s="378"/>
      <c r="J169" s="378"/>
      <c r="K169" s="378"/>
      <c r="L169" s="378"/>
      <c r="M169" s="378"/>
      <c r="N169" s="378"/>
      <c r="O169" s="378"/>
      <c r="P169" s="378"/>
      <c r="Q169" s="378"/>
      <c r="R169" s="378"/>
      <c r="S169" s="378"/>
      <c r="T169" s="378"/>
      <c r="U169" s="378"/>
      <c r="V169" s="378"/>
      <c r="W169" s="378"/>
      <c r="X169" s="378"/>
      <c r="Y169" s="378"/>
      <c r="Z169" s="378"/>
      <c r="AA169" s="378"/>
      <c r="AB169" s="378"/>
      <c r="AC169" s="378"/>
      <c r="AD169" s="378"/>
      <c r="AE169" s="378"/>
      <c r="AF169" s="378"/>
      <c r="AG169" s="378"/>
      <c r="AH169" s="378"/>
      <c r="AI169" s="378"/>
      <c r="AJ169" s="378"/>
      <c r="AK169" s="378"/>
      <c r="AL169" s="378"/>
      <c r="AM169" s="378"/>
      <c r="AN169" s="378"/>
      <c r="AO169" s="378"/>
      <c r="AP169" s="378"/>
      <c r="AQ169" s="378"/>
      <c r="AR169" s="378"/>
      <c r="AS169" s="378"/>
      <c r="AT169" s="378"/>
      <c r="AU169" s="378"/>
      <c r="AV169" s="378"/>
      <c r="AW169" s="378"/>
      <c r="AX169" s="378"/>
      <c r="AY169" s="378"/>
      <c r="AZ169" s="378"/>
      <c r="BA169" s="378"/>
      <c r="BB169" s="378"/>
      <c r="BC169" s="378"/>
      <c r="BD169" s="378"/>
      <c r="BE169" s="378"/>
      <c r="BF169" s="378"/>
      <c r="BG169" s="378"/>
      <c r="BH169" s="378"/>
      <c r="BI169" s="378"/>
      <c r="BJ169" s="378"/>
      <c r="BK169" s="378"/>
      <c r="BL169" s="378"/>
      <c r="BM169" s="378"/>
      <c r="BN169" s="378"/>
      <c r="BO169" s="378"/>
      <c r="BP169" s="378"/>
      <c r="BQ169" s="378"/>
      <c r="BR169" s="378"/>
      <c r="BS169" s="378"/>
      <c r="BT169" s="378"/>
      <c r="BU169" s="378"/>
      <c r="BV169" s="378"/>
      <c r="BW169" s="378"/>
      <c r="BX169" s="378"/>
      <c r="BY169" s="378"/>
      <c r="BZ169" s="378"/>
      <c r="CA169" s="378"/>
      <c r="CB169" s="378"/>
    </row>
    <row r="170" spans="1:80" x14ac:dyDescent="0.2">
      <c r="A170" s="369"/>
      <c r="B170" s="360"/>
      <c r="C170" s="378"/>
      <c r="D170" s="378"/>
      <c r="E170" s="378"/>
      <c r="F170" s="378"/>
      <c r="G170" s="378"/>
      <c r="H170" s="378"/>
      <c r="I170" s="378"/>
      <c r="J170" s="378"/>
      <c r="K170" s="378"/>
      <c r="L170" s="378"/>
      <c r="M170" s="378"/>
      <c r="N170" s="378"/>
      <c r="O170" s="378"/>
      <c r="P170" s="378"/>
      <c r="Q170" s="378"/>
      <c r="R170" s="378"/>
      <c r="S170" s="378"/>
      <c r="T170" s="378"/>
      <c r="U170" s="378"/>
      <c r="V170" s="378"/>
      <c r="W170" s="378"/>
      <c r="X170" s="378"/>
      <c r="Y170" s="378"/>
      <c r="Z170" s="378"/>
      <c r="AA170" s="378"/>
      <c r="AB170" s="378"/>
      <c r="AC170" s="378"/>
      <c r="AD170" s="378"/>
      <c r="AE170" s="378"/>
      <c r="AF170" s="378"/>
      <c r="AG170" s="378"/>
      <c r="AH170" s="378"/>
      <c r="AI170" s="378"/>
      <c r="AJ170" s="378"/>
      <c r="AK170" s="378"/>
      <c r="AL170" s="378"/>
      <c r="AM170" s="378"/>
      <c r="AN170" s="378"/>
      <c r="AO170" s="378"/>
      <c r="AP170" s="378"/>
      <c r="AQ170" s="378"/>
      <c r="AR170" s="378"/>
      <c r="AS170" s="378"/>
      <c r="AT170" s="378"/>
      <c r="AU170" s="378"/>
      <c r="AV170" s="378"/>
      <c r="AW170" s="378"/>
      <c r="AX170" s="378"/>
      <c r="AY170" s="378"/>
      <c r="AZ170" s="378"/>
      <c r="BA170" s="378"/>
      <c r="BB170" s="378"/>
      <c r="BC170" s="378"/>
      <c r="BD170" s="378"/>
      <c r="BE170" s="378"/>
      <c r="BF170" s="378"/>
      <c r="BG170" s="378"/>
      <c r="BH170" s="378"/>
      <c r="BI170" s="378"/>
      <c r="BJ170" s="378"/>
      <c r="BK170" s="378"/>
      <c r="BL170" s="378"/>
      <c r="BM170" s="378"/>
      <c r="BN170" s="378"/>
      <c r="BO170" s="378"/>
      <c r="BP170" s="378"/>
      <c r="BQ170" s="378"/>
      <c r="BR170" s="378"/>
      <c r="BS170" s="378"/>
      <c r="BT170" s="378"/>
      <c r="BU170" s="378"/>
      <c r="BV170" s="378"/>
      <c r="BW170" s="378"/>
      <c r="BX170" s="378"/>
      <c r="BY170" s="378"/>
      <c r="BZ170" s="378"/>
      <c r="CA170" s="378"/>
      <c r="CB170" s="378"/>
    </row>
    <row r="171" spans="1:80" x14ac:dyDescent="0.2">
      <c r="A171" s="369"/>
      <c r="B171" s="369"/>
      <c r="C171" s="378"/>
      <c r="D171" s="378"/>
      <c r="E171" s="378"/>
      <c r="F171" s="378"/>
      <c r="G171" s="378"/>
      <c r="H171" s="378"/>
      <c r="I171" s="378"/>
      <c r="J171" s="378"/>
      <c r="K171" s="378"/>
      <c r="L171" s="378"/>
      <c r="M171" s="378"/>
      <c r="N171" s="378"/>
      <c r="O171" s="378"/>
      <c r="P171" s="378"/>
      <c r="Q171" s="378"/>
      <c r="R171" s="378"/>
      <c r="S171" s="378"/>
      <c r="T171" s="378"/>
      <c r="U171" s="378"/>
      <c r="V171" s="378"/>
      <c r="W171" s="378"/>
      <c r="X171" s="378"/>
      <c r="Y171" s="378"/>
      <c r="Z171" s="378"/>
      <c r="AA171" s="378"/>
      <c r="AB171" s="378"/>
      <c r="AC171" s="378"/>
      <c r="AD171" s="378"/>
      <c r="AE171" s="378"/>
      <c r="AF171" s="378"/>
      <c r="AG171" s="378"/>
      <c r="AH171" s="378"/>
      <c r="AI171" s="378"/>
      <c r="AJ171" s="378"/>
      <c r="AK171" s="378"/>
      <c r="AL171" s="378"/>
      <c r="AM171" s="378"/>
      <c r="AN171" s="378"/>
      <c r="AO171" s="378"/>
      <c r="AP171" s="378"/>
      <c r="AQ171" s="378"/>
      <c r="AR171" s="378"/>
      <c r="AS171" s="378"/>
      <c r="AT171" s="378"/>
      <c r="AU171" s="378"/>
      <c r="AV171" s="378"/>
      <c r="AW171" s="378"/>
      <c r="AX171" s="378"/>
      <c r="AY171" s="378"/>
      <c r="AZ171" s="378"/>
      <c r="BA171" s="378"/>
      <c r="BB171" s="378"/>
      <c r="BC171" s="378"/>
      <c r="BD171" s="378"/>
      <c r="BE171" s="378"/>
      <c r="BF171" s="378"/>
      <c r="BG171" s="378"/>
      <c r="BH171" s="378"/>
      <c r="BI171" s="378"/>
      <c r="BJ171" s="378"/>
      <c r="BK171" s="378"/>
      <c r="BL171" s="378"/>
      <c r="BM171" s="378"/>
      <c r="BN171" s="378"/>
      <c r="BO171" s="378"/>
      <c r="BP171" s="378"/>
      <c r="BQ171" s="378"/>
      <c r="BR171" s="378"/>
      <c r="BS171" s="378"/>
      <c r="BT171" s="378"/>
      <c r="BU171" s="378"/>
      <c r="BV171" s="378"/>
      <c r="BW171" s="378"/>
      <c r="BX171" s="378"/>
      <c r="BY171" s="378"/>
      <c r="BZ171" s="378"/>
      <c r="CA171" s="378"/>
      <c r="CB171" s="378"/>
    </row>
    <row r="172" spans="1:80" x14ac:dyDescent="0.2">
      <c r="A172" s="369"/>
      <c r="B172" s="369"/>
      <c r="C172" s="378"/>
      <c r="D172" s="378"/>
      <c r="E172" s="378"/>
      <c r="F172" s="378"/>
      <c r="G172" s="378"/>
      <c r="H172" s="378"/>
      <c r="I172" s="378"/>
      <c r="J172" s="378"/>
      <c r="K172" s="378"/>
      <c r="L172" s="378"/>
      <c r="M172" s="378"/>
      <c r="N172" s="378"/>
      <c r="O172" s="378"/>
      <c r="P172" s="378"/>
      <c r="Q172" s="378"/>
      <c r="R172" s="378"/>
      <c r="S172" s="378"/>
      <c r="T172" s="378"/>
      <c r="U172" s="378"/>
      <c r="V172" s="378"/>
      <c r="W172" s="378"/>
      <c r="X172" s="378"/>
      <c r="Y172" s="378"/>
      <c r="Z172" s="378"/>
      <c r="AA172" s="378"/>
      <c r="AB172" s="378"/>
      <c r="AC172" s="378"/>
      <c r="AD172" s="378"/>
      <c r="AE172" s="378"/>
      <c r="AF172" s="378"/>
      <c r="AG172" s="378"/>
      <c r="AH172" s="378"/>
      <c r="AI172" s="378"/>
      <c r="AJ172" s="378"/>
      <c r="AK172" s="378"/>
      <c r="AL172" s="378"/>
      <c r="AM172" s="378"/>
      <c r="AN172" s="378"/>
      <c r="AO172" s="378"/>
      <c r="AP172" s="378"/>
      <c r="AQ172" s="378"/>
      <c r="AR172" s="378"/>
      <c r="AS172" s="378"/>
      <c r="AT172" s="378"/>
      <c r="AU172" s="378"/>
      <c r="AV172" s="378"/>
      <c r="AW172" s="378"/>
      <c r="AX172" s="378"/>
      <c r="AY172" s="378"/>
      <c r="AZ172" s="378"/>
      <c r="BA172" s="378"/>
      <c r="BB172" s="378"/>
      <c r="BC172" s="378"/>
      <c r="BD172" s="378"/>
      <c r="BE172" s="378"/>
      <c r="BF172" s="378"/>
      <c r="BG172" s="378"/>
      <c r="BH172" s="378"/>
      <c r="BI172" s="378"/>
      <c r="BJ172" s="378"/>
      <c r="BK172" s="378"/>
      <c r="BL172" s="378"/>
      <c r="BM172" s="378"/>
      <c r="BN172" s="378"/>
      <c r="BO172" s="378"/>
      <c r="BP172" s="378"/>
      <c r="BQ172" s="378"/>
      <c r="BR172" s="378"/>
      <c r="BS172" s="378"/>
      <c r="BT172" s="378"/>
      <c r="BU172" s="378"/>
      <c r="BV172" s="378"/>
      <c r="BW172" s="378"/>
      <c r="BX172" s="378"/>
      <c r="BY172" s="378"/>
      <c r="BZ172" s="378"/>
      <c r="CA172" s="378"/>
      <c r="CB172" s="378"/>
    </row>
    <row r="173" spans="1:80" x14ac:dyDescent="0.2">
      <c r="A173" s="369"/>
      <c r="B173" s="369"/>
      <c r="C173" s="378"/>
      <c r="D173" s="378"/>
      <c r="E173" s="378"/>
      <c r="F173" s="378"/>
      <c r="G173" s="378"/>
      <c r="H173" s="378"/>
      <c r="I173" s="378"/>
      <c r="J173" s="378"/>
      <c r="K173" s="378"/>
      <c r="L173" s="378"/>
      <c r="M173" s="378"/>
      <c r="N173" s="378"/>
      <c r="O173" s="378"/>
      <c r="P173" s="378"/>
      <c r="Q173" s="378"/>
      <c r="R173" s="378"/>
      <c r="S173" s="378"/>
      <c r="T173" s="378"/>
      <c r="U173" s="378"/>
      <c r="V173" s="378"/>
      <c r="W173" s="378"/>
      <c r="X173" s="378"/>
      <c r="Y173" s="378"/>
      <c r="Z173" s="378"/>
      <c r="AA173" s="378"/>
      <c r="AB173" s="378"/>
      <c r="AC173" s="378"/>
      <c r="AD173" s="378"/>
      <c r="AE173" s="378"/>
      <c r="AF173" s="378"/>
      <c r="AG173" s="378"/>
      <c r="AH173" s="378"/>
      <c r="AI173" s="378"/>
      <c r="AJ173" s="378"/>
      <c r="AK173" s="378"/>
      <c r="AL173" s="378"/>
      <c r="AM173" s="378"/>
      <c r="AN173" s="378"/>
      <c r="AO173" s="378"/>
      <c r="AP173" s="378"/>
      <c r="AQ173" s="378"/>
      <c r="AR173" s="378"/>
      <c r="AS173" s="378"/>
      <c r="AT173" s="378"/>
      <c r="AU173" s="378"/>
      <c r="AV173" s="378"/>
      <c r="AW173" s="378"/>
      <c r="AX173" s="378"/>
      <c r="AY173" s="378"/>
      <c r="AZ173" s="378"/>
      <c r="BA173" s="378"/>
      <c r="BB173" s="378"/>
      <c r="BC173" s="378"/>
      <c r="BD173" s="378"/>
      <c r="BE173" s="378"/>
      <c r="BF173" s="378"/>
      <c r="BG173" s="378"/>
      <c r="BH173" s="378"/>
      <c r="BI173" s="378"/>
      <c r="BJ173" s="378"/>
      <c r="BK173" s="378"/>
      <c r="BL173" s="378"/>
      <c r="BM173" s="378"/>
      <c r="BN173" s="378"/>
      <c r="BO173" s="378"/>
      <c r="BP173" s="378"/>
      <c r="BQ173" s="378"/>
      <c r="BR173" s="378"/>
      <c r="BS173" s="378"/>
      <c r="BT173" s="378"/>
      <c r="BU173" s="378"/>
      <c r="BV173" s="378"/>
      <c r="BW173" s="378"/>
      <c r="BX173" s="378"/>
      <c r="BY173" s="378"/>
      <c r="BZ173" s="378"/>
      <c r="CA173" s="378"/>
      <c r="CB173" s="378"/>
    </row>
    <row r="174" spans="1:80" x14ac:dyDescent="0.2">
      <c r="A174" s="369"/>
      <c r="B174" s="369"/>
      <c r="C174" s="378"/>
      <c r="D174" s="378"/>
      <c r="E174" s="378"/>
      <c r="F174" s="378"/>
      <c r="G174" s="378"/>
      <c r="H174" s="378"/>
      <c r="I174" s="378"/>
      <c r="J174" s="378"/>
      <c r="K174" s="378"/>
      <c r="L174" s="378"/>
      <c r="M174" s="378"/>
      <c r="N174" s="378"/>
      <c r="O174" s="378"/>
      <c r="P174" s="378"/>
      <c r="Q174" s="378"/>
      <c r="R174" s="378"/>
      <c r="S174" s="378"/>
      <c r="T174" s="378"/>
      <c r="U174" s="378"/>
      <c r="V174" s="378"/>
      <c r="W174" s="378"/>
      <c r="X174" s="378"/>
      <c r="Y174" s="378"/>
      <c r="Z174" s="378"/>
      <c r="AA174" s="378"/>
      <c r="AB174" s="378"/>
      <c r="AC174" s="378"/>
      <c r="AD174" s="378"/>
      <c r="AE174" s="378"/>
      <c r="AF174" s="378"/>
      <c r="AG174" s="378"/>
      <c r="AH174" s="378"/>
      <c r="AI174" s="378"/>
      <c r="AJ174" s="378"/>
      <c r="AK174" s="378"/>
      <c r="AL174" s="378"/>
      <c r="AM174" s="378"/>
      <c r="AN174" s="378"/>
      <c r="AO174" s="378"/>
      <c r="AP174" s="378"/>
      <c r="AQ174" s="378"/>
      <c r="AR174" s="378"/>
      <c r="AS174" s="378"/>
      <c r="AT174" s="378"/>
      <c r="AU174" s="378"/>
      <c r="AV174" s="378"/>
      <c r="AW174" s="378"/>
      <c r="AX174" s="378"/>
      <c r="AY174" s="378"/>
      <c r="AZ174" s="378"/>
      <c r="BA174" s="378"/>
      <c r="BB174" s="378"/>
      <c r="BC174" s="378"/>
      <c r="BD174" s="378"/>
      <c r="BE174" s="378"/>
      <c r="BF174" s="378"/>
      <c r="BG174" s="378"/>
      <c r="BH174" s="378"/>
      <c r="BI174" s="378"/>
      <c r="BJ174" s="378"/>
      <c r="BK174" s="378"/>
      <c r="BL174" s="378"/>
      <c r="BM174" s="378"/>
      <c r="BN174" s="378"/>
      <c r="BO174" s="378"/>
      <c r="BP174" s="378"/>
      <c r="BQ174" s="378"/>
      <c r="BR174" s="378"/>
      <c r="BS174" s="378"/>
      <c r="BT174" s="378"/>
      <c r="BU174" s="378"/>
      <c r="BV174" s="378"/>
      <c r="BW174" s="378"/>
      <c r="BX174" s="378"/>
      <c r="BY174" s="378"/>
      <c r="BZ174" s="378"/>
      <c r="CA174" s="378"/>
      <c r="CB174" s="378"/>
    </row>
    <row r="175" spans="1:80" x14ac:dyDescent="0.2">
      <c r="A175" s="369"/>
      <c r="B175" s="369"/>
      <c r="C175" s="378"/>
      <c r="D175" s="378"/>
      <c r="E175" s="378"/>
      <c r="F175" s="378"/>
      <c r="G175" s="378"/>
      <c r="H175" s="378"/>
      <c r="I175" s="378"/>
      <c r="J175" s="378"/>
      <c r="K175" s="378"/>
      <c r="L175" s="378"/>
      <c r="M175" s="378"/>
      <c r="N175" s="378"/>
      <c r="O175" s="378"/>
      <c r="P175" s="378"/>
      <c r="Q175" s="378"/>
      <c r="R175" s="378"/>
      <c r="S175" s="378"/>
      <c r="T175" s="378"/>
      <c r="U175" s="378"/>
      <c r="V175" s="378"/>
      <c r="W175" s="378"/>
      <c r="X175" s="378"/>
      <c r="Y175" s="378"/>
      <c r="Z175" s="378"/>
      <c r="AA175" s="378"/>
      <c r="AB175" s="378"/>
      <c r="AC175" s="378"/>
      <c r="AD175" s="378"/>
      <c r="AE175" s="378"/>
      <c r="AF175" s="378"/>
      <c r="AG175" s="378"/>
      <c r="AH175" s="378"/>
      <c r="AI175" s="378"/>
      <c r="AJ175" s="378"/>
      <c r="AK175" s="378"/>
      <c r="AL175" s="378"/>
      <c r="AM175" s="378"/>
      <c r="AN175" s="378"/>
      <c r="AO175" s="378"/>
      <c r="AP175" s="378"/>
      <c r="AQ175" s="378"/>
      <c r="AR175" s="378"/>
      <c r="AS175" s="378"/>
      <c r="AT175" s="378"/>
      <c r="AU175" s="378"/>
      <c r="AV175" s="378"/>
      <c r="AW175" s="378"/>
      <c r="AX175" s="378"/>
      <c r="AY175" s="378"/>
      <c r="AZ175" s="378"/>
      <c r="BA175" s="378"/>
      <c r="BB175" s="378"/>
      <c r="BC175" s="378"/>
      <c r="BD175" s="378"/>
      <c r="BE175" s="378"/>
      <c r="BF175" s="378"/>
      <c r="BG175" s="378"/>
      <c r="BH175" s="378"/>
      <c r="BI175" s="378"/>
      <c r="BJ175" s="378"/>
      <c r="BK175" s="378"/>
      <c r="BL175" s="378"/>
      <c r="BM175" s="378"/>
      <c r="BN175" s="378"/>
      <c r="BO175" s="378"/>
      <c r="BP175" s="378"/>
      <c r="BQ175" s="378"/>
      <c r="BR175" s="378"/>
      <c r="BS175" s="378"/>
      <c r="BT175" s="378"/>
      <c r="BU175" s="378"/>
      <c r="BV175" s="378"/>
      <c r="BW175" s="378"/>
      <c r="BX175" s="378"/>
      <c r="BY175" s="378"/>
      <c r="BZ175" s="378"/>
      <c r="CA175" s="378"/>
      <c r="CB175" s="378"/>
    </row>
    <row r="176" spans="1:80" x14ac:dyDescent="0.2">
      <c r="A176" s="369"/>
      <c r="B176" s="369"/>
      <c r="C176" s="378"/>
      <c r="D176" s="378"/>
      <c r="E176" s="378"/>
      <c r="F176" s="378"/>
      <c r="G176" s="378"/>
      <c r="H176" s="378"/>
      <c r="I176" s="378"/>
      <c r="J176" s="378"/>
      <c r="K176" s="378"/>
      <c r="L176" s="378"/>
      <c r="M176" s="378"/>
      <c r="N176" s="378"/>
      <c r="O176" s="378"/>
      <c r="P176" s="378"/>
      <c r="Q176" s="378"/>
      <c r="R176" s="378"/>
      <c r="S176" s="378"/>
      <c r="T176" s="378"/>
      <c r="U176" s="378"/>
      <c r="V176" s="378"/>
      <c r="W176" s="378"/>
      <c r="X176" s="378"/>
      <c r="Y176" s="378"/>
      <c r="Z176" s="378"/>
      <c r="AA176" s="378"/>
      <c r="AB176" s="378"/>
      <c r="AC176" s="378"/>
      <c r="AD176" s="378"/>
      <c r="AE176" s="378"/>
      <c r="AF176" s="378"/>
      <c r="AG176" s="378"/>
      <c r="AH176" s="378"/>
      <c r="AI176" s="378"/>
      <c r="AJ176" s="378"/>
      <c r="AK176" s="378"/>
      <c r="AL176" s="378"/>
      <c r="AM176" s="378"/>
      <c r="AN176" s="378"/>
      <c r="AO176" s="378"/>
      <c r="AP176" s="378"/>
      <c r="AQ176" s="378"/>
      <c r="AR176" s="378"/>
      <c r="AS176" s="378"/>
      <c r="AT176" s="378"/>
      <c r="AU176" s="378"/>
      <c r="AV176" s="378"/>
      <c r="AW176" s="378"/>
      <c r="AX176" s="378"/>
      <c r="AY176" s="378"/>
      <c r="AZ176" s="378"/>
      <c r="BA176" s="378"/>
      <c r="BB176" s="378"/>
      <c r="BC176" s="378"/>
      <c r="BD176" s="378"/>
      <c r="BE176" s="378"/>
      <c r="BF176" s="378"/>
      <c r="BG176" s="378"/>
      <c r="BH176" s="378"/>
      <c r="BI176" s="378"/>
      <c r="BJ176" s="378"/>
      <c r="BK176" s="378"/>
      <c r="BL176" s="378"/>
      <c r="BM176" s="378"/>
      <c r="BN176" s="378"/>
      <c r="BO176" s="378"/>
      <c r="BP176" s="378"/>
      <c r="BQ176" s="378"/>
      <c r="BR176" s="378"/>
      <c r="BS176" s="378"/>
      <c r="BT176" s="378"/>
      <c r="BU176" s="378"/>
      <c r="BV176" s="378"/>
      <c r="BW176" s="378"/>
      <c r="BX176" s="378"/>
      <c r="BY176" s="378"/>
      <c r="BZ176" s="378"/>
      <c r="CA176" s="378"/>
      <c r="CB176" s="378"/>
    </row>
    <row r="177" spans="1:82" x14ac:dyDescent="0.2">
      <c r="A177" s="369"/>
      <c r="B177" s="369"/>
      <c r="C177" s="378"/>
      <c r="D177" s="378"/>
      <c r="E177" s="378"/>
      <c r="F177" s="378"/>
      <c r="G177" s="378"/>
      <c r="H177" s="378"/>
      <c r="I177" s="378"/>
      <c r="J177" s="378"/>
      <c r="K177" s="378"/>
      <c r="L177" s="378"/>
      <c r="M177" s="378"/>
      <c r="N177" s="378"/>
      <c r="O177" s="378"/>
      <c r="P177" s="378"/>
      <c r="Q177" s="378"/>
      <c r="R177" s="378"/>
      <c r="S177" s="378"/>
      <c r="T177" s="378"/>
      <c r="U177" s="378"/>
      <c r="V177" s="378"/>
      <c r="W177" s="378"/>
      <c r="X177" s="378"/>
      <c r="Y177" s="378"/>
      <c r="Z177" s="378"/>
      <c r="AA177" s="378"/>
      <c r="AB177" s="378"/>
      <c r="AC177" s="378"/>
      <c r="AD177" s="378"/>
      <c r="AE177" s="378"/>
      <c r="AF177" s="378"/>
      <c r="AG177" s="378"/>
      <c r="AH177" s="378"/>
      <c r="AI177" s="378"/>
      <c r="AJ177" s="378"/>
      <c r="AK177" s="378"/>
      <c r="AL177" s="378"/>
      <c r="AM177" s="378"/>
      <c r="AN177" s="378"/>
      <c r="AO177" s="378"/>
      <c r="AP177" s="378"/>
      <c r="AQ177" s="378"/>
      <c r="AR177" s="378"/>
      <c r="AS177" s="378"/>
      <c r="AT177" s="378"/>
      <c r="AU177" s="378"/>
      <c r="AV177" s="378"/>
      <c r="AW177" s="378"/>
      <c r="AX177" s="378"/>
      <c r="AY177" s="378"/>
      <c r="AZ177" s="378"/>
      <c r="BA177" s="378"/>
      <c r="BB177" s="378"/>
      <c r="BC177" s="378"/>
      <c r="BD177" s="378"/>
      <c r="BE177" s="378"/>
      <c r="BF177" s="378"/>
      <c r="BG177" s="378"/>
      <c r="BH177" s="378"/>
      <c r="BI177" s="378"/>
      <c r="BJ177" s="378"/>
      <c r="BK177" s="378"/>
      <c r="BL177" s="378"/>
      <c r="BM177" s="378"/>
      <c r="BN177" s="378"/>
      <c r="BO177" s="378"/>
      <c r="BP177" s="378"/>
      <c r="BQ177" s="378"/>
      <c r="BR177" s="378"/>
      <c r="BS177" s="378"/>
      <c r="BT177" s="378"/>
      <c r="BU177" s="378"/>
      <c r="BV177" s="378"/>
      <c r="BW177" s="378"/>
      <c r="BX177" s="378"/>
      <c r="BY177" s="378"/>
      <c r="BZ177" s="378"/>
      <c r="CA177" s="378"/>
      <c r="CB177" s="378"/>
    </row>
    <row r="179" spans="1:82" s="8" customFormat="1" ht="13.5" thickBot="1" x14ac:dyDescent="0.25"/>
    <row r="180" spans="1:82" s="459" customFormat="1" ht="13.5" thickTop="1" x14ac:dyDescent="0.2"/>
    <row r="182" spans="1:82" ht="20.25" thickBot="1" x14ac:dyDescent="0.35">
      <c r="A182" s="367" t="s">
        <v>88</v>
      </c>
    </row>
    <row r="183" spans="1:82" ht="13.5" thickTop="1" x14ac:dyDescent="0.2"/>
    <row r="184" spans="1:82" ht="15" x14ac:dyDescent="0.25">
      <c r="A184" s="370" t="s">
        <v>131</v>
      </c>
      <c r="B184" s="378"/>
      <c r="C184" s="387"/>
      <c r="D184" s="378"/>
      <c r="E184" s="378"/>
      <c r="F184" s="378"/>
      <c r="G184" s="378"/>
      <c r="H184" s="378"/>
      <c r="I184" s="378"/>
      <c r="J184" s="378"/>
      <c r="K184" s="378"/>
      <c r="L184" s="378"/>
      <c r="M184" s="378"/>
      <c r="N184" s="378"/>
      <c r="O184" s="378"/>
      <c r="P184" s="378"/>
      <c r="Q184" s="378"/>
      <c r="R184" s="378"/>
      <c r="S184" s="378"/>
      <c r="T184" s="378"/>
      <c r="U184" s="378"/>
      <c r="V184" s="378"/>
      <c r="W184" s="378"/>
      <c r="X184" s="378"/>
      <c r="Y184" s="378"/>
      <c r="Z184" s="378"/>
      <c r="AA184" s="378"/>
      <c r="AB184" s="378"/>
      <c r="AC184" s="378"/>
      <c r="AD184" s="383"/>
      <c r="AE184" s="383"/>
      <c r="AF184" s="383"/>
      <c r="AG184" s="383"/>
      <c r="AH184" s="383"/>
      <c r="AI184" s="383"/>
      <c r="AJ184" s="383"/>
      <c r="AK184" s="383"/>
      <c r="AL184" s="383"/>
      <c r="AM184" s="383"/>
      <c r="AN184" s="383"/>
      <c r="AO184" s="383"/>
      <c r="AP184" s="383"/>
      <c r="AQ184" s="383"/>
      <c r="AR184" s="378"/>
      <c r="AS184" s="378"/>
      <c r="AT184" s="378"/>
      <c r="AU184" s="378"/>
      <c r="AV184" s="378"/>
      <c r="AW184" s="378"/>
      <c r="AX184" s="378"/>
      <c r="AY184" s="378"/>
      <c r="AZ184" s="378"/>
      <c r="BA184" s="378"/>
      <c r="BB184" s="378"/>
      <c r="BC184" s="378"/>
      <c r="BD184" s="378"/>
      <c r="BE184" s="378"/>
      <c r="BF184" s="378"/>
      <c r="BG184" s="378"/>
      <c r="BH184" s="378"/>
      <c r="BI184" s="378"/>
      <c r="BJ184" s="378"/>
      <c r="BK184" s="378"/>
      <c r="BL184" s="378"/>
      <c r="BM184" s="378"/>
      <c r="BN184" s="378"/>
      <c r="BO184" s="378"/>
      <c r="BP184" s="378"/>
      <c r="BQ184" s="378"/>
      <c r="BR184" s="378"/>
      <c r="BS184" s="378"/>
      <c r="BT184" s="378"/>
      <c r="BU184" s="378"/>
      <c r="BV184" s="378"/>
      <c r="BW184" s="378"/>
      <c r="BX184" s="378"/>
      <c r="BY184" s="378"/>
      <c r="BZ184" s="378"/>
      <c r="CA184" s="383"/>
      <c r="CB184" s="383"/>
      <c r="CC184" s="383"/>
      <c r="CD184" s="383"/>
    </row>
    <row r="185" spans="1:82" x14ac:dyDescent="0.2">
      <c r="A185" s="378"/>
      <c r="B185" s="378"/>
      <c r="C185" s="385"/>
      <c r="D185" s="363"/>
      <c r="E185" s="363"/>
      <c r="F185" s="363"/>
      <c r="G185" s="363"/>
      <c r="H185" s="363"/>
      <c r="I185" s="363"/>
      <c r="J185" s="363"/>
      <c r="K185" s="363"/>
      <c r="L185" s="363"/>
      <c r="M185" s="363"/>
      <c r="N185" s="363"/>
      <c r="O185" s="363"/>
      <c r="P185" s="363"/>
      <c r="Q185" s="363"/>
      <c r="R185" s="363"/>
      <c r="S185" s="363"/>
      <c r="T185" s="363"/>
      <c r="U185" s="363"/>
      <c r="V185" s="363"/>
      <c r="W185" s="363"/>
      <c r="X185" s="363"/>
      <c r="Y185" s="363"/>
      <c r="Z185" s="363"/>
      <c r="AA185" s="363"/>
      <c r="AB185" s="363"/>
      <c r="AC185" s="363"/>
      <c r="AD185" s="384"/>
      <c r="AE185" s="384"/>
      <c r="AF185" s="384"/>
      <c r="AG185" s="384"/>
      <c r="AH185" s="384"/>
      <c r="AI185" s="384"/>
      <c r="AJ185" s="384"/>
      <c r="AK185" s="384"/>
      <c r="AL185" s="384"/>
      <c r="AM185" s="386"/>
      <c r="AN185" s="386"/>
      <c r="AO185" s="386"/>
      <c r="AP185" s="386"/>
      <c r="AQ185" s="386"/>
      <c r="AR185" s="378"/>
      <c r="AS185" s="378"/>
      <c r="AT185" s="378"/>
      <c r="AU185" s="378"/>
      <c r="AV185" s="378"/>
      <c r="AW185" s="378"/>
      <c r="AX185" s="363"/>
      <c r="AY185" s="363"/>
      <c r="AZ185" s="363"/>
      <c r="BA185" s="363"/>
      <c r="BB185" s="363"/>
      <c r="BC185" s="363"/>
      <c r="BD185" s="363"/>
      <c r="BE185" s="363"/>
      <c r="BF185" s="363"/>
      <c r="BG185" s="363"/>
      <c r="BH185" s="363"/>
      <c r="BI185" s="363"/>
      <c r="BJ185" s="363"/>
      <c r="BK185" s="363"/>
      <c r="BL185" s="363"/>
      <c r="BM185" s="363"/>
      <c r="BN185" s="363"/>
      <c r="BO185" s="363"/>
      <c r="BP185" s="363"/>
      <c r="BQ185" s="363"/>
      <c r="BR185" s="363"/>
      <c r="BS185" s="363"/>
      <c r="BT185" s="363"/>
      <c r="BU185" s="363"/>
      <c r="BV185" s="363"/>
      <c r="BW185" s="363"/>
      <c r="BX185" s="363"/>
      <c r="BY185" s="363"/>
      <c r="BZ185" s="363"/>
      <c r="CA185" s="384"/>
      <c r="CB185" s="384"/>
      <c r="CC185" s="384"/>
      <c r="CD185" s="384"/>
    </row>
    <row r="186" spans="1:82" x14ac:dyDescent="0.2">
      <c r="A186" s="369"/>
      <c r="B186" s="369"/>
      <c r="C186" s="378"/>
      <c r="D186" s="378"/>
      <c r="E186" s="378"/>
      <c r="F186" s="378"/>
      <c r="G186" s="378"/>
      <c r="H186" s="378"/>
      <c r="I186" s="378"/>
      <c r="J186" s="378"/>
      <c r="K186" s="378"/>
      <c r="L186" s="378"/>
      <c r="M186" s="378"/>
      <c r="N186" s="378"/>
      <c r="O186" s="378"/>
      <c r="P186" s="378"/>
      <c r="Q186" s="378"/>
      <c r="R186" s="378"/>
      <c r="S186" s="378"/>
      <c r="T186" s="378"/>
      <c r="U186" s="378"/>
      <c r="V186" s="378"/>
      <c r="W186" s="378"/>
      <c r="X186" s="378"/>
      <c r="Y186" s="378"/>
      <c r="Z186" s="378"/>
      <c r="AA186" s="378"/>
      <c r="AB186" s="378"/>
      <c r="AC186" s="378"/>
      <c r="AD186" s="378"/>
      <c r="AE186" s="378"/>
      <c r="AF186" s="378"/>
      <c r="AG186" s="378"/>
      <c r="AH186" s="378"/>
      <c r="AI186" s="378"/>
      <c r="AJ186" s="378"/>
      <c r="AK186" s="378"/>
      <c r="AL186" s="378"/>
      <c r="AM186" s="378"/>
      <c r="AN186" s="378"/>
      <c r="AO186" s="378"/>
      <c r="AP186" s="378"/>
      <c r="AQ186" s="378"/>
      <c r="AR186" s="378"/>
      <c r="AS186" s="378"/>
      <c r="AT186" s="378"/>
      <c r="AU186" s="378"/>
      <c r="AV186" s="378"/>
      <c r="AW186" s="378"/>
      <c r="AX186" s="378"/>
      <c r="AY186" s="378"/>
      <c r="AZ186" s="378"/>
      <c r="BA186" s="378"/>
      <c r="BB186" s="378"/>
      <c r="BC186" s="378"/>
      <c r="BD186" s="378"/>
      <c r="BE186" s="378"/>
      <c r="BF186" s="378"/>
      <c r="BG186" s="378"/>
      <c r="BH186" s="378"/>
      <c r="BI186" s="378"/>
      <c r="BJ186" s="378"/>
      <c r="BK186" s="378"/>
      <c r="BL186" s="378"/>
      <c r="BM186" s="378"/>
      <c r="BN186" s="378"/>
      <c r="BO186" s="378"/>
      <c r="BP186" s="378"/>
      <c r="BQ186" s="378"/>
      <c r="BR186" s="378"/>
      <c r="BS186" s="378"/>
      <c r="BT186" s="378"/>
      <c r="BU186" s="378"/>
      <c r="BV186" s="378"/>
      <c r="BW186" s="378"/>
      <c r="BX186" s="378"/>
      <c r="BY186" s="378"/>
      <c r="BZ186" s="378"/>
      <c r="CA186" s="378"/>
      <c r="CB186" s="378"/>
      <c r="CC186" s="378"/>
      <c r="CD186" s="378"/>
    </row>
    <row r="187" spans="1:82" x14ac:dyDescent="0.2">
      <c r="A187" s="369"/>
      <c r="B187" s="369"/>
      <c r="C187" s="378"/>
      <c r="D187" s="378"/>
      <c r="E187" s="378"/>
      <c r="F187" s="378"/>
      <c r="G187" s="378"/>
      <c r="H187" s="378"/>
      <c r="I187" s="378"/>
      <c r="J187" s="378"/>
      <c r="K187" s="378"/>
      <c r="L187" s="378"/>
      <c r="M187" s="378"/>
      <c r="N187" s="378"/>
      <c r="O187" s="378"/>
      <c r="P187" s="378"/>
      <c r="Q187" s="378"/>
      <c r="R187" s="378"/>
      <c r="S187" s="378"/>
      <c r="T187" s="378"/>
      <c r="U187" s="378"/>
      <c r="V187" s="378"/>
      <c r="W187" s="378"/>
      <c r="X187" s="378"/>
      <c r="Y187" s="378"/>
      <c r="Z187" s="378"/>
      <c r="AA187" s="378"/>
      <c r="AB187" s="378"/>
      <c r="AC187" s="378"/>
      <c r="AD187" s="378"/>
      <c r="AE187" s="378"/>
      <c r="AF187" s="378"/>
      <c r="AG187" s="378"/>
      <c r="AH187" s="378"/>
      <c r="AI187" s="378"/>
      <c r="AJ187" s="378"/>
      <c r="AK187" s="378"/>
      <c r="AL187" s="378"/>
      <c r="AM187" s="378"/>
      <c r="AN187" s="378"/>
      <c r="AO187" s="378"/>
      <c r="AP187" s="378"/>
      <c r="AQ187" s="378"/>
      <c r="AR187" s="378"/>
      <c r="AS187" s="378"/>
      <c r="AT187" s="378"/>
      <c r="AU187" s="378"/>
      <c r="AV187" s="378"/>
      <c r="AW187" s="378"/>
      <c r="AX187" s="378"/>
      <c r="AY187" s="378"/>
      <c r="AZ187" s="378"/>
      <c r="BA187" s="378"/>
      <c r="BB187" s="378"/>
      <c r="BC187" s="378"/>
      <c r="BD187" s="378"/>
      <c r="BE187" s="378"/>
      <c r="BF187" s="378"/>
      <c r="BG187" s="378"/>
      <c r="BH187" s="378"/>
      <c r="BI187" s="378"/>
      <c r="BJ187" s="378"/>
      <c r="BK187" s="378"/>
      <c r="BL187" s="378"/>
      <c r="BM187" s="378"/>
      <c r="BN187" s="378"/>
      <c r="BO187" s="378"/>
      <c r="BP187" s="378"/>
      <c r="BQ187" s="378"/>
      <c r="BR187" s="378"/>
      <c r="BS187" s="378"/>
      <c r="BT187" s="378"/>
      <c r="BU187" s="378"/>
      <c r="BV187" s="378"/>
      <c r="BW187" s="378"/>
      <c r="BX187" s="378"/>
      <c r="BY187" s="378"/>
      <c r="BZ187" s="378"/>
      <c r="CA187" s="378"/>
      <c r="CB187" s="378"/>
      <c r="CC187" s="378"/>
      <c r="CD187" s="378"/>
    </row>
    <row r="188" spans="1:82" x14ac:dyDescent="0.2">
      <c r="A188" s="369"/>
      <c r="B188" s="369"/>
      <c r="C188" s="378"/>
      <c r="D188" s="378"/>
      <c r="E188" s="378"/>
      <c r="F188" s="378"/>
      <c r="G188" s="378"/>
      <c r="H188" s="378"/>
      <c r="I188" s="378"/>
      <c r="J188" s="378"/>
      <c r="K188" s="378"/>
      <c r="L188" s="378"/>
      <c r="M188" s="378"/>
      <c r="N188" s="378"/>
      <c r="O188" s="378"/>
      <c r="P188" s="378"/>
      <c r="Q188" s="378"/>
      <c r="R188" s="378"/>
      <c r="S188" s="378"/>
      <c r="T188" s="378"/>
      <c r="U188" s="378"/>
      <c r="V188" s="378"/>
      <c r="W188" s="378"/>
      <c r="X188" s="378"/>
      <c r="Y188" s="378"/>
      <c r="Z188" s="378"/>
      <c r="AA188" s="378"/>
      <c r="AB188" s="378"/>
      <c r="AC188" s="378"/>
      <c r="AD188" s="378"/>
      <c r="AE188" s="378"/>
      <c r="AF188" s="378"/>
      <c r="AG188" s="378"/>
      <c r="AH188" s="378"/>
      <c r="AI188" s="378"/>
      <c r="AJ188" s="378"/>
      <c r="AK188" s="378"/>
      <c r="AL188" s="378"/>
      <c r="AM188" s="378"/>
      <c r="AN188" s="378"/>
      <c r="AO188" s="378"/>
      <c r="AP188" s="378"/>
      <c r="AQ188" s="378"/>
      <c r="AR188" s="378"/>
      <c r="AS188" s="378"/>
      <c r="AT188" s="378"/>
      <c r="AU188" s="378"/>
      <c r="AV188" s="378"/>
      <c r="AW188" s="378"/>
      <c r="AX188" s="378"/>
      <c r="AY188" s="378"/>
      <c r="AZ188" s="378"/>
      <c r="BA188" s="378"/>
      <c r="BB188" s="378"/>
      <c r="BC188" s="378"/>
      <c r="BD188" s="378"/>
      <c r="BE188" s="378"/>
      <c r="BF188" s="378"/>
      <c r="BG188" s="378"/>
      <c r="BH188" s="378"/>
      <c r="BI188" s="378"/>
      <c r="BJ188" s="378"/>
      <c r="BK188" s="378"/>
      <c r="BL188" s="378"/>
      <c r="BM188" s="378"/>
      <c r="BN188" s="378"/>
      <c r="BO188" s="378"/>
      <c r="BP188" s="378"/>
      <c r="BQ188" s="378"/>
      <c r="BR188" s="378"/>
      <c r="BS188" s="378"/>
      <c r="BT188" s="378"/>
      <c r="BU188" s="378"/>
      <c r="BV188" s="378"/>
      <c r="BW188" s="378"/>
      <c r="BX188" s="378"/>
      <c r="BY188" s="378"/>
      <c r="BZ188" s="378"/>
      <c r="CA188" s="378"/>
      <c r="CB188" s="378"/>
      <c r="CC188" s="378"/>
      <c r="CD188" s="378"/>
    </row>
    <row r="189" spans="1:82" x14ac:dyDescent="0.2">
      <c r="A189" s="369"/>
      <c r="B189" s="369"/>
      <c r="C189" s="378"/>
      <c r="D189" s="378"/>
      <c r="E189" s="378"/>
      <c r="F189" s="378"/>
      <c r="G189" s="378"/>
      <c r="H189" s="378"/>
      <c r="I189" s="378"/>
      <c r="J189" s="378"/>
      <c r="K189" s="378"/>
      <c r="L189" s="378"/>
      <c r="M189" s="378"/>
      <c r="N189" s="378"/>
      <c r="O189" s="378"/>
      <c r="P189" s="378"/>
      <c r="Q189" s="378"/>
      <c r="R189" s="378"/>
      <c r="S189" s="378"/>
      <c r="T189" s="378"/>
      <c r="U189" s="378"/>
      <c r="V189" s="378"/>
      <c r="W189" s="378"/>
      <c r="X189" s="378"/>
      <c r="Y189" s="378"/>
      <c r="Z189" s="378"/>
      <c r="AA189" s="378"/>
      <c r="AB189" s="378"/>
      <c r="AC189" s="378"/>
      <c r="AD189" s="378"/>
      <c r="AE189" s="378"/>
      <c r="AF189" s="378"/>
      <c r="AG189" s="378"/>
      <c r="AH189" s="378"/>
      <c r="AI189" s="378"/>
      <c r="AJ189" s="378"/>
      <c r="AK189" s="378"/>
      <c r="AL189" s="378"/>
      <c r="AM189" s="378"/>
      <c r="AN189" s="378"/>
      <c r="AO189" s="378"/>
      <c r="AP189" s="378"/>
      <c r="AQ189" s="378"/>
      <c r="AR189" s="378"/>
      <c r="AS189" s="378"/>
      <c r="AT189" s="378"/>
      <c r="AU189" s="378"/>
      <c r="AV189" s="378"/>
      <c r="AW189" s="378"/>
      <c r="AX189" s="378"/>
      <c r="AY189" s="378"/>
      <c r="AZ189" s="378"/>
      <c r="BA189" s="378"/>
      <c r="BB189" s="378"/>
      <c r="BC189" s="378"/>
      <c r="BD189" s="378"/>
      <c r="BE189" s="378"/>
      <c r="BF189" s="378"/>
      <c r="BG189" s="378"/>
      <c r="BH189" s="378"/>
      <c r="BI189" s="378"/>
      <c r="BJ189" s="378"/>
      <c r="BK189" s="378"/>
      <c r="BL189" s="378"/>
      <c r="BM189" s="378"/>
      <c r="BN189" s="378"/>
      <c r="BO189" s="378"/>
      <c r="BP189" s="378"/>
      <c r="BQ189" s="378"/>
      <c r="BR189" s="378"/>
      <c r="BS189" s="378"/>
      <c r="BT189" s="378"/>
      <c r="BU189" s="378"/>
      <c r="BV189" s="378"/>
      <c r="BW189" s="378"/>
      <c r="BX189" s="378"/>
      <c r="BY189" s="378"/>
      <c r="BZ189" s="378"/>
      <c r="CA189" s="378"/>
      <c r="CB189" s="378"/>
      <c r="CC189" s="378"/>
      <c r="CD189" s="378"/>
    </row>
    <row r="190" spans="1:82" x14ac:dyDescent="0.2">
      <c r="A190" s="369"/>
      <c r="B190" s="369"/>
      <c r="C190" s="378"/>
      <c r="D190" s="378"/>
      <c r="E190" s="378"/>
      <c r="F190" s="378"/>
      <c r="G190" s="378"/>
      <c r="H190" s="378"/>
      <c r="I190" s="378"/>
      <c r="J190" s="378"/>
      <c r="K190" s="378"/>
      <c r="L190" s="378"/>
      <c r="M190" s="378"/>
      <c r="N190" s="378"/>
      <c r="O190" s="378"/>
      <c r="P190" s="378"/>
      <c r="Q190" s="378"/>
      <c r="R190" s="378"/>
      <c r="S190" s="378"/>
      <c r="T190" s="378"/>
      <c r="U190" s="378"/>
      <c r="V190" s="378"/>
      <c r="W190" s="378"/>
      <c r="X190" s="378"/>
      <c r="Y190" s="378"/>
      <c r="Z190" s="378"/>
      <c r="AA190" s="378"/>
      <c r="AB190" s="378"/>
      <c r="AC190" s="378"/>
      <c r="AD190" s="378"/>
      <c r="AE190" s="378"/>
      <c r="AF190" s="378"/>
      <c r="AG190" s="378"/>
      <c r="AH190" s="378"/>
      <c r="AI190" s="378"/>
      <c r="AJ190" s="378"/>
      <c r="AK190" s="378"/>
      <c r="AL190" s="378"/>
      <c r="AM190" s="378"/>
      <c r="AN190" s="378"/>
      <c r="AO190" s="378"/>
      <c r="AP190" s="378"/>
      <c r="AQ190" s="378"/>
      <c r="AR190" s="378"/>
      <c r="AS190" s="378"/>
      <c r="AT190" s="378"/>
      <c r="AU190" s="378"/>
      <c r="AV190" s="378"/>
      <c r="AW190" s="378"/>
      <c r="AX190" s="378"/>
      <c r="AY190" s="378"/>
      <c r="AZ190" s="378"/>
      <c r="BA190" s="378"/>
      <c r="BB190" s="378"/>
      <c r="BC190" s="378"/>
      <c r="BD190" s="378"/>
      <c r="BE190" s="378"/>
      <c r="BF190" s="378"/>
      <c r="BG190" s="378"/>
      <c r="BH190" s="378"/>
      <c r="BI190" s="378"/>
      <c r="BJ190" s="378"/>
      <c r="BK190" s="378"/>
      <c r="BL190" s="378"/>
      <c r="BM190" s="378"/>
      <c r="BN190" s="378"/>
      <c r="BO190" s="378"/>
      <c r="BP190" s="378"/>
      <c r="BQ190" s="378"/>
      <c r="BR190" s="378"/>
      <c r="BS190" s="378"/>
      <c r="BT190" s="378"/>
      <c r="BU190" s="378"/>
      <c r="BV190" s="378"/>
      <c r="BW190" s="378"/>
      <c r="BX190" s="378"/>
      <c r="BY190" s="378"/>
      <c r="BZ190" s="378"/>
      <c r="CA190" s="378"/>
      <c r="CB190" s="378"/>
      <c r="CC190" s="378"/>
      <c r="CD190" s="378"/>
    </row>
    <row r="191" spans="1:82" x14ac:dyDescent="0.2">
      <c r="A191" s="369"/>
      <c r="B191" s="369"/>
      <c r="C191" s="378"/>
      <c r="D191" s="378"/>
      <c r="E191" s="378"/>
      <c r="F191" s="378"/>
      <c r="G191" s="378"/>
      <c r="H191" s="378"/>
      <c r="I191" s="378"/>
      <c r="J191" s="378"/>
      <c r="K191" s="378"/>
      <c r="L191" s="378"/>
      <c r="M191" s="378"/>
      <c r="N191" s="378"/>
      <c r="O191" s="378"/>
      <c r="P191" s="378"/>
      <c r="Q191" s="378"/>
      <c r="R191" s="378"/>
      <c r="S191" s="378"/>
      <c r="T191" s="378"/>
      <c r="U191" s="378"/>
      <c r="V191" s="378"/>
      <c r="W191" s="378"/>
      <c r="X191" s="378"/>
      <c r="Y191" s="378"/>
      <c r="Z191" s="378"/>
      <c r="AA191" s="378"/>
      <c r="AB191" s="378"/>
      <c r="AC191" s="378"/>
      <c r="AD191" s="378"/>
      <c r="AE191" s="378"/>
      <c r="AF191" s="378"/>
      <c r="AG191" s="378"/>
      <c r="AH191" s="378"/>
      <c r="AI191" s="378"/>
      <c r="AJ191" s="378"/>
      <c r="AK191" s="378"/>
      <c r="AL191" s="378"/>
      <c r="AM191" s="378"/>
      <c r="AN191" s="378"/>
      <c r="AO191" s="378"/>
      <c r="AP191" s="378"/>
      <c r="AQ191" s="378"/>
      <c r="AR191" s="378"/>
      <c r="AS191" s="378"/>
      <c r="AT191" s="378"/>
      <c r="AU191" s="378"/>
      <c r="AV191" s="378"/>
      <c r="AW191" s="378"/>
      <c r="AX191" s="378"/>
      <c r="AY191" s="378"/>
      <c r="AZ191" s="378"/>
      <c r="BA191" s="378"/>
      <c r="BB191" s="378"/>
      <c r="BC191" s="378"/>
      <c r="BD191" s="378"/>
      <c r="BE191" s="378"/>
      <c r="BF191" s="378"/>
      <c r="BG191" s="378"/>
      <c r="BH191" s="378"/>
      <c r="BI191" s="378"/>
      <c r="BJ191" s="378"/>
      <c r="BK191" s="378"/>
      <c r="BL191" s="378"/>
      <c r="BM191" s="378"/>
      <c r="BN191" s="378"/>
      <c r="BO191" s="378"/>
      <c r="BP191" s="378"/>
      <c r="BQ191" s="378"/>
      <c r="BR191" s="378"/>
      <c r="BS191" s="378"/>
      <c r="BT191" s="378"/>
      <c r="BU191" s="378"/>
      <c r="BV191" s="378"/>
      <c r="BW191" s="378"/>
      <c r="BX191" s="378"/>
      <c r="BY191" s="378"/>
      <c r="BZ191" s="378"/>
      <c r="CA191" s="378"/>
      <c r="CB191" s="378"/>
      <c r="CC191" s="378"/>
      <c r="CD191" s="378"/>
    </row>
    <row r="192" spans="1:82" x14ac:dyDescent="0.2">
      <c r="A192" s="369"/>
      <c r="B192" s="369"/>
      <c r="C192" s="378"/>
      <c r="D192" s="378"/>
      <c r="E192" s="378"/>
      <c r="F192" s="378"/>
      <c r="G192" s="378"/>
      <c r="H192" s="378"/>
      <c r="I192" s="378"/>
      <c r="J192" s="378"/>
      <c r="K192" s="378"/>
      <c r="L192" s="378"/>
      <c r="M192" s="378"/>
      <c r="N192" s="378"/>
      <c r="O192" s="378"/>
      <c r="P192" s="378"/>
      <c r="Q192" s="378"/>
      <c r="R192" s="378"/>
      <c r="S192" s="378"/>
      <c r="T192" s="378"/>
      <c r="U192" s="378"/>
      <c r="V192" s="378"/>
      <c r="W192" s="378"/>
      <c r="X192" s="378"/>
      <c r="Y192" s="378"/>
      <c r="Z192" s="378"/>
      <c r="AA192" s="378"/>
      <c r="AB192" s="378"/>
      <c r="AC192" s="378"/>
      <c r="AD192" s="378"/>
      <c r="AE192" s="378"/>
      <c r="AF192" s="378"/>
      <c r="AG192" s="378"/>
      <c r="AH192" s="378"/>
      <c r="AI192" s="378"/>
      <c r="AJ192" s="378"/>
      <c r="AK192" s="378"/>
      <c r="AL192" s="378"/>
      <c r="AM192" s="378"/>
      <c r="AN192" s="378"/>
      <c r="AO192" s="378"/>
      <c r="AP192" s="378"/>
      <c r="AQ192" s="378"/>
      <c r="AR192" s="378"/>
      <c r="AS192" s="378"/>
      <c r="AT192" s="378"/>
      <c r="AU192" s="378"/>
      <c r="AV192" s="378"/>
      <c r="AW192" s="378"/>
      <c r="AX192" s="378"/>
      <c r="AY192" s="378"/>
      <c r="AZ192" s="378"/>
      <c r="BA192" s="378"/>
      <c r="BB192" s="378"/>
      <c r="BC192" s="378"/>
      <c r="BD192" s="378"/>
      <c r="BE192" s="378"/>
      <c r="BF192" s="378"/>
      <c r="BG192" s="378"/>
      <c r="BH192" s="378"/>
      <c r="BI192" s="378"/>
      <c r="BJ192" s="378"/>
      <c r="BK192" s="378"/>
      <c r="BL192" s="378"/>
      <c r="BM192" s="378"/>
      <c r="BN192" s="378"/>
      <c r="BO192" s="378"/>
      <c r="BP192" s="378"/>
      <c r="BQ192" s="378"/>
      <c r="BR192" s="378"/>
      <c r="BS192" s="378"/>
      <c r="BT192" s="378"/>
      <c r="BU192" s="378"/>
      <c r="BV192" s="378"/>
      <c r="BW192" s="378"/>
      <c r="BX192" s="378"/>
      <c r="BY192" s="378"/>
      <c r="BZ192" s="378"/>
      <c r="CA192" s="378"/>
      <c r="CB192" s="378"/>
      <c r="CC192" s="378"/>
      <c r="CD192" s="378"/>
    </row>
    <row r="193" spans="1:82" x14ac:dyDescent="0.2">
      <c r="A193" s="369"/>
      <c r="B193" s="369"/>
      <c r="C193" s="378"/>
      <c r="D193" s="378"/>
      <c r="E193" s="378"/>
      <c r="F193" s="378"/>
      <c r="G193" s="378"/>
      <c r="H193" s="378"/>
      <c r="I193" s="378"/>
      <c r="J193" s="378"/>
      <c r="K193" s="378"/>
      <c r="L193" s="378"/>
      <c r="M193" s="378"/>
      <c r="N193" s="378"/>
      <c r="O193" s="378"/>
      <c r="P193" s="378"/>
      <c r="Q193" s="378"/>
      <c r="R193" s="378"/>
      <c r="S193" s="378"/>
      <c r="T193" s="378"/>
      <c r="U193" s="378"/>
      <c r="V193" s="378"/>
      <c r="W193" s="378"/>
      <c r="X193" s="378"/>
      <c r="Y193" s="378"/>
      <c r="Z193" s="378"/>
      <c r="AA193" s="378"/>
      <c r="AB193" s="378"/>
      <c r="AC193" s="378"/>
      <c r="AD193" s="378"/>
      <c r="AE193" s="378"/>
      <c r="AF193" s="378"/>
      <c r="AG193" s="378"/>
      <c r="AH193" s="378"/>
      <c r="AI193" s="378"/>
      <c r="AJ193" s="378"/>
      <c r="AK193" s="378"/>
      <c r="AL193" s="378"/>
      <c r="AM193" s="378"/>
      <c r="AN193" s="378"/>
      <c r="AO193" s="378"/>
      <c r="AP193" s="378"/>
      <c r="AQ193" s="378"/>
      <c r="AR193" s="378"/>
      <c r="AS193" s="378"/>
      <c r="AT193" s="378"/>
      <c r="AU193" s="378"/>
      <c r="AV193" s="378"/>
      <c r="AW193" s="378"/>
      <c r="AX193" s="378"/>
      <c r="AY193" s="378"/>
      <c r="AZ193" s="378"/>
      <c r="BA193" s="378"/>
      <c r="BB193" s="378"/>
      <c r="BC193" s="378"/>
      <c r="BD193" s="378"/>
      <c r="BE193" s="378"/>
      <c r="BF193" s="378"/>
      <c r="BG193" s="378"/>
      <c r="BH193" s="378"/>
      <c r="BI193" s="378"/>
      <c r="BJ193" s="378"/>
      <c r="BK193" s="378"/>
      <c r="BL193" s="378"/>
      <c r="BM193" s="378"/>
      <c r="BN193" s="378"/>
      <c r="BO193" s="378"/>
      <c r="BP193" s="378"/>
      <c r="BQ193" s="378"/>
      <c r="BR193" s="378"/>
      <c r="BS193" s="378"/>
      <c r="BT193" s="378"/>
      <c r="BU193" s="378"/>
      <c r="BV193" s="378"/>
      <c r="BW193" s="378"/>
      <c r="BX193" s="378"/>
      <c r="BY193" s="378"/>
      <c r="BZ193" s="378"/>
      <c r="CA193" s="378"/>
      <c r="CB193" s="378"/>
      <c r="CC193" s="378"/>
      <c r="CD193" s="378"/>
    </row>
    <row r="194" spans="1:82" x14ac:dyDescent="0.2">
      <c r="A194" s="369"/>
      <c r="B194" s="369"/>
      <c r="C194" s="378"/>
      <c r="D194" s="378"/>
      <c r="E194" s="378"/>
      <c r="F194" s="378"/>
      <c r="G194" s="378"/>
      <c r="H194" s="378"/>
      <c r="I194" s="378"/>
      <c r="J194" s="378"/>
      <c r="K194" s="378"/>
      <c r="L194" s="378"/>
      <c r="M194" s="378"/>
      <c r="N194" s="378"/>
      <c r="O194" s="378"/>
      <c r="P194" s="378"/>
      <c r="Q194" s="378"/>
      <c r="R194" s="378"/>
      <c r="S194" s="378"/>
      <c r="T194" s="378"/>
      <c r="U194" s="378"/>
      <c r="V194" s="378"/>
      <c r="W194" s="378"/>
      <c r="X194" s="378"/>
      <c r="Y194" s="378"/>
      <c r="Z194" s="378"/>
      <c r="AA194" s="378"/>
      <c r="AB194" s="378"/>
      <c r="AC194" s="378"/>
      <c r="AD194" s="378"/>
      <c r="AE194" s="378"/>
      <c r="AF194" s="378"/>
      <c r="AG194" s="378"/>
      <c r="AH194" s="378"/>
      <c r="AI194" s="378"/>
      <c r="AJ194" s="378"/>
      <c r="AK194" s="378"/>
      <c r="AL194" s="378"/>
      <c r="AM194" s="378"/>
      <c r="AN194" s="378"/>
      <c r="AO194" s="378"/>
      <c r="AP194" s="378"/>
      <c r="AQ194" s="378"/>
      <c r="AR194" s="378"/>
      <c r="AS194" s="378"/>
      <c r="AT194" s="378"/>
      <c r="AU194" s="378"/>
      <c r="AV194" s="378"/>
      <c r="AW194" s="378"/>
      <c r="AX194" s="378"/>
      <c r="AY194" s="378"/>
      <c r="AZ194" s="378"/>
      <c r="BA194" s="378"/>
      <c r="BB194" s="378"/>
      <c r="BC194" s="378"/>
      <c r="BD194" s="378"/>
      <c r="BE194" s="378"/>
      <c r="BF194" s="378"/>
      <c r="BG194" s="378"/>
      <c r="BH194" s="378"/>
      <c r="BI194" s="378"/>
      <c r="BJ194" s="378"/>
      <c r="BK194" s="378"/>
      <c r="BL194" s="378"/>
      <c r="BM194" s="378"/>
      <c r="BN194" s="378"/>
      <c r="BO194" s="378"/>
      <c r="BP194" s="378"/>
      <c r="BQ194" s="378"/>
      <c r="BR194" s="378"/>
      <c r="BS194" s="378"/>
      <c r="BT194" s="378"/>
      <c r="BU194" s="378"/>
      <c r="BV194" s="378"/>
      <c r="BW194" s="378"/>
      <c r="BX194" s="378"/>
      <c r="BY194" s="378"/>
      <c r="BZ194" s="378"/>
      <c r="CA194" s="378"/>
      <c r="CB194" s="378"/>
      <c r="CC194" s="378"/>
      <c r="CD194" s="378"/>
    </row>
    <row r="195" spans="1:82" x14ac:dyDescent="0.2">
      <c r="A195" s="369"/>
      <c r="B195" s="369"/>
      <c r="C195" s="378"/>
      <c r="D195" s="378"/>
      <c r="E195" s="378"/>
      <c r="F195" s="378"/>
      <c r="G195" s="378"/>
      <c r="H195" s="378"/>
      <c r="I195" s="378"/>
      <c r="J195" s="378"/>
      <c r="K195" s="378"/>
      <c r="L195" s="378"/>
      <c r="M195" s="378"/>
      <c r="N195" s="378"/>
      <c r="O195" s="378"/>
      <c r="P195" s="378"/>
      <c r="Q195" s="378"/>
      <c r="R195" s="378"/>
      <c r="S195" s="378"/>
      <c r="T195" s="378"/>
      <c r="U195" s="378"/>
      <c r="V195" s="378"/>
      <c r="W195" s="378"/>
      <c r="X195" s="378"/>
      <c r="Y195" s="378"/>
      <c r="Z195" s="378"/>
      <c r="AA195" s="378"/>
      <c r="AB195" s="378"/>
      <c r="AC195" s="378"/>
      <c r="AD195" s="378"/>
      <c r="AE195" s="378"/>
      <c r="AF195" s="378"/>
      <c r="AG195" s="378"/>
      <c r="AH195" s="378"/>
      <c r="AI195" s="378"/>
      <c r="AJ195" s="378"/>
      <c r="AK195" s="378"/>
      <c r="AL195" s="378"/>
      <c r="AM195" s="378"/>
      <c r="AN195" s="378"/>
      <c r="AO195" s="378"/>
      <c r="AP195" s="378"/>
      <c r="AQ195" s="378"/>
      <c r="AR195" s="378"/>
      <c r="AS195" s="378"/>
      <c r="AT195" s="378"/>
      <c r="AU195" s="378"/>
      <c r="AV195" s="378"/>
      <c r="AW195" s="378"/>
      <c r="AX195" s="378"/>
      <c r="AY195" s="378"/>
      <c r="AZ195" s="378"/>
      <c r="BA195" s="378"/>
      <c r="BB195" s="378"/>
      <c r="BC195" s="378"/>
      <c r="BD195" s="378"/>
      <c r="BE195" s="378"/>
      <c r="BF195" s="378"/>
      <c r="BG195" s="378"/>
      <c r="BH195" s="378"/>
      <c r="BI195" s="378"/>
      <c r="BJ195" s="378"/>
      <c r="BK195" s="378"/>
      <c r="BL195" s="378"/>
      <c r="BM195" s="378"/>
      <c r="BN195" s="378"/>
      <c r="BO195" s="378"/>
      <c r="BP195" s="378"/>
      <c r="BQ195" s="378"/>
      <c r="BR195" s="378"/>
      <c r="BS195" s="378"/>
      <c r="BT195" s="378"/>
      <c r="BU195" s="378"/>
      <c r="BV195" s="378"/>
      <c r="BW195" s="378"/>
      <c r="BX195" s="378"/>
      <c r="BY195" s="378"/>
      <c r="BZ195" s="378"/>
      <c r="CA195" s="378"/>
      <c r="CB195" s="378"/>
      <c r="CC195" s="378"/>
      <c r="CD195" s="378"/>
    </row>
    <row r="196" spans="1:82" x14ac:dyDescent="0.2">
      <c r="A196" s="369"/>
      <c r="B196" s="369"/>
      <c r="C196" s="378"/>
      <c r="D196" s="378"/>
      <c r="E196" s="378"/>
      <c r="F196" s="378"/>
      <c r="G196" s="378"/>
      <c r="H196" s="378"/>
      <c r="I196" s="378"/>
      <c r="J196" s="378"/>
      <c r="K196" s="378"/>
      <c r="L196" s="378"/>
      <c r="M196" s="378"/>
      <c r="N196" s="378"/>
      <c r="O196" s="378"/>
      <c r="P196" s="378"/>
      <c r="Q196" s="378"/>
      <c r="R196" s="378"/>
      <c r="S196" s="378"/>
      <c r="T196" s="378"/>
      <c r="U196" s="378"/>
      <c r="V196" s="378"/>
      <c r="W196" s="378"/>
      <c r="X196" s="378"/>
      <c r="Y196" s="378"/>
      <c r="Z196" s="378"/>
      <c r="AA196" s="378"/>
      <c r="AB196" s="378"/>
      <c r="AC196" s="378"/>
      <c r="AD196" s="378"/>
      <c r="AE196" s="378"/>
      <c r="AF196" s="378"/>
      <c r="AG196" s="378"/>
      <c r="AH196" s="378"/>
      <c r="AI196" s="378"/>
      <c r="AJ196" s="378"/>
      <c r="AK196" s="378"/>
      <c r="AL196" s="378"/>
      <c r="AM196" s="378"/>
      <c r="AN196" s="378"/>
      <c r="AO196" s="378"/>
      <c r="AP196" s="378"/>
      <c r="AQ196" s="378"/>
      <c r="AR196" s="378"/>
      <c r="AS196" s="378"/>
      <c r="AT196" s="378"/>
      <c r="AU196" s="378"/>
      <c r="AV196" s="378"/>
      <c r="AW196" s="378"/>
      <c r="AX196" s="378"/>
      <c r="AY196" s="378"/>
      <c r="AZ196" s="378"/>
      <c r="BA196" s="378"/>
      <c r="BB196" s="378"/>
      <c r="BC196" s="378"/>
      <c r="BD196" s="378"/>
      <c r="BE196" s="378"/>
      <c r="BF196" s="378"/>
      <c r="BG196" s="378"/>
      <c r="BH196" s="378"/>
      <c r="BI196" s="378"/>
      <c r="BJ196" s="378"/>
      <c r="BK196" s="378"/>
      <c r="BL196" s="378"/>
      <c r="BM196" s="378"/>
      <c r="BN196" s="378"/>
      <c r="BO196" s="378"/>
      <c r="BP196" s="378"/>
      <c r="BQ196" s="378"/>
      <c r="BR196" s="378"/>
      <c r="BS196" s="378"/>
      <c r="BT196" s="378"/>
      <c r="BU196" s="378"/>
      <c r="BV196" s="378"/>
      <c r="BW196" s="378"/>
      <c r="BX196" s="378"/>
      <c r="BY196" s="378"/>
      <c r="BZ196" s="378"/>
      <c r="CA196" s="378"/>
      <c r="CB196" s="378"/>
      <c r="CC196" s="378"/>
      <c r="CD196" s="378"/>
    </row>
    <row r="197" spans="1:82" x14ac:dyDescent="0.2">
      <c r="A197" s="369"/>
      <c r="B197" s="369"/>
      <c r="C197" s="378"/>
      <c r="D197" s="378"/>
      <c r="E197" s="378"/>
      <c r="F197" s="378"/>
      <c r="G197" s="378"/>
      <c r="H197" s="378"/>
      <c r="I197" s="378"/>
      <c r="J197" s="378"/>
      <c r="K197" s="378"/>
      <c r="L197" s="378"/>
      <c r="M197" s="378"/>
      <c r="N197" s="378"/>
      <c r="O197" s="378"/>
      <c r="P197" s="378"/>
      <c r="Q197" s="378"/>
      <c r="R197" s="378"/>
      <c r="S197" s="378"/>
      <c r="T197" s="378"/>
      <c r="U197" s="378"/>
      <c r="V197" s="378"/>
      <c r="W197" s="378"/>
      <c r="X197" s="378"/>
      <c r="Y197" s="378"/>
      <c r="Z197" s="378"/>
      <c r="AA197" s="378"/>
      <c r="AB197" s="378"/>
      <c r="AC197" s="378"/>
      <c r="AD197" s="378"/>
      <c r="AE197" s="378"/>
      <c r="AF197" s="378"/>
      <c r="AG197" s="378"/>
      <c r="AH197" s="378"/>
      <c r="AI197" s="378"/>
      <c r="AJ197" s="378"/>
      <c r="AK197" s="378"/>
      <c r="AL197" s="378"/>
      <c r="AM197" s="378"/>
      <c r="AN197" s="378"/>
      <c r="AO197" s="378"/>
      <c r="AP197" s="378"/>
      <c r="AQ197" s="378"/>
      <c r="AR197" s="378"/>
      <c r="AS197" s="378"/>
      <c r="AT197" s="378"/>
      <c r="AU197" s="378"/>
      <c r="AV197" s="378"/>
      <c r="AW197" s="378"/>
      <c r="AX197" s="378"/>
      <c r="AY197" s="378"/>
      <c r="AZ197" s="378"/>
      <c r="BA197" s="378"/>
      <c r="BB197" s="378"/>
      <c r="BC197" s="378"/>
      <c r="BD197" s="378"/>
      <c r="BE197" s="378"/>
      <c r="BF197" s="378"/>
      <c r="BG197" s="378"/>
      <c r="BH197" s="378"/>
      <c r="BI197" s="378"/>
      <c r="BJ197" s="378"/>
      <c r="BK197" s="378"/>
      <c r="BL197" s="378"/>
      <c r="BM197" s="378"/>
      <c r="BN197" s="378"/>
      <c r="BO197" s="378"/>
      <c r="BP197" s="378"/>
      <c r="BQ197" s="378"/>
      <c r="BR197" s="378"/>
      <c r="BS197" s="378"/>
      <c r="BT197" s="378"/>
      <c r="BU197" s="378"/>
      <c r="BV197" s="378"/>
      <c r="BW197" s="378"/>
      <c r="BX197" s="378"/>
      <c r="BY197" s="378"/>
      <c r="BZ197" s="378"/>
      <c r="CA197" s="378"/>
      <c r="CB197" s="378"/>
      <c r="CC197" s="378"/>
      <c r="CD197" s="378"/>
    </row>
    <row r="198" spans="1:82" x14ac:dyDescent="0.2">
      <c r="A198" s="369"/>
      <c r="B198" s="369"/>
      <c r="C198" s="378"/>
      <c r="D198" s="378"/>
      <c r="E198" s="378"/>
      <c r="F198" s="378"/>
      <c r="G198" s="378"/>
      <c r="H198" s="378"/>
      <c r="I198" s="378"/>
      <c r="J198" s="378"/>
      <c r="K198" s="378"/>
      <c r="L198" s="378"/>
      <c r="M198" s="378"/>
      <c r="N198" s="378"/>
      <c r="O198" s="378"/>
      <c r="P198" s="378"/>
      <c r="Q198" s="378"/>
      <c r="R198" s="378"/>
      <c r="S198" s="378"/>
      <c r="T198" s="378"/>
      <c r="U198" s="378"/>
      <c r="V198" s="378"/>
      <c r="W198" s="378"/>
      <c r="X198" s="378"/>
      <c r="Y198" s="378"/>
      <c r="Z198" s="378"/>
      <c r="AA198" s="378"/>
      <c r="AB198" s="378"/>
      <c r="AC198" s="378"/>
      <c r="AD198" s="378"/>
      <c r="AE198" s="378"/>
      <c r="AF198" s="378"/>
      <c r="AG198" s="378"/>
      <c r="AH198" s="378"/>
      <c r="AI198" s="378"/>
      <c r="AJ198" s="378"/>
      <c r="AK198" s="378"/>
      <c r="AL198" s="378"/>
      <c r="AM198" s="378"/>
      <c r="AN198" s="378"/>
      <c r="AO198" s="378"/>
      <c r="AP198" s="378"/>
      <c r="AQ198" s="378"/>
      <c r="AR198" s="378"/>
      <c r="AS198" s="378"/>
      <c r="AT198" s="378"/>
      <c r="AU198" s="378"/>
      <c r="AV198" s="378"/>
      <c r="AW198" s="378"/>
      <c r="AX198" s="378"/>
      <c r="AY198" s="378"/>
      <c r="AZ198" s="378"/>
      <c r="BA198" s="378"/>
      <c r="BB198" s="378"/>
      <c r="BC198" s="378"/>
      <c r="BD198" s="378"/>
      <c r="BE198" s="378"/>
      <c r="BF198" s="378"/>
      <c r="BG198" s="378"/>
      <c r="BH198" s="378"/>
      <c r="BI198" s="378"/>
      <c r="BJ198" s="378"/>
      <c r="BK198" s="378"/>
      <c r="BL198" s="378"/>
      <c r="BM198" s="378"/>
      <c r="BN198" s="378"/>
      <c r="BO198" s="378"/>
      <c r="BP198" s="378"/>
      <c r="BQ198" s="378"/>
      <c r="BR198" s="378"/>
      <c r="BS198" s="378"/>
      <c r="BT198" s="378"/>
      <c r="BU198" s="378"/>
      <c r="BV198" s="378"/>
      <c r="BW198" s="378"/>
      <c r="BX198" s="378"/>
      <c r="BY198" s="378"/>
      <c r="BZ198" s="378"/>
      <c r="CA198" s="378"/>
      <c r="CB198" s="378"/>
      <c r="CC198" s="378"/>
      <c r="CD198" s="378"/>
    </row>
    <row r="199" spans="1:82" x14ac:dyDescent="0.2">
      <c r="A199" s="369"/>
      <c r="B199" s="369"/>
      <c r="C199" s="378"/>
      <c r="D199" s="378"/>
      <c r="E199" s="378"/>
      <c r="F199" s="378"/>
      <c r="G199" s="378"/>
      <c r="H199" s="378"/>
      <c r="I199" s="378"/>
      <c r="J199" s="378"/>
      <c r="K199" s="378"/>
      <c r="L199" s="378"/>
      <c r="M199" s="378"/>
      <c r="N199" s="378"/>
      <c r="O199" s="378"/>
      <c r="P199" s="378"/>
      <c r="Q199" s="378"/>
      <c r="R199" s="378"/>
      <c r="S199" s="378"/>
      <c r="T199" s="378"/>
      <c r="U199" s="378"/>
      <c r="V199" s="378"/>
      <c r="W199" s="378"/>
      <c r="X199" s="378"/>
      <c r="Y199" s="378"/>
      <c r="Z199" s="378"/>
      <c r="AA199" s="378"/>
      <c r="AB199" s="378"/>
      <c r="AC199" s="378"/>
      <c r="AD199" s="378"/>
      <c r="AE199" s="378"/>
      <c r="AF199" s="378"/>
      <c r="AG199" s="378"/>
      <c r="AH199" s="378"/>
      <c r="AI199" s="378"/>
      <c r="AJ199" s="378"/>
      <c r="AK199" s="378"/>
      <c r="AL199" s="378"/>
      <c r="AM199" s="378"/>
      <c r="AN199" s="378"/>
      <c r="AO199" s="378"/>
      <c r="AP199" s="378"/>
      <c r="AQ199" s="378"/>
      <c r="AR199" s="378"/>
      <c r="AS199" s="378"/>
      <c r="AT199" s="378"/>
      <c r="AU199" s="378"/>
      <c r="AV199" s="378"/>
      <c r="AW199" s="378"/>
      <c r="AX199" s="378"/>
      <c r="AY199" s="378"/>
      <c r="AZ199" s="378"/>
      <c r="BA199" s="378"/>
      <c r="BB199" s="378"/>
      <c r="BC199" s="378"/>
      <c r="BD199" s="378"/>
      <c r="BE199" s="378"/>
      <c r="BF199" s="378"/>
      <c r="BG199" s="378"/>
      <c r="BH199" s="378"/>
      <c r="BI199" s="378"/>
      <c r="BJ199" s="378"/>
      <c r="BK199" s="378"/>
      <c r="BL199" s="378"/>
      <c r="BM199" s="378"/>
      <c r="BN199" s="378"/>
      <c r="BO199" s="378"/>
      <c r="BP199" s="378"/>
      <c r="BQ199" s="378"/>
      <c r="BR199" s="378"/>
      <c r="BS199" s="378"/>
      <c r="BT199" s="378"/>
      <c r="BU199" s="378"/>
      <c r="BV199" s="378"/>
      <c r="BW199" s="378"/>
      <c r="BX199" s="378"/>
      <c r="BY199" s="378"/>
      <c r="BZ199" s="378"/>
      <c r="CA199" s="378"/>
      <c r="CB199" s="378"/>
      <c r="CC199" s="378"/>
      <c r="CD199" s="378"/>
    </row>
    <row r="200" spans="1:82" x14ac:dyDescent="0.2">
      <c r="A200" s="369"/>
      <c r="B200" s="369"/>
      <c r="C200" s="378"/>
      <c r="D200" s="378"/>
      <c r="E200" s="378"/>
      <c r="F200" s="378"/>
      <c r="G200" s="378"/>
      <c r="H200" s="378"/>
      <c r="I200" s="378"/>
      <c r="J200" s="378"/>
      <c r="K200" s="378"/>
      <c r="L200" s="378"/>
      <c r="M200" s="378"/>
      <c r="N200" s="378"/>
      <c r="O200" s="378"/>
      <c r="P200" s="378"/>
      <c r="Q200" s="378"/>
      <c r="R200" s="378"/>
      <c r="S200" s="378"/>
      <c r="T200" s="378"/>
      <c r="U200" s="378"/>
      <c r="V200" s="378"/>
      <c r="W200" s="378"/>
      <c r="X200" s="378"/>
      <c r="Y200" s="378"/>
      <c r="Z200" s="378"/>
      <c r="AA200" s="378"/>
      <c r="AB200" s="378"/>
      <c r="AC200" s="378"/>
      <c r="AD200" s="378"/>
      <c r="AE200" s="378"/>
      <c r="AF200" s="378"/>
      <c r="AG200" s="378"/>
      <c r="AH200" s="378"/>
      <c r="AI200" s="378"/>
      <c r="AJ200" s="378"/>
      <c r="AK200" s="378"/>
      <c r="AL200" s="378"/>
      <c r="AM200" s="378"/>
      <c r="AN200" s="378"/>
      <c r="AO200" s="378"/>
      <c r="AP200" s="378"/>
      <c r="AQ200" s="378"/>
      <c r="AR200" s="378"/>
      <c r="AS200" s="378"/>
      <c r="AT200" s="378"/>
      <c r="AU200" s="378"/>
      <c r="AV200" s="378"/>
      <c r="AW200" s="378"/>
      <c r="AX200" s="378"/>
      <c r="AY200" s="378"/>
      <c r="AZ200" s="378"/>
      <c r="BA200" s="378"/>
      <c r="BB200" s="378"/>
      <c r="BC200" s="378"/>
      <c r="BD200" s="378"/>
      <c r="BE200" s="378"/>
      <c r="BF200" s="378"/>
      <c r="BG200" s="378"/>
      <c r="BH200" s="378"/>
      <c r="BI200" s="378"/>
      <c r="BJ200" s="378"/>
      <c r="BK200" s="378"/>
      <c r="BL200" s="378"/>
      <c r="BM200" s="378"/>
      <c r="BN200" s="378"/>
      <c r="BO200" s="378"/>
      <c r="BP200" s="378"/>
      <c r="BQ200" s="378"/>
      <c r="BR200" s="378"/>
      <c r="BS200" s="378"/>
      <c r="BT200" s="378"/>
      <c r="BU200" s="378"/>
      <c r="BV200" s="378"/>
      <c r="BW200" s="378"/>
      <c r="BX200" s="378"/>
      <c r="BY200" s="378"/>
      <c r="BZ200" s="378"/>
      <c r="CA200" s="378"/>
      <c r="CB200" s="378"/>
      <c r="CC200" s="378"/>
      <c r="CD200" s="378"/>
    </row>
    <row r="201" spans="1:82" x14ac:dyDescent="0.2">
      <c r="A201" s="369"/>
      <c r="B201" s="369"/>
      <c r="C201" s="378"/>
      <c r="D201" s="378"/>
      <c r="E201" s="378"/>
      <c r="F201" s="378"/>
      <c r="G201" s="378"/>
      <c r="H201" s="378"/>
      <c r="I201" s="378"/>
      <c r="J201" s="378"/>
      <c r="K201" s="378"/>
      <c r="L201" s="378"/>
      <c r="M201" s="378"/>
      <c r="N201" s="378"/>
      <c r="O201" s="378"/>
      <c r="P201" s="378"/>
      <c r="Q201" s="378"/>
      <c r="R201" s="378"/>
      <c r="S201" s="378"/>
      <c r="T201" s="378"/>
      <c r="U201" s="378"/>
      <c r="V201" s="378"/>
      <c r="W201" s="378"/>
      <c r="X201" s="378"/>
      <c r="Y201" s="378"/>
      <c r="Z201" s="378"/>
      <c r="AA201" s="378"/>
      <c r="AB201" s="378"/>
      <c r="AC201" s="378"/>
      <c r="AD201" s="378"/>
      <c r="AE201" s="378"/>
      <c r="AF201" s="378"/>
      <c r="AG201" s="378"/>
      <c r="AH201" s="378"/>
      <c r="AI201" s="378"/>
      <c r="AJ201" s="378"/>
      <c r="AK201" s="378"/>
      <c r="AL201" s="378"/>
      <c r="AM201" s="378"/>
      <c r="AN201" s="378"/>
      <c r="AO201" s="378"/>
      <c r="AP201" s="378"/>
      <c r="AQ201" s="378"/>
      <c r="AR201" s="378"/>
      <c r="AS201" s="378"/>
      <c r="AT201" s="378"/>
      <c r="AU201" s="378"/>
      <c r="AV201" s="378"/>
      <c r="AW201" s="378"/>
      <c r="AX201" s="378"/>
      <c r="AY201" s="378"/>
      <c r="AZ201" s="378"/>
      <c r="BA201" s="378"/>
      <c r="BB201" s="378"/>
      <c r="BC201" s="378"/>
      <c r="BD201" s="378"/>
      <c r="BE201" s="378"/>
      <c r="BF201" s="378"/>
      <c r="BG201" s="378"/>
      <c r="BH201" s="378"/>
      <c r="BI201" s="378"/>
      <c r="BJ201" s="378"/>
      <c r="BK201" s="378"/>
      <c r="BL201" s="378"/>
      <c r="BM201" s="378"/>
      <c r="BN201" s="378"/>
      <c r="BO201" s="378"/>
      <c r="BP201" s="378"/>
      <c r="BQ201" s="378"/>
      <c r="BR201" s="378"/>
      <c r="BS201" s="378"/>
      <c r="BT201" s="378"/>
      <c r="BU201" s="378"/>
      <c r="BV201" s="378"/>
      <c r="BW201" s="378"/>
      <c r="BX201" s="378"/>
      <c r="BY201" s="378"/>
      <c r="BZ201" s="378"/>
      <c r="CA201" s="378"/>
      <c r="CB201" s="378"/>
      <c r="CC201" s="378"/>
      <c r="CD201" s="378"/>
    </row>
    <row r="202" spans="1:82" x14ac:dyDescent="0.2">
      <c r="A202" s="369"/>
      <c r="B202" s="369"/>
      <c r="C202" s="378"/>
      <c r="D202" s="378"/>
      <c r="E202" s="378"/>
      <c r="F202" s="378"/>
      <c r="G202" s="378"/>
      <c r="H202" s="378"/>
      <c r="I202" s="378"/>
      <c r="J202" s="378"/>
      <c r="K202" s="378"/>
      <c r="L202" s="378"/>
      <c r="M202" s="378"/>
      <c r="N202" s="378"/>
      <c r="O202" s="378"/>
      <c r="P202" s="378"/>
      <c r="Q202" s="378"/>
      <c r="R202" s="378"/>
      <c r="S202" s="378"/>
      <c r="T202" s="378"/>
      <c r="U202" s="378"/>
      <c r="V202" s="378"/>
      <c r="W202" s="378"/>
      <c r="X202" s="378"/>
      <c r="Y202" s="378"/>
      <c r="Z202" s="378"/>
      <c r="AA202" s="378"/>
      <c r="AB202" s="378"/>
      <c r="AC202" s="378"/>
      <c r="AD202" s="378"/>
      <c r="AE202" s="378"/>
      <c r="AF202" s="378"/>
      <c r="AG202" s="378"/>
      <c r="AH202" s="378"/>
      <c r="AI202" s="378"/>
      <c r="AJ202" s="378"/>
      <c r="AK202" s="378"/>
      <c r="AL202" s="378"/>
      <c r="AM202" s="378"/>
      <c r="AN202" s="378"/>
      <c r="AO202" s="378"/>
      <c r="AP202" s="378"/>
      <c r="AQ202" s="378"/>
      <c r="AR202" s="378"/>
      <c r="AS202" s="378"/>
      <c r="AT202" s="378"/>
      <c r="AU202" s="378"/>
      <c r="AV202" s="378"/>
      <c r="AW202" s="378"/>
      <c r="AX202" s="378"/>
      <c r="AY202" s="378"/>
      <c r="AZ202" s="378"/>
      <c r="BA202" s="378"/>
      <c r="BB202" s="378"/>
      <c r="BC202" s="378"/>
      <c r="BD202" s="378"/>
      <c r="BE202" s="378"/>
      <c r="BF202" s="378"/>
      <c r="BG202" s="378"/>
      <c r="BH202" s="378"/>
      <c r="BI202" s="378"/>
      <c r="BJ202" s="378"/>
      <c r="BK202" s="378"/>
      <c r="BL202" s="378"/>
      <c r="BM202" s="378"/>
      <c r="BN202" s="378"/>
      <c r="BO202" s="378"/>
      <c r="BP202" s="378"/>
      <c r="BQ202" s="378"/>
      <c r="BR202" s="378"/>
      <c r="BS202" s="378"/>
      <c r="BT202" s="378"/>
      <c r="BU202" s="378"/>
      <c r="BV202" s="378"/>
      <c r="BW202" s="378"/>
      <c r="BX202" s="378"/>
      <c r="BY202" s="378"/>
      <c r="BZ202" s="378"/>
      <c r="CA202" s="378"/>
      <c r="CB202" s="378"/>
      <c r="CC202" s="378"/>
      <c r="CD202" s="378"/>
    </row>
    <row r="203" spans="1:82" x14ac:dyDescent="0.2">
      <c r="A203" s="369"/>
      <c r="B203" s="369"/>
      <c r="C203" s="378"/>
      <c r="D203" s="378"/>
      <c r="E203" s="378"/>
      <c r="F203" s="378"/>
      <c r="G203" s="378"/>
      <c r="H203" s="378"/>
      <c r="I203" s="378"/>
      <c r="J203" s="378"/>
      <c r="K203" s="378"/>
      <c r="L203" s="378"/>
      <c r="M203" s="378"/>
      <c r="N203" s="378"/>
      <c r="O203" s="378"/>
      <c r="P203" s="378"/>
      <c r="Q203" s="378"/>
      <c r="R203" s="378"/>
      <c r="S203" s="378"/>
      <c r="T203" s="378"/>
      <c r="U203" s="378"/>
      <c r="V203" s="378"/>
      <c r="W203" s="378"/>
      <c r="X203" s="378"/>
      <c r="Y203" s="378"/>
      <c r="Z203" s="378"/>
      <c r="AA203" s="378"/>
      <c r="AB203" s="378"/>
      <c r="AC203" s="378"/>
      <c r="AD203" s="378"/>
      <c r="AE203" s="378"/>
      <c r="AF203" s="378"/>
      <c r="AG203" s="378"/>
      <c r="AH203" s="378"/>
      <c r="AI203" s="378"/>
      <c r="AJ203" s="378"/>
      <c r="AK203" s="378"/>
      <c r="AL203" s="378"/>
      <c r="AM203" s="378"/>
      <c r="AN203" s="378"/>
      <c r="AO203" s="378"/>
      <c r="AP203" s="378"/>
      <c r="AQ203" s="378"/>
      <c r="AR203" s="378"/>
      <c r="AS203" s="378"/>
      <c r="AT203" s="378"/>
      <c r="AU203" s="378"/>
      <c r="AV203" s="378"/>
      <c r="AW203" s="378"/>
      <c r="AX203" s="378"/>
      <c r="AY203" s="378"/>
      <c r="AZ203" s="378"/>
      <c r="BA203" s="378"/>
      <c r="BB203" s="378"/>
      <c r="BC203" s="378"/>
      <c r="BD203" s="378"/>
      <c r="BE203" s="378"/>
      <c r="BF203" s="378"/>
      <c r="BG203" s="378"/>
      <c r="BH203" s="378"/>
      <c r="BI203" s="378"/>
      <c r="BJ203" s="378"/>
      <c r="BK203" s="378"/>
      <c r="BL203" s="378"/>
      <c r="BM203" s="378"/>
      <c r="BN203" s="378"/>
      <c r="BO203" s="378"/>
      <c r="BP203" s="378"/>
      <c r="BQ203" s="378"/>
      <c r="BR203" s="378"/>
      <c r="BS203" s="378"/>
      <c r="BT203" s="378"/>
      <c r="BU203" s="378"/>
      <c r="BV203" s="378"/>
      <c r="BW203" s="378"/>
      <c r="BX203" s="378"/>
      <c r="BY203" s="378"/>
      <c r="BZ203" s="378"/>
      <c r="CA203" s="378"/>
      <c r="CB203" s="378"/>
      <c r="CC203" s="378"/>
      <c r="CD203" s="378"/>
    </row>
    <row r="204" spans="1:82" x14ac:dyDescent="0.2">
      <c r="A204" s="369"/>
      <c r="B204" s="369"/>
      <c r="C204" s="378"/>
      <c r="D204" s="378"/>
      <c r="E204" s="378"/>
      <c r="F204" s="378"/>
      <c r="G204" s="378"/>
      <c r="H204" s="378"/>
      <c r="I204" s="378"/>
      <c r="J204" s="378"/>
      <c r="K204" s="378"/>
      <c r="L204" s="378"/>
      <c r="M204" s="378"/>
      <c r="N204" s="378"/>
      <c r="O204" s="378"/>
      <c r="P204" s="378"/>
      <c r="Q204" s="378"/>
      <c r="R204" s="378"/>
      <c r="S204" s="378"/>
      <c r="T204" s="378"/>
      <c r="U204" s="378"/>
      <c r="V204" s="378"/>
      <c r="W204" s="378"/>
      <c r="X204" s="378"/>
      <c r="Y204" s="378"/>
      <c r="Z204" s="378"/>
      <c r="AA204" s="378"/>
      <c r="AB204" s="378"/>
      <c r="AC204" s="378"/>
      <c r="AD204" s="378"/>
      <c r="AE204" s="378"/>
      <c r="AF204" s="378"/>
      <c r="AG204" s="378"/>
      <c r="AH204" s="378"/>
      <c r="AI204" s="378"/>
      <c r="AJ204" s="378"/>
      <c r="AK204" s="378"/>
      <c r="AL204" s="378"/>
      <c r="AM204" s="378"/>
      <c r="AN204" s="378"/>
      <c r="AO204" s="378"/>
      <c r="AP204" s="378"/>
      <c r="AQ204" s="378"/>
      <c r="AR204" s="378"/>
      <c r="AS204" s="378"/>
      <c r="AT204" s="378"/>
      <c r="AU204" s="378"/>
      <c r="AV204" s="378"/>
      <c r="AW204" s="378"/>
      <c r="AX204" s="378"/>
      <c r="AY204" s="378"/>
      <c r="AZ204" s="378"/>
      <c r="BA204" s="378"/>
      <c r="BB204" s="378"/>
      <c r="BC204" s="378"/>
      <c r="BD204" s="378"/>
      <c r="BE204" s="378"/>
      <c r="BF204" s="378"/>
      <c r="BG204" s="378"/>
      <c r="BH204" s="378"/>
      <c r="BI204" s="378"/>
      <c r="BJ204" s="378"/>
      <c r="BK204" s="378"/>
      <c r="BL204" s="378"/>
      <c r="BM204" s="378"/>
      <c r="BN204" s="378"/>
      <c r="BO204" s="378"/>
      <c r="BP204" s="378"/>
      <c r="BQ204" s="378"/>
      <c r="BR204" s="378"/>
      <c r="BS204" s="378"/>
      <c r="BT204" s="378"/>
      <c r="BU204" s="378"/>
      <c r="BV204" s="378"/>
      <c r="BW204" s="378"/>
      <c r="BX204" s="378"/>
      <c r="BY204" s="378"/>
      <c r="BZ204" s="378"/>
      <c r="CA204" s="378"/>
      <c r="CB204" s="378"/>
      <c r="CC204" s="378"/>
      <c r="CD204" s="378"/>
    </row>
    <row r="205" spans="1:82" x14ac:dyDescent="0.2">
      <c r="A205" s="369"/>
      <c r="B205" s="369"/>
      <c r="C205" s="378"/>
      <c r="D205" s="378"/>
      <c r="E205" s="378"/>
      <c r="F205" s="378"/>
      <c r="G205" s="378"/>
      <c r="H205" s="378"/>
      <c r="I205" s="378"/>
      <c r="J205" s="378"/>
      <c r="K205" s="378"/>
      <c r="L205" s="378"/>
      <c r="M205" s="378"/>
      <c r="N205" s="378"/>
      <c r="O205" s="378"/>
      <c r="P205" s="378"/>
      <c r="Q205" s="378"/>
      <c r="R205" s="378"/>
      <c r="S205" s="378"/>
      <c r="T205" s="378"/>
      <c r="U205" s="378"/>
      <c r="V205" s="378"/>
      <c r="W205" s="378"/>
      <c r="X205" s="378"/>
      <c r="Y205" s="378"/>
      <c r="Z205" s="378"/>
      <c r="AA205" s="378"/>
      <c r="AB205" s="378"/>
      <c r="AC205" s="378"/>
      <c r="AD205" s="378"/>
      <c r="AE205" s="378"/>
      <c r="AF205" s="378"/>
      <c r="AG205" s="378"/>
      <c r="AH205" s="378"/>
      <c r="AI205" s="378"/>
      <c r="AJ205" s="378"/>
      <c r="AK205" s="378"/>
      <c r="AL205" s="378"/>
      <c r="AM205" s="378"/>
      <c r="AN205" s="378"/>
      <c r="AO205" s="378"/>
      <c r="AP205" s="378"/>
      <c r="AQ205" s="378"/>
      <c r="AR205" s="378"/>
      <c r="AS205" s="378"/>
      <c r="AT205" s="378"/>
      <c r="AU205" s="378"/>
      <c r="AV205" s="378"/>
      <c r="AW205" s="378"/>
      <c r="AX205" s="378"/>
      <c r="AY205" s="378"/>
      <c r="AZ205" s="378"/>
      <c r="BA205" s="378"/>
      <c r="BB205" s="378"/>
      <c r="BC205" s="378"/>
      <c r="BD205" s="378"/>
      <c r="BE205" s="378"/>
      <c r="BF205" s="378"/>
      <c r="BG205" s="378"/>
      <c r="BH205" s="378"/>
      <c r="BI205" s="378"/>
      <c r="BJ205" s="378"/>
      <c r="BK205" s="378"/>
      <c r="BL205" s="378"/>
      <c r="BM205" s="378"/>
      <c r="BN205" s="378"/>
      <c r="BO205" s="378"/>
      <c r="BP205" s="378"/>
      <c r="BQ205" s="378"/>
      <c r="BR205" s="378"/>
      <c r="BS205" s="378"/>
      <c r="BT205" s="378"/>
      <c r="BU205" s="378"/>
      <c r="BV205" s="378"/>
      <c r="BW205" s="378"/>
      <c r="BX205" s="378"/>
      <c r="BY205" s="378"/>
      <c r="BZ205" s="378"/>
      <c r="CA205" s="378"/>
      <c r="CB205" s="378"/>
      <c r="CC205" s="378"/>
      <c r="CD205" s="378"/>
    </row>
    <row r="206" spans="1:82" x14ac:dyDescent="0.2">
      <c r="A206" s="369"/>
      <c r="B206" s="369"/>
      <c r="C206" s="378"/>
      <c r="D206" s="378"/>
      <c r="E206" s="378"/>
      <c r="F206" s="378"/>
      <c r="G206" s="378"/>
      <c r="H206" s="378"/>
      <c r="I206" s="378"/>
      <c r="J206" s="378"/>
      <c r="K206" s="378"/>
      <c r="L206" s="378"/>
      <c r="M206" s="378"/>
      <c r="N206" s="378"/>
      <c r="O206" s="378"/>
      <c r="P206" s="378"/>
      <c r="Q206" s="378"/>
      <c r="R206" s="378"/>
      <c r="S206" s="378"/>
      <c r="T206" s="378"/>
      <c r="U206" s="378"/>
      <c r="V206" s="378"/>
      <c r="W206" s="378"/>
      <c r="X206" s="378"/>
      <c r="Y206" s="378"/>
      <c r="Z206" s="378"/>
      <c r="AA206" s="378"/>
      <c r="AB206" s="378"/>
      <c r="AC206" s="378"/>
      <c r="AD206" s="378"/>
      <c r="AE206" s="378"/>
      <c r="AF206" s="378"/>
      <c r="AG206" s="378"/>
      <c r="AH206" s="378"/>
      <c r="AI206" s="378"/>
      <c r="AJ206" s="378"/>
      <c r="AK206" s="378"/>
      <c r="AL206" s="378"/>
      <c r="AM206" s="378"/>
      <c r="AN206" s="378"/>
      <c r="AO206" s="378"/>
      <c r="AP206" s="378"/>
      <c r="AQ206" s="378"/>
      <c r="AR206" s="378"/>
      <c r="AS206" s="378"/>
      <c r="AT206" s="378"/>
      <c r="AU206" s="378"/>
      <c r="AV206" s="378"/>
      <c r="AW206" s="378"/>
      <c r="AX206" s="378"/>
      <c r="AY206" s="378"/>
      <c r="AZ206" s="378"/>
      <c r="BA206" s="378"/>
      <c r="BB206" s="378"/>
      <c r="BC206" s="378"/>
      <c r="BD206" s="378"/>
      <c r="BE206" s="378"/>
      <c r="BF206" s="378"/>
      <c r="BG206" s="378"/>
      <c r="BH206" s="378"/>
      <c r="BI206" s="378"/>
      <c r="BJ206" s="378"/>
      <c r="BK206" s="378"/>
      <c r="BL206" s="378"/>
      <c r="BM206" s="378"/>
      <c r="BN206" s="378"/>
      <c r="BO206" s="378"/>
      <c r="BP206" s="378"/>
      <c r="BQ206" s="378"/>
      <c r="BR206" s="378"/>
      <c r="BS206" s="378"/>
      <c r="BT206" s="378"/>
      <c r="BU206" s="378"/>
      <c r="BV206" s="378"/>
      <c r="BW206" s="378"/>
      <c r="BX206" s="378"/>
      <c r="BY206" s="378"/>
      <c r="BZ206" s="378"/>
      <c r="CA206" s="378"/>
      <c r="CB206" s="378"/>
      <c r="CC206" s="378"/>
      <c r="CD206" s="378"/>
    </row>
    <row r="207" spans="1:82" x14ac:dyDescent="0.2">
      <c r="A207" s="369"/>
      <c r="B207" s="369"/>
      <c r="C207" s="378"/>
      <c r="D207" s="378"/>
      <c r="E207" s="378"/>
      <c r="F207" s="378"/>
      <c r="G207" s="378"/>
      <c r="H207" s="378"/>
      <c r="I207" s="378"/>
      <c r="J207" s="378"/>
      <c r="K207" s="378"/>
      <c r="L207" s="378"/>
      <c r="M207" s="378"/>
      <c r="N207" s="378"/>
      <c r="O207" s="378"/>
      <c r="P207" s="378"/>
      <c r="Q207" s="378"/>
      <c r="R207" s="378"/>
      <c r="S207" s="378"/>
      <c r="T207" s="378"/>
      <c r="U207" s="378"/>
      <c r="V207" s="378"/>
      <c r="W207" s="378"/>
      <c r="X207" s="378"/>
      <c r="Y207" s="378"/>
      <c r="Z207" s="378"/>
      <c r="AA207" s="378"/>
      <c r="AB207" s="378"/>
      <c r="AC207" s="378"/>
      <c r="AD207" s="378"/>
      <c r="AE207" s="378"/>
      <c r="AF207" s="378"/>
      <c r="AG207" s="378"/>
      <c r="AH207" s="378"/>
      <c r="AI207" s="378"/>
      <c r="AJ207" s="378"/>
      <c r="AK207" s="378"/>
      <c r="AL207" s="378"/>
      <c r="AM207" s="378"/>
      <c r="AN207" s="378"/>
      <c r="AO207" s="378"/>
      <c r="AP207" s="378"/>
      <c r="AQ207" s="378"/>
      <c r="AR207" s="378"/>
      <c r="AS207" s="378"/>
      <c r="AT207" s="378"/>
      <c r="AU207" s="378"/>
      <c r="AV207" s="378"/>
      <c r="AW207" s="378"/>
      <c r="AX207" s="378"/>
      <c r="AY207" s="378"/>
      <c r="AZ207" s="378"/>
      <c r="BA207" s="378"/>
      <c r="BB207" s="378"/>
      <c r="BC207" s="378"/>
      <c r="BD207" s="378"/>
      <c r="BE207" s="378"/>
      <c r="BF207" s="378"/>
      <c r="BG207" s="378"/>
      <c r="BH207" s="378"/>
      <c r="BI207" s="378"/>
      <c r="BJ207" s="378"/>
      <c r="BK207" s="378"/>
      <c r="BL207" s="378"/>
      <c r="BM207" s="378"/>
      <c r="BN207" s="378"/>
      <c r="BO207" s="378"/>
      <c r="BP207" s="378"/>
      <c r="BQ207" s="378"/>
      <c r="BR207" s="378"/>
      <c r="BS207" s="378"/>
      <c r="BT207" s="378"/>
      <c r="BU207" s="378"/>
      <c r="BV207" s="378"/>
      <c r="BW207" s="378"/>
      <c r="BX207" s="378"/>
      <c r="BY207" s="378"/>
      <c r="BZ207" s="378"/>
      <c r="CA207" s="378"/>
      <c r="CB207" s="378"/>
      <c r="CC207" s="378"/>
      <c r="CD207" s="378"/>
    </row>
    <row r="208" spans="1:82" x14ac:dyDescent="0.2">
      <c r="A208" s="369"/>
      <c r="B208" s="369"/>
      <c r="C208" s="378"/>
      <c r="D208" s="378"/>
      <c r="E208" s="378"/>
      <c r="F208" s="378"/>
      <c r="G208" s="378"/>
      <c r="H208" s="378"/>
      <c r="I208" s="378"/>
      <c r="J208" s="378"/>
      <c r="K208" s="378"/>
      <c r="L208" s="378"/>
      <c r="M208" s="378"/>
      <c r="N208" s="378"/>
      <c r="O208" s="378"/>
      <c r="P208" s="378"/>
      <c r="Q208" s="378"/>
      <c r="R208" s="378"/>
      <c r="S208" s="378"/>
      <c r="T208" s="378"/>
      <c r="U208" s="378"/>
      <c r="V208" s="378"/>
      <c r="W208" s="378"/>
      <c r="X208" s="378"/>
      <c r="Y208" s="378"/>
      <c r="Z208" s="378"/>
      <c r="AA208" s="378"/>
      <c r="AB208" s="378"/>
      <c r="AC208" s="378"/>
      <c r="AD208" s="378"/>
      <c r="AE208" s="378"/>
      <c r="AF208" s="378"/>
      <c r="AG208" s="378"/>
      <c r="AH208" s="378"/>
      <c r="AI208" s="378"/>
      <c r="AJ208" s="378"/>
      <c r="AK208" s="378"/>
      <c r="AL208" s="378"/>
      <c r="AM208" s="378"/>
      <c r="AN208" s="378"/>
      <c r="AO208" s="378"/>
      <c r="AP208" s="378"/>
      <c r="AQ208" s="378"/>
      <c r="AR208" s="378"/>
      <c r="AS208" s="378"/>
      <c r="AT208" s="378"/>
      <c r="AU208" s="378"/>
      <c r="AV208" s="378"/>
      <c r="AW208" s="378"/>
      <c r="AX208" s="378"/>
      <c r="AY208" s="378"/>
      <c r="AZ208" s="378"/>
      <c r="BA208" s="378"/>
      <c r="BB208" s="378"/>
      <c r="BC208" s="378"/>
      <c r="BD208" s="378"/>
      <c r="BE208" s="378"/>
      <c r="BF208" s="378"/>
      <c r="BG208" s="378"/>
      <c r="BH208" s="378"/>
      <c r="BI208" s="378"/>
      <c r="BJ208" s="378"/>
      <c r="BK208" s="378"/>
      <c r="BL208" s="378"/>
      <c r="BM208" s="378"/>
      <c r="BN208" s="378"/>
      <c r="BO208" s="378"/>
      <c r="BP208" s="378"/>
      <c r="BQ208" s="378"/>
      <c r="BR208" s="378"/>
      <c r="BS208" s="378"/>
      <c r="BT208" s="378"/>
      <c r="BU208" s="378"/>
      <c r="BV208" s="378"/>
      <c r="BW208" s="378"/>
      <c r="BX208" s="378"/>
      <c r="BY208" s="378"/>
      <c r="BZ208" s="378"/>
      <c r="CA208" s="378"/>
      <c r="CB208" s="378"/>
      <c r="CC208" s="378"/>
      <c r="CD208" s="378"/>
    </row>
    <row r="209" spans="1:82" x14ac:dyDescent="0.2">
      <c r="A209" s="369"/>
      <c r="B209" s="369"/>
      <c r="C209" s="378"/>
      <c r="D209" s="378"/>
      <c r="E209" s="378"/>
      <c r="F209" s="378"/>
      <c r="G209" s="378"/>
      <c r="H209" s="378"/>
      <c r="I209" s="378"/>
      <c r="J209" s="378"/>
      <c r="K209" s="378"/>
      <c r="L209" s="378"/>
      <c r="M209" s="378"/>
      <c r="N209" s="378"/>
      <c r="O209" s="378"/>
      <c r="P209" s="378"/>
      <c r="Q209" s="378"/>
      <c r="R209" s="378"/>
      <c r="S209" s="378"/>
      <c r="T209" s="378"/>
      <c r="U209" s="378"/>
      <c r="V209" s="378"/>
      <c r="W209" s="378"/>
      <c r="X209" s="378"/>
      <c r="Y209" s="378"/>
      <c r="Z209" s="378"/>
      <c r="AA209" s="378"/>
      <c r="AB209" s="378"/>
      <c r="AC209" s="378"/>
      <c r="AD209" s="378"/>
      <c r="AE209" s="378"/>
      <c r="AF209" s="378"/>
      <c r="AG209" s="378"/>
      <c r="AH209" s="378"/>
      <c r="AI209" s="378"/>
      <c r="AJ209" s="378"/>
      <c r="AK209" s="378"/>
      <c r="AL209" s="378"/>
      <c r="AM209" s="378"/>
      <c r="AN209" s="378"/>
      <c r="AO209" s="378"/>
      <c r="AP209" s="378"/>
      <c r="AQ209" s="378"/>
      <c r="AR209" s="378"/>
      <c r="AS209" s="378"/>
      <c r="AT209" s="378"/>
      <c r="AU209" s="378"/>
      <c r="AV209" s="378"/>
      <c r="AW209" s="378"/>
      <c r="AX209" s="378"/>
      <c r="AY209" s="378"/>
      <c r="AZ209" s="378"/>
      <c r="BA209" s="378"/>
      <c r="BB209" s="378"/>
      <c r="BC209" s="378"/>
      <c r="BD209" s="378"/>
      <c r="BE209" s="378"/>
      <c r="BF209" s="378"/>
      <c r="BG209" s="378"/>
      <c r="BH209" s="378"/>
      <c r="BI209" s="378"/>
      <c r="BJ209" s="378"/>
      <c r="BK209" s="378"/>
      <c r="BL209" s="378"/>
      <c r="BM209" s="378"/>
      <c r="BN209" s="378"/>
      <c r="BO209" s="378"/>
      <c r="BP209" s="378"/>
      <c r="BQ209" s="378"/>
      <c r="BR209" s="378"/>
      <c r="BS209" s="378"/>
      <c r="BT209" s="378"/>
      <c r="BU209" s="378"/>
      <c r="BV209" s="378"/>
      <c r="BW209" s="378"/>
      <c r="BX209" s="378"/>
      <c r="BY209" s="378"/>
      <c r="BZ209" s="378"/>
      <c r="CA209" s="378"/>
      <c r="CB209" s="378"/>
      <c r="CC209" s="378"/>
      <c r="CD209" s="378"/>
    </row>
    <row r="210" spans="1:82" x14ac:dyDescent="0.2">
      <c r="A210" s="369"/>
      <c r="B210" s="369"/>
      <c r="C210" s="378"/>
      <c r="D210" s="378"/>
      <c r="E210" s="378"/>
      <c r="F210" s="378"/>
      <c r="G210" s="378"/>
      <c r="H210" s="378"/>
      <c r="I210" s="378"/>
      <c r="J210" s="378"/>
      <c r="K210" s="378"/>
      <c r="L210" s="378"/>
      <c r="M210" s="378"/>
      <c r="N210" s="378"/>
      <c r="O210" s="378"/>
      <c r="P210" s="378"/>
      <c r="Q210" s="378"/>
      <c r="R210" s="378"/>
      <c r="S210" s="378"/>
      <c r="T210" s="378"/>
      <c r="U210" s="378"/>
      <c r="V210" s="378"/>
      <c r="W210" s="378"/>
      <c r="X210" s="378"/>
      <c r="Y210" s="378"/>
      <c r="Z210" s="378"/>
      <c r="AA210" s="378"/>
      <c r="AB210" s="378"/>
      <c r="AC210" s="378"/>
      <c r="AD210" s="378"/>
      <c r="AE210" s="378"/>
      <c r="AF210" s="378"/>
      <c r="AG210" s="378"/>
      <c r="AH210" s="378"/>
      <c r="AI210" s="378"/>
      <c r="AJ210" s="378"/>
      <c r="AK210" s="378"/>
      <c r="AL210" s="378"/>
      <c r="AM210" s="378"/>
      <c r="AN210" s="378"/>
      <c r="AO210" s="378"/>
      <c r="AP210" s="378"/>
      <c r="AQ210" s="378"/>
      <c r="AR210" s="378"/>
      <c r="AS210" s="378"/>
      <c r="AT210" s="378"/>
      <c r="AU210" s="378"/>
      <c r="AV210" s="378"/>
      <c r="AW210" s="378"/>
      <c r="AX210" s="378"/>
      <c r="AY210" s="378"/>
      <c r="AZ210" s="378"/>
      <c r="BA210" s="378"/>
      <c r="BB210" s="378"/>
      <c r="BC210" s="378"/>
      <c r="BD210" s="378"/>
      <c r="BE210" s="378"/>
      <c r="BF210" s="378"/>
      <c r="BG210" s="378"/>
      <c r="BH210" s="378"/>
      <c r="BI210" s="378"/>
      <c r="BJ210" s="378"/>
      <c r="BK210" s="378"/>
      <c r="BL210" s="378"/>
      <c r="BM210" s="378"/>
      <c r="BN210" s="378"/>
      <c r="BO210" s="378"/>
      <c r="BP210" s="378"/>
      <c r="BQ210" s="378"/>
      <c r="BR210" s="378"/>
      <c r="BS210" s="378"/>
      <c r="BT210" s="378"/>
      <c r="BU210" s="378"/>
      <c r="BV210" s="378"/>
      <c r="BW210" s="378"/>
      <c r="BX210" s="378"/>
      <c r="BY210" s="378"/>
      <c r="BZ210" s="378"/>
      <c r="CA210" s="378"/>
      <c r="CB210" s="378"/>
      <c r="CC210" s="378"/>
      <c r="CD210" s="378"/>
    </row>
    <row r="211" spans="1:82" x14ac:dyDescent="0.2">
      <c r="A211" s="369"/>
      <c r="B211" s="369"/>
      <c r="C211" s="378"/>
      <c r="D211" s="378"/>
      <c r="E211" s="378"/>
      <c r="F211" s="378"/>
      <c r="G211" s="378"/>
      <c r="H211" s="378"/>
      <c r="I211" s="378"/>
      <c r="J211" s="378"/>
      <c r="K211" s="378"/>
      <c r="L211" s="378"/>
      <c r="M211" s="378"/>
      <c r="N211" s="378"/>
      <c r="O211" s="378"/>
      <c r="P211" s="378"/>
      <c r="Q211" s="378"/>
      <c r="R211" s="378"/>
      <c r="S211" s="378"/>
      <c r="T211" s="378"/>
      <c r="U211" s="378"/>
      <c r="V211" s="378"/>
      <c r="W211" s="378"/>
      <c r="X211" s="378"/>
      <c r="Y211" s="378"/>
      <c r="Z211" s="378"/>
      <c r="AA211" s="378"/>
      <c r="AB211" s="378"/>
      <c r="AC211" s="378"/>
      <c r="AD211" s="378"/>
      <c r="AE211" s="378"/>
      <c r="AF211" s="378"/>
      <c r="AG211" s="378"/>
      <c r="AH211" s="378"/>
      <c r="AI211" s="378"/>
      <c r="AJ211" s="378"/>
      <c r="AK211" s="378"/>
      <c r="AL211" s="378"/>
      <c r="AM211" s="378"/>
      <c r="AN211" s="378"/>
      <c r="AO211" s="378"/>
      <c r="AP211" s="378"/>
      <c r="AQ211" s="378"/>
      <c r="AR211" s="378"/>
      <c r="AS211" s="378"/>
      <c r="AT211" s="378"/>
      <c r="AU211" s="378"/>
      <c r="AV211" s="378"/>
      <c r="AW211" s="378"/>
      <c r="AX211" s="378"/>
      <c r="AY211" s="378"/>
      <c r="AZ211" s="378"/>
      <c r="BA211" s="378"/>
      <c r="BB211" s="378"/>
      <c r="BC211" s="378"/>
      <c r="BD211" s="378"/>
      <c r="BE211" s="378"/>
      <c r="BF211" s="378"/>
      <c r="BG211" s="378"/>
      <c r="BH211" s="378"/>
      <c r="BI211" s="378"/>
      <c r="BJ211" s="378"/>
      <c r="BK211" s="378"/>
      <c r="BL211" s="378"/>
      <c r="BM211" s="378"/>
      <c r="BN211" s="378"/>
      <c r="BO211" s="378"/>
      <c r="BP211" s="378"/>
      <c r="BQ211" s="378"/>
      <c r="BR211" s="378"/>
      <c r="BS211" s="378"/>
      <c r="BT211" s="378"/>
      <c r="BU211" s="378"/>
      <c r="BV211" s="378"/>
      <c r="BW211" s="378"/>
      <c r="BX211" s="378"/>
      <c r="BY211" s="378"/>
      <c r="BZ211" s="378"/>
      <c r="CA211" s="378"/>
      <c r="CB211" s="378"/>
      <c r="CC211" s="378"/>
      <c r="CD211" s="378"/>
    </row>
    <row r="212" spans="1:82" x14ac:dyDescent="0.2">
      <c r="A212" s="369"/>
      <c r="B212" s="369"/>
      <c r="C212" s="378"/>
      <c r="D212" s="378"/>
      <c r="E212" s="378"/>
      <c r="F212" s="378"/>
      <c r="G212" s="378"/>
      <c r="H212" s="378"/>
      <c r="I212" s="378"/>
      <c r="J212" s="378"/>
      <c r="K212" s="378"/>
      <c r="L212" s="378"/>
      <c r="M212" s="378"/>
      <c r="N212" s="378"/>
      <c r="O212" s="378"/>
      <c r="P212" s="378"/>
      <c r="Q212" s="378"/>
      <c r="R212" s="378"/>
      <c r="S212" s="378"/>
      <c r="T212" s="378"/>
      <c r="U212" s="378"/>
      <c r="V212" s="378"/>
      <c r="W212" s="378"/>
      <c r="X212" s="378"/>
      <c r="Y212" s="378"/>
      <c r="Z212" s="378"/>
      <c r="AA212" s="378"/>
      <c r="AB212" s="378"/>
      <c r="AC212" s="378"/>
      <c r="AD212" s="378"/>
      <c r="AE212" s="378"/>
      <c r="AF212" s="378"/>
      <c r="AG212" s="378"/>
      <c r="AH212" s="378"/>
      <c r="AI212" s="378"/>
      <c r="AJ212" s="378"/>
      <c r="AK212" s="378"/>
      <c r="AL212" s="378"/>
      <c r="AM212" s="378"/>
      <c r="AN212" s="378"/>
      <c r="AO212" s="378"/>
      <c r="AP212" s="378"/>
      <c r="AQ212" s="378"/>
      <c r="AR212" s="378"/>
      <c r="AS212" s="378"/>
      <c r="AT212" s="378"/>
      <c r="AU212" s="378"/>
      <c r="AV212" s="378"/>
      <c r="AW212" s="378"/>
      <c r="AX212" s="378"/>
      <c r="AY212" s="378"/>
      <c r="AZ212" s="378"/>
      <c r="BA212" s="378"/>
      <c r="BB212" s="378"/>
      <c r="BC212" s="378"/>
      <c r="BD212" s="378"/>
      <c r="BE212" s="378"/>
      <c r="BF212" s="378"/>
      <c r="BG212" s="378"/>
      <c r="BH212" s="378"/>
      <c r="BI212" s="378"/>
      <c r="BJ212" s="378"/>
      <c r="BK212" s="378"/>
      <c r="BL212" s="378"/>
      <c r="BM212" s="378"/>
      <c r="BN212" s="378"/>
      <c r="BO212" s="378"/>
      <c r="BP212" s="378"/>
      <c r="BQ212" s="378"/>
      <c r="BR212" s="378"/>
      <c r="BS212" s="378"/>
      <c r="BT212" s="378"/>
      <c r="BU212" s="378"/>
      <c r="BV212" s="378"/>
      <c r="BW212" s="378"/>
      <c r="BX212" s="378"/>
      <c r="BY212" s="378"/>
      <c r="BZ212" s="378"/>
      <c r="CA212" s="378"/>
      <c r="CB212" s="378"/>
      <c r="CC212" s="378"/>
      <c r="CD212" s="378"/>
    </row>
    <row r="213" spans="1:82" x14ac:dyDescent="0.2">
      <c r="A213" s="369"/>
      <c r="B213" s="369"/>
      <c r="C213" s="378"/>
      <c r="D213" s="378"/>
      <c r="E213" s="378"/>
      <c r="F213" s="378"/>
      <c r="G213" s="378"/>
      <c r="H213" s="378"/>
      <c r="I213" s="378"/>
      <c r="J213" s="378"/>
      <c r="K213" s="378"/>
      <c r="L213" s="378"/>
      <c r="M213" s="378"/>
      <c r="N213" s="378"/>
      <c r="O213" s="378"/>
      <c r="P213" s="378"/>
      <c r="Q213" s="378"/>
      <c r="R213" s="378"/>
      <c r="S213" s="378"/>
      <c r="T213" s="378"/>
      <c r="U213" s="378"/>
      <c r="V213" s="378"/>
      <c r="W213" s="378"/>
      <c r="X213" s="378"/>
      <c r="Y213" s="378"/>
      <c r="Z213" s="378"/>
      <c r="AA213" s="378"/>
      <c r="AB213" s="378"/>
      <c r="AC213" s="378"/>
      <c r="AD213" s="378"/>
      <c r="AE213" s="378"/>
      <c r="AF213" s="378"/>
      <c r="AG213" s="378"/>
      <c r="AH213" s="378"/>
      <c r="AI213" s="378"/>
      <c r="AJ213" s="378"/>
      <c r="AK213" s="378"/>
      <c r="AL213" s="378"/>
      <c r="AM213" s="378"/>
      <c r="AN213" s="378"/>
      <c r="AO213" s="378"/>
      <c r="AP213" s="378"/>
      <c r="AQ213" s="378"/>
      <c r="AR213" s="378"/>
      <c r="AS213" s="378"/>
      <c r="AT213" s="378"/>
      <c r="AU213" s="378"/>
      <c r="AV213" s="378"/>
      <c r="AW213" s="378"/>
      <c r="AX213" s="378"/>
      <c r="AY213" s="378"/>
      <c r="AZ213" s="378"/>
      <c r="BA213" s="378"/>
      <c r="BB213" s="378"/>
      <c r="BC213" s="378"/>
      <c r="BD213" s="378"/>
      <c r="BE213" s="378"/>
      <c r="BF213" s="378"/>
      <c r="BG213" s="378"/>
      <c r="BH213" s="378"/>
      <c r="BI213" s="378"/>
      <c r="BJ213" s="378"/>
      <c r="BK213" s="378"/>
      <c r="BL213" s="378"/>
      <c r="BM213" s="378"/>
      <c r="BN213" s="378"/>
      <c r="BO213" s="378"/>
      <c r="BP213" s="378"/>
      <c r="BQ213" s="378"/>
      <c r="BR213" s="378"/>
      <c r="BS213" s="378"/>
      <c r="BT213" s="378"/>
      <c r="BU213" s="378"/>
      <c r="BV213" s="378"/>
      <c r="BW213" s="378"/>
      <c r="BX213" s="378"/>
      <c r="BY213" s="378"/>
      <c r="BZ213" s="378"/>
      <c r="CA213" s="378"/>
      <c r="CB213" s="378"/>
      <c r="CC213" s="378"/>
      <c r="CD213" s="378"/>
    </row>
    <row r="214" spans="1:82" x14ac:dyDescent="0.2">
      <c r="A214" s="369"/>
      <c r="B214" s="369"/>
      <c r="C214" s="378"/>
      <c r="D214" s="378"/>
      <c r="E214" s="378"/>
      <c r="F214" s="378"/>
      <c r="G214" s="378"/>
      <c r="H214" s="378"/>
      <c r="I214" s="378"/>
      <c r="J214" s="378"/>
      <c r="K214" s="378"/>
      <c r="L214" s="378"/>
      <c r="M214" s="378"/>
      <c r="N214" s="378"/>
      <c r="O214" s="378"/>
      <c r="P214" s="378"/>
      <c r="Q214" s="378"/>
      <c r="R214" s="378"/>
      <c r="S214" s="378"/>
      <c r="T214" s="378"/>
      <c r="U214" s="378"/>
      <c r="V214" s="378"/>
      <c r="W214" s="378"/>
      <c r="X214" s="378"/>
      <c r="Y214" s="378"/>
      <c r="Z214" s="378"/>
      <c r="AA214" s="378"/>
      <c r="AB214" s="378"/>
      <c r="AC214" s="378"/>
      <c r="AD214" s="378"/>
      <c r="AE214" s="378"/>
      <c r="AF214" s="378"/>
      <c r="AG214" s="378"/>
      <c r="AH214" s="378"/>
      <c r="AI214" s="378"/>
      <c r="AJ214" s="378"/>
      <c r="AK214" s="378"/>
      <c r="AL214" s="378"/>
      <c r="AM214" s="378"/>
      <c r="AN214" s="378"/>
      <c r="AO214" s="378"/>
      <c r="AP214" s="378"/>
      <c r="AQ214" s="378"/>
      <c r="AR214" s="378"/>
      <c r="AS214" s="378"/>
      <c r="AT214" s="378"/>
      <c r="AU214" s="378"/>
      <c r="AV214" s="378"/>
      <c r="AW214" s="378"/>
      <c r="AX214" s="378"/>
      <c r="AY214" s="378"/>
      <c r="AZ214" s="378"/>
      <c r="BA214" s="378"/>
      <c r="BB214" s="378"/>
      <c r="BC214" s="378"/>
      <c r="BD214" s="378"/>
      <c r="BE214" s="378"/>
      <c r="BF214" s="378"/>
      <c r="BG214" s="378"/>
      <c r="BH214" s="378"/>
      <c r="BI214" s="378"/>
      <c r="BJ214" s="378"/>
      <c r="BK214" s="378"/>
      <c r="BL214" s="378"/>
      <c r="BM214" s="378"/>
      <c r="BN214" s="378"/>
      <c r="BO214" s="378"/>
      <c r="BP214" s="378"/>
      <c r="BQ214" s="378"/>
      <c r="BR214" s="378"/>
      <c r="BS214" s="378"/>
      <c r="BT214" s="378"/>
      <c r="BU214" s="378"/>
      <c r="BV214" s="378"/>
      <c r="BW214" s="378"/>
      <c r="BX214" s="378"/>
      <c r="BY214" s="378"/>
      <c r="BZ214" s="378"/>
      <c r="CA214" s="378"/>
      <c r="CB214" s="378"/>
      <c r="CC214" s="378"/>
      <c r="CD214" s="378"/>
    </row>
    <row r="215" spans="1:82" x14ac:dyDescent="0.2">
      <c r="A215" s="369"/>
      <c r="B215" s="369"/>
      <c r="C215" s="378"/>
      <c r="D215" s="378"/>
      <c r="E215" s="378"/>
      <c r="F215" s="378"/>
      <c r="G215" s="378"/>
      <c r="H215" s="378"/>
      <c r="I215" s="378"/>
      <c r="J215" s="378"/>
      <c r="K215" s="378"/>
      <c r="L215" s="378"/>
      <c r="M215" s="378"/>
      <c r="N215" s="378"/>
      <c r="O215" s="378"/>
      <c r="P215" s="378"/>
      <c r="Q215" s="378"/>
      <c r="R215" s="378"/>
      <c r="S215" s="378"/>
      <c r="T215" s="378"/>
      <c r="U215" s="378"/>
      <c r="V215" s="378"/>
      <c r="W215" s="378"/>
      <c r="X215" s="378"/>
      <c r="Y215" s="378"/>
      <c r="Z215" s="378"/>
      <c r="AA215" s="378"/>
      <c r="AB215" s="378"/>
      <c r="AC215" s="378"/>
      <c r="AD215" s="378"/>
      <c r="AE215" s="378"/>
      <c r="AF215" s="378"/>
      <c r="AG215" s="378"/>
      <c r="AH215" s="378"/>
      <c r="AI215" s="378"/>
      <c r="AJ215" s="378"/>
      <c r="AK215" s="378"/>
      <c r="AL215" s="378"/>
      <c r="AM215" s="378"/>
      <c r="AN215" s="378"/>
      <c r="AO215" s="378"/>
      <c r="AP215" s="378"/>
      <c r="AQ215" s="378"/>
      <c r="AR215" s="378"/>
      <c r="AS215" s="378"/>
      <c r="AT215" s="378"/>
      <c r="AU215" s="378"/>
      <c r="AV215" s="378"/>
      <c r="AW215" s="378"/>
      <c r="AX215" s="378"/>
      <c r="AY215" s="378"/>
      <c r="AZ215" s="378"/>
      <c r="BA215" s="378"/>
      <c r="BB215" s="378"/>
      <c r="BC215" s="378"/>
      <c r="BD215" s="378"/>
      <c r="BE215" s="378"/>
      <c r="BF215" s="378"/>
      <c r="BG215" s="378"/>
      <c r="BH215" s="378"/>
      <c r="BI215" s="378"/>
      <c r="BJ215" s="378"/>
      <c r="BK215" s="378"/>
      <c r="BL215" s="378"/>
      <c r="BM215" s="378"/>
      <c r="BN215" s="378"/>
      <c r="BO215" s="378"/>
      <c r="BP215" s="378"/>
      <c r="BQ215" s="378"/>
      <c r="BR215" s="378"/>
      <c r="BS215" s="378"/>
      <c r="BT215" s="378"/>
      <c r="BU215" s="378"/>
      <c r="BV215" s="378"/>
      <c r="BW215" s="378"/>
      <c r="BX215" s="378"/>
      <c r="BY215" s="378"/>
      <c r="BZ215" s="378"/>
      <c r="CA215" s="378"/>
      <c r="CB215" s="378"/>
      <c r="CC215" s="378"/>
      <c r="CD215" s="378"/>
    </row>
    <row r="216" spans="1:82" x14ac:dyDescent="0.2">
      <c r="A216" s="369"/>
      <c r="B216" s="369"/>
      <c r="C216" s="378"/>
      <c r="D216" s="378"/>
      <c r="E216" s="378"/>
      <c r="F216" s="378"/>
      <c r="G216" s="378"/>
      <c r="H216" s="378"/>
      <c r="I216" s="378"/>
      <c r="J216" s="378"/>
      <c r="K216" s="378"/>
      <c r="L216" s="378"/>
      <c r="M216" s="378"/>
      <c r="N216" s="378"/>
      <c r="O216" s="378"/>
      <c r="P216" s="378"/>
      <c r="Q216" s="378"/>
      <c r="R216" s="378"/>
      <c r="S216" s="378"/>
      <c r="T216" s="378"/>
      <c r="U216" s="378"/>
      <c r="V216" s="378"/>
      <c r="W216" s="378"/>
      <c r="X216" s="378"/>
      <c r="Y216" s="378"/>
      <c r="Z216" s="378"/>
      <c r="AA216" s="378"/>
      <c r="AB216" s="378"/>
      <c r="AC216" s="378"/>
      <c r="AD216" s="378"/>
      <c r="AE216" s="378"/>
      <c r="AF216" s="378"/>
      <c r="AG216" s="378"/>
      <c r="AH216" s="378"/>
      <c r="AI216" s="378"/>
      <c r="AJ216" s="378"/>
      <c r="AK216" s="378"/>
      <c r="AL216" s="378"/>
      <c r="AM216" s="378"/>
      <c r="AN216" s="378"/>
      <c r="AO216" s="378"/>
      <c r="AP216" s="378"/>
      <c r="AQ216" s="378"/>
      <c r="AR216" s="378"/>
      <c r="AS216" s="378"/>
      <c r="AT216" s="378"/>
      <c r="AU216" s="378"/>
      <c r="AV216" s="378"/>
      <c r="AW216" s="378"/>
      <c r="AX216" s="378"/>
      <c r="AY216" s="378"/>
      <c r="AZ216" s="378"/>
      <c r="BA216" s="378"/>
      <c r="BB216" s="378"/>
      <c r="BC216" s="378"/>
      <c r="BD216" s="378"/>
      <c r="BE216" s="378"/>
      <c r="BF216" s="378"/>
      <c r="BG216" s="378"/>
      <c r="BH216" s="378"/>
      <c r="BI216" s="378"/>
      <c r="BJ216" s="378"/>
      <c r="BK216" s="378"/>
      <c r="BL216" s="378"/>
      <c r="BM216" s="378"/>
      <c r="BN216" s="378"/>
      <c r="BO216" s="378"/>
      <c r="BP216" s="378"/>
      <c r="BQ216" s="378"/>
      <c r="BR216" s="378"/>
      <c r="BS216" s="378"/>
      <c r="BT216" s="378"/>
      <c r="BU216" s="378"/>
      <c r="BV216" s="378"/>
      <c r="BW216" s="378"/>
      <c r="BX216" s="378"/>
      <c r="BY216" s="378"/>
      <c r="BZ216" s="378"/>
      <c r="CA216" s="378"/>
      <c r="CB216" s="378"/>
      <c r="CC216" s="378"/>
      <c r="CD216" s="378"/>
    </row>
    <row r="217" spans="1:82" x14ac:dyDescent="0.2">
      <c r="A217" s="369"/>
      <c r="B217" s="369"/>
      <c r="C217" s="378"/>
      <c r="D217" s="378"/>
      <c r="E217" s="378"/>
      <c r="F217" s="378"/>
      <c r="G217" s="378"/>
      <c r="H217" s="378"/>
      <c r="I217" s="378"/>
      <c r="J217" s="378"/>
      <c r="K217" s="378"/>
      <c r="L217" s="378"/>
      <c r="M217" s="378"/>
      <c r="N217" s="378"/>
      <c r="O217" s="378"/>
      <c r="P217" s="378"/>
      <c r="Q217" s="378"/>
      <c r="R217" s="378"/>
      <c r="S217" s="378"/>
      <c r="T217" s="378"/>
      <c r="U217" s="378"/>
      <c r="V217" s="378"/>
      <c r="W217" s="378"/>
      <c r="X217" s="378"/>
      <c r="Y217" s="378"/>
      <c r="Z217" s="378"/>
      <c r="AA217" s="378"/>
      <c r="AB217" s="378"/>
      <c r="AC217" s="378"/>
      <c r="AD217" s="378"/>
      <c r="AE217" s="378"/>
      <c r="AF217" s="378"/>
      <c r="AG217" s="378"/>
      <c r="AH217" s="378"/>
      <c r="AI217" s="378"/>
      <c r="AJ217" s="378"/>
      <c r="AK217" s="378"/>
      <c r="AL217" s="378"/>
      <c r="AM217" s="378"/>
      <c r="AN217" s="378"/>
      <c r="AO217" s="378"/>
      <c r="AP217" s="378"/>
      <c r="AQ217" s="378"/>
      <c r="AR217" s="378"/>
      <c r="AS217" s="378"/>
      <c r="AT217" s="378"/>
      <c r="AU217" s="378"/>
      <c r="AV217" s="378"/>
      <c r="AW217" s="378"/>
      <c r="AX217" s="378"/>
      <c r="AY217" s="378"/>
      <c r="AZ217" s="378"/>
      <c r="BA217" s="378"/>
      <c r="BB217" s="378"/>
      <c r="BC217" s="378"/>
      <c r="BD217" s="378"/>
      <c r="BE217" s="378"/>
      <c r="BF217" s="378"/>
      <c r="BG217" s="378"/>
      <c r="BH217" s="378"/>
      <c r="BI217" s="378"/>
      <c r="BJ217" s="378"/>
      <c r="BK217" s="378"/>
      <c r="BL217" s="378"/>
      <c r="BM217" s="378"/>
      <c r="BN217" s="378"/>
      <c r="BO217" s="378"/>
      <c r="BP217" s="378"/>
      <c r="BQ217" s="378"/>
      <c r="BR217" s="378"/>
      <c r="BS217" s="378"/>
      <c r="BT217" s="378"/>
      <c r="BU217" s="378"/>
      <c r="BV217" s="378"/>
      <c r="BW217" s="378"/>
      <c r="BX217" s="378"/>
      <c r="BY217" s="378"/>
      <c r="BZ217" s="378"/>
      <c r="CA217" s="378"/>
      <c r="CB217" s="378"/>
      <c r="CC217" s="378"/>
      <c r="CD217" s="378"/>
    </row>
    <row r="218" spans="1:82" x14ac:dyDescent="0.2">
      <c r="A218" s="369"/>
      <c r="B218" s="369"/>
      <c r="C218" s="378"/>
      <c r="D218" s="378"/>
      <c r="E218" s="378"/>
      <c r="F218" s="378"/>
      <c r="G218" s="378"/>
      <c r="H218" s="378"/>
      <c r="I218" s="378"/>
      <c r="J218" s="378"/>
      <c r="K218" s="378"/>
      <c r="L218" s="378"/>
      <c r="M218" s="378"/>
      <c r="N218" s="378"/>
      <c r="O218" s="378"/>
      <c r="P218" s="378"/>
      <c r="Q218" s="378"/>
      <c r="R218" s="378"/>
      <c r="S218" s="378"/>
      <c r="T218" s="378"/>
      <c r="U218" s="378"/>
      <c r="V218" s="378"/>
      <c r="W218" s="378"/>
      <c r="X218" s="378"/>
      <c r="Y218" s="378"/>
      <c r="Z218" s="378"/>
      <c r="AA218" s="378"/>
      <c r="AB218" s="378"/>
      <c r="AC218" s="378"/>
      <c r="AD218" s="378"/>
      <c r="AE218" s="378"/>
      <c r="AF218" s="378"/>
      <c r="AG218" s="378"/>
      <c r="AH218" s="378"/>
      <c r="AI218" s="378"/>
      <c r="AJ218" s="378"/>
      <c r="AK218" s="378"/>
      <c r="AL218" s="378"/>
      <c r="AM218" s="378"/>
      <c r="AN218" s="378"/>
      <c r="AO218" s="378"/>
      <c r="AP218" s="378"/>
      <c r="AQ218" s="378"/>
      <c r="AR218" s="378"/>
      <c r="AS218" s="378"/>
      <c r="AT218" s="378"/>
      <c r="AU218" s="378"/>
      <c r="AV218" s="378"/>
      <c r="AW218" s="378"/>
      <c r="AX218" s="378"/>
      <c r="AY218" s="378"/>
      <c r="AZ218" s="378"/>
      <c r="BA218" s="378"/>
      <c r="BB218" s="378"/>
      <c r="BC218" s="378"/>
      <c r="BD218" s="378"/>
      <c r="BE218" s="378"/>
      <c r="BF218" s="378"/>
      <c r="BG218" s="378"/>
      <c r="BH218" s="378"/>
      <c r="BI218" s="378"/>
      <c r="BJ218" s="378"/>
      <c r="BK218" s="378"/>
      <c r="BL218" s="378"/>
      <c r="BM218" s="378"/>
      <c r="BN218" s="378"/>
      <c r="BO218" s="378"/>
      <c r="BP218" s="378"/>
      <c r="BQ218" s="378"/>
      <c r="BR218" s="378"/>
      <c r="BS218" s="378"/>
      <c r="BT218" s="378"/>
      <c r="BU218" s="378"/>
      <c r="BV218" s="378"/>
      <c r="BW218" s="378"/>
      <c r="BX218" s="378"/>
      <c r="BY218" s="378"/>
      <c r="BZ218" s="378"/>
      <c r="CA218" s="378"/>
      <c r="CB218" s="378"/>
      <c r="CC218" s="378"/>
      <c r="CD218" s="378"/>
    </row>
    <row r="219" spans="1:82" x14ac:dyDescent="0.2">
      <c r="A219" s="369"/>
      <c r="B219" s="369"/>
      <c r="C219" s="378"/>
      <c r="D219" s="378"/>
      <c r="E219" s="378"/>
      <c r="F219" s="378"/>
      <c r="G219" s="378"/>
      <c r="H219" s="378"/>
      <c r="I219" s="378"/>
      <c r="J219" s="378"/>
      <c r="K219" s="378"/>
      <c r="L219" s="378"/>
      <c r="M219" s="378"/>
      <c r="N219" s="378"/>
      <c r="O219" s="378"/>
      <c r="P219" s="378"/>
      <c r="Q219" s="378"/>
      <c r="R219" s="378"/>
      <c r="S219" s="378"/>
      <c r="T219" s="378"/>
      <c r="U219" s="378"/>
      <c r="V219" s="378"/>
      <c r="W219" s="378"/>
      <c r="X219" s="378"/>
      <c r="Y219" s="378"/>
      <c r="Z219" s="378"/>
      <c r="AA219" s="378"/>
      <c r="AB219" s="378"/>
      <c r="AC219" s="378"/>
      <c r="AD219" s="378"/>
      <c r="AE219" s="378"/>
      <c r="AF219" s="378"/>
      <c r="AG219" s="378"/>
      <c r="AH219" s="378"/>
      <c r="AI219" s="378"/>
      <c r="AJ219" s="378"/>
      <c r="AK219" s="378"/>
      <c r="AL219" s="378"/>
      <c r="AM219" s="378"/>
      <c r="AN219" s="378"/>
      <c r="AO219" s="378"/>
      <c r="AP219" s="378"/>
      <c r="AQ219" s="378"/>
      <c r="AR219" s="378"/>
      <c r="AS219" s="378"/>
      <c r="AT219" s="378"/>
      <c r="AU219" s="378"/>
      <c r="AV219" s="378"/>
      <c r="AW219" s="378"/>
      <c r="AX219" s="378"/>
      <c r="AY219" s="378"/>
      <c r="AZ219" s="378"/>
      <c r="BA219" s="378"/>
      <c r="BB219" s="378"/>
      <c r="BC219" s="378"/>
      <c r="BD219" s="378"/>
      <c r="BE219" s="378"/>
      <c r="BF219" s="378"/>
      <c r="BG219" s="378"/>
      <c r="BH219" s="378"/>
      <c r="BI219" s="378"/>
      <c r="BJ219" s="378"/>
      <c r="BK219" s="378"/>
      <c r="BL219" s="378"/>
      <c r="BM219" s="378"/>
      <c r="BN219" s="378"/>
      <c r="BO219" s="378"/>
      <c r="BP219" s="378"/>
      <c r="BQ219" s="378"/>
      <c r="BR219" s="378"/>
      <c r="BS219" s="378"/>
      <c r="BT219" s="378"/>
      <c r="BU219" s="378"/>
      <c r="BV219" s="378"/>
      <c r="BW219" s="378"/>
      <c r="BX219" s="378"/>
      <c r="BY219" s="378"/>
      <c r="BZ219" s="378"/>
      <c r="CA219" s="378"/>
      <c r="CB219" s="378"/>
      <c r="CC219" s="378"/>
      <c r="CD219" s="378"/>
    </row>
    <row r="220" spans="1:82" x14ac:dyDescent="0.2">
      <c r="A220" s="369"/>
      <c r="B220" s="369"/>
      <c r="C220" s="378"/>
      <c r="D220" s="378"/>
      <c r="E220" s="378"/>
      <c r="F220" s="378"/>
      <c r="G220" s="378"/>
      <c r="H220" s="378"/>
      <c r="I220" s="378"/>
      <c r="J220" s="378"/>
      <c r="K220" s="378"/>
      <c r="L220" s="378"/>
      <c r="M220" s="378"/>
      <c r="N220" s="378"/>
      <c r="O220" s="378"/>
      <c r="P220" s="378"/>
      <c r="Q220" s="378"/>
      <c r="R220" s="378"/>
      <c r="S220" s="378"/>
      <c r="T220" s="378"/>
      <c r="U220" s="378"/>
      <c r="V220" s="378"/>
      <c r="W220" s="378"/>
      <c r="X220" s="378"/>
      <c r="Y220" s="378"/>
      <c r="Z220" s="378"/>
      <c r="AA220" s="378"/>
      <c r="AB220" s="378"/>
      <c r="AC220" s="378"/>
      <c r="AD220" s="378"/>
      <c r="AE220" s="378"/>
      <c r="AF220" s="378"/>
      <c r="AG220" s="378"/>
      <c r="AH220" s="378"/>
      <c r="AI220" s="378"/>
      <c r="AJ220" s="378"/>
      <c r="AK220" s="378"/>
      <c r="AL220" s="378"/>
      <c r="AM220" s="378"/>
      <c r="AN220" s="378"/>
      <c r="AO220" s="378"/>
      <c r="AP220" s="378"/>
      <c r="AQ220" s="378"/>
      <c r="AR220" s="378"/>
      <c r="AS220" s="378"/>
      <c r="AT220" s="378"/>
      <c r="AU220" s="378"/>
      <c r="AV220" s="378"/>
      <c r="AW220" s="378"/>
      <c r="AX220" s="378"/>
      <c r="AY220" s="378"/>
      <c r="AZ220" s="378"/>
      <c r="BA220" s="378"/>
      <c r="BB220" s="378"/>
      <c r="BC220" s="378"/>
      <c r="BD220" s="378"/>
      <c r="BE220" s="378"/>
      <c r="BF220" s="378"/>
      <c r="BG220" s="378"/>
      <c r="BH220" s="378"/>
      <c r="BI220" s="378"/>
      <c r="BJ220" s="378"/>
      <c r="BK220" s="378"/>
      <c r="BL220" s="378"/>
      <c r="BM220" s="378"/>
      <c r="BN220" s="378"/>
      <c r="BO220" s="378"/>
      <c r="BP220" s="378"/>
      <c r="BQ220" s="378"/>
      <c r="BR220" s="378"/>
      <c r="BS220" s="378"/>
      <c r="BT220" s="378"/>
      <c r="BU220" s="378"/>
      <c r="BV220" s="378"/>
      <c r="BW220" s="378"/>
      <c r="BX220" s="378"/>
      <c r="BY220" s="378"/>
      <c r="BZ220" s="378"/>
      <c r="CA220" s="378"/>
      <c r="CB220" s="378"/>
      <c r="CC220" s="378"/>
      <c r="CD220" s="378"/>
    </row>
    <row r="221" spans="1:82" x14ac:dyDescent="0.2">
      <c r="A221" s="369"/>
      <c r="B221" s="369"/>
      <c r="C221" s="378"/>
      <c r="D221" s="378"/>
      <c r="E221" s="378"/>
      <c r="F221" s="378"/>
      <c r="G221" s="378"/>
      <c r="H221" s="378"/>
      <c r="I221" s="378"/>
      <c r="J221" s="378"/>
      <c r="K221" s="378"/>
      <c r="L221" s="378"/>
      <c r="M221" s="378"/>
      <c r="N221" s="378"/>
      <c r="O221" s="378"/>
      <c r="P221" s="378"/>
      <c r="Q221" s="378"/>
      <c r="R221" s="378"/>
      <c r="S221" s="378"/>
      <c r="T221" s="378"/>
      <c r="U221" s="378"/>
      <c r="V221" s="378"/>
      <c r="W221" s="378"/>
      <c r="X221" s="378"/>
      <c r="Y221" s="378"/>
      <c r="Z221" s="378"/>
      <c r="AA221" s="378"/>
      <c r="AB221" s="378"/>
      <c r="AC221" s="378"/>
      <c r="AD221" s="378"/>
      <c r="AE221" s="378"/>
      <c r="AF221" s="378"/>
      <c r="AG221" s="378"/>
      <c r="AH221" s="378"/>
      <c r="AI221" s="378"/>
      <c r="AJ221" s="378"/>
      <c r="AK221" s="378"/>
      <c r="AL221" s="378"/>
      <c r="AM221" s="378"/>
      <c r="AN221" s="378"/>
      <c r="AO221" s="378"/>
      <c r="AP221" s="378"/>
      <c r="AQ221" s="378"/>
      <c r="AR221" s="378"/>
      <c r="AS221" s="378"/>
      <c r="AT221" s="378"/>
      <c r="AU221" s="378"/>
      <c r="AV221" s="378"/>
      <c r="AW221" s="378"/>
      <c r="AX221" s="378"/>
      <c r="AY221" s="378"/>
      <c r="AZ221" s="378"/>
      <c r="BA221" s="378"/>
      <c r="BB221" s="378"/>
      <c r="BC221" s="378"/>
      <c r="BD221" s="378"/>
      <c r="BE221" s="378"/>
      <c r="BF221" s="378"/>
      <c r="BG221" s="378"/>
      <c r="BH221" s="378"/>
      <c r="BI221" s="378"/>
      <c r="BJ221" s="378"/>
      <c r="BK221" s="378"/>
      <c r="BL221" s="378"/>
      <c r="BM221" s="378"/>
      <c r="BN221" s="378"/>
      <c r="BO221" s="378"/>
      <c r="BP221" s="378"/>
      <c r="BQ221" s="378"/>
      <c r="BR221" s="378"/>
      <c r="BS221" s="378"/>
      <c r="BT221" s="378"/>
      <c r="BU221" s="378"/>
      <c r="BV221" s="378"/>
      <c r="BW221" s="378"/>
      <c r="BX221" s="378"/>
      <c r="BY221" s="378"/>
      <c r="BZ221" s="378"/>
      <c r="CA221" s="378"/>
      <c r="CB221" s="378"/>
      <c r="CC221" s="378"/>
      <c r="CD221" s="378"/>
    </row>
    <row r="222" spans="1:82" x14ac:dyDescent="0.2">
      <c r="A222" s="369"/>
      <c r="B222" s="369"/>
      <c r="C222" s="378"/>
      <c r="D222" s="378"/>
      <c r="E222" s="378"/>
      <c r="F222" s="378"/>
      <c r="G222" s="378"/>
      <c r="H222" s="378"/>
      <c r="I222" s="378"/>
      <c r="J222" s="378"/>
      <c r="K222" s="378"/>
      <c r="L222" s="378"/>
      <c r="M222" s="378"/>
      <c r="N222" s="378"/>
      <c r="O222" s="378"/>
      <c r="P222" s="378"/>
      <c r="Q222" s="378"/>
      <c r="R222" s="378"/>
      <c r="S222" s="378"/>
      <c r="T222" s="378"/>
      <c r="U222" s="378"/>
      <c r="V222" s="378"/>
      <c r="W222" s="378"/>
      <c r="X222" s="378"/>
      <c r="Y222" s="378"/>
      <c r="Z222" s="378"/>
      <c r="AA222" s="378"/>
      <c r="AB222" s="378"/>
      <c r="AC222" s="378"/>
      <c r="AD222" s="378"/>
      <c r="AE222" s="378"/>
      <c r="AF222" s="378"/>
      <c r="AG222" s="378"/>
      <c r="AH222" s="378"/>
      <c r="AI222" s="378"/>
      <c r="AJ222" s="378"/>
      <c r="AK222" s="378"/>
      <c r="AL222" s="378"/>
      <c r="AM222" s="378"/>
      <c r="AN222" s="378"/>
      <c r="AO222" s="378"/>
      <c r="AP222" s="378"/>
      <c r="AQ222" s="378"/>
      <c r="AR222" s="378"/>
      <c r="AS222" s="378"/>
      <c r="AT222" s="378"/>
      <c r="AU222" s="378"/>
      <c r="AV222" s="378"/>
      <c r="AW222" s="378"/>
      <c r="AX222" s="378"/>
      <c r="AY222" s="378"/>
      <c r="AZ222" s="378"/>
      <c r="BA222" s="378"/>
      <c r="BB222" s="378"/>
      <c r="BC222" s="378"/>
      <c r="BD222" s="378"/>
      <c r="BE222" s="378"/>
      <c r="BF222" s="378"/>
      <c r="BG222" s="378"/>
      <c r="BH222" s="378"/>
      <c r="BI222" s="378"/>
      <c r="BJ222" s="378"/>
      <c r="BK222" s="378"/>
      <c r="BL222" s="378"/>
      <c r="BM222" s="378"/>
      <c r="BN222" s="378"/>
      <c r="BO222" s="378"/>
      <c r="BP222" s="378"/>
      <c r="BQ222" s="378"/>
      <c r="BR222" s="378"/>
      <c r="BS222" s="378"/>
      <c r="BT222" s="378"/>
      <c r="BU222" s="378"/>
      <c r="BV222" s="378"/>
      <c r="BW222" s="378"/>
      <c r="BX222" s="378"/>
      <c r="BY222" s="378"/>
      <c r="BZ222" s="378"/>
      <c r="CA222" s="378"/>
      <c r="CB222" s="378"/>
      <c r="CC222" s="378"/>
      <c r="CD222" s="378"/>
    </row>
    <row r="223" spans="1:82" x14ac:dyDescent="0.2">
      <c r="A223" s="369"/>
      <c r="B223" s="369"/>
      <c r="C223" s="378"/>
      <c r="D223" s="378"/>
      <c r="E223" s="378"/>
      <c r="F223" s="378"/>
      <c r="G223" s="378"/>
      <c r="H223" s="378"/>
      <c r="I223" s="378"/>
      <c r="J223" s="378"/>
      <c r="K223" s="378"/>
      <c r="L223" s="378"/>
      <c r="M223" s="378"/>
      <c r="N223" s="378"/>
      <c r="O223" s="378"/>
      <c r="P223" s="378"/>
      <c r="Q223" s="378"/>
      <c r="R223" s="378"/>
      <c r="S223" s="378"/>
      <c r="T223" s="378"/>
      <c r="U223" s="378"/>
      <c r="V223" s="378"/>
      <c r="W223" s="378"/>
      <c r="X223" s="378"/>
      <c r="Y223" s="378"/>
      <c r="Z223" s="378"/>
      <c r="AA223" s="378"/>
      <c r="AB223" s="378"/>
      <c r="AC223" s="378"/>
      <c r="AD223" s="378"/>
      <c r="AE223" s="378"/>
      <c r="AF223" s="378"/>
      <c r="AG223" s="378"/>
      <c r="AH223" s="378"/>
      <c r="AI223" s="378"/>
      <c r="AJ223" s="378"/>
      <c r="AK223" s="378"/>
      <c r="AL223" s="378"/>
      <c r="AM223" s="378"/>
      <c r="AN223" s="378"/>
      <c r="AO223" s="378"/>
      <c r="AP223" s="378"/>
      <c r="AQ223" s="378"/>
      <c r="AR223" s="378"/>
      <c r="AS223" s="378"/>
      <c r="AT223" s="378"/>
      <c r="AU223" s="378"/>
      <c r="AV223" s="378"/>
      <c r="AW223" s="378"/>
      <c r="AX223" s="378"/>
      <c r="AY223" s="378"/>
      <c r="AZ223" s="378"/>
      <c r="BA223" s="378"/>
      <c r="BB223" s="378"/>
      <c r="BC223" s="378"/>
      <c r="BD223" s="378"/>
      <c r="BE223" s="378"/>
      <c r="BF223" s="378"/>
      <c r="BG223" s="378"/>
      <c r="BH223" s="378"/>
      <c r="BI223" s="378"/>
      <c r="BJ223" s="378"/>
      <c r="BK223" s="378"/>
      <c r="BL223" s="378"/>
      <c r="BM223" s="378"/>
      <c r="BN223" s="378"/>
      <c r="BO223" s="378"/>
      <c r="BP223" s="378"/>
      <c r="BQ223" s="378"/>
      <c r="BR223" s="378"/>
      <c r="BS223" s="378"/>
      <c r="BT223" s="378"/>
      <c r="BU223" s="378"/>
      <c r="BV223" s="378"/>
      <c r="BW223" s="378"/>
      <c r="BX223" s="378"/>
      <c r="BY223" s="378"/>
      <c r="BZ223" s="378"/>
      <c r="CA223" s="378"/>
      <c r="CB223" s="378"/>
      <c r="CC223" s="378"/>
      <c r="CD223" s="378"/>
    </row>
    <row r="224" spans="1:82" x14ac:dyDescent="0.2">
      <c r="A224" s="369"/>
      <c r="B224" s="369"/>
      <c r="C224" s="378"/>
      <c r="D224" s="378"/>
      <c r="E224" s="378"/>
      <c r="F224" s="378"/>
      <c r="G224" s="378"/>
      <c r="H224" s="378"/>
      <c r="I224" s="378"/>
      <c r="J224" s="378"/>
      <c r="K224" s="378"/>
      <c r="L224" s="378"/>
      <c r="M224" s="378"/>
      <c r="N224" s="378"/>
      <c r="O224" s="378"/>
      <c r="P224" s="378"/>
      <c r="Q224" s="378"/>
      <c r="R224" s="378"/>
      <c r="S224" s="378"/>
      <c r="T224" s="378"/>
      <c r="U224" s="378"/>
      <c r="V224" s="378"/>
      <c r="W224" s="378"/>
      <c r="X224" s="378"/>
      <c r="Y224" s="378"/>
      <c r="Z224" s="378"/>
      <c r="AA224" s="378"/>
      <c r="AB224" s="378"/>
      <c r="AC224" s="378"/>
      <c r="AD224" s="378"/>
      <c r="AE224" s="378"/>
      <c r="AF224" s="378"/>
      <c r="AG224" s="378"/>
      <c r="AH224" s="378"/>
      <c r="AI224" s="378"/>
      <c r="AJ224" s="378"/>
      <c r="AK224" s="378"/>
      <c r="AL224" s="378"/>
      <c r="AM224" s="378"/>
      <c r="AN224" s="378"/>
      <c r="AO224" s="378"/>
      <c r="AP224" s="378"/>
      <c r="AQ224" s="378"/>
      <c r="AR224" s="378"/>
      <c r="AS224" s="378"/>
      <c r="AT224" s="378"/>
      <c r="AU224" s="378"/>
      <c r="AV224" s="378"/>
      <c r="AW224" s="378"/>
      <c r="AX224" s="378"/>
      <c r="AY224" s="378"/>
      <c r="AZ224" s="378"/>
      <c r="BA224" s="378"/>
      <c r="BB224" s="378"/>
      <c r="BC224" s="378"/>
      <c r="BD224" s="378"/>
      <c r="BE224" s="378"/>
      <c r="BF224" s="378"/>
      <c r="BG224" s="378"/>
      <c r="BH224" s="378"/>
      <c r="BI224" s="378"/>
      <c r="BJ224" s="378"/>
      <c r="BK224" s="378"/>
      <c r="BL224" s="378"/>
      <c r="BM224" s="378"/>
      <c r="BN224" s="378"/>
      <c r="BO224" s="378"/>
      <c r="BP224" s="378"/>
      <c r="BQ224" s="378"/>
      <c r="BR224" s="378"/>
      <c r="BS224" s="378"/>
      <c r="BT224" s="378"/>
      <c r="BU224" s="378"/>
      <c r="BV224" s="378"/>
      <c r="BW224" s="378"/>
      <c r="BX224" s="378"/>
      <c r="BY224" s="378"/>
      <c r="BZ224" s="378"/>
      <c r="CA224" s="378"/>
      <c r="CB224" s="378"/>
      <c r="CC224" s="378"/>
      <c r="CD224" s="378"/>
    </row>
    <row r="225" spans="1:90" x14ac:dyDescent="0.2">
      <c r="A225" s="369"/>
      <c r="B225" s="369"/>
      <c r="C225" s="378"/>
      <c r="D225" s="378"/>
      <c r="E225" s="378"/>
      <c r="F225" s="378"/>
      <c r="G225" s="378"/>
      <c r="H225" s="378"/>
      <c r="I225" s="378"/>
      <c r="J225" s="378"/>
      <c r="K225" s="378"/>
      <c r="L225" s="378"/>
      <c r="M225" s="378"/>
      <c r="N225" s="378"/>
      <c r="O225" s="378"/>
      <c r="P225" s="378"/>
      <c r="Q225" s="378"/>
      <c r="R225" s="378"/>
      <c r="S225" s="378"/>
      <c r="T225" s="378"/>
      <c r="U225" s="378"/>
      <c r="V225" s="378"/>
      <c r="W225" s="378"/>
      <c r="X225" s="378"/>
      <c r="Y225" s="378"/>
      <c r="Z225" s="378"/>
      <c r="AA225" s="378"/>
      <c r="AB225" s="378"/>
      <c r="AC225" s="378"/>
      <c r="AD225" s="378"/>
      <c r="AE225" s="378"/>
      <c r="AF225" s="378"/>
      <c r="AG225" s="378"/>
      <c r="AH225" s="378"/>
      <c r="AI225" s="378"/>
      <c r="AJ225" s="378"/>
      <c r="AK225" s="378"/>
      <c r="AL225" s="378"/>
      <c r="AM225" s="378"/>
      <c r="AN225" s="378"/>
      <c r="AO225" s="378"/>
      <c r="AP225" s="378"/>
      <c r="AQ225" s="378"/>
      <c r="AR225" s="378"/>
      <c r="AS225" s="378"/>
      <c r="AT225" s="378"/>
      <c r="AU225" s="378"/>
      <c r="AV225" s="378"/>
      <c r="AW225" s="378"/>
      <c r="AX225" s="378"/>
      <c r="AY225" s="378"/>
      <c r="AZ225" s="378"/>
      <c r="BA225" s="378"/>
      <c r="BB225" s="378"/>
      <c r="BC225" s="378"/>
      <c r="BD225" s="378"/>
      <c r="BE225" s="378"/>
      <c r="BF225" s="378"/>
      <c r="BG225" s="378"/>
      <c r="BH225" s="378"/>
      <c r="BI225" s="378"/>
      <c r="BJ225" s="378"/>
      <c r="BK225" s="378"/>
      <c r="BL225" s="378"/>
      <c r="BM225" s="378"/>
      <c r="BN225" s="378"/>
      <c r="BO225" s="378"/>
      <c r="BP225" s="378"/>
      <c r="BQ225" s="378"/>
      <c r="BR225" s="378"/>
      <c r="BS225" s="378"/>
      <c r="BT225" s="378"/>
      <c r="BU225" s="378"/>
      <c r="BV225" s="378"/>
      <c r="BW225" s="378"/>
      <c r="BX225" s="378"/>
      <c r="BY225" s="378"/>
      <c r="BZ225" s="378"/>
      <c r="CA225" s="378"/>
      <c r="CB225" s="378"/>
      <c r="CC225" s="378"/>
      <c r="CD225" s="378"/>
    </row>
    <row r="227" spans="1:90" s="8" customFormat="1" ht="13.5" thickBot="1" x14ac:dyDescent="0.25"/>
    <row r="228" spans="1:90" ht="13.5" thickTop="1" x14ac:dyDescent="0.2"/>
    <row r="230" spans="1:90" ht="20.25" thickBot="1" x14ac:dyDescent="0.35">
      <c r="A230" s="367" t="s">
        <v>132</v>
      </c>
    </row>
    <row r="231" spans="1:90" ht="13.5" thickTop="1" x14ac:dyDescent="0.2"/>
    <row r="232" spans="1:90" ht="15" x14ac:dyDescent="0.25">
      <c r="A232" s="370" t="s">
        <v>131</v>
      </c>
      <c r="B232" s="378"/>
      <c r="C232" s="387"/>
      <c r="D232" s="378"/>
      <c r="E232" s="378"/>
      <c r="F232" s="378"/>
      <c r="G232" s="378"/>
      <c r="H232" s="378"/>
      <c r="I232" s="378"/>
      <c r="J232" s="378"/>
      <c r="K232" s="378"/>
      <c r="L232" s="378"/>
      <c r="M232" s="378"/>
      <c r="N232" s="378"/>
      <c r="O232" s="378"/>
      <c r="P232" s="378"/>
      <c r="Q232" s="378"/>
      <c r="R232" s="378"/>
      <c r="S232" s="378"/>
      <c r="T232" s="378"/>
      <c r="U232" s="378"/>
      <c r="V232" s="378"/>
      <c r="W232" s="378"/>
      <c r="X232" s="378"/>
      <c r="Y232" s="378"/>
      <c r="Z232" s="378"/>
      <c r="AA232" s="378"/>
      <c r="AB232" s="378"/>
      <c r="AC232" s="378"/>
      <c r="AD232" s="383"/>
      <c r="AE232" s="383"/>
      <c r="AF232" s="383"/>
      <c r="AG232" s="383"/>
      <c r="AH232" s="383"/>
      <c r="AI232" s="383"/>
      <c r="AJ232" s="383"/>
      <c r="AK232" s="383"/>
      <c r="AL232" s="383"/>
      <c r="AM232" s="383"/>
      <c r="AN232" s="383"/>
      <c r="AO232" s="383"/>
      <c r="AP232" s="383"/>
      <c r="AQ232" s="383"/>
      <c r="AR232" s="383"/>
      <c r="AS232" s="383"/>
      <c r="AT232" s="383"/>
      <c r="AU232" s="383"/>
      <c r="AV232" s="383"/>
      <c r="AW232" s="383"/>
      <c r="AX232" s="378"/>
      <c r="AY232" s="378"/>
      <c r="AZ232" s="378"/>
      <c r="BA232" s="378"/>
      <c r="BB232" s="378"/>
      <c r="BC232" s="378"/>
      <c r="BD232" s="378"/>
      <c r="BE232" s="378"/>
      <c r="BF232" s="378"/>
      <c r="BG232" s="378"/>
      <c r="BH232" s="378"/>
      <c r="BI232" s="378"/>
      <c r="BJ232" s="378"/>
      <c r="BK232" s="378"/>
      <c r="BL232" s="378"/>
      <c r="BM232" s="378"/>
      <c r="BN232" s="378"/>
      <c r="BO232" s="378"/>
      <c r="BP232" s="378"/>
      <c r="BQ232" s="378"/>
      <c r="BR232" s="378"/>
      <c r="BS232" s="378"/>
      <c r="BT232" s="378"/>
      <c r="BU232" s="378"/>
      <c r="BV232" s="378"/>
      <c r="BW232" s="378"/>
      <c r="BX232" s="378"/>
      <c r="BY232" s="378"/>
      <c r="BZ232" s="378"/>
      <c r="CA232" s="383"/>
      <c r="CB232" s="383"/>
      <c r="CC232" s="383"/>
      <c r="CD232" s="383"/>
      <c r="CE232" s="383"/>
      <c r="CF232" s="383"/>
      <c r="CG232" s="383"/>
      <c r="CH232" s="383"/>
      <c r="CI232" s="383"/>
      <c r="CJ232" s="383"/>
      <c r="CK232" s="378"/>
      <c r="CL232" s="378"/>
    </row>
    <row r="233" spans="1:90" x14ac:dyDescent="0.2">
      <c r="A233" s="378"/>
      <c r="B233" s="378"/>
      <c r="C233" s="385"/>
      <c r="D233" s="378"/>
      <c r="E233" s="378"/>
      <c r="F233" s="378"/>
      <c r="G233" s="378"/>
      <c r="H233" s="378"/>
      <c r="I233" s="378"/>
      <c r="J233" s="378"/>
      <c r="K233" s="378"/>
      <c r="L233" s="378"/>
      <c r="M233" s="378"/>
      <c r="N233" s="378"/>
      <c r="O233" s="378"/>
      <c r="P233" s="378"/>
      <c r="Q233" s="378"/>
      <c r="R233" s="378"/>
      <c r="S233" s="378"/>
      <c r="T233" s="378"/>
      <c r="U233" s="378"/>
      <c r="V233" s="378"/>
      <c r="W233" s="378"/>
      <c r="X233" s="378"/>
      <c r="Y233" s="378"/>
      <c r="Z233" s="378"/>
      <c r="AA233" s="378"/>
      <c r="AB233" s="378"/>
      <c r="AC233" s="378"/>
      <c r="AD233" s="384"/>
      <c r="AE233" s="384"/>
      <c r="AF233" s="384"/>
      <c r="AG233" s="384"/>
      <c r="AH233" s="384"/>
      <c r="AI233" s="384"/>
      <c r="AJ233" s="384"/>
      <c r="AK233" s="384"/>
      <c r="AL233" s="384"/>
      <c r="AM233" s="386"/>
      <c r="AN233" s="386"/>
      <c r="AO233" s="386"/>
      <c r="AP233" s="386"/>
      <c r="AQ233" s="386"/>
      <c r="AR233" s="386"/>
      <c r="AS233" s="386"/>
      <c r="AT233" s="386"/>
      <c r="AU233" s="386"/>
      <c r="AV233" s="386"/>
      <c r="AW233" s="386"/>
      <c r="AX233" s="378"/>
      <c r="AY233" s="378"/>
      <c r="AZ233" s="378"/>
      <c r="BA233" s="378"/>
      <c r="BB233" s="378"/>
      <c r="BC233" s="378"/>
      <c r="BD233" s="378"/>
      <c r="BE233" s="378"/>
      <c r="BF233" s="378"/>
      <c r="BG233" s="378"/>
      <c r="BH233" s="378"/>
      <c r="BI233" s="378"/>
      <c r="BJ233" s="378"/>
      <c r="BK233" s="378"/>
      <c r="BL233" s="378"/>
      <c r="BM233" s="378"/>
      <c r="BN233" s="378"/>
      <c r="BO233" s="378"/>
      <c r="BP233" s="378"/>
      <c r="BQ233" s="378"/>
      <c r="BR233" s="378"/>
      <c r="BS233" s="378"/>
      <c r="BT233" s="378"/>
      <c r="BU233" s="378"/>
      <c r="BV233" s="378"/>
      <c r="BW233" s="378"/>
      <c r="BX233" s="378"/>
      <c r="BY233" s="378"/>
      <c r="BZ233" s="378"/>
      <c r="CA233" s="384"/>
      <c r="CB233" s="384"/>
      <c r="CC233" s="384"/>
      <c r="CD233" s="384"/>
      <c r="CE233" s="384"/>
      <c r="CF233" s="384"/>
      <c r="CG233" s="384"/>
      <c r="CH233" s="384"/>
      <c r="CI233" s="384"/>
      <c r="CJ233" s="384"/>
      <c r="CK233" s="378"/>
      <c r="CL233" s="378"/>
    </row>
    <row r="234" spans="1:90" x14ac:dyDescent="0.2">
      <c r="A234" s="369"/>
      <c r="B234" s="369"/>
      <c r="C234" s="378"/>
      <c r="D234" s="378"/>
      <c r="E234" s="378"/>
      <c r="F234" s="378"/>
      <c r="G234" s="378"/>
      <c r="H234" s="378"/>
      <c r="I234" s="378"/>
      <c r="J234" s="378"/>
      <c r="K234" s="378"/>
      <c r="L234" s="378"/>
      <c r="M234" s="378"/>
      <c r="N234" s="378"/>
      <c r="O234" s="378"/>
      <c r="P234" s="378"/>
      <c r="Q234" s="378"/>
      <c r="R234" s="378"/>
      <c r="S234" s="378"/>
      <c r="T234" s="378"/>
      <c r="U234" s="378"/>
      <c r="V234" s="378"/>
      <c r="W234" s="378"/>
      <c r="X234" s="378"/>
      <c r="Y234" s="378"/>
      <c r="Z234" s="378"/>
      <c r="AA234" s="378"/>
      <c r="AB234" s="378"/>
      <c r="AC234" s="378"/>
      <c r="AD234" s="378"/>
      <c r="AE234" s="378"/>
      <c r="AF234" s="378"/>
      <c r="AG234" s="378"/>
      <c r="AH234" s="378"/>
      <c r="AI234" s="378"/>
      <c r="AJ234" s="378"/>
      <c r="AK234" s="378"/>
      <c r="AL234" s="378"/>
      <c r="AM234" s="378"/>
      <c r="AN234" s="378"/>
      <c r="AO234" s="378"/>
      <c r="AP234" s="378"/>
      <c r="AQ234" s="378"/>
      <c r="AR234" s="378"/>
      <c r="AS234" s="378"/>
      <c r="AT234" s="378"/>
      <c r="AU234" s="378"/>
      <c r="AV234" s="378"/>
      <c r="AW234" s="378"/>
      <c r="AX234" s="378"/>
      <c r="AY234" s="378"/>
      <c r="AZ234" s="378"/>
      <c r="BA234" s="378"/>
      <c r="BB234" s="378"/>
      <c r="BC234" s="378"/>
      <c r="BD234" s="378"/>
      <c r="BE234" s="378"/>
      <c r="BF234" s="378"/>
      <c r="BG234" s="378"/>
      <c r="BH234" s="378"/>
      <c r="BI234" s="378"/>
      <c r="BJ234" s="378"/>
      <c r="BK234" s="378"/>
      <c r="BL234" s="378"/>
      <c r="BM234" s="378"/>
      <c r="BN234" s="378"/>
      <c r="BO234" s="378"/>
      <c r="BP234" s="378"/>
      <c r="BQ234" s="378"/>
      <c r="BR234" s="378"/>
      <c r="BS234" s="378"/>
      <c r="BT234" s="378"/>
      <c r="BU234" s="378"/>
      <c r="BV234" s="378"/>
      <c r="BW234" s="378"/>
      <c r="BX234" s="378"/>
      <c r="BY234" s="378"/>
      <c r="BZ234" s="378"/>
      <c r="CA234" s="378"/>
      <c r="CB234" s="378"/>
      <c r="CC234" s="378"/>
      <c r="CD234" s="378"/>
      <c r="CE234" s="378"/>
      <c r="CF234" s="378"/>
      <c r="CG234" s="378"/>
      <c r="CH234" s="378"/>
      <c r="CI234" s="378"/>
      <c r="CJ234" s="378"/>
      <c r="CK234" s="378"/>
      <c r="CL234" s="378"/>
    </row>
    <row r="235" spans="1:90" x14ac:dyDescent="0.2">
      <c r="A235" s="369"/>
      <c r="B235" s="369"/>
      <c r="C235" s="378"/>
      <c r="D235" s="378"/>
      <c r="E235" s="378"/>
      <c r="F235" s="378"/>
      <c r="G235" s="378"/>
      <c r="H235" s="378"/>
      <c r="I235" s="378"/>
      <c r="J235" s="378"/>
      <c r="K235" s="378"/>
      <c r="L235" s="378"/>
      <c r="M235" s="378"/>
      <c r="N235" s="378"/>
      <c r="O235" s="378"/>
      <c r="P235" s="378"/>
      <c r="Q235" s="378"/>
      <c r="R235" s="378"/>
      <c r="S235" s="378"/>
      <c r="T235" s="378"/>
      <c r="U235" s="378"/>
      <c r="V235" s="378"/>
      <c r="W235" s="378"/>
      <c r="X235" s="378"/>
      <c r="Y235" s="378"/>
      <c r="Z235" s="378"/>
      <c r="AA235" s="378"/>
      <c r="AB235" s="378"/>
      <c r="AC235" s="378"/>
      <c r="AD235" s="378"/>
      <c r="AE235" s="378"/>
      <c r="AF235" s="378"/>
      <c r="AG235" s="378"/>
      <c r="AH235" s="378"/>
      <c r="AI235" s="378"/>
      <c r="AJ235" s="378"/>
      <c r="AK235" s="378"/>
      <c r="AL235" s="378"/>
      <c r="AM235" s="378"/>
      <c r="AN235" s="378"/>
      <c r="AO235" s="378"/>
      <c r="AP235" s="378"/>
      <c r="AQ235" s="378"/>
      <c r="AR235" s="378"/>
      <c r="AS235" s="378"/>
      <c r="AT235" s="378"/>
      <c r="AU235" s="378"/>
      <c r="AV235" s="378"/>
      <c r="AW235" s="378"/>
      <c r="AX235" s="378"/>
      <c r="AY235" s="378"/>
      <c r="AZ235" s="378"/>
      <c r="BA235" s="378"/>
      <c r="BB235" s="378"/>
      <c r="BC235" s="378"/>
      <c r="BD235" s="378"/>
      <c r="BE235" s="378"/>
      <c r="BF235" s="378"/>
      <c r="BG235" s="378"/>
      <c r="BH235" s="378"/>
      <c r="BI235" s="378"/>
      <c r="BJ235" s="378"/>
      <c r="BK235" s="378"/>
      <c r="BL235" s="378"/>
      <c r="BM235" s="378"/>
      <c r="BN235" s="378"/>
      <c r="BO235" s="378"/>
      <c r="BP235" s="378"/>
      <c r="BQ235" s="378"/>
      <c r="BR235" s="378"/>
      <c r="BS235" s="378"/>
      <c r="BT235" s="378"/>
      <c r="BU235" s="378"/>
      <c r="BV235" s="378"/>
      <c r="BW235" s="378"/>
      <c r="BX235" s="378"/>
      <c r="BY235" s="378"/>
      <c r="BZ235" s="378"/>
      <c r="CA235" s="378"/>
      <c r="CB235" s="378"/>
      <c r="CC235" s="378"/>
      <c r="CD235" s="378"/>
      <c r="CE235" s="378"/>
      <c r="CF235" s="378"/>
      <c r="CG235" s="378"/>
      <c r="CH235" s="378"/>
      <c r="CI235" s="378"/>
      <c r="CJ235" s="378"/>
      <c r="CK235" s="378"/>
      <c r="CL235" s="378"/>
    </row>
    <row r="236" spans="1:90" x14ac:dyDescent="0.2">
      <c r="A236" s="369"/>
      <c r="B236" s="369"/>
      <c r="C236" s="378"/>
      <c r="D236" s="378"/>
      <c r="E236" s="378"/>
      <c r="F236" s="378"/>
      <c r="G236" s="378"/>
      <c r="H236" s="378"/>
      <c r="I236" s="378"/>
      <c r="J236" s="378"/>
      <c r="K236" s="378"/>
      <c r="L236" s="378"/>
      <c r="M236" s="378"/>
      <c r="N236" s="378"/>
      <c r="O236" s="378"/>
      <c r="P236" s="378"/>
      <c r="Q236" s="378"/>
      <c r="R236" s="378"/>
      <c r="S236" s="378"/>
      <c r="T236" s="378"/>
      <c r="U236" s="378"/>
      <c r="V236" s="378"/>
      <c r="W236" s="378"/>
      <c r="X236" s="378"/>
      <c r="Y236" s="378"/>
      <c r="Z236" s="378"/>
      <c r="AA236" s="378"/>
      <c r="AB236" s="378"/>
      <c r="AC236" s="378"/>
      <c r="AD236" s="378"/>
      <c r="AE236" s="378"/>
      <c r="AF236" s="378"/>
      <c r="AG236" s="378"/>
      <c r="AH236" s="378"/>
      <c r="AI236" s="378"/>
      <c r="AJ236" s="378"/>
      <c r="AK236" s="378"/>
      <c r="AL236" s="378"/>
      <c r="AM236" s="378"/>
      <c r="AN236" s="378"/>
      <c r="AO236" s="378"/>
      <c r="AP236" s="378"/>
      <c r="AQ236" s="378"/>
      <c r="AR236" s="378"/>
      <c r="AS236" s="378"/>
      <c r="AT236" s="378"/>
      <c r="AU236" s="378"/>
      <c r="AV236" s="378"/>
      <c r="AW236" s="378"/>
      <c r="AX236" s="378"/>
      <c r="AY236" s="378"/>
      <c r="AZ236" s="378"/>
      <c r="BA236" s="378"/>
      <c r="BB236" s="378"/>
      <c r="BC236" s="378"/>
      <c r="BD236" s="378"/>
      <c r="BE236" s="378"/>
      <c r="BF236" s="378"/>
      <c r="BG236" s="378"/>
      <c r="BH236" s="378"/>
      <c r="BI236" s="378"/>
      <c r="BJ236" s="378"/>
      <c r="BK236" s="378"/>
      <c r="BL236" s="378"/>
      <c r="BM236" s="378"/>
      <c r="BN236" s="378"/>
      <c r="BO236" s="378"/>
      <c r="BP236" s="378"/>
      <c r="BQ236" s="378"/>
      <c r="BR236" s="378"/>
      <c r="BS236" s="378"/>
      <c r="BT236" s="378"/>
      <c r="BU236" s="378"/>
      <c r="BV236" s="378"/>
      <c r="BW236" s="378"/>
      <c r="BX236" s="378"/>
      <c r="BY236" s="378"/>
      <c r="BZ236" s="378"/>
      <c r="CA236" s="378"/>
      <c r="CB236" s="378"/>
      <c r="CC236" s="378"/>
      <c r="CD236" s="378"/>
      <c r="CE236" s="378"/>
      <c r="CF236" s="378"/>
      <c r="CG236" s="378"/>
      <c r="CH236" s="378"/>
      <c r="CI236" s="378"/>
      <c r="CJ236" s="378"/>
      <c r="CK236" s="378"/>
      <c r="CL236" s="378"/>
    </row>
    <row r="237" spans="1:90" x14ac:dyDescent="0.2">
      <c r="A237" s="369"/>
      <c r="B237" s="369"/>
      <c r="C237" s="378"/>
      <c r="D237" s="378"/>
      <c r="E237" s="378"/>
      <c r="F237" s="378"/>
      <c r="G237" s="378"/>
      <c r="H237" s="378"/>
      <c r="I237" s="378"/>
      <c r="J237" s="378"/>
      <c r="K237" s="378"/>
      <c r="L237" s="378"/>
      <c r="M237" s="378"/>
      <c r="N237" s="378"/>
      <c r="O237" s="378"/>
      <c r="P237" s="378"/>
      <c r="Q237" s="378"/>
      <c r="R237" s="378"/>
      <c r="S237" s="378"/>
      <c r="T237" s="378"/>
      <c r="U237" s="378"/>
      <c r="V237" s="378"/>
      <c r="W237" s="378"/>
      <c r="X237" s="378"/>
      <c r="Y237" s="378"/>
      <c r="Z237" s="378"/>
      <c r="AA237" s="378"/>
      <c r="AB237" s="378"/>
      <c r="AC237" s="378"/>
      <c r="AD237" s="378"/>
      <c r="AE237" s="378"/>
      <c r="AF237" s="378"/>
      <c r="AG237" s="378"/>
      <c r="AH237" s="378"/>
      <c r="AI237" s="378"/>
      <c r="AJ237" s="378"/>
      <c r="AK237" s="378"/>
      <c r="AL237" s="378"/>
      <c r="AM237" s="378"/>
      <c r="AN237" s="378"/>
      <c r="AO237" s="378"/>
      <c r="AP237" s="378"/>
      <c r="AQ237" s="378"/>
      <c r="AR237" s="378"/>
      <c r="AS237" s="378"/>
      <c r="AT237" s="378"/>
      <c r="AU237" s="378"/>
      <c r="AV237" s="378"/>
      <c r="AW237" s="378"/>
      <c r="AX237" s="378"/>
      <c r="AY237" s="378"/>
      <c r="AZ237" s="378"/>
      <c r="BA237" s="378"/>
      <c r="BB237" s="378"/>
      <c r="BC237" s="378"/>
      <c r="BD237" s="378"/>
      <c r="BE237" s="378"/>
      <c r="BF237" s="378"/>
      <c r="BG237" s="378"/>
      <c r="BH237" s="378"/>
      <c r="BI237" s="378"/>
      <c r="BJ237" s="378"/>
      <c r="BK237" s="378"/>
      <c r="BL237" s="378"/>
      <c r="BM237" s="378"/>
      <c r="BN237" s="378"/>
      <c r="BO237" s="378"/>
      <c r="BP237" s="378"/>
      <c r="BQ237" s="378"/>
      <c r="BR237" s="378"/>
      <c r="BS237" s="378"/>
      <c r="BT237" s="378"/>
      <c r="BU237" s="378"/>
      <c r="BV237" s="378"/>
      <c r="BW237" s="378"/>
      <c r="BX237" s="378"/>
      <c r="BY237" s="378"/>
      <c r="BZ237" s="378"/>
      <c r="CA237" s="378"/>
    </row>
    <row r="238" spans="1:90" x14ac:dyDescent="0.2">
      <c r="A238" s="369"/>
      <c r="B238" s="369"/>
      <c r="C238" s="378"/>
      <c r="D238" s="378"/>
      <c r="E238" s="378"/>
      <c r="F238" s="378"/>
      <c r="G238" s="378"/>
      <c r="H238" s="378"/>
      <c r="I238" s="378"/>
      <c r="J238" s="378"/>
      <c r="K238" s="378"/>
      <c r="L238" s="378"/>
      <c r="M238" s="378"/>
      <c r="N238" s="378"/>
      <c r="O238" s="378"/>
      <c r="P238" s="378"/>
      <c r="Q238" s="378"/>
      <c r="R238" s="378"/>
      <c r="S238" s="378"/>
      <c r="T238" s="378"/>
      <c r="U238" s="378"/>
      <c r="V238" s="378"/>
      <c r="W238" s="378"/>
      <c r="X238" s="378"/>
      <c r="Y238" s="378"/>
      <c r="Z238" s="378"/>
      <c r="AA238" s="378"/>
      <c r="AB238" s="378"/>
      <c r="AC238" s="378"/>
      <c r="AD238" s="378"/>
      <c r="AE238" s="378"/>
      <c r="AF238" s="378"/>
      <c r="AG238" s="378"/>
      <c r="AH238" s="378"/>
      <c r="AI238" s="378"/>
      <c r="AJ238" s="378"/>
      <c r="AK238" s="378"/>
      <c r="AL238" s="378"/>
      <c r="AM238" s="378"/>
      <c r="AN238" s="378"/>
      <c r="AO238" s="378"/>
      <c r="AP238" s="378"/>
      <c r="AQ238" s="378"/>
      <c r="AR238" s="378"/>
      <c r="AS238" s="378"/>
      <c r="AT238" s="378"/>
      <c r="AU238" s="378"/>
      <c r="AV238" s="378"/>
      <c r="AW238" s="378"/>
      <c r="AX238" s="378"/>
      <c r="AY238" s="378"/>
      <c r="AZ238" s="378"/>
      <c r="BA238" s="378"/>
      <c r="BB238" s="378"/>
      <c r="BC238" s="378"/>
      <c r="BD238" s="378"/>
      <c r="BE238" s="378"/>
      <c r="BF238" s="378"/>
      <c r="BG238" s="378"/>
      <c r="BH238" s="378"/>
      <c r="BI238" s="378"/>
      <c r="BJ238" s="378"/>
      <c r="BK238" s="378"/>
      <c r="BL238" s="378"/>
      <c r="BM238" s="378"/>
      <c r="BN238" s="378"/>
      <c r="BO238" s="378"/>
      <c r="BP238" s="378"/>
      <c r="BQ238" s="378"/>
      <c r="BR238" s="378"/>
      <c r="BS238" s="378"/>
      <c r="BT238" s="378"/>
      <c r="BU238" s="378"/>
      <c r="BV238" s="378"/>
      <c r="BW238" s="378"/>
      <c r="BX238" s="378"/>
      <c r="BY238" s="378"/>
      <c r="BZ238" s="378"/>
      <c r="CA238" s="378"/>
    </row>
    <row r="239" spans="1:90" x14ac:dyDescent="0.2">
      <c r="A239" s="369"/>
      <c r="B239" s="369"/>
      <c r="C239" s="378"/>
      <c r="D239" s="378"/>
      <c r="E239" s="378"/>
      <c r="F239" s="378"/>
      <c r="G239" s="378"/>
      <c r="H239" s="378"/>
      <c r="I239" s="378"/>
      <c r="J239" s="378"/>
      <c r="K239" s="378"/>
      <c r="L239" s="378"/>
      <c r="M239" s="378"/>
      <c r="N239" s="378"/>
      <c r="O239" s="378"/>
      <c r="P239" s="378"/>
      <c r="Q239" s="378"/>
      <c r="R239" s="378"/>
      <c r="S239" s="378"/>
      <c r="T239" s="378"/>
      <c r="U239" s="378"/>
      <c r="V239" s="378"/>
      <c r="W239" s="378"/>
      <c r="X239" s="378"/>
      <c r="Y239" s="378"/>
      <c r="Z239" s="378"/>
      <c r="AA239" s="378"/>
      <c r="AB239" s="378"/>
      <c r="AC239" s="378"/>
      <c r="AD239" s="378"/>
      <c r="AE239" s="378"/>
      <c r="AF239" s="378"/>
      <c r="AG239" s="378"/>
      <c r="AH239" s="378"/>
      <c r="AI239" s="378"/>
      <c r="AJ239" s="378"/>
      <c r="AK239" s="378"/>
      <c r="AL239" s="378"/>
      <c r="AM239" s="378"/>
      <c r="AN239" s="378"/>
      <c r="AO239" s="378"/>
      <c r="AP239" s="378"/>
      <c r="AQ239" s="378"/>
      <c r="AR239" s="378"/>
      <c r="AS239" s="378"/>
      <c r="AT239" s="378"/>
      <c r="AU239" s="378"/>
      <c r="AV239" s="378"/>
      <c r="AW239" s="378"/>
      <c r="AX239" s="378"/>
      <c r="AY239" s="378"/>
      <c r="AZ239" s="378"/>
      <c r="BA239" s="378"/>
      <c r="BB239" s="378"/>
      <c r="BC239" s="378"/>
      <c r="BD239" s="378"/>
      <c r="BE239" s="378"/>
      <c r="BF239" s="378"/>
      <c r="BG239" s="378"/>
      <c r="BH239" s="378"/>
      <c r="BI239" s="378"/>
      <c r="BJ239" s="378"/>
      <c r="BK239" s="378"/>
      <c r="BL239" s="378"/>
      <c r="BM239" s="378"/>
      <c r="BN239" s="378"/>
      <c r="BO239" s="378"/>
      <c r="BP239" s="378"/>
      <c r="BQ239" s="378"/>
      <c r="BR239" s="378"/>
      <c r="BS239" s="378"/>
      <c r="BT239" s="378"/>
      <c r="BU239" s="378"/>
      <c r="BV239" s="378"/>
      <c r="BW239" s="378"/>
      <c r="BX239" s="378"/>
      <c r="BY239" s="378"/>
      <c r="BZ239" s="378"/>
      <c r="CA239" s="378"/>
    </row>
    <row r="240" spans="1:90" x14ac:dyDescent="0.2">
      <c r="A240" s="369"/>
      <c r="B240" s="369"/>
      <c r="C240" s="378"/>
      <c r="D240" s="378"/>
      <c r="E240" s="378"/>
      <c r="F240" s="378"/>
      <c r="G240" s="378"/>
      <c r="H240" s="378"/>
      <c r="I240" s="378"/>
      <c r="J240" s="378"/>
      <c r="K240" s="378"/>
      <c r="L240" s="378"/>
      <c r="M240" s="378"/>
      <c r="N240" s="378"/>
      <c r="O240" s="378"/>
      <c r="P240" s="378"/>
      <c r="Q240" s="378"/>
      <c r="R240" s="378"/>
      <c r="S240" s="378"/>
      <c r="T240" s="378"/>
      <c r="U240" s="378"/>
      <c r="V240" s="378"/>
      <c r="W240" s="378"/>
      <c r="X240" s="378"/>
      <c r="Y240" s="378"/>
      <c r="Z240" s="378"/>
      <c r="AA240" s="378"/>
      <c r="AB240" s="378"/>
      <c r="AC240" s="378"/>
      <c r="AD240" s="378"/>
      <c r="AE240" s="378"/>
      <c r="AF240" s="378"/>
      <c r="AG240" s="378"/>
      <c r="AH240" s="378"/>
      <c r="AI240" s="378"/>
      <c r="AJ240" s="378"/>
      <c r="AK240" s="378"/>
      <c r="AL240" s="378"/>
      <c r="AM240" s="378"/>
      <c r="AN240" s="378"/>
      <c r="AO240" s="378"/>
      <c r="AP240" s="378"/>
      <c r="AQ240" s="378"/>
      <c r="AR240" s="378"/>
      <c r="AS240" s="378"/>
      <c r="AT240" s="378"/>
      <c r="AU240" s="378"/>
      <c r="AV240" s="378"/>
      <c r="AW240" s="378"/>
      <c r="AX240" s="378"/>
      <c r="AY240" s="378"/>
      <c r="AZ240" s="378"/>
      <c r="BA240" s="378"/>
      <c r="BB240" s="378"/>
      <c r="BC240" s="378"/>
      <c r="BD240" s="378"/>
      <c r="BE240" s="378"/>
      <c r="BF240" s="378"/>
      <c r="BG240" s="378"/>
      <c r="BH240" s="378"/>
      <c r="BI240" s="378"/>
      <c r="BJ240" s="378"/>
      <c r="BK240" s="378"/>
      <c r="BL240" s="378"/>
      <c r="BM240" s="378"/>
      <c r="BN240" s="378"/>
      <c r="BO240" s="378"/>
      <c r="BP240" s="378"/>
      <c r="BQ240" s="378"/>
      <c r="BR240" s="378"/>
      <c r="BS240" s="378"/>
      <c r="BT240" s="378"/>
      <c r="BU240" s="378"/>
      <c r="BV240" s="378"/>
      <c r="BW240" s="378"/>
      <c r="BX240" s="378"/>
      <c r="BY240" s="378"/>
      <c r="BZ240" s="378"/>
      <c r="CA240" s="378"/>
    </row>
    <row r="241" spans="1:79" x14ac:dyDescent="0.2">
      <c r="A241" s="369"/>
      <c r="B241" s="369"/>
      <c r="C241" s="378"/>
      <c r="D241" s="378"/>
      <c r="E241" s="378"/>
      <c r="F241" s="378"/>
      <c r="G241" s="378"/>
      <c r="H241" s="378"/>
      <c r="I241" s="378"/>
      <c r="J241" s="378"/>
      <c r="K241" s="378"/>
      <c r="L241" s="378"/>
      <c r="M241" s="378"/>
      <c r="N241" s="378"/>
      <c r="O241" s="378"/>
      <c r="P241" s="378"/>
      <c r="Q241" s="378"/>
      <c r="R241" s="378"/>
      <c r="S241" s="378"/>
      <c r="T241" s="378"/>
      <c r="U241" s="378"/>
      <c r="V241" s="378"/>
      <c r="W241" s="378"/>
      <c r="X241" s="378"/>
      <c r="Y241" s="378"/>
      <c r="Z241" s="378"/>
      <c r="AA241" s="378"/>
      <c r="AB241" s="378"/>
      <c r="AC241" s="378"/>
      <c r="AD241" s="378"/>
      <c r="AE241" s="378"/>
      <c r="AF241" s="378"/>
      <c r="AG241" s="378"/>
      <c r="AH241" s="378"/>
      <c r="AI241" s="378"/>
      <c r="AJ241" s="378"/>
      <c r="AK241" s="378"/>
      <c r="AL241" s="378"/>
      <c r="AM241" s="378"/>
      <c r="AN241" s="378"/>
      <c r="AO241" s="378"/>
      <c r="AP241" s="378"/>
      <c r="AQ241" s="378"/>
      <c r="AR241" s="378"/>
      <c r="AS241" s="378"/>
      <c r="AT241" s="378"/>
      <c r="AU241" s="378"/>
      <c r="AV241" s="378"/>
      <c r="AW241" s="378"/>
      <c r="AX241" s="378"/>
      <c r="AY241" s="378"/>
      <c r="AZ241" s="378"/>
      <c r="BA241" s="378"/>
      <c r="BB241" s="378"/>
      <c r="BC241" s="378"/>
      <c r="BD241" s="378"/>
      <c r="BE241" s="378"/>
      <c r="BF241" s="378"/>
      <c r="BG241" s="378"/>
      <c r="BH241" s="378"/>
      <c r="BI241" s="378"/>
      <c r="BJ241" s="378"/>
      <c r="BK241" s="378"/>
      <c r="BL241" s="378"/>
      <c r="BM241" s="378"/>
      <c r="BN241" s="378"/>
      <c r="BO241" s="378"/>
      <c r="BP241" s="378"/>
      <c r="BQ241" s="378"/>
      <c r="BR241" s="378"/>
      <c r="BS241" s="378"/>
      <c r="BT241" s="378"/>
      <c r="BU241" s="378"/>
      <c r="BV241" s="378"/>
      <c r="BW241" s="378"/>
      <c r="BX241" s="378"/>
      <c r="BY241" s="378"/>
      <c r="BZ241" s="378"/>
      <c r="CA241" s="378"/>
    </row>
    <row r="242" spans="1:79" x14ac:dyDescent="0.2">
      <c r="A242" s="369"/>
      <c r="B242" s="369"/>
      <c r="C242" s="378"/>
      <c r="D242" s="378"/>
      <c r="E242" s="378"/>
      <c r="F242" s="378"/>
      <c r="G242" s="378"/>
      <c r="H242" s="378"/>
      <c r="I242" s="378"/>
      <c r="J242" s="378"/>
      <c r="K242" s="378"/>
      <c r="L242" s="378"/>
      <c r="M242" s="378"/>
      <c r="N242" s="378"/>
      <c r="O242" s="378"/>
      <c r="P242" s="378"/>
      <c r="Q242" s="378"/>
      <c r="R242" s="378"/>
      <c r="S242" s="378"/>
      <c r="T242" s="378"/>
      <c r="U242" s="378"/>
      <c r="V242" s="378"/>
      <c r="W242" s="378"/>
      <c r="X242" s="378"/>
      <c r="Y242" s="378"/>
      <c r="Z242" s="378"/>
      <c r="AA242" s="378"/>
      <c r="AB242" s="378"/>
      <c r="AC242" s="378"/>
      <c r="AD242" s="378"/>
      <c r="AE242" s="378"/>
      <c r="AF242" s="378"/>
      <c r="AG242" s="378"/>
      <c r="AH242" s="378"/>
      <c r="AI242" s="378"/>
      <c r="AJ242" s="378"/>
      <c r="AK242" s="378"/>
      <c r="AL242" s="378"/>
      <c r="AM242" s="378"/>
      <c r="AN242" s="378"/>
      <c r="AO242" s="378"/>
      <c r="AP242" s="378"/>
      <c r="AQ242" s="378"/>
      <c r="AR242" s="378"/>
      <c r="AS242" s="378"/>
      <c r="AT242" s="378"/>
      <c r="AU242" s="378"/>
      <c r="AV242" s="378"/>
      <c r="AW242" s="378"/>
      <c r="AX242" s="378"/>
      <c r="AY242" s="378"/>
      <c r="AZ242" s="378"/>
      <c r="BA242" s="378"/>
      <c r="BB242" s="378"/>
      <c r="BC242" s="378"/>
      <c r="BD242" s="378"/>
      <c r="BE242" s="378"/>
      <c r="BF242" s="378"/>
      <c r="BG242" s="378"/>
      <c r="BH242" s="378"/>
      <c r="BI242" s="378"/>
      <c r="BJ242" s="378"/>
      <c r="BK242" s="378"/>
      <c r="BL242" s="378"/>
      <c r="BM242" s="378"/>
      <c r="BN242" s="378"/>
      <c r="BO242" s="378"/>
      <c r="BP242" s="378"/>
      <c r="BQ242" s="378"/>
      <c r="BR242" s="378"/>
      <c r="BS242" s="378"/>
      <c r="BT242" s="378"/>
      <c r="BU242" s="378"/>
      <c r="BV242" s="378"/>
      <c r="BW242" s="378"/>
      <c r="BX242" s="378"/>
      <c r="BY242" s="378"/>
      <c r="BZ242" s="378"/>
      <c r="CA242" s="378"/>
    </row>
    <row r="243" spans="1:79" x14ac:dyDescent="0.2">
      <c r="A243" s="369"/>
      <c r="B243" s="369"/>
      <c r="C243" s="378"/>
      <c r="D243" s="378"/>
      <c r="E243" s="378"/>
      <c r="F243" s="378"/>
      <c r="G243" s="378"/>
      <c r="H243" s="378"/>
      <c r="I243" s="378"/>
      <c r="J243" s="378"/>
      <c r="K243" s="378"/>
      <c r="L243" s="378"/>
      <c r="M243" s="378"/>
      <c r="N243" s="378"/>
      <c r="O243" s="378"/>
      <c r="P243" s="378"/>
      <c r="Q243" s="378"/>
      <c r="R243" s="378"/>
      <c r="S243" s="378"/>
      <c r="T243" s="378"/>
      <c r="U243" s="378"/>
      <c r="V243" s="378"/>
      <c r="W243" s="378"/>
      <c r="X243" s="378"/>
      <c r="Y243" s="378"/>
      <c r="Z243" s="378"/>
      <c r="AA243" s="378"/>
      <c r="AB243" s="378"/>
      <c r="AC243" s="378"/>
      <c r="AD243" s="378"/>
      <c r="AE243" s="378"/>
      <c r="AF243" s="378"/>
      <c r="AG243" s="378"/>
      <c r="AH243" s="378"/>
      <c r="AI243" s="378"/>
      <c r="AJ243" s="378"/>
      <c r="AK243" s="378"/>
      <c r="AL243" s="378"/>
      <c r="AM243" s="378"/>
      <c r="AN243" s="378"/>
      <c r="AO243" s="378"/>
      <c r="AP243" s="378"/>
      <c r="AQ243" s="378"/>
      <c r="AR243" s="378"/>
      <c r="AS243" s="378"/>
      <c r="AT243" s="378"/>
      <c r="AU243" s="378"/>
      <c r="AV243" s="378"/>
      <c r="AW243" s="378"/>
      <c r="AX243" s="378"/>
      <c r="AY243" s="378"/>
      <c r="AZ243" s="378"/>
      <c r="BA243" s="378"/>
      <c r="BB243" s="378"/>
      <c r="BC243" s="378"/>
      <c r="BD243" s="378"/>
      <c r="BE243" s="378"/>
      <c r="BF243" s="378"/>
      <c r="BG243" s="378"/>
      <c r="BH243" s="378"/>
      <c r="BI243" s="378"/>
      <c r="BJ243" s="378"/>
      <c r="BK243" s="378"/>
      <c r="BL243" s="378"/>
      <c r="BM243" s="378"/>
      <c r="BN243" s="378"/>
      <c r="BO243" s="378"/>
      <c r="BP243" s="378"/>
      <c r="BQ243" s="378"/>
      <c r="BR243" s="378"/>
      <c r="BS243" s="378"/>
      <c r="BT243" s="378"/>
      <c r="BU243" s="378"/>
      <c r="BV243" s="378"/>
      <c r="BW243" s="378"/>
      <c r="BX243" s="378"/>
      <c r="BY243" s="378"/>
      <c r="BZ243" s="378"/>
      <c r="CA243" s="378"/>
    </row>
    <row r="244" spans="1:79" x14ac:dyDescent="0.2">
      <c r="A244" s="369"/>
      <c r="B244" s="369"/>
      <c r="C244" s="378"/>
      <c r="D244" s="378"/>
      <c r="E244" s="378"/>
      <c r="F244" s="378"/>
      <c r="G244" s="378"/>
      <c r="H244" s="378"/>
      <c r="I244" s="378"/>
      <c r="J244" s="378"/>
      <c r="K244" s="378"/>
      <c r="L244" s="378"/>
      <c r="M244" s="378"/>
      <c r="N244" s="378"/>
      <c r="O244" s="378"/>
      <c r="P244" s="378"/>
      <c r="Q244" s="378"/>
      <c r="R244" s="378"/>
      <c r="S244" s="378"/>
      <c r="T244" s="378"/>
      <c r="U244" s="378"/>
      <c r="V244" s="378"/>
      <c r="W244" s="378"/>
      <c r="X244" s="378"/>
      <c r="Y244" s="378"/>
      <c r="Z244" s="378"/>
      <c r="AA244" s="378"/>
      <c r="AB244" s="378"/>
      <c r="AC244" s="378"/>
      <c r="AD244" s="378"/>
      <c r="AE244" s="378"/>
      <c r="AF244" s="378"/>
      <c r="AG244" s="378"/>
      <c r="AH244" s="378"/>
      <c r="AI244" s="378"/>
      <c r="AJ244" s="378"/>
      <c r="AK244" s="378"/>
      <c r="AL244" s="378"/>
      <c r="AM244" s="378"/>
      <c r="AN244" s="378"/>
      <c r="AO244" s="378"/>
      <c r="AP244" s="378"/>
      <c r="AQ244" s="378"/>
      <c r="AR244" s="378"/>
      <c r="AS244" s="378"/>
      <c r="AT244" s="378"/>
      <c r="AU244" s="378"/>
      <c r="AV244" s="378"/>
      <c r="AW244" s="378"/>
      <c r="AX244" s="378"/>
      <c r="AY244" s="378"/>
      <c r="AZ244" s="378"/>
      <c r="BA244" s="378"/>
      <c r="BB244" s="378"/>
      <c r="BC244" s="378"/>
      <c r="BD244" s="378"/>
      <c r="BE244" s="378"/>
      <c r="BF244" s="378"/>
      <c r="BG244" s="378"/>
      <c r="BH244" s="378"/>
      <c r="BI244" s="378"/>
      <c r="BJ244" s="378"/>
      <c r="BK244" s="378"/>
      <c r="BL244" s="378"/>
      <c r="BM244" s="378"/>
      <c r="BN244" s="378"/>
      <c r="BO244" s="378"/>
      <c r="BP244" s="378"/>
      <c r="BQ244" s="378"/>
      <c r="BR244" s="378"/>
      <c r="BS244" s="378"/>
      <c r="BT244" s="378"/>
      <c r="BU244" s="378"/>
      <c r="BV244" s="378"/>
      <c r="BW244" s="378"/>
      <c r="BX244" s="378"/>
      <c r="BY244" s="378"/>
      <c r="BZ244" s="378"/>
      <c r="CA244" s="378"/>
    </row>
    <row r="245" spans="1:79" x14ac:dyDescent="0.2">
      <c r="A245" s="369"/>
      <c r="B245" s="369"/>
      <c r="C245" s="378"/>
      <c r="D245" s="378"/>
      <c r="E245" s="378"/>
      <c r="F245" s="378"/>
      <c r="G245" s="378"/>
      <c r="H245" s="378"/>
      <c r="I245" s="378"/>
      <c r="J245" s="378"/>
      <c r="K245" s="378"/>
      <c r="L245" s="378"/>
      <c r="M245" s="378"/>
      <c r="N245" s="378"/>
      <c r="O245" s="378"/>
      <c r="P245" s="378"/>
      <c r="Q245" s="378"/>
      <c r="R245" s="378"/>
      <c r="S245" s="378"/>
      <c r="T245" s="378"/>
      <c r="U245" s="378"/>
      <c r="V245" s="378"/>
      <c r="W245" s="378"/>
      <c r="X245" s="378"/>
      <c r="Y245" s="378"/>
      <c r="Z245" s="378"/>
      <c r="AA245" s="378"/>
      <c r="AB245" s="378"/>
      <c r="AC245" s="378"/>
      <c r="AD245" s="378"/>
      <c r="AE245" s="378"/>
      <c r="AF245" s="378"/>
      <c r="AG245" s="378"/>
      <c r="AH245" s="378"/>
      <c r="AI245" s="378"/>
      <c r="AJ245" s="378"/>
      <c r="AK245" s="378"/>
      <c r="AL245" s="378"/>
      <c r="AM245" s="378"/>
      <c r="AN245" s="378"/>
      <c r="AO245" s="378"/>
      <c r="AP245" s="378"/>
      <c r="AQ245" s="378"/>
      <c r="AR245" s="378"/>
      <c r="AS245" s="378"/>
      <c r="AT245" s="378"/>
      <c r="AU245" s="378"/>
      <c r="AV245" s="378"/>
      <c r="AW245" s="378"/>
      <c r="AX245" s="378"/>
      <c r="AY245" s="378"/>
      <c r="AZ245" s="378"/>
      <c r="BA245" s="378"/>
      <c r="BB245" s="378"/>
      <c r="BC245" s="378"/>
      <c r="BD245" s="378"/>
      <c r="BE245" s="378"/>
      <c r="BF245" s="378"/>
      <c r="BG245" s="378"/>
      <c r="BH245" s="378"/>
      <c r="BI245" s="378"/>
      <c r="BJ245" s="378"/>
      <c r="BK245" s="378"/>
      <c r="BL245" s="378"/>
      <c r="BM245" s="378"/>
      <c r="BN245" s="378"/>
      <c r="BO245" s="378"/>
      <c r="BP245" s="378"/>
      <c r="BQ245" s="378"/>
      <c r="BR245" s="378"/>
      <c r="BS245" s="378"/>
      <c r="BT245" s="378"/>
      <c r="BU245" s="378"/>
      <c r="BV245" s="378"/>
      <c r="BW245" s="378"/>
      <c r="BX245" s="378"/>
      <c r="BY245" s="378"/>
      <c r="BZ245" s="378"/>
      <c r="CA245" s="378"/>
    </row>
    <row r="246" spans="1:79" x14ac:dyDescent="0.2">
      <c r="A246" s="369"/>
      <c r="B246" s="369"/>
      <c r="C246" s="378"/>
      <c r="D246" s="378"/>
      <c r="E246" s="378"/>
      <c r="F246" s="378"/>
      <c r="G246" s="378"/>
      <c r="H246" s="378"/>
      <c r="I246" s="378"/>
      <c r="J246" s="378"/>
      <c r="K246" s="378"/>
      <c r="L246" s="378"/>
      <c r="M246" s="378"/>
      <c r="N246" s="378"/>
      <c r="O246" s="378"/>
      <c r="P246" s="378"/>
      <c r="Q246" s="378"/>
      <c r="R246" s="378"/>
      <c r="S246" s="378"/>
      <c r="T246" s="378"/>
      <c r="U246" s="378"/>
      <c r="V246" s="378"/>
      <c r="W246" s="378"/>
      <c r="X246" s="378"/>
      <c r="Y246" s="378"/>
      <c r="Z246" s="378"/>
      <c r="AA246" s="378"/>
      <c r="AB246" s="378"/>
      <c r="AC246" s="378"/>
      <c r="AD246" s="378"/>
      <c r="AE246" s="378"/>
      <c r="AF246" s="378"/>
      <c r="AG246" s="378"/>
      <c r="AH246" s="378"/>
      <c r="AI246" s="378"/>
      <c r="AJ246" s="378"/>
      <c r="AK246" s="378"/>
      <c r="AL246" s="378"/>
      <c r="AM246" s="378"/>
      <c r="AN246" s="378"/>
      <c r="AO246" s="378"/>
      <c r="AP246" s="378"/>
      <c r="AQ246" s="378"/>
      <c r="AR246" s="378"/>
      <c r="AS246" s="378"/>
      <c r="AT246" s="378"/>
      <c r="AU246" s="378"/>
      <c r="AV246" s="378"/>
      <c r="AW246" s="378"/>
      <c r="AX246" s="378"/>
      <c r="AY246" s="378"/>
      <c r="AZ246" s="378"/>
      <c r="BA246" s="378"/>
      <c r="BB246" s="378"/>
      <c r="BC246" s="378"/>
      <c r="BD246" s="378"/>
      <c r="BE246" s="378"/>
      <c r="BF246" s="378"/>
      <c r="BG246" s="378"/>
      <c r="BH246" s="378"/>
      <c r="BI246" s="378"/>
      <c r="BJ246" s="378"/>
      <c r="BK246" s="378"/>
      <c r="BL246" s="378"/>
      <c r="BM246" s="378"/>
      <c r="BN246" s="378"/>
      <c r="BO246" s="378"/>
      <c r="BP246" s="378"/>
      <c r="BQ246" s="378"/>
      <c r="BR246" s="378"/>
      <c r="BS246" s="378"/>
      <c r="BT246" s="378"/>
      <c r="BU246" s="378"/>
      <c r="BV246" s="378"/>
      <c r="BW246" s="378"/>
      <c r="BX246" s="378"/>
      <c r="BY246" s="378"/>
      <c r="BZ246" s="378"/>
      <c r="CA246" s="378"/>
    </row>
    <row r="247" spans="1:79" x14ac:dyDescent="0.2">
      <c r="A247" s="369"/>
      <c r="B247" s="369"/>
      <c r="C247" s="378"/>
      <c r="D247" s="378"/>
      <c r="E247" s="378"/>
      <c r="F247" s="378"/>
      <c r="G247" s="378"/>
      <c r="H247" s="378"/>
      <c r="I247" s="378"/>
      <c r="J247" s="378"/>
      <c r="K247" s="378"/>
      <c r="L247" s="378"/>
      <c r="M247" s="378"/>
      <c r="N247" s="378"/>
      <c r="O247" s="378"/>
      <c r="P247" s="378"/>
      <c r="Q247" s="378"/>
      <c r="R247" s="378"/>
      <c r="S247" s="378"/>
      <c r="T247" s="378"/>
      <c r="U247" s="378"/>
      <c r="V247" s="378"/>
      <c r="W247" s="378"/>
      <c r="X247" s="378"/>
      <c r="Y247" s="378"/>
      <c r="Z247" s="378"/>
      <c r="AA247" s="378"/>
      <c r="AB247" s="378"/>
      <c r="AC247" s="378"/>
      <c r="AD247" s="378"/>
      <c r="AE247" s="378"/>
      <c r="AF247" s="378"/>
      <c r="AG247" s="378"/>
      <c r="AH247" s="378"/>
      <c r="AI247" s="378"/>
      <c r="AJ247" s="378"/>
      <c r="AK247" s="378"/>
      <c r="AL247" s="378"/>
      <c r="AM247" s="378"/>
      <c r="AN247" s="378"/>
      <c r="AO247" s="378"/>
      <c r="AP247" s="378"/>
      <c r="AQ247" s="378"/>
      <c r="AR247" s="378"/>
      <c r="AS247" s="378"/>
      <c r="AT247" s="378"/>
      <c r="AU247" s="378"/>
      <c r="AV247" s="378"/>
      <c r="AW247" s="378"/>
      <c r="AX247" s="378"/>
      <c r="AY247" s="378"/>
      <c r="AZ247" s="378"/>
      <c r="BA247" s="378"/>
      <c r="BB247" s="378"/>
      <c r="BC247" s="378"/>
      <c r="BD247" s="378"/>
      <c r="BE247" s="378"/>
      <c r="BF247" s="378"/>
      <c r="BG247" s="378"/>
      <c r="BH247" s="378"/>
      <c r="BI247" s="378"/>
      <c r="BJ247" s="378"/>
      <c r="BK247" s="378"/>
      <c r="BL247" s="378"/>
      <c r="BM247" s="378"/>
      <c r="BN247" s="378"/>
      <c r="BO247" s="378"/>
      <c r="BP247" s="378"/>
      <c r="BQ247" s="378"/>
      <c r="BR247" s="378"/>
      <c r="BS247" s="378"/>
      <c r="BT247" s="378"/>
      <c r="BU247" s="378"/>
      <c r="BV247" s="378"/>
      <c r="BW247" s="378"/>
      <c r="BX247" s="378"/>
      <c r="BY247" s="378"/>
      <c r="BZ247" s="378"/>
      <c r="CA247" s="378"/>
    </row>
    <row r="248" spans="1:79" x14ac:dyDescent="0.2">
      <c r="A248" s="369"/>
      <c r="B248" s="369"/>
      <c r="C248" s="378"/>
      <c r="D248" s="378"/>
      <c r="E248" s="378"/>
      <c r="F248" s="378"/>
      <c r="G248" s="378"/>
      <c r="H248" s="378"/>
      <c r="I248" s="378"/>
      <c r="J248" s="378"/>
      <c r="K248" s="378"/>
      <c r="L248" s="378"/>
      <c r="M248" s="378"/>
      <c r="N248" s="378"/>
      <c r="O248" s="378"/>
      <c r="P248" s="378"/>
      <c r="Q248" s="378"/>
      <c r="R248" s="378"/>
      <c r="S248" s="378"/>
      <c r="T248" s="378"/>
      <c r="U248" s="378"/>
      <c r="V248" s="378"/>
      <c r="W248" s="378"/>
      <c r="X248" s="378"/>
      <c r="Y248" s="378"/>
      <c r="Z248" s="378"/>
      <c r="AA248" s="378"/>
      <c r="AB248" s="378"/>
      <c r="AC248" s="378"/>
      <c r="AD248" s="378"/>
      <c r="AE248" s="378"/>
      <c r="AF248" s="378"/>
      <c r="AG248" s="378"/>
      <c r="AH248" s="378"/>
      <c r="AI248" s="378"/>
      <c r="AJ248" s="378"/>
      <c r="AK248" s="378"/>
      <c r="AL248" s="378"/>
      <c r="AM248" s="378"/>
      <c r="AN248" s="378"/>
      <c r="AO248" s="378"/>
      <c r="AP248" s="378"/>
      <c r="AQ248" s="378"/>
      <c r="AR248" s="378"/>
      <c r="AS248" s="378"/>
      <c r="AT248" s="378"/>
      <c r="AU248" s="378"/>
      <c r="AV248" s="378"/>
      <c r="AW248" s="378"/>
      <c r="AX248" s="378"/>
      <c r="AY248" s="378"/>
      <c r="AZ248" s="378"/>
      <c r="BA248" s="378"/>
      <c r="BB248" s="378"/>
      <c r="BC248" s="378"/>
      <c r="BD248" s="378"/>
      <c r="BE248" s="378"/>
      <c r="BF248" s="378"/>
      <c r="BG248" s="378"/>
      <c r="BH248" s="378"/>
      <c r="BI248" s="378"/>
      <c r="BJ248" s="378"/>
      <c r="BK248" s="378"/>
      <c r="BL248" s="378"/>
      <c r="BM248" s="378"/>
      <c r="BN248" s="378"/>
      <c r="BO248" s="378"/>
      <c r="BP248" s="378"/>
      <c r="BQ248" s="378"/>
      <c r="BR248" s="378"/>
      <c r="BS248" s="378"/>
      <c r="BT248" s="378"/>
      <c r="BU248" s="378"/>
      <c r="BV248" s="378"/>
      <c r="BW248" s="378"/>
      <c r="BX248" s="378"/>
      <c r="BY248" s="378"/>
      <c r="BZ248" s="378"/>
      <c r="CA248" s="378"/>
    </row>
    <row r="249" spans="1:79" x14ac:dyDescent="0.2">
      <c r="A249" s="369"/>
      <c r="B249" s="369"/>
      <c r="C249" s="378"/>
      <c r="D249" s="378"/>
      <c r="E249" s="378"/>
      <c r="F249" s="378"/>
      <c r="G249" s="378"/>
      <c r="H249" s="378"/>
      <c r="I249" s="378"/>
      <c r="J249" s="378"/>
      <c r="K249" s="378"/>
      <c r="L249" s="378"/>
      <c r="M249" s="378"/>
      <c r="N249" s="378"/>
      <c r="O249" s="378"/>
      <c r="P249" s="378"/>
      <c r="Q249" s="378"/>
      <c r="R249" s="378"/>
      <c r="S249" s="378"/>
      <c r="T249" s="378"/>
      <c r="U249" s="378"/>
      <c r="V249" s="378"/>
      <c r="W249" s="378"/>
      <c r="X249" s="378"/>
      <c r="Y249" s="378"/>
      <c r="Z249" s="378"/>
      <c r="AA249" s="378"/>
      <c r="AB249" s="378"/>
      <c r="AC249" s="378"/>
      <c r="AD249" s="378"/>
      <c r="AE249" s="378"/>
      <c r="AF249" s="378"/>
      <c r="AG249" s="378"/>
      <c r="AH249" s="378"/>
      <c r="AI249" s="378"/>
      <c r="AJ249" s="378"/>
      <c r="AK249" s="378"/>
      <c r="AL249" s="378"/>
      <c r="AM249" s="378"/>
      <c r="AN249" s="378"/>
      <c r="AO249" s="378"/>
      <c r="AP249" s="378"/>
      <c r="AQ249" s="378"/>
      <c r="AR249" s="378"/>
      <c r="AS249" s="378"/>
      <c r="AT249" s="378"/>
      <c r="AU249" s="378"/>
      <c r="AV249" s="378"/>
      <c r="AW249" s="378"/>
      <c r="AX249" s="378"/>
      <c r="AY249" s="378"/>
      <c r="AZ249" s="378"/>
      <c r="BA249" s="378"/>
      <c r="BB249" s="378"/>
      <c r="BC249" s="378"/>
      <c r="BD249" s="378"/>
      <c r="BE249" s="378"/>
      <c r="BF249" s="378"/>
      <c r="BG249" s="378"/>
      <c r="BH249" s="378"/>
      <c r="BI249" s="378"/>
      <c r="BJ249" s="378"/>
      <c r="BK249" s="378"/>
      <c r="BL249" s="378"/>
      <c r="BM249" s="378"/>
      <c r="BN249" s="378"/>
      <c r="BO249" s="378"/>
      <c r="BP249" s="378"/>
      <c r="BQ249" s="378"/>
      <c r="BR249" s="378"/>
      <c r="BS249" s="378"/>
      <c r="BT249" s="378"/>
      <c r="BU249" s="378"/>
      <c r="BV249" s="378"/>
      <c r="BW249" s="378"/>
      <c r="BX249" s="378"/>
      <c r="BY249" s="378"/>
      <c r="BZ249" s="378"/>
      <c r="CA249" s="378"/>
    </row>
    <row r="250" spans="1:79" x14ac:dyDescent="0.2">
      <c r="A250" s="369"/>
      <c r="B250" s="369"/>
      <c r="C250" s="378"/>
      <c r="D250" s="378"/>
      <c r="E250" s="378"/>
      <c r="F250" s="378"/>
      <c r="G250" s="378"/>
      <c r="H250" s="378"/>
      <c r="I250" s="378"/>
      <c r="J250" s="378"/>
      <c r="K250" s="378"/>
      <c r="L250" s="378"/>
      <c r="M250" s="378"/>
      <c r="N250" s="378"/>
      <c r="O250" s="378"/>
      <c r="P250" s="378"/>
      <c r="Q250" s="378"/>
      <c r="R250" s="378"/>
      <c r="S250" s="378"/>
      <c r="T250" s="378"/>
      <c r="U250" s="378"/>
      <c r="V250" s="378"/>
      <c r="W250" s="378"/>
      <c r="X250" s="378"/>
      <c r="Y250" s="378"/>
      <c r="Z250" s="378"/>
      <c r="AA250" s="378"/>
      <c r="AB250" s="378"/>
      <c r="AC250" s="378"/>
      <c r="AD250" s="378"/>
      <c r="AE250" s="378"/>
      <c r="AF250" s="378"/>
      <c r="AG250" s="378"/>
      <c r="AH250" s="378"/>
      <c r="AI250" s="378"/>
      <c r="AJ250" s="378"/>
      <c r="AK250" s="378"/>
      <c r="AL250" s="378"/>
      <c r="AM250" s="378"/>
      <c r="AN250" s="378"/>
      <c r="AO250" s="378"/>
      <c r="AP250" s="378"/>
      <c r="AQ250" s="378"/>
      <c r="AR250" s="378"/>
      <c r="AS250" s="378"/>
      <c r="AT250" s="378"/>
      <c r="AU250" s="378"/>
      <c r="AV250" s="378"/>
      <c r="AW250" s="378"/>
      <c r="AX250" s="378"/>
      <c r="AY250" s="378"/>
      <c r="AZ250" s="378"/>
      <c r="BA250" s="378"/>
      <c r="BB250" s="378"/>
      <c r="BC250" s="378"/>
      <c r="BD250" s="378"/>
      <c r="BE250" s="378"/>
      <c r="BF250" s="378"/>
      <c r="BG250" s="378"/>
      <c r="BH250" s="378"/>
      <c r="BI250" s="378"/>
      <c r="BJ250" s="378"/>
      <c r="BK250" s="378"/>
      <c r="BL250" s="378"/>
      <c r="BM250" s="378"/>
      <c r="BN250" s="378"/>
      <c r="BO250" s="378"/>
      <c r="BP250" s="378"/>
      <c r="BQ250" s="378"/>
      <c r="BR250" s="378"/>
      <c r="BS250" s="378"/>
      <c r="BT250" s="378"/>
      <c r="BU250" s="378"/>
      <c r="BV250" s="378"/>
      <c r="BW250" s="378"/>
      <c r="BX250" s="378"/>
      <c r="BY250" s="378"/>
      <c r="BZ250" s="378"/>
      <c r="CA250" s="378"/>
    </row>
    <row r="251" spans="1:79" x14ac:dyDescent="0.2">
      <c r="A251" s="369"/>
      <c r="B251" s="369"/>
      <c r="C251" s="378"/>
      <c r="D251" s="378"/>
      <c r="E251" s="378"/>
      <c r="F251" s="378"/>
      <c r="G251" s="378"/>
      <c r="H251" s="378"/>
      <c r="I251" s="378"/>
      <c r="J251" s="378"/>
      <c r="K251" s="378"/>
      <c r="L251" s="378"/>
      <c r="M251" s="378"/>
      <c r="N251" s="378"/>
      <c r="O251" s="378"/>
      <c r="P251" s="378"/>
      <c r="Q251" s="378"/>
      <c r="R251" s="378"/>
      <c r="S251" s="378"/>
      <c r="T251" s="378"/>
      <c r="U251" s="378"/>
      <c r="V251" s="378"/>
      <c r="W251" s="378"/>
      <c r="X251" s="378"/>
      <c r="Y251" s="378"/>
      <c r="Z251" s="378"/>
      <c r="AA251" s="378"/>
      <c r="AB251" s="378"/>
      <c r="AC251" s="378"/>
      <c r="AD251" s="378"/>
      <c r="AE251" s="378"/>
      <c r="AF251" s="378"/>
      <c r="AG251" s="378"/>
      <c r="AH251" s="378"/>
      <c r="AI251" s="378"/>
      <c r="AJ251" s="378"/>
      <c r="AK251" s="378"/>
      <c r="AL251" s="378"/>
      <c r="AM251" s="378"/>
      <c r="AN251" s="378"/>
      <c r="AO251" s="378"/>
      <c r="AP251" s="378"/>
      <c r="AQ251" s="378"/>
      <c r="AR251" s="378"/>
      <c r="AS251" s="378"/>
      <c r="AT251" s="378"/>
      <c r="AU251" s="378"/>
      <c r="AV251" s="378"/>
      <c r="AW251" s="378"/>
      <c r="AX251" s="378"/>
      <c r="AY251" s="378"/>
      <c r="AZ251" s="378"/>
      <c r="BA251" s="378"/>
      <c r="BB251" s="378"/>
      <c r="BC251" s="378"/>
      <c r="BD251" s="378"/>
      <c r="BE251" s="378"/>
      <c r="BF251" s="378"/>
      <c r="BG251" s="378"/>
      <c r="BH251" s="378"/>
      <c r="BI251" s="378"/>
      <c r="BJ251" s="378"/>
      <c r="BK251" s="378"/>
      <c r="BL251" s="378"/>
      <c r="BM251" s="378"/>
      <c r="BN251" s="378"/>
      <c r="BO251" s="378"/>
      <c r="BP251" s="378"/>
      <c r="BQ251" s="378"/>
      <c r="BR251" s="378"/>
      <c r="BS251" s="378"/>
      <c r="BT251" s="378"/>
      <c r="BU251" s="378"/>
      <c r="BV251" s="378"/>
      <c r="BW251" s="378"/>
      <c r="BX251" s="378"/>
      <c r="BY251" s="378"/>
      <c r="BZ251" s="378"/>
      <c r="CA251" s="378"/>
    </row>
    <row r="252" spans="1:79" x14ac:dyDescent="0.2">
      <c r="A252" s="369"/>
      <c r="B252" s="369"/>
      <c r="C252" s="378"/>
      <c r="D252" s="378"/>
      <c r="E252" s="378"/>
      <c r="F252" s="378"/>
      <c r="G252" s="378"/>
      <c r="H252" s="378"/>
      <c r="I252" s="378"/>
      <c r="J252" s="378"/>
      <c r="K252" s="378"/>
      <c r="L252" s="378"/>
      <c r="M252" s="378"/>
      <c r="N252" s="378"/>
      <c r="O252" s="378"/>
      <c r="P252" s="378"/>
      <c r="Q252" s="378"/>
      <c r="R252" s="378"/>
      <c r="S252" s="378"/>
      <c r="T252" s="378"/>
      <c r="U252" s="378"/>
      <c r="V252" s="378"/>
      <c r="W252" s="378"/>
      <c r="X252" s="378"/>
      <c r="Y252" s="378"/>
      <c r="Z252" s="378"/>
      <c r="AA252" s="378"/>
      <c r="AB252" s="378"/>
      <c r="AC252" s="378"/>
      <c r="AD252" s="378"/>
      <c r="AE252" s="378"/>
      <c r="AF252" s="378"/>
      <c r="AG252" s="378"/>
      <c r="AH252" s="378"/>
      <c r="AI252" s="378"/>
      <c r="AJ252" s="378"/>
      <c r="AK252" s="378"/>
      <c r="AL252" s="378"/>
      <c r="AM252" s="378"/>
      <c r="AN252" s="378"/>
      <c r="AO252" s="378"/>
      <c r="AP252" s="378"/>
      <c r="AQ252" s="378"/>
      <c r="AR252" s="378"/>
      <c r="AS252" s="378"/>
      <c r="AT252" s="378"/>
      <c r="AU252" s="378"/>
      <c r="AV252" s="378"/>
      <c r="AW252" s="378"/>
      <c r="AX252" s="378"/>
      <c r="AY252" s="378"/>
      <c r="AZ252" s="378"/>
      <c r="BA252" s="378"/>
      <c r="BB252" s="378"/>
      <c r="BC252" s="378"/>
      <c r="BD252" s="378"/>
      <c r="BE252" s="378"/>
      <c r="BF252" s="378"/>
      <c r="BG252" s="378"/>
      <c r="BH252" s="378"/>
      <c r="BI252" s="378"/>
      <c r="BJ252" s="378"/>
      <c r="BK252" s="378"/>
      <c r="BL252" s="378"/>
      <c r="BM252" s="378"/>
      <c r="BN252" s="378"/>
      <c r="BO252" s="378"/>
      <c r="BP252" s="378"/>
      <c r="BQ252" s="378"/>
      <c r="BR252" s="378"/>
      <c r="BS252" s="378"/>
      <c r="BT252" s="378"/>
      <c r="BU252" s="378"/>
      <c r="BV252" s="378"/>
      <c r="BW252" s="378"/>
      <c r="BX252" s="378"/>
      <c r="BY252" s="378"/>
      <c r="BZ252" s="378"/>
      <c r="CA252" s="378"/>
    </row>
    <row r="253" spans="1:79" x14ac:dyDescent="0.2">
      <c r="A253" s="369"/>
      <c r="B253" s="369"/>
      <c r="C253" s="378"/>
      <c r="D253" s="378"/>
      <c r="E253" s="378"/>
      <c r="F253" s="378"/>
      <c r="G253" s="378"/>
      <c r="H253" s="378"/>
      <c r="I253" s="378"/>
      <c r="J253" s="378"/>
      <c r="K253" s="378"/>
      <c r="L253" s="378"/>
      <c r="M253" s="378"/>
      <c r="N253" s="378"/>
      <c r="O253" s="378"/>
      <c r="P253" s="378"/>
      <c r="Q253" s="378"/>
      <c r="R253" s="378"/>
      <c r="S253" s="378"/>
      <c r="T253" s="378"/>
      <c r="U253" s="378"/>
      <c r="V253" s="378"/>
      <c r="W253" s="378"/>
      <c r="X253" s="378"/>
      <c r="Y253" s="378"/>
      <c r="Z253" s="378"/>
      <c r="AA253" s="378"/>
      <c r="AB253" s="378"/>
      <c r="AC253" s="378"/>
      <c r="AD253" s="378"/>
      <c r="AE253" s="378"/>
      <c r="AF253" s="378"/>
      <c r="AG253" s="378"/>
      <c r="AH253" s="378"/>
      <c r="AI253" s="378"/>
      <c r="AJ253" s="378"/>
      <c r="AK253" s="378"/>
      <c r="AL253" s="378"/>
      <c r="AM253" s="378"/>
      <c r="AN253" s="378"/>
      <c r="AO253" s="378"/>
      <c r="AP253" s="378"/>
      <c r="AQ253" s="378"/>
      <c r="AR253" s="378"/>
      <c r="AS253" s="378"/>
      <c r="AT253" s="378"/>
      <c r="AU253" s="378"/>
      <c r="AV253" s="378"/>
      <c r="AW253" s="378"/>
      <c r="AX253" s="378"/>
      <c r="AY253" s="378"/>
      <c r="AZ253" s="378"/>
      <c r="BA253" s="378"/>
      <c r="BB253" s="378"/>
      <c r="BC253" s="378"/>
      <c r="BD253" s="378"/>
      <c r="BE253" s="378"/>
      <c r="BF253" s="378"/>
      <c r="BG253" s="378"/>
      <c r="BH253" s="378"/>
      <c r="BI253" s="378"/>
      <c r="BJ253" s="378"/>
      <c r="BK253" s="378"/>
      <c r="BL253" s="378"/>
      <c r="BM253" s="378"/>
      <c r="BN253" s="378"/>
      <c r="BO253" s="378"/>
      <c r="BP253" s="378"/>
      <c r="BQ253" s="378"/>
      <c r="BR253" s="378"/>
      <c r="BS253" s="378"/>
      <c r="BT253" s="378"/>
      <c r="BU253" s="378"/>
      <c r="BV253" s="378"/>
      <c r="BW253" s="378"/>
      <c r="BX253" s="378"/>
      <c r="BY253" s="378"/>
      <c r="BZ253" s="378"/>
      <c r="CA253" s="378"/>
    </row>
    <row r="254" spans="1:79" x14ac:dyDescent="0.2">
      <c r="A254" s="369"/>
      <c r="B254" s="369"/>
      <c r="C254" s="378"/>
      <c r="D254" s="378"/>
      <c r="E254" s="378"/>
      <c r="F254" s="378"/>
      <c r="G254" s="378"/>
      <c r="H254" s="378"/>
      <c r="I254" s="378"/>
      <c r="J254" s="378"/>
      <c r="K254" s="378"/>
      <c r="L254" s="378"/>
      <c r="M254" s="378"/>
      <c r="N254" s="378"/>
      <c r="O254" s="378"/>
      <c r="P254" s="378"/>
      <c r="Q254" s="378"/>
      <c r="R254" s="378"/>
      <c r="S254" s="378"/>
      <c r="T254" s="378"/>
      <c r="U254" s="378"/>
      <c r="V254" s="378"/>
      <c r="W254" s="378"/>
      <c r="X254" s="378"/>
      <c r="Y254" s="378"/>
      <c r="Z254" s="378"/>
      <c r="AA254" s="378"/>
      <c r="AB254" s="378"/>
      <c r="AC254" s="378"/>
      <c r="AD254" s="378"/>
      <c r="AE254" s="378"/>
      <c r="AF254" s="378"/>
      <c r="AG254" s="378"/>
      <c r="AH254" s="378"/>
      <c r="AI254" s="378"/>
      <c r="AJ254" s="378"/>
      <c r="AK254" s="378"/>
      <c r="AL254" s="378"/>
      <c r="AM254" s="378"/>
      <c r="AN254" s="378"/>
      <c r="AO254" s="378"/>
      <c r="AP254" s="378"/>
      <c r="AQ254" s="378"/>
      <c r="AR254" s="378"/>
      <c r="AS254" s="378"/>
      <c r="AT254" s="378"/>
      <c r="AU254" s="378"/>
      <c r="AV254" s="378"/>
      <c r="AW254" s="378"/>
      <c r="AX254" s="378"/>
      <c r="AY254" s="378"/>
      <c r="AZ254" s="378"/>
      <c r="BA254" s="378"/>
      <c r="BB254" s="378"/>
      <c r="BC254" s="378"/>
      <c r="BD254" s="378"/>
      <c r="BE254" s="378"/>
      <c r="BF254" s="378"/>
      <c r="BG254" s="378"/>
      <c r="BH254" s="378"/>
      <c r="BI254" s="378"/>
      <c r="BJ254" s="378"/>
      <c r="BK254" s="378"/>
      <c r="BL254" s="378"/>
      <c r="BM254" s="378"/>
      <c r="BN254" s="378"/>
      <c r="BO254" s="378"/>
      <c r="BP254" s="378"/>
      <c r="BQ254" s="378"/>
      <c r="BR254" s="378"/>
      <c r="BS254" s="378"/>
      <c r="BT254" s="378"/>
      <c r="BU254" s="378"/>
      <c r="BV254" s="378"/>
      <c r="BW254" s="378"/>
      <c r="BX254" s="378"/>
      <c r="BY254" s="378"/>
      <c r="BZ254" s="378"/>
      <c r="CA254" s="378"/>
    </row>
    <row r="255" spans="1:79" x14ac:dyDescent="0.2">
      <c r="A255" s="369"/>
      <c r="B255" s="369"/>
      <c r="C255" s="378"/>
      <c r="D255" s="378"/>
      <c r="E255" s="378"/>
      <c r="F255" s="378"/>
      <c r="G255" s="378"/>
      <c r="H255" s="378"/>
      <c r="I255" s="378"/>
      <c r="J255" s="378"/>
      <c r="K255" s="378"/>
      <c r="L255" s="378"/>
      <c r="M255" s="378"/>
      <c r="N255" s="378"/>
      <c r="O255" s="378"/>
      <c r="P255" s="378"/>
      <c r="Q255" s="378"/>
      <c r="R255" s="378"/>
      <c r="S255" s="378"/>
      <c r="T255" s="378"/>
      <c r="U255" s="378"/>
      <c r="V255" s="378"/>
      <c r="W255" s="378"/>
      <c r="X255" s="378"/>
      <c r="Y255" s="378"/>
      <c r="Z255" s="378"/>
      <c r="AA255" s="378"/>
      <c r="AB255" s="378"/>
      <c r="AC255" s="378"/>
      <c r="AD255" s="378"/>
      <c r="AE255" s="378"/>
      <c r="AF255" s="378"/>
      <c r="AG255" s="378"/>
      <c r="AH255" s="378"/>
      <c r="AI255" s="378"/>
      <c r="AJ255" s="378"/>
      <c r="AK255" s="378"/>
      <c r="AL255" s="378"/>
      <c r="AM255" s="378"/>
      <c r="AN255" s="378"/>
      <c r="AO255" s="378"/>
      <c r="AP255" s="378"/>
      <c r="AQ255" s="378"/>
      <c r="AR255" s="378"/>
      <c r="AS255" s="378"/>
      <c r="AT255" s="378"/>
      <c r="AU255" s="378"/>
      <c r="AV255" s="378"/>
      <c r="AW255" s="378"/>
      <c r="AX255" s="378"/>
      <c r="AY255" s="378"/>
      <c r="AZ255" s="378"/>
      <c r="BA255" s="378"/>
      <c r="BB255" s="378"/>
      <c r="BC255" s="378"/>
      <c r="BD255" s="378"/>
      <c r="BE255" s="378"/>
      <c r="BF255" s="378"/>
      <c r="BG255" s="378"/>
      <c r="BH255" s="378"/>
      <c r="BI255" s="378"/>
      <c r="BJ255" s="378"/>
      <c r="BK255" s="378"/>
      <c r="BL255" s="378"/>
      <c r="BM255" s="378"/>
      <c r="BN255" s="378"/>
      <c r="BO255" s="378"/>
      <c r="BP255" s="378"/>
      <c r="BQ255" s="378"/>
      <c r="BR255" s="378"/>
      <c r="BS255" s="378"/>
      <c r="BT255" s="378"/>
      <c r="BU255" s="378"/>
      <c r="BV255" s="378"/>
      <c r="BW255" s="378"/>
      <c r="BX255" s="378"/>
      <c r="BY255" s="378"/>
      <c r="BZ255" s="378"/>
      <c r="CA255" s="378"/>
    </row>
    <row r="256" spans="1:79" x14ac:dyDescent="0.2">
      <c r="A256" s="369"/>
      <c r="B256" s="369"/>
      <c r="C256" s="378"/>
      <c r="D256" s="378"/>
      <c r="E256" s="378"/>
      <c r="F256" s="378"/>
      <c r="G256" s="378"/>
      <c r="H256" s="378"/>
      <c r="I256" s="378"/>
      <c r="J256" s="378"/>
      <c r="K256" s="378"/>
      <c r="L256" s="378"/>
      <c r="M256" s="378"/>
      <c r="N256" s="378"/>
      <c r="O256" s="378"/>
      <c r="P256" s="378"/>
      <c r="Q256" s="378"/>
      <c r="R256" s="378"/>
      <c r="S256" s="378"/>
      <c r="T256" s="378"/>
      <c r="U256" s="378"/>
      <c r="V256" s="378"/>
      <c r="W256" s="378"/>
      <c r="X256" s="378"/>
      <c r="Y256" s="378"/>
      <c r="Z256" s="378"/>
      <c r="AA256" s="378"/>
      <c r="AB256" s="378"/>
      <c r="AC256" s="378"/>
      <c r="AD256" s="378"/>
      <c r="AE256" s="378"/>
      <c r="AF256" s="378"/>
      <c r="AG256" s="378"/>
      <c r="AH256" s="378"/>
      <c r="AI256" s="378"/>
      <c r="AJ256" s="378"/>
      <c r="AK256" s="378"/>
      <c r="AL256" s="378"/>
      <c r="AM256" s="378"/>
      <c r="AN256" s="378"/>
      <c r="AO256" s="378"/>
      <c r="AP256" s="378"/>
      <c r="AQ256" s="378"/>
      <c r="AR256" s="378"/>
      <c r="AS256" s="378"/>
      <c r="AT256" s="378"/>
      <c r="AU256" s="378"/>
      <c r="AV256" s="378"/>
      <c r="AW256" s="378"/>
      <c r="AX256" s="378"/>
      <c r="AY256" s="378"/>
      <c r="AZ256" s="378"/>
      <c r="BA256" s="378"/>
      <c r="BB256" s="378"/>
      <c r="BC256" s="378"/>
      <c r="BD256" s="378"/>
      <c r="BE256" s="378"/>
      <c r="BF256" s="378"/>
      <c r="BG256" s="378"/>
      <c r="BH256" s="378"/>
      <c r="BI256" s="378"/>
      <c r="BJ256" s="378"/>
      <c r="BK256" s="378"/>
      <c r="BL256" s="378"/>
      <c r="BM256" s="378"/>
      <c r="BN256" s="378"/>
      <c r="BO256" s="378"/>
      <c r="BP256" s="378"/>
      <c r="BQ256" s="378"/>
      <c r="BR256" s="378"/>
      <c r="BS256" s="378"/>
      <c r="BT256" s="378"/>
      <c r="BU256" s="378"/>
      <c r="BV256" s="378"/>
      <c r="BW256" s="378"/>
      <c r="BX256" s="378"/>
      <c r="BY256" s="378"/>
      <c r="BZ256" s="378"/>
      <c r="CA256" s="378"/>
    </row>
    <row r="257" spans="1:79" x14ac:dyDescent="0.2">
      <c r="A257" s="369"/>
      <c r="B257" s="369"/>
      <c r="C257" s="378"/>
      <c r="D257" s="378"/>
      <c r="E257" s="378"/>
      <c r="F257" s="378"/>
      <c r="G257" s="378"/>
      <c r="H257" s="378"/>
      <c r="I257" s="378"/>
      <c r="J257" s="378"/>
      <c r="K257" s="378"/>
      <c r="L257" s="378"/>
      <c r="M257" s="378"/>
      <c r="N257" s="378"/>
      <c r="O257" s="378"/>
      <c r="P257" s="378"/>
      <c r="Q257" s="378"/>
      <c r="R257" s="378"/>
      <c r="S257" s="378"/>
      <c r="T257" s="378"/>
      <c r="U257" s="378"/>
      <c r="V257" s="378"/>
      <c r="W257" s="378"/>
      <c r="X257" s="378"/>
      <c r="Y257" s="378"/>
      <c r="Z257" s="378"/>
      <c r="AA257" s="378"/>
      <c r="AB257" s="378"/>
      <c r="AC257" s="378"/>
      <c r="AD257" s="378"/>
      <c r="AE257" s="378"/>
      <c r="AF257" s="378"/>
      <c r="AG257" s="378"/>
      <c r="AH257" s="378"/>
      <c r="AI257" s="378"/>
      <c r="AJ257" s="378"/>
      <c r="AK257" s="378"/>
      <c r="AL257" s="378"/>
      <c r="AM257" s="378"/>
      <c r="AN257" s="378"/>
      <c r="AO257" s="378"/>
      <c r="AP257" s="378"/>
      <c r="AQ257" s="378"/>
      <c r="AR257" s="378"/>
      <c r="AS257" s="378"/>
      <c r="AT257" s="378"/>
      <c r="AU257" s="378"/>
      <c r="AV257" s="378"/>
      <c r="AW257" s="378"/>
      <c r="AX257" s="378"/>
      <c r="AY257" s="378"/>
      <c r="AZ257" s="378"/>
      <c r="BA257" s="378"/>
      <c r="BB257" s="378"/>
      <c r="BC257" s="378"/>
      <c r="BD257" s="378"/>
      <c r="BE257" s="378"/>
      <c r="BF257" s="378"/>
      <c r="BG257" s="378"/>
      <c r="BH257" s="378"/>
      <c r="BI257" s="378"/>
      <c r="BJ257" s="378"/>
      <c r="BK257" s="378"/>
      <c r="BL257" s="378"/>
      <c r="BM257" s="378"/>
      <c r="BN257" s="378"/>
      <c r="BO257" s="378"/>
      <c r="BP257" s="378"/>
      <c r="BQ257" s="378"/>
      <c r="BR257" s="378"/>
      <c r="BS257" s="378"/>
      <c r="BT257" s="378"/>
      <c r="BU257" s="378"/>
      <c r="BV257" s="378"/>
      <c r="BW257" s="378"/>
      <c r="BX257" s="378"/>
      <c r="BY257" s="378"/>
      <c r="BZ257" s="378"/>
      <c r="CA257" s="378"/>
    </row>
    <row r="258" spans="1:79" x14ac:dyDescent="0.2">
      <c r="A258" s="369"/>
      <c r="B258" s="369"/>
      <c r="C258" s="378"/>
      <c r="D258" s="378"/>
      <c r="E258" s="378"/>
      <c r="F258" s="378"/>
      <c r="G258" s="378"/>
      <c r="H258" s="378"/>
      <c r="I258" s="378"/>
      <c r="J258" s="378"/>
      <c r="K258" s="378"/>
      <c r="L258" s="378"/>
      <c r="M258" s="378"/>
      <c r="N258" s="378"/>
      <c r="O258" s="378"/>
      <c r="P258" s="378"/>
      <c r="Q258" s="378"/>
      <c r="R258" s="378"/>
      <c r="S258" s="378"/>
      <c r="T258" s="378"/>
      <c r="U258" s="378"/>
      <c r="V258" s="378"/>
      <c r="W258" s="378"/>
      <c r="X258" s="378"/>
      <c r="Y258" s="378"/>
      <c r="Z258" s="378"/>
      <c r="AA258" s="378"/>
      <c r="AB258" s="378"/>
      <c r="AC258" s="378"/>
      <c r="AD258" s="378"/>
      <c r="AE258" s="378"/>
      <c r="AF258" s="378"/>
      <c r="AG258" s="378"/>
      <c r="AH258" s="378"/>
      <c r="AI258" s="378"/>
      <c r="AJ258" s="378"/>
      <c r="AK258" s="378"/>
      <c r="AL258" s="378"/>
      <c r="AM258" s="378"/>
      <c r="AN258" s="378"/>
      <c r="AO258" s="378"/>
      <c r="AP258" s="378"/>
      <c r="AQ258" s="378"/>
      <c r="AR258" s="378"/>
      <c r="AS258" s="378"/>
      <c r="AT258" s="378"/>
      <c r="AU258" s="378"/>
      <c r="AV258" s="378"/>
      <c r="AW258" s="378"/>
      <c r="AX258" s="378"/>
      <c r="AY258" s="378"/>
      <c r="AZ258" s="378"/>
      <c r="BA258" s="378"/>
      <c r="BB258" s="378"/>
      <c r="BC258" s="378"/>
      <c r="BD258" s="378"/>
      <c r="BE258" s="378"/>
      <c r="BF258" s="378"/>
      <c r="BG258" s="378"/>
      <c r="BH258" s="378"/>
      <c r="BI258" s="378"/>
      <c r="BJ258" s="378"/>
      <c r="BK258" s="378"/>
      <c r="BL258" s="378"/>
      <c r="BM258" s="378"/>
      <c r="BN258" s="378"/>
      <c r="BO258" s="378"/>
      <c r="BP258" s="378"/>
      <c r="BQ258" s="378"/>
      <c r="BR258" s="378"/>
      <c r="BS258" s="378"/>
      <c r="BT258" s="378"/>
      <c r="BU258" s="378"/>
      <c r="BV258" s="378"/>
      <c r="BW258" s="378"/>
      <c r="BX258" s="378"/>
      <c r="BY258" s="378"/>
      <c r="BZ258" s="378"/>
      <c r="CA258" s="378"/>
    </row>
    <row r="259" spans="1:79" x14ac:dyDescent="0.2">
      <c r="A259" s="369"/>
      <c r="B259" s="369"/>
      <c r="C259" s="378"/>
      <c r="D259" s="378"/>
      <c r="E259" s="378"/>
      <c r="F259" s="378"/>
      <c r="G259" s="378"/>
      <c r="H259" s="378"/>
      <c r="I259" s="378"/>
      <c r="J259" s="378"/>
      <c r="K259" s="378"/>
      <c r="L259" s="378"/>
      <c r="M259" s="378"/>
      <c r="N259" s="378"/>
      <c r="O259" s="378"/>
      <c r="P259" s="378"/>
      <c r="Q259" s="378"/>
      <c r="R259" s="378"/>
      <c r="S259" s="378"/>
      <c r="T259" s="378"/>
      <c r="U259" s="378"/>
      <c r="V259" s="378"/>
      <c r="W259" s="378"/>
      <c r="X259" s="378"/>
      <c r="Y259" s="378"/>
      <c r="Z259" s="378"/>
      <c r="AA259" s="378"/>
      <c r="AB259" s="378"/>
      <c r="AC259" s="378"/>
      <c r="AD259" s="378"/>
      <c r="AE259" s="378"/>
      <c r="AF259" s="378"/>
      <c r="AG259" s="378"/>
      <c r="AH259" s="378"/>
      <c r="AI259" s="378"/>
      <c r="AJ259" s="378"/>
      <c r="AK259" s="378"/>
      <c r="AL259" s="378"/>
      <c r="AM259" s="378"/>
      <c r="AN259" s="378"/>
      <c r="AO259" s="378"/>
      <c r="AP259" s="378"/>
      <c r="AQ259" s="378"/>
      <c r="AR259" s="378"/>
      <c r="AS259" s="378"/>
      <c r="AT259" s="378"/>
      <c r="AU259" s="378"/>
      <c r="AV259" s="378"/>
      <c r="AW259" s="378"/>
      <c r="AX259" s="378"/>
      <c r="AY259" s="378"/>
      <c r="AZ259" s="378"/>
      <c r="BA259" s="378"/>
      <c r="BB259" s="378"/>
      <c r="BC259" s="378"/>
      <c r="BD259" s="378"/>
      <c r="BE259" s="378"/>
      <c r="BF259" s="378"/>
      <c r="BG259" s="378"/>
      <c r="BH259" s="378"/>
      <c r="BI259" s="378"/>
      <c r="BJ259" s="378"/>
      <c r="BK259" s="378"/>
      <c r="BL259" s="378"/>
      <c r="BM259" s="378"/>
      <c r="BN259" s="378"/>
      <c r="BO259" s="378"/>
      <c r="BP259" s="378"/>
      <c r="BQ259" s="378"/>
      <c r="BR259" s="378"/>
      <c r="BS259" s="378"/>
      <c r="BT259" s="378"/>
      <c r="BU259" s="378"/>
      <c r="BV259" s="378"/>
      <c r="BW259" s="378"/>
      <c r="BX259" s="378"/>
      <c r="BY259" s="378"/>
      <c r="BZ259" s="378"/>
      <c r="CA259" s="378"/>
    </row>
    <row r="260" spans="1:79" x14ac:dyDescent="0.2">
      <c r="A260" s="369"/>
      <c r="B260" s="369"/>
      <c r="C260" s="378"/>
      <c r="D260" s="378"/>
      <c r="E260" s="378"/>
      <c r="F260" s="378"/>
      <c r="G260" s="378"/>
      <c r="H260" s="378"/>
      <c r="I260" s="378"/>
      <c r="J260" s="378"/>
      <c r="K260" s="378"/>
      <c r="L260" s="378"/>
      <c r="M260" s="378"/>
      <c r="N260" s="378"/>
      <c r="O260" s="378"/>
      <c r="P260" s="378"/>
      <c r="Q260" s="378"/>
      <c r="R260" s="378"/>
      <c r="S260" s="378"/>
      <c r="T260" s="378"/>
      <c r="U260" s="378"/>
      <c r="V260" s="378"/>
      <c r="W260" s="378"/>
      <c r="X260" s="378"/>
      <c r="Y260" s="378"/>
      <c r="Z260" s="378"/>
      <c r="AA260" s="378"/>
      <c r="AB260" s="378"/>
      <c r="AC260" s="378"/>
      <c r="AD260" s="378"/>
      <c r="AE260" s="378"/>
      <c r="AF260" s="378"/>
      <c r="AG260" s="378"/>
      <c r="AH260" s="378"/>
      <c r="AI260" s="378"/>
      <c r="AJ260" s="378"/>
      <c r="AK260" s="378"/>
      <c r="AL260" s="378"/>
      <c r="AM260" s="378"/>
      <c r="AN260" s="378"/>
      <c r="AO260" s="378"/>
      <c r="AP260" s="378"/>
      <c r="AQ260" s="378"/>
      <c r="AR260" s="378"/>
      <c r="AS260" s="378"/>
      <c r="AT260" s="378"/>
      <c r="AU260" s="378"/>
      <c r="AV260" s="378"/>
      <c r="AW260" s="378"/>
      <c r="AX260" s="378"/>
      <c r="AY260" s="378"/>
      <c r="AZ260" s="378"/>
      <c r="BA260" s="378"/>
      <c r="BB260" s="378"/>
      <c r="BC260" s="378"/>
      <c r="BD260" s="378"/>
      <c r="BE260" s="378"/>
      <c r="BF260" s="378"/>
      <c r="BG260" s="378"/>
      <c r="BH260" s="378"/>
      <c r="BI260" s="378"/>
      <c r="BJ260" s="378"/>
      <c r="BK260" s="378"/>
      <c r="BL260" s="378"/>
      <c r="BM260" s="378"/>
      <c r="BN260" s="378"/>
      <c r="BO260" s="378"/>
      <c r="BP260" s="378"/>
      <c r="BQ260" s="378"/>
      <c r="BR260" s="378"/>
      <c r="BS260" s="378"/>
      <c r="BT260" s="378"/>
      <c r="BU260" s="378"/>
      <c r="BV260" s="378"/>
      <c r="BW260" s="378"/>
      <c r="BX260" s="378"/>
      <c r="BY260" s="378"/>
      <c r="BZ260" s="378"/>
      <c r="CA260" s="378"/>
    </row>
    <row r="261" spans="1:79" x14ac:dyDescent="0.2">
      <c r="A261" s="369"/>
      <c r="B261" s="369"/>
      <c r="C261" s="378"/>
      <c r="D261" s="378"/>
      <c r="E261" s="378"/>
      <c r="F261" s="378"/>
      <c r="G261" s="378"/>
      <c r="H261" s="378"/>
      <c r="I261" s="378"/>
      <c r="J261" s="378"/>
      <c r="K261" s="378"/>
      <c r="L261" s="378"/>
      <c r="M261" s="378"/>
      <c r="N261" s="378"/>
      <c r="O261" s="378"/>
      <c r="P261" s="378"/>
      <c r="Q261" s="378"/>
      <c r="R261" s="378"/>
      <c r="S261" s="378"/>
      <c r="T261" s="378"/>
      <c r="U261" s="378"/>
      <c r="V261" s="378"/>
      <c r="W261" s="378"/>
      <c r="X261" s="378"/>
      <c r="Y261" s="378"/>
      <c r="Z261" s="378"/>
      <c r="AA261" s="378"/>
      <c r="AB261" s="378"/>
      <c r="AC261" s="378"/>
      <c r="AD261" s="378"/>
      <c r="AE261" s="378"/>
      <c r="AF261" s="378"/>
      <c r="AG261" s="378"/>
      <c r="AH261" s="378"/>
      <c r="AI261" s="378"/>
      <c r="AJ261" s="378"/>
      <c r="AK261" s="378"/>
      <c r="AL261" s="378"/>
      <c r="AM261" s="378"/>
      <c r="AN261" s="378"/>
      <c r="AO261" s="378"/>
      <c r="AP261" s="378"/>
      <c r="AQ261" s="378"/>
      <c r="AR261" s="378"/>
      <c r="AS261" s="378"/>
      <c r="AT261" s="378"/>
      <c r="AU261" s="378"/>
      <c r="AV261" s="378"/>
      <c r="AW261" s="378"/>
      <c r="AX261" s="378"/>
      <c r="AY261" s="378"/>
      <c r="AZ261" s="378"/>
      <c r="BA261" s="378"/>
      <c r="BB261" s="378"/>
      <c r="BC261" s="378"/>
      <c r="BD261" s="378"/>
      <c r="BE261" s="378"/>
      <c r="BF261" s="378"/>
      <c r="BG261" s="378"/>
      <c r="BH261" s="378"/>
      <c r="BI261" s="378"/>
      <c r="BJ261" s="378"/>
      <c r="BK261" s="378"/>
      <c r="BL261" s="378"/>
      <c r="BM261" s="378"/>
      <c r="BN261" s="378"/>
      <c r="BO261" s="378"/>
      <c r="BP261" s="378"/>
      <c r="BQ261" s="378"/>
      <c r="BR261" s="378"/>
      <c r="BS261" s="378"/>
      <c r="BT261" s="378"/>
      <c r="BU261" s="378"/>
      <c r="BV261" s="378"/>
      <c r="BW261" s="378"/>
      <c r="BX261" s="378"/>
      <c r="BY261" s="378"/>
      <c r="BZ261" s="378"/>
      <c r="CA261" s="378"/>
    </row>
    <row r="262" spans="1:79" x14ac:dyDescent="0.2">
      <c r="A262" s="369"/>
      <c r="B262" s="369"/>
      <c r="C262" s="378"/>
      <c r="D262" s="378"/>
      <c r="E262" s="378"/>
      <c r="F262" s="378"/>
      <c r="G262" s="378"/>
      <c r="H262" s="378"/>
      <c r="I262" s="378"/>
      <c r="J262" s="378"/>
      <c r="K262" s="378"/>
      <c r="L262" s="378"/>
      <c r="M262" s="378"/>
      <c r="N262" s="378"/>
      <c r="O262" s="378"/>
      <c r="P262" s="378"/>
      <c r="Q262" s="378"/>
      <c r="R262" s="378"/>
      <c r="S262" s="378"/>
      <c r="T262" s="378"/>
      <c r="U262" s="378"/>
      <c r="V262" s="378"/>
      <c r="W262" s="378"/>
      <c r="X262" s="378"/>
      <c r="Y262" s="378"/>
      <c r="Z262" s="378"/>
      <c r="AA262" s="378"/>
      <c r="AB262" s="378"/>
      <c r="AC262" s="378"/>
      <c r="AD262" s="378"/>
      <c r="AE262" s="378"/>
      <c r="AF262" s="378"/>
      <c r="AG262" s="378"/>
      <c r="AH262" s="378"/>
      <c r="AI262" s="378"/>
      <c r="AJ262" s="378"/>
      <c r="AK262" s="378"/>
      <c r="AL262" s="378"/>
      <c r="AM262" s="378"/>
      <c r="AN262" s="378"/>
      <c r="AO262" s="378"/>
      <c r="AP262" s="378"/>
      <c r="AQ262" s="378"/>
      <c r="AR262" s="378"/>
      <c r="AS262" s="378"/>
      <c r="AT262" s="378"/>
      <c r="AU262" s="378"/>
      <c r="AV262" s="378"/>
      <c r="AW262" s="378"/>
      <c r="AX262" s="378"/>
      <c r="AY262" s="378"/>
      <c r="AZ262" s="378"/>
      <c r="BA262" s="378"/>
      <c r="BB262" s="378"/>
      <c r="BC262" s="378"/>
      <c r="BD262" s="378"/>
      <c r="BE262" s="378"/>
      <c r="BF262" s="378"/>
      <c r="BG262" s="378"/>
      <c r="BH262" s="378"/>
      <c r="BI262" s="378"/>
      <c r="BJ262" s="378"/>
      <c r="BK262" s="378"/>
      <c r="BL262" s="378"/>
      <c r="BM262" s="378"/>
      <c r="BN262" s="378"/>
      <c r="BO262" s="378"/>
      <c r="BP262" s="378"/>
      <c r="BQ262" s="378"/>
      <c r="BR262" s="378"/>
      <c r="BS262" s="378"/>
      <c r="BT262" s="378"/>
      <c r="BU262" s="378"/>
      <c r="BV262" s="378"/>
      <c r="BW262" s="378"/>
      <c r="BX262" s="378"/>
      <c r="BY262" s="378"/>
      <c r="BZ262" s="378"/>
      <c r="CA262" s="378"/>
    </row>
    <row r="263" spans="1:79" x14ac:dyDescent="0.2">
      <c r="A263" s="369"/>
      <c r="B263" s="369"/>
      <c r="C263" s="378"/>
      <c r="D263" s="378"/>
      <c r="E263" s="378"/>
      <c r="F263" s="378"/>
      <c r="G263" s="378"/>
      <c r="H263" s="378"/>
      <c r="I263" s="378"/>
      <c r="J263" s="378"/>
      <c r="K263" s="378"/>
      <c r="L263" s="378"/>
      <c r="M263" s="378"/>
      <c r="N263" s="378"/>
      <c r="O263" s="378"/>
      <c r="P263" s="378"/>
      <c r="Q263" s="378"/>
      <c r="R263" s="378"/>
      <c r="S263" s="378"/>
      <c r="T263" s="378"/>
      <c r="U263" s="378"/>
      <c r="V263" s="378"/>
      <c r="W263" s="378"/>
      <c r="X263" s="378"/>
      <c r="Y263" s="378"/>
      <c r="Z263" s="378"/>
      <c r="AA263" s="378"/>
      <c r="AB263" s="378"/>
      <c r="AC263" s="378"/>
      <c r="AD263" s="378"/>
      <c r="AE263" s="378"/>
      <c r="AF263" s="378"/>
      <c r="AG263" s="378"/>
      <c r="AH263" s="378"/>
      <c r="AI263" s="378"/>
      <c r="AJ263" s="378"/>
      <c r="AK263" s="378"/>
      <c r="AL263" s="378"/>
      <c r="AM263" s="378"/>
      <c r="AN263" s="378"/>
      <c r="AO263" s="378"/>
      <c r="AP263" s="378"/>
      <c r="AQ263" s="378"/>
      <c r="AR263" s="378"/>
      <c r="AS263" s="378"/>
      <c r="AT263" s="378"/>
      <c r="AU263" s="378"/>
      <c r="AV263" s="378"/>
      <c r="AW263" s="378"/>
      <c r="AX263" s="378"/>
      <c r="AY263" s="378"/>
      <c r="AZ263" s="378"/>
      <c r="BA263" s="378"/>
      <c r="BB263" s="378"/>
      <c r="BC263" s="378"/>
      <c r="BD263" s="378"/>
      <c r="BE263" s="378"/>
      <c r="BF263" s="378"/>
      <c r="BG263" s="378"/>
      <c r="BH263" s="378"/>
      <c r="BI263" s="378"/>
      <c r="BJ263" s="378"/>
      <c r="BK263" s="378"/>
      <c r="BL263" s="378"/>
      <c r="BM263" s="378"/>
      <c r="BN263" s="378"/>
      <c r="BO263" s="378"/>
      <c r="BP263" s="378"/>
      <c r="BQ263" s="378"/>
      <c r="BR263" s="378"/>
      <c r="BS263" s="378"/>
      <c r="BT263" s="378"/>
      <c r="BU263" s="378"/>
      <c r="BV263" s="378"/>
      <c r="BW263" s="378"/>
      <c r="BX263" s="378"/>
      <c r="BY263" s="378"/>
      <c r="BZ263" s="378"/>
      <c r="CA263" s="378"/>
    </row>
    <row r="264" spans="1:79" x14ac:dyDescent="0.2">
      <c r="A264" s="369"/>
      <c r="B264" s="369"/>
      <c r="C264" s="378"/>
      <c r="D264" s="378"/>
      <c r="E264" s="378"/>
      <c r="F264" s="378"/>
      <c r="G264" s="378"/>
      <c r="H264" s="378"/>
      <c r="I264" s="378"/>
      <c r="J264" s="378"/>
      <c r="K264" s="378"/>
      <c r="L264" s="378"/>
      <c r="M264" s="378"/>
      <c r="N264" s="378"/>
      <c r="O264" s="378"/>
      <c r="P264" s="378"/>
      <c r="Q264" s="378"/>
      <c r="R264" s="378"/>
      <c r="S264" s="378"/>
      <c r="T264" s="378"/>
      <c r="U264" s="378"/>
      <c r="V264" s="378"/>
      <c r="W264" s="378"/>
      <c r="X264" s="378"/>
      <c r="Y264" s="378"/>
      <c r="Z264" s="378"/>
      <c r="AA264" s="378"/>
      <c r="AB264" s="378"/>
      <c r="AC264" s="378"/>
      <c r="AD264" s="378"/>
      <c r="AE264" s="378"/>
      <c r="AF264" s="378"/>
      <c r="AG264" s="378"/>
      <c r="AH264" s="378"/>
      <c r="AI264" s="378"/>
      <c r="AJ264" s="378"/>
      <c r="AK264" s="378"/>
      <c r="AL264" s="378"/>
      <c r="AM264" s="378"/>
      <c r="AN264" s="378"/>
      <c r="AO264" s="378"/>
      <c r="AP264" s="378"/>
      <c r="AQ264" s="378"/>
      <c r="AR264" s="378"/>
      <c r="AS264" s="378"/>
      <c r="AT264" s="378"/>
      <c r="AU264" s="378"/>
      <c r="AV264" s="378"/>
      <c r="AW264" s="378"/>
      <c r="AX264" s="378"/>
      <c r="AY264" s="378"/>
      <c r="AZ264" s="378"/>
      <c r="BA264" s="378"/>
      <c r="BB264" s="378"/>
      <c r="BC264" s="378"/>
      <c r="BD264" s="378"/>
      <c r="BE264" s="378"/>
      <c r="BF264" s="378"/>
      <c r="BG264" s="378"/>
      <c r="BH264" s="378"/>
      <c r="BI264" s="378"/>
      <c r="BJ264" s="378"/>
      <c r="BK264" s="378"/>
      <c r="BL264" s="378"/>
      <c r="BM264" s="378"/>
      <c r="BN264" s="378"/>
      <c r="BO264" s="378"/>
      <c r="BP264" s="378"/>
      <c r="BQ264" s="378"/>
      <c r="BR264" s="378"/>
      <c r="BS264" s="378"/>
      <c r="BT264" s="378"/>
      <c r="BU264" s="378"/>
      <c r="BV264" s="378"/>
      <c r="BW264" s="378"/>
      <c r="BX264" s="378"/>
      <c r="BY264" s="378"/>
      <c r="BZ264" s="378"/>
      <c r="CA264" s="378"/>
    </row>
    <row r="265" spans="1:79" x14ac:dyDescent="0.2">
      <c r="A265" s="369"/>
      <c r="B265" s="369"/>
      <c r="C265" s="378"/>
      <c r="D265" s="378"/>
      <c r="E265" s="378"/>
      <c r="F265" s="378"/>
      <c r="G265" s="378"/>
      <c r="H265" s="378"/>
      <c r="I265" s="378"/>
      <c r="J265" s="378"/>
      <c r="K265" s="378"/>
      <c r="L265" s="378"/>
      <c r="M265" s="378"/>
      <c r="N265" s="378"/>
      <c r="O265" s="378"/>
      <c r="P265" s="378"/>
      <c r="Q265" s="378"/>
      <c r="R265" s="378"/>
      <c r="S265" s="378"/>
      <c r="T265" s="378"/>
      <c r="U265" s="378"/>
      <c r="V265" s="378"/>
      <c r="W265" s="378"/>
      <c r="X265" s="378"/>
      <c r="Y265" s="378"/>
      <c r="Z265" s="378"/>
      <c r="AA265" s="378"/>
      <c r="AB265" s="378"/>
      <c r="AC265" s="378"/>
      <c r="AD265" s="378"/>
      <c r="AE265" s="378"/>
      <c r="AF265" s="378"/>
      <c r="AG265" s="378"/>
      <c r="AH265" s="378"/>
      <c r="AI265" s="378"/>
      <c r="AJ265" s="378"/>
      <c r="AK265" s="378"/>
      <c r="AL265" s="378"/>
      <c r="AM265" s="378"/>
      <c r="AN265" s="378"/>
      <c r="AO265" s="378"/>
      <c r="AP265" s="378"/>
      <c r="AQ265" s="378"/>
      <c r="AR265" s="378"/>
      <c r="AS265" s="378"/>
      <c r="AT265" s="378"/>
      <c r="AU265" s="378"/>
      <c r="AV265" s="378"/>
      <c r="AW265" s="378"/>
      <c r="AX265" s="378"/>
      <c r="AY265" s="378"/>
      <c r="AZ265" s="378"/>
      <c r="BA265" s="378"/>
      <c r="BB265" s="378"/>
      <c r="BC265" s="378"/>
      <c r="BD265" s="378"/>
      <c r="BE265" s="378"/>
      <c r="BF265" s="378"/>
      <c r="BG265" s="378"/>
      <c r="BH265" s="378"/>
      <c r="BI265" s="378"/>
      <c r="BJ265" s="378"/>
      <c r="BK265" s="378"/>
      <c r="BL265" s="378"/>
      <c r="BM265" s="378"/>
      <c r="BN265" s="378"/>
      <c r="BO265" s="378"/>
      <c r="BP265" s="378"/>
      <c r="BQ265" s="378"/>
      <c r="BR265" s="378"/>
      <c r="BS265" s="378"/>
      <c r="BT265" s="378"/>
      <c r="BU265" s="378"/>
      <c r="BV265" s="378"/>
      <c r="BW265" s="378"/>
      <c r="BX265" s="378"/>
      <c r="BY265" s="378"/>
      <c r="BZ265" s="378"/>
      <c r="CA265" s="378"/>
    </row>
    <row r="266" spans="1:79" x14ac:dyDescent="0.2">
      <c r="A266" s="369"/>
      <c r="B266" s="369"/>
      <c r="C266" s="378"/>
      <c r="D266" s="378"/>
      <c r="E266" s="378"/>
      <c r="F266" s="378"/>
      <c r="G266" s="378"/>
      <c r="H266" s="378"/>
      <c r="I266" s="378"/>
      <c r="J266" s="378"/>
      <c r="K266" s="378"/>
      <c r="L266" s="378"/>
      <c r="M266" s="378"/>
      <c r="N266" s="378"/>
      <c r="O266" s="378"/>
      <c r="P266" s="378"/>
      <c r="Q266" s="378"/>
      <c r="R266" s="378"/>
      <c r="S266" s="378"/>
      <c r="T266" s="378"/>
      <c r="U266" s="378"/>
      <c r="V266" s="378"/>
      <c r="W266" s="378"/>
      <c r="X266" s="378"/>
      <c r="Y266" s="378"/>
      <c r="Z266" s="378"/>
      <c r="AA266" s="378"/>
      <c r="AB266" s="378"/>
      <c r="AC266" s="378"/>
      <c r="AD266" s="378"/>
      <c r="AE266" s="378"/>
      <c r="AF266" s="378"/>
      <c r="AG266" s="378"/>
      <c r="AH266" s="378"/>
      <c r="AI266" s="378"/>
      <c r="AJ266" s="378"/>
      <c r="AK266" s="378"/>
      <c r="AL266" s="378"/>
      <c r="AM266" s="378"/>
      <c r="AN266" s="378"/>
      <c r="AO266" s="378"/>
      <c r="AP266" s="378"/>
      <c r="AQ266" s="378"/>
      <c r="AR266" s="378"/>
      <c r="AS266" s="378"/>
      <c r="AT266" s="378"/>
      <c r="AU266" s="378"/>
      <c r="AV266" s="378"/>
      <c r="AW266" s="378"/>
      <c r="AX266" s="378"/>
      <c r="AY266" s="378"/>
      <c r="AZ266" s="378"/>
      <c r="BA266" s="378"/>
      <c r="BB266" s="378"/>
      <c r="BC266" s="378"/>
      <c r="BD266" s="378"/>
      <c r="BE266" s="378"/>
      <c r="BF266" s="378"/>
      <c r="BG266" s="378"/>
      <c r="BH266" s="378"/>
      <c r="BI266" s="378"/>
      <c r="BJ266" s="378"/>
      <c r="BK266" s="378"/>
      <c r="BL266" s="378"/>
      <c r="BM266" s="378"/>
      <c r="BN266" s="378"/>
      <c r="BO266" s="378"/>
      <c r="BP266" s="378"/>
      <c r="BQ266" s="378"/>
      <c r="BR266" s="378"/>
      <c r="BS266" s="378"/>
      <c r="BT266" s="378"/>
      <c r="BU266" s="378"/>
      <c r="BV266" s="378"/>
      <c r="BW266" s="378"/>
      <c r="BX266" s="378"/>
      <c r="BY266" s="378"/>
      <c r="BZ266" s="378"/>
      <c r="CA266" s="378"/>
    </row>
    <row r="267" spans="1:79" x14ac:dyDescent="0.2">
      <c r="A267" s="369"/>
      <c r="B267" s="369"/>
      <c r="C267" s="378"/>
      <c r="D267" s="378"/>
      <c r="E267" s="378"/>
      <c r="F267" s="378"/>
      <c r="G267" s="378"/>
      <c r="H267" s="378"/>
      <c r="I267" s="378"/>
      <c r="J267" s="378"/>
      <c r="K267" s="378"/>
      <c r="L267" s="378"/>
      <c r="M267" s="378"/>
      <c r="N267" s="378"/>
      <c r="O267" s="378"/>
      <c r="P267" s="378"/>
      <c r="Q267" s="378"/>
      <c r="R267" s="378"/>
      <c r="S267" s="378"/>
      <c r="T267" s="378"/>
      <c r="U267" s="378"/>
      <c r="V267" s="378"/>
      <c r="W267" s="378"/>
      <c r="X267" s="378"/>
      <c r="Y267" s="378"/>
      <c r="Z267" s="378"/>
      <c r="AA267" s="378"/>
      <c r="AB267" s="378"/>
      <c r="AC267" s="378"/>
      <c r="AD267" s="378"/>
      <c r="AE267" s="378"/>
      <c r="AF267" s="378"/>
      <c r="AG267" s="378"/>
      <c r="AH267" s="378"/>
      <c r="AI267" s="378"/>
      <c r="AJ267" s="378"/>
      <c r="AK267" s="378"/>
      <c r="AL267" s="378"/>
      <c r="AM267" s="378"/>
      <c r="AN267" s="378"/>
      <c r="AO267" s="378"/>
      <c r="AP267" s="378"/>
      <c r="AQ267" s="378"/>
      <c r="AR267" s="378"/>
      <c r="AS267" s="378"/>
      <c r="AT267" s="378"/>
      <c r="AU267" s="378"/>
      <c r="AV267" s="378"/>
      <c r="AW267" s="378"/>
      <c r="AX267" s="378"/>
      <c r="AY267" s="378"/>
      <c r="AZ267" s="378"/>
      <c r="BA267" s="378"/>
      <c r="BB267" s="378"/>
      <c r="BC267" s="378"/>
      <c r="BD267" s="378"/>
      <c r="BE267" s="378"/>
      <c r="BF267" s="378"/>
      <c r="BG267" s="378"/>
      <c r="BH267" s="378"/>
      <c r="BI267" s="378"/>
      <c r="BJ267" s="378"/>
      <c r="BK267" s="378"/>
      <c r="BL267" s="378"/>
      <c r="BM267" s="378"/>
      <c r="BN267" s="378"/>
      <c r="BO267" s="378"/>
      <c r="BP267" s="378"/>
      <c r="BQ267" s="378"/>
      <c r="BR267" s="378"/>
      <c r="BS267" s="378"/>
      <c r="BT267" s="378"/>
      <c r="BU267" s="378"/>
      <c r="BV267" s="378"/>
      <c r="BW267" s="378"/>
      <c r="BX267" s="378"/>
      <c r="BY267" s="378"/>
      <c r="BZ267" s="378"/>
      <c r="CA267" s="378"/>
    </row>
    <row r="268" spans="1:79" x14ac:dyDescent="0.2">
      <c r="A268" s="369"/>
      <c r="B268" s="369"/>
      <c r="C268" s="378"/>
      <c r="D268" s="378"/>
      <c r="E268" s="378"/>
      <c r="F268" s="378"/>
      <c r="G268" s="378"/>
      <c r="H268" s="378"/>
      <c r="I268" s="378"/>
      <c r="J268" s="378"/>
      <c r="K268" s="378"/>
      <c r="L268" s="378"/>
      <c r="M268" s="378"/>
      <c r="N268" s="378"/>
      <c r="O268" s="378"/>
      <c r="P268" s="378"/>
      <c r="Q268" s="378"/>
      <c r="R268" s="378"/>
      <c r="S268" s="378"/>
      <c r="T268" s="378"/>
      <c r="U268" s="378"/>
      <c r="V268" s="378"/>
      <c r="W268" s="378"/>
      <c r="X268" s="378"/>
      <c r="Y268" s="378"/>
      <c r="Z268" s="378"/>
      <c r="AA268" s="378"/>
      <c r="AB268" s="378"/>
      <c r="AC268" s="378"/>
      <c r="AD268" s="378"/>
      <c r="AE268" s="378"/>
      <c r="AF268" s="378"/>
      <c r="AG268" s="378"/>
      <c r="AH268" s="378"/>
      <c r="AI268" s="378"/>
      <c r="AJ268" s="378"/>
      <c r="AK268" s="378"/>
      <c r="AL268" s="378"/>
      <c r="AM268" s="378"/>
      <c r="AN268" s="378"/>
      <c r="AO268" s="378"/>
      <c r="AP268" s="378"/>
      <c r="AQ268" s="378"/>
      <c r="AR268" s="378"/>
      <c r="AS268" s="378"/>
      <c r="AT268" s="378"/>
      <c r="AU268" s="378"/>
      <c r="AV268" s="378"/>
      <c r="AW268" s="378"/>
      <c r="AX268" s="378"/>
      <c r="AY268" s="378"/>
      <c r="AZ268" s="378"/>
      <c r="BA268" s="378"/>
      <c r="BB268" s="378"/>
      <c r="BC268" s="378"/>
      <c r="BD268" s="378"/>
      <c r="BE268" s="378"/>
      <c r="BF268" s="378"/>
      <c r="BG268" s="378"/>
      <c r="BH268" s="378"/>
      <c r="BI268" s="378"/>
      <c r="BJ268" s="378"/>
      <c r="BK268" s="378"/>
      <c r="BL268" s="378"/>
      <c r="BM268" s="378"/>
      <c r="BN268" s="378"/>
      <c r="BO268" s="378"/>
      <c r="BP268" s="378"/>
      <c r="BQ268" s="378"/>
      <c r="BR268" s="378"/>
      <c r="BS268" s="378"/>
      <c r="BT268" s="378"/>
      <c r="BU268" s="378"/>
      <c r="BV268" s="378"/>
      <c r="BW268" s="378"/>
      <c r="BX268" s="378"/>
      <c r="BY268" s="378"/>
      <c r="BZ268" s="378"/>
      <c r="CA268" s="378"/>
    </row>
    <row r="269" spans="1:79" x14ac:dyDescent="0.2">
      <c r="A269" s="369"/>
      <c r="B269" s="369"/>
      <c r="C269" s="378"/>
      <c r="D269" s="378"/>
      <c r="E269" s="378"/>
      <c r="F269" s="378"/>
      <c r="G269" s="378"/>
      <c r="H269" s="378"/>
      <c r="I269" s="378"/>
      <c r="J269" s="378"/>
      <c r="K269" s="378"/>
      <c r="L269" s="378"/>
      <c r="M269" s="378"/>
      <c r="N269" s="378"/>
      <c r="O269" s="378"/>
      <c r="P269" s="378"/>
      <c r="Q269" s="378"/>
      <c r="R269" s="378"/>
      <c r="S269" s="378"/>
      <c r="T269" s="378"/>
      <c r="U269" s="378"/>
      <c r="V269" s="378"/>
      <c r="W269" s="378"/>
      <c r="X269" s="378"/>
      <c r="Y269" s="378"/>
      <c r="Z269" s="378"/>
      <c r="AA269" s="378"/>
      <c r="AB269" s="378"/>
      <c r="AC269" s="378"/>
      <c r="AD269" s="378"/>
      <c r="AE269" s="378"/>
      <c r="AF269" s="378"/>
      <c r="AG269" s="378"/>
      <c r="AH269" s="378"/>
      <c r="AI269" s="378"/>
      <c r="AJ269" s="378"/>
      <c r="AK269" s="378"/>
      <c r="AL269" s="378"/>
      <c r="AM269" s="378"/>
      <c r="AN269" s="378"/>
      <c r="AO269" s="378"/>
      <c r="AP269" s="378"/>
      <c r="AQ269" s="378"/>
      <c r="AR269" s="378"/>
      <c r="AS269" s="378"/>
      <c r="AT269" s="378"/>
      <c r="AU269" s="378"/>
      <c r="AV269" s="378"/>
      <c r="AW269" s="378"/>
      <c r="AX269" s="378"/>
      <c r="AY269" s="378"/>
      <c r="AZ269" s="378"/>
      <c r="BA269" s="378"/>
      <c r="BB269" s="378"/>
      <c r="BC269" s="378"/>
      <c r="BD269" s="378"/>
      <c r="BE269" s="378"/>
      <c r="BF269" s="378"/>
      <c r="BG269" s="378"/>
      <c r="BH269" s="378"/>
      <c r="BI269" s="378"/>
      <c r="BJ269" s="378"/>
      <c r="BK269" s="378"/>
      <c r="BL269" s="378"/>
      <c r="BM269" s="378"/>
      <c r="BN269" s="378"/>
      <c r="BO269" s="378"/>
      <c r="BP269" s="378"/>
      <c r="BQ269" s="378"/>
      <c r="BR269" s="378"/>
      <c r="BS269" s="378"/>
      <c r="BT269" s="378"/>
      <c r="BU269" s="378"/>
      <c r="BV269" s="378"/>
      <c r="BW269" s="378"/>
      <c r="BX269" s="378"/>
      <c r="BY269" s="378"/>
      <c r="BZ269" s="378"/>
      <c r="CA269" s="378"/>
    </row>
    <row r="270" spans="1:79" x14ac:dyDescent="0.2">
      <c r="A270" s="369"/>
      <c r="B270" s="369"/>
      <c r="C270" s="378"/>
      <c r="D270" s="378"/>
      <c r="E270" s="378"/>
      <c r="F270" s="378"/>
      <c r="G270" s="378"/>
      <c r="H270" s="378"/>
      <c r="I270" s="378"/>
      <c r="J270" s="378"/>
      <c r="K270" s="378"/>
      <c r="L270" s="378"/>
      <c r="M270" s="378"/>
      <c r="N270" s="378"/>
      <c r="O270" s="378"/>
      <c r="P270" s="378"/>
      <c r="Q270" s="378"/>
      <c r="R270" s="378"/>
      <c r="S270" s="378"/>
      <c r="T270" s="378"/>
      <c r="U270" s="378"/>
      <c r="V270" s="378"/>
      <c r="W270" s="378"/>
      <c r="X270" s="378"/>
      <c r="Y270" s="378"/>
      <c r="Z270" s="378"/>
      <c r="AA270" s="378"/>
      <c r="AB270" s="378"/>
      <c r="AC270" s="378"/>
      <c r="AD270" s="378"/>
      <c r="AE270" s="378"/>
      <c r="AF270" s="378"/>
      <c r="AG270" s="378"/>
      <c r="AH270" s="378"/>
      <c r="AI270" s="378"/>
      <c r="AJ270" s="378"/>
      <c r="AK270" s="378"/>
      <c r="AL270" s="378"/>
      <c r="AM270" s="378"/>
      <c r="AN270" s="378"/>
      <c r="AO270" s="378"/>
      <c r="AP270" s="378"/>
      <c r="AQ270" s="378"/>
      <c r="AR270" s="378"/>
      <c r="AS270" s="378"/>
      <c r="AT270" s="378"/>
      <c r="AU270" s="378"/>
      <c r="AV270" s="378"/>
      <c r="AW270" s="378"/>
      <c r="AX270" s="378"/>
      <c r="AY270" s="378"/>
      <c r="AZ270" s="378"/>
      <c r="BA270" s="378"/>
      <c r="BB270" s="378"/>
      <c r="BC270" s="378"/>
      <c r="BD270" s="378"/>
      <c r="BE270" s="378"/>
      <c r="BF270" s="378"/>
      <c r="BG270" s="378"/>
      <c r="BH270" s="378"/>
      <c r="BI270" s="378"/>
      <c r="BJ270" s="378"/>
      <c r="BK270" s="378"/>
      <c r="BL270" s="378"/>
      <c r="BM270" s="378"/>
      <c r="BN270" s="378"/>
      <c r="BO270" s="378"/>
      <c r="BP270" s="378"/>
      <c r="BQ270" s="378"/>
      <c r="BR270" s="378"/>
      <c r="BS270" s="378"/>
      <c r="BT270" s="378"/>
      <c r="BU270" s="378"/>
      <c r="BV270" s="378"/>
      <c r="BW270" s="378"/>
      <c r="BX270" s="378"/>
      <c r="BY270" s="378"/>
      <c r="BZ270" s="378"/>
      <c r="CA270" s="378"/>
    </row>
    <row r="271" spans="1:79" x14ac:dyDescent="0.2">
      <c r="A271" s="369"/>
      <c r="B271" s="369"/>
      <c r="C271" s="378"/>
      <c r="D271" s="378"/>
      <c r="E271" s="378"/>
      <c r="F271" s="378"/>
      <c r="G271" s="378"/>
      <c r="H271" s="378"/>
      <c r="I271" s="378"/>
      <c r="J271" s="378"/>
      <c r="K271" s="378"/>
      <c r="L271" s="378"/>
      <c r="M271" s="378"/>
      <c r="N271" s="378"/>
      <c r="O271" s="378"/>
      <c r="P271" s="378"/>
      <c r="Q271" s="378"/>
      <c r="R271" s="378"/>
      <c r="S271" s="378"/>
      <c r="T271" s="378"/>
      <c r="U271" s="378"/>
      <c r="V271" s="378"/>
      <c r="W271" s="378"/>
      <c r="X271" s="378"/>
      <c r="Y271" s="378"/>
      <c r="Z271" s="378"/>
      <c r="AA271" s="378"/>
      <c r="AB271" s="378"/>
      <c r="AC271" s="378"/>
      <c r="AD271" s="378"/>
      <c r="AE271" s="378"/>
      <c r="AF271" s="378"/>
      <c r="AG271" s="378"/>
      <c r="AH271" s="378"/>
      <c r="AI271" s="378"/>
      <c r="AJ271" s="378"/>
      <c r="AK271" s="378"/>
      <c r="AL271" s="378"/>
      <c r="AM271" s="378"/>
      <c r="AN271" s="378"/>
      <c r="AO271" s="378"/>
      <c r="AP271" s="378"/>
      <c r="AQ271" s="378"/>
      <c r="AR271" s="378"/>
      <c r="AS271" s="378"/>
      <c r="AT271" s="378"/>
      <c r="AU271" s="378"/>
      <c r="AV271" s="378"/>
      <c r="AW271" s="378"/>
      <c r="AX271" s="378"/>
      <c r="AY271" s="378"/>
      <c r="AZ271" s="378"/>
      <c r="BA271" s="378"/>
      <c r="BB271" s="378"/>
      <c r="BC271" s="378"/>
      <c r="BD271" s="378"/>
      <c r="BE271" s="378"/>
      <c r="BF271" s="378"/>
      <c r="BG271" s="378"/>
      <c r="BH271" s="378"/>
      <c r="BI271" s="378"/>
      <c r="BJ271" s="378"/>
      <c r="BK271" s="378"/>
      <c r="BL271" s="378"/>
      <c r="BM271" s="378"/>
      <c r="BN271" s="378"/>
      <c r="BO271" s="378"/>
      <c r="BP271" s="378"/>
      <c r="BQ271" s="378"/>
      <c r="BR271" s="378"/>
      <c r="BS271" s="378"/>
      <c r="BT271" s="378"/>
      <c r="BU271" s="378"/>
      <c r="BV271" s="378"/>
      <c r="BW271" s="378"/>
      <c r="BX271" s="378"/>
      <c r="BY271" s="378"/>
      <c r="BZ271" s="378"/>
      <c r="CA271" s="378"/>
    </row>
    <row r="272" spans="1:79" x14ac:dyDescent="0.2">
      <c r="A272" s="369"/>
      <c r="B272" s="369"/>
      <c r="C272" s="378"/>
      <c r="D272" s="378"/>
      <c r="E272" s="378"/>
      <c r="F272" s="378"/>
      <c r="G272" s="378"/>
      <c r="H272" s="378"/>
      <c r="I272" s="378"/>
      <c r="J272" s="378"/>
      <c r="K272" s="378"/>
      <c r="L272" s="378"/>
      <c r="M272" s="378"/>
      <c r="N272" s="378"/>
      <c r="O272" s="378"/>
      <c r="P272" s="378"/>
      <c r="Q272" s="378"/>
      <c r="R272" s="378"/>
      <c r="S272" s="378"/>
      <c r="T272" s="378"/>
      <c r="U272" s="378"/>
      <c r="V272" s="378"/>
      <c r="W272" s="378"/>
      <c r="X272" s="378"/>
      <c r="Y272" s="378"/>
      <c r="Z272" s="378"/>
      <c r="AA272" s="378"/>
      <c r="AB272" s="378"/>
      <c r="AC272" s="378"/>
      <c r="AD272" s="378"/>
      <c r="AE272" s="378"/>
      <c r="AF272" s="378"/>
      <c r="AG272" s="378"/>
      <c r="AH272" s="378"/>
      <c r="AI272" s="378"/>
      <c r="AJ272" s="378"/>
      <c r="AK272" s="378"/>
      <c r="AL272" s="378"/>
      <c r="AM272" s="378"/>
      <c r="AN272" s="378"/>
      <c r="AO272" s="378"/>
      <c r="AP272" s="378"/>
      <c r="AQ272" s="378"/>
      <c r="AR272" s="378"/>
      <c r="AS272" s="378"/>
      <c r="AT272" s="378"/>
      <c r="AU272" s="378"/>
      <c r="AV272" s="378"/>
      <c r="AW272" s="378"/>
      <c r="AX272" s="378"/>
      <c r="AY272" s="378"/>
      <c r="AZ272" s="378"/>
      <c r="BA272" s="378"/>
      <c r="BB272" s="378"/>
      <c r="BC272" s="378"/>
      <c r="BD272" s="378"/>
      <c r="BE272" s="378"/>
      <c r="BF272" s="378"/>
      <c r="BG272" s="378"/>
      <c r="BH272" s="378"/>
      <c r="BI272" s="378"/>
      <c r="BJ272" s="378"/>
      <c r="BK272" s="378"/>
      <c r="BL272" s="378"/>
      <c r="BM272" s="378"/>
      <c r="BN272" s="378"/>
      <c r="BO272" s="378"/>
      <c r="BP272" s="378"/>
      <c r="BQ272" s="378"/>
      <c r="BR272" s="378"/>
      <c r="BS272" s="378"/>
      <c r="BT272" s="378"/>
      <c r="BU272" s="378"/>
      <c r="BV272" s="378"/>
      <c r="BW272" s="378"/>
      <c r="BX272" s="378"/>
      <c r="BY272" s="378"/>
      <c r="BZ272" s="378"/>
      <c r="CA272" s="378"/>
    </row>
    <row r="273" spans="1:79" x14ac:dyDescent="0.2">
      <c r="A273" s="369"/>
      <c r="B273" s="369"/>
      <c r="C273" s="378"/>
      <c r="D273" s="378"/>
      <c r="E273" s="378"/>
      <c r="F273" s="378"/>
      <c r="G273" s="378"/>
      <c r="H273" s="378"/>
      <c r="I273" s="378"/>
      <c r="J273" s="378"/>
      <c r="K273" s="378"/>
      <c r="L273" s="378"/>
      <c r="M273" s="378"/>
      <c r="N273" s="378"/>
      <c r="O273" s="378"/>
      <c r="P273" s="378"/>
      <c r="Q273" s="378"/>
      <c r="R273" s="378"/>
      <c r="S273" s="378"/>
      <c r="T273" s="378"/>
      <c r="U273" s="378"/>
      <c r="V273" s="378"/>
      <c r="W273" s="378"/>
      <c r="X273" s="378"/>
      <c r="Y273" s="378"/>
      <c r="Z273" s="378"/>
      <c r="AA273" s="378"/>
      <c r="AB273" s="378"/>
      <c r="AC273" s="378"/>
      <c r="AD273" s="378"/>
      <c r="AE273" s="378"/>
      <c r="AF273" s="378"/>
      <c r="AG273" s="378"/>
      <c r="AH273" s="378"/>
      <c r="AI273" s="378"/>
      <c r="AJ273" s="378"/>
      <c r="AK273" s="378"/>
      <c r="AL273" s="378"/>
      <c r="AM273" s="378"/>
      <c r="AN273" s="378"/>
      <c r="AO273" s="378"/>
      <c r="AP273" s="378"/>
      <c r="AQ273" s="378"/>
      <c r="AR273" s="378"/>
      <c r="AS273" s="378"/>
      <c r="AT273" s="378"/>
      <c r="AU273" s="378"/>
      <c r="AV273" s="378"/>
      <c r="AW273" s="378"/>
      <c r="AX273" s="378"/>
      <c r="AY273" s="378"/>
      <c r="AZ273" s="378"/>
      <c r="BA273" s="378"/>
      <c r="BB273" s="378"/>
      <c r="BC273" s="378"/>
      <c r="BD273" s="378"/>
      <c r="BE273" s="378"/>
      <c r="BF273" s="378"/>
      <c r="BG273" s="378"/>
      <c r="BH273" s="378"/>
      <c r="BI273" s="378"/>
      <c r="BJ273" s="378"/>
      <c r="BK273" s="378"/>
      <c r="BL273" s="378"/>
      <c r="BM273" s="378"/>
      <c r="BN273" s="378"/>
      <c r="BO273" s="378"/>
      <c r="BP273" s="378"/>
      <c r="BQ273" s="378"/>
      <c r="BR273" s="378"/>
      <c r="BS273" s="378"/>
      <c r="BT273" s="378"/>
      <c r="BU273" s="378"/>
      <c r="BV273" s="378"/>
      <c r="BW273" s="378"/>
      <c r="BX273" s="378"/>
      <c r="BY273" s="378"/>
      <c r="BZ273" s="378"/>
      <c r="CA273" s="378"/>
    </row>
    <row r="274" spans="1:79" x14ac:dyDescent="0.2">
      <c r="A274" s="369"/>
      <c r="B274" s="369"/>
      <c r="C274" s="378"/>
      <c r="D274" s="378"/>
      <c r="E274" s="378"/>
      <c r="F274" s="378"/>
      <c r="G274" s="378"/>
      <c r="H274" s="378"/>
      <c r="I274" s="378"/>
      <c r="J274" s="378"/>
      <c r="K274" s="378"/>
      <c r="L274" s="378"/>
      <c r="M274" s="378"/>
      <c r="N274" s="378"/>
      <c r="O274" s="378"/>
      <c r="P274" s="378"/>
      <c r="Q274" s="378"/>
      <c r="R274" s="378"/>
      <c r="S274" s="378"/>
      <c r="T274" s="378"/>
      <c r="U274" s="378"/>
      <c r="V274" s="378"/>
      <c r="W274" s="378"/>
      <c r="X274" s="378"/>
      <c r="Y274" s="378"/>
      <c r="Z274" s="378"/>
      <c r="AA274" s="378"/>
      <c r="AB274" s="378"/>
      <c r="AC274" s="378"/>
      <c r="AD274" s="378"/>
      <c r="AE274" s="378"/>
      <c r="AF274" s="378"/>
      <c r="AG274" s="378"/>
      <c r="AH274" s="378"/>
      <c r="AI274" s="378"/>
      <c r="AJ274" s="378"/>
      <c r="AK274" s="378"/>
      <c r="AL274" s="378"/>
      <c r="AM274" s="378"/>
      <c r="AN274" s="378"/>
      <c r="AO274" s="378"/>
      <c r="AP274" s="378"/>
      <c r="AQ274" s="378"/>
      <c r="AR274" s="378"/>
      <c r="AS274" s="378"/>
      <c r="AT274" s="378"/>
      <c r="AU274" s="378"/>
      <c r="AV274" s="378"/>
      <c r="AW274" s="378"/>
      <c r="AX274" s="378"/>
      <c r="AY274" s="378"/>
      <c r="AZ274" s="378"/>
      <c r="BA274" s="378"/>
      <c r="BB274" s="378"/>
      <c r="BC274" s="378"/>
      <c r="BD274" s="378"/>
      <c r="BE274" s="378"/>
      <c r="BF274" s="378"/>
      <c r="BG274" s="378"/>
      <c r="BH274" s="378"/>
      <c r="BI274" s="378"/>
      <c r="BJ274" s="378"/>
      <c r="BK274" s="378"/>
      <c r="BL274" s="378"/>
      <c r="BM274" s="378"/>
      <c r="BN274" s="378"/>
      <c r="BO274" s="378"/>
      <c r="BP274" s="378"/>
      <c r="BQ274" s="378"/>
      <c r="BR274" s="378"/>
      <c r="BS274" s="378"/>
      <c r="BT274" s="378"/>
      <c r="BU274" s="378"/>
      <c r="BV274" s="378"/>
      <c r="BW274" s="378"/>
      <c r="BX274" s="378"/>
      <c r="BY274" s="378"/>
      <c r="BZ274" s="378"/>
      <c r="CA274" s="378"/>
    </row>
    <row r="275" spans="1:79" x14ac:dyDescent="0.2">
      <c r="A275" s="369"/>
      <c r="B275" s="369"/>
      <c r="C275" s="378"/>
      <c r="D275" s="378"/>
      <c r="E275" s="378"/>
      <c r="F275" s="378"/>
      <c r="G275" s="378"/>
      <c r="H275" s="378"/>
      <c r="I275" s="378"/>
      <c r="J275" s="378"/>
      <c r="K275" s="378"/>
      <c r="L275" s="378"/>
      <c r="M275" s="378"/>
      <c r="N275" s="378"/>
      <c r="O275" s="378"/>
      <c r="P275" s="378"/>
      <c r="Q275" s="378"/>
      <c r="R275" s="378"/>
      <c r="S275" s="378"/>
      <c r="T275" s="378"/>
      <c r="U275" s="378"/>
      <c r="V275" s="378"/>
      <c r="W275" s="378"/>
      <c r="X275" s="378"/>
      <c r="Y275" s="378"/>
      <c r="Z275" s="378"/>
      <c r="AA275" s="378"/>
      <c r="AB275" s="378"/>
      <c r="AC275" s="378"/>
      <c r="AD275" s="378"/>
      <c r="AE275" s="378"/>
      <c r="AF275" s="378"/>
      <c r="AG275" s="378"/>
      <c r="AH275" s="378"/>
      <c r="AI275" s="378"/>
      <c r="AJ275" s="378"/>
      <c r="AK275" s="378"/>
      <c r="AL275" s="378"/>
      <c r="AM275" s="378"/>
      <c r="AN275" s="378"/>
      <c r="AO275" s="378"/>
      <c r="AP275" s="378"/>
      <c r="AQ275" s="378"/>
      <c r="AR275" s="378"/>
      <c r="AS275" s="378"/>
      <c r="AT275" s="378"/>
      <c r="AU275" s="378"/>
      <c r="AV275" s="378"/>
      <c r="AW275" s="378"/>
      <c r="AX275" s="378"/>
      <c r="AY275" s="378"/>
      <c r="AZ275" s="378"/>
      <c r="BA275" s="378"/>
      <c r="BB275" s="378"/>
      <c r="BC275" s="378"/>
      <c r="BD275" s="378"/>
      <c r="BE275" s="378"/>
      <c r="BF275" s="378"/>
      <c r="BG275" s="378"/>
      <c r="BH275" s="378"/>
      <c r="BI275" s="378"/>
      <c r="BJ275" s="378"/>
      <c r="BK275" s="378"/>
      <c r="BL275" s="378"/>
      <c r="BM275" s="378"/>
      <c r="BN275" s="378"/>
      <c r="BO275" s="378"/>
      <c r="BP275" s="378"/>
      <c r="BQ275" s="378"/>
      <c r="BR275" s="378"/>
      <c r="BS275" s="378"/>
      <c r="BT275" s="378"/>
      <c r="BU275" s="378"/>
      <c r="BV275" s="378"/>
      <c r="BW275" s="378"/>
      <c r="BX275" s="378"/>
      <c r="BY275" s="378"/>
      <c r="BZ275" s="378"/>
      <c r="CA275" s="378"/>
    </row>
  </sheetData>
  <mergeCells count="89">
    <mergeCell ref="BZ7:CA7"/>
    <mergeCell ref="CB7:CC7"/>
    <mergeCell ref="CD7:CE7"/>
    <mergeCell ref="CF7:CG7"/>
    <mergeCell ref="CH7:CI7"/>
    <mergeCell ref="U4:Z5"/>
    <mergeCell ref="U7:V7"/>
    <mergeCell ref="W7:X7"/>
    <mergeCell ref="C47:H48"/>
    <mergeCell ref="I47:N48"/>
    <mergeCell ref="O47:T48"/>
    <mergeCell ref="Y47:Z48"/>
    <mergeCell ref="M7:N7"/>
    <mergeCell ref="O7:P7"/>
    <mergeCell ref="Q7:R7"/>
    <mergeCell ref="C50:D50"/>
    <mergeCell ref="E50:F50"/>
    <mergeCell ref="G50:H50"/>
    <mergeCell ref="I50:J50"/>
    <mergeCell ref="K50:L50"/>
    <mergeCell ref="DK48:DM48"/>
    <mergeCell ref="DN48:DP48"/>
    <mergeCell ref="M50:N50"/>
    <mergeCell ref="S7:T7"/>
    <mergeCell ref="Y7:Z7"/>
    <mergeCell ref="AA46:AA50"/>
    <mergeCell ref="AB46:AB50"/>
    <mergeCell ref="CA46:CL46"/>
    <mergeCell ref="O50:P50"/>
    <mergeCell ref="Q50:R50"/>
    <mergeCell ref="S50:T50"/>
    <mergeCell ref="Y50:Z50"/>
    <mergeCell ref="AC46:AC50"/>
    <mergeCell ref="AD46:AD50"/>
    <mergeCell ref="CV48:CX48"/>
    <mergeCell ref="CS48:CU48"/>
    <mergeCell ref="CY48:DA48"/>
    <mergeCell ref="DB48:DD48"/>
    <mergeCell ref="CS47:CX47"/>
    <mergeCell ref="CM47:CR47"/>
    <mergeCell ref="CM46:CX46"/>
    <mergeCell ref="DE46:DJ46"/>
    <mergeCell ref="DK46:DP46"/>
    <mergeCell ref="AY7:AZ7"/>
    <mergeCell ref="BA7:BB7"/>
    <mergeCell ref="BC7:BD7"/>
    <mergeCell ref="BE7:BF7"/>
    <mergeCell ref="BG7:BH7"/>
    <mergeCell ref="BM7:BN7"/>
    <mergeCell ref="BO7:BP7"/>
    <mergeCell ref="BQ7:BR7"/>
    <mergeCell ref="BS7:BT7"/>
    <mergeCell ref="BX7:BY7"/>
    <mergeCell ref="BU7:BV7"/>
    <mergeCell ref="CJ7:CK7"/>
    <mergeCell ref="CL7:CM7"/>
    <mergeCell ref="CN7:CO7"/>
    <mergeCell ref="DQ47:DV47"/>
    <mergeCell ref="CA48:CC48"/>
    <mergeCell ref="CD48:CF48"/>
    <mergeCell ref="CG48:CI48"/>
    <mergeCell ref="CJ48:CL48"/>
    <mergeCell ref="CM48:CO48"/>
    <mergeCell ref="CP48:CR48"/>
    <mergeCell ref="CA47:CF47"/>
    <mergeCell ref="CG47:CL47"/>
    <mergeCell ref="DQ48:DS48"/>
    <mergeCell ref="DT48:DV48"/>
    <mergeCell ref="DE48:DG48"/>
    <mergeCell ref="DH48:DJ48"/>
    <mergeCell ref="CY47:DD47"/>
    <mergeCell ref="DE47:DJ47"/>
    <mergeCell ref="DK47:DP47"/>
    <mergeCell ref="DQ46:DV46"/>
    <mergeCell ref="C4:H5"/>
    <mergeCell ref="I4:N5"/>
    <mergeCell ref="O4:T5"/>
    <mergeCell ref="AA3:AA7"/>
    <mergeCell ref="AB3:AB7"/>
    <mergeCell ref="AC3:AC7"/>
    <mergeCell ref="AD3:AD7"/>
    <mergeCell ref="C7:D7"/>
    <mergeCell ref="E7:F7"/>
    <mergeCell ref="G7:H7"/>
    <mergeCell ref="I7:J7"/>
    <mergeCell ref="K7:L7"/>
    <mergeCell ref="BI7:BJ7"/>
    <mergeCell ref="BK7:BL7"/>
    <mergeCell ref="CY46:DD46"/>
  </mergeCells>
  <pageMargins left="0.7" right="0.7" top="0.75" bottom="0.75" header="0.3" footer="0.3"/>
  <pageSetup paperSize="9" orientation="portrait" r:id="rId1"/>
  <ignoredErrors>
    <ignoredError sqref="AC51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Q40"/>
  <sheetViews>
    <sheetView zoomScale="90" zoomScaleNormal="90" workbookViewId="0">
      <selection activeCell="B47" sqref="B47"/>
    </sheetView>
  </sheetViews>
  <sheetFormatPr defaultColWidth="9.140625" defaultRowHeight="12.75" x14ac:dyDescent="0.2"/>
  <cols>
    <col min="1" max="2" width="9.140625" style="13"/>
    <col min="3" max="3" width="10.42578125" style="1" customWidth="1"/>
    <col min="4" max="4" width="12" style="1" customWidth="1"/>
    <col min="5" max="5" width="11" style="1" customWidth="1"/>
    <col min="6" max="6" width="14.85546875" style="1" customWidth="1"/>
    <col min="7" max="8" width="13.5703125" style="1" customWidth="1"/>
    <col min="9" max="16384" width="9.140625" style="1"/>
  </cols>
  <sheetData>
    <row r="1" spans="1:17" ht="20.25" thickBot="1" x14ac:dyDescent="0.35">
      <c r="A1" s="3" t="s">
        <v>191</v>
      </c>
      <c r="C1" s="13"/>
      <c r="D1" s="13"/>
      <c r="E1" s="13"/>
      <c r="F1" s="13"/>
      <c r="G1" s="13"/>
      <c r="H1" s="13"/>
    </row>
    <row r="2" spans="1:17" ht="13.5" thickTop="1" x14ac:dyDescent="0.2">
      <c r="C2" s="2"/>
      <c r="D2" s="13"/>
      <c r="E2" s="13"/>
      <c r="F2" s="13"/>
      <c r="G2" s="13"/>
      <c r="H2" s="13"/>
    </row>
    <row r="3" spans="1:17" ht="27.75" customHeight="1" x14ac:dyDescent="0.2">
      <c r="C3" s="239" t="s">
        <v>199</v>
      </c>
      <c r="D3" s="240" t="s">
        <v>201</v>
      </c>
      <c r="E3" s="241" t="s">
        <v>202</v>
      </c>
      <c r="F3" s="239" t="s">
        <v>320</v>
      </c>
      <c r="G3" s="239" t="s">
        <v>321</v>
      </c>
      <c r="H3" s="80" t="s">
        <v>198</v>
      </c>
    </row>
    <row r="4" spans="1:17" x14ac:dyDescent="0.2">
      <c r="C4" s="57" t="s">
        <v>200</v>
      </c>
      <c r="D4" s="57" t="s">
        <v>200</v>
      </c>
      <c r="E4" s="57" t="s">
        <v>200</v>
      </c>
      <c r="F4" s="57" t="s">
        <v>325</v>
      </c>
      <c r="G4" s="57" t="s">
        <v>325</v>
      </c>
      <c r="H4" s="57" t="s">
        <v>200</v>
      </c>
    </row>
    <row r="5" spans="1:17" x14ac:dyDescent="0.2">
      <c r="A5" s="106" t="s">
        <v>1</v>
      </c>
      <c r="B5" s="106" t="s">
        <v>2</v>
      </c>
      <c r="C5" s="61">
        <v>10900</v>
      </c>
      <c r="D5" s="62">
        <v>1200</v>
      </c>
      <c r="E5" s="62">
        <v>10900</v>
      </c>
      <c r="F5" s="61">
        <v>19400</v>
      </c>
      <c r="G5" s="63">
        <v>22300</v>
      </c>
      <c r="H5" s="63">
        <v>100</v>
      </c>
      <c r="K5" s="13"/>
      <c r="L5" s="13"/>
      <c r="M5" s="13"/>
      <c r="N5" s="13"/>
      <c r="O5" s="13"/>
      <c r="P5" s="13"/>
      <c r="Q5" s="13"/>
    </row>
    <row r="6" spans="1:17" x14ac:dyDescent="0.2">
      <c r="A6" s="106" t="s">
        <v>3</v>
      </c>
      <c r="B6" s="106" t="s">
        <v>4</v>
      </c>
      <c r="C6" s="64">
        <v>21900</v>
      </c>
      <c r="D6" s="130">
        <v>2300</v>
      </c>
      <c r="E6" s="130">
        <v>16200</v>
      </c>
      <c r="F6" s="64">
        <v>26800</v>
      </c>
      <c r="G6" s="65">
        <v>30900</v>
      </c>
      <c r="H6" s="65">
        <v>100</v>
      </c>
      <c r="J6" s="13"/>
      <c r="K6" s="13"/>
      <c r="L6" s="13"/>
      <c r="M6" s="13"/>
      <c r="N6" s="13"/>
      <c r="O6" s="13"/>
    </row>
    <row r="7" spans="1:17" x14ac:dyDescent="0.2">
      <c r="A7" s="106" t="s">
        <v>5</v>
      </c>
      <c r="B7" s="103" t="s">
        <v>6</v>
      </c>
      <c r="C7" s="64">
        <v>16200</v>
      </c>
      <c r="D7" s="130">
        <v>3600</v>
      </c>
      <c r="E7" s="130">
        <v>17100</v>
      </c>
      <c r="F7" s="64">
        <v>34600</v>
      </c>
      <c r="G7" s="65">
        <v>47200</v>
      </c>
      <c r="H7" s="65">
        <v>100</v>
      </c>
      <c r="J7" s="13"/>
      <c r="K7" s="13"/>
      <c r="L7" s="13"/>
      <c r="M7" s="13"/>
      <c r="N7" s="13"/>
      <c r="O7" s="13"/>
    </row>
    <row r="8" spans="1:17" x14ac:dyDescent="0.2">
      <c r="A8" s="106" t="s">
        <v>7</v>
      </c>
      <c r="B8" s="103" t="s">
        <v>8</v>
      </c>
      <c r="C8" s="64">
        <v>5700</v>
      </c>
      <c r="D8" s="130">
        <v>0</v>
      </c>
      <c r="E8" s="130">
        <v>4200</v>
      </c>
      <c r="F8" s="64">
        <v>7100</v>
      </c>
      <c r="G8" s="65">
        <v>5400</v>
      </c>
      <c r="H8" s="65">
        <v>100</v>
      </c>
      <c r="J8" s="13"/>
      <c r="K8" s="13"/>
      <c r="L8" s="13"/>
      <c r="M8" s="13"/>
      <c r="N8" s="13"/>
      <c r="O8" s="13"/>
    </row>
    <row r="9" spans="1:17" x14ac:dyDescent="0.2">
      <c r="A9" s="106" t="s">
        <v>9</v>
      </c>
      <c r="B9" s="103" t="s">
        <v>10</v>
      </c>
      <c r="C9" s="64">
        <v>12200</v>
      </c>
      <c r="D9" s="130">
        <v>900</v>
      </c>
      <c r="E9" s="130">
        <v>8000</v>
      </c>
      <c r="F9" s="64">
        <v>16300</v>
      </c>
      <c r="G9" s="65">
        <v>8200</v>
      </c>
      <c r="H9" s="65">
        <v>100</v>
      </c>
      <c r="J9" s="13"/>
      <c r="K9" s="13"/>
      <c r="L9" s="13"/>
      <c r="M9" s="13"/>
      <c r="N9" s="13"/>
      <c r="O9" s="13"/>
    </row>
    <row r="10" spans="1:17" x14ac:dyDescent="0.2">
      <c r="A10" s="106" t="s">
        <v>11</v>
      </c>
      <c r="B10" s="103" t="s">
        <v>12</v>
      </c>
      <c r="C10" s="64">
        <v>5400</v>
      </c>
      <c r="D10" s="130">
        <v>-400</v>
      </c>
      <c r="E10" s="130">
        <v>7800</v>
      </c>
      <c r="F10" s="64">
        <v>10900</v>
      </c>
      <c r="G10" s="65">
        <v>20100</v>
      </c>
      <c r="H10" s="65">
        <v>100</v>
      </c>
      <c r="J10" s="13"/>
      <c r="K10" s="13"/>
      <c r="L10" s="13"/>
      <c r="M10" s="13"/>
      <c r="N10" s="13"/>
      <c r="O10" s="13"/>
    </row>
    <row r="11" spans="1:17" x14ac:dyDescent="0.2">
      <c r="A11" s="106" t="s">
        <v>13</v>
      </c>
      <c r="B11" s="103" t="s">
        <v>14</v>
      </c>
      <c r="C11" s="64">
        <v>14500</v>
      </c>
      <c r="D11" s="130">
        <v>1100</v>
      </c>
      <c r="E11" s="130">
        <v>11600</v>
      </c>
      <c r="F11" s="64">
        <v>22600</v>
      </c>
      <c r="G11" s="65">
        <v>39600</v>
      </c>
      <c r="H11" s="65">
        <v>100</v>
      </c>
      <c r="J11" s="13"/>
      <c r="K11" s="13"/>
      <c r="L11" s="13"/>
      <c r="M11" s="13"/>
      <c r="N11" s="13"/>
      <c r="O11" s="13"/>
    </row>
    <row r="12" spans="1:17" x14ac:dyDescent="0.2">
      <c r="A12" s="106" t="s">
        <v>15</v>
      </c>
      <c r="B12" s="103" t="s">
        <v>16</v>
      </c>
      <c r="C12" s="64">
        <v>10300</v>
      </c>
      <c r="D12" s="130">
        <v>1500</v>
      </c>
      <c r="E12" s="130">
        <v>9600</v>
      </c>
      <c r="F12" s="64">
        <v>14000</v>
      </c>
      <c r="G12" s="65">
        <v>15000</v>
      </c>
      <c r="H12" s="65">
        <v>100</v>
      </c>
      <c r="J12" s="13"/>
      <c r="K12" s="13"/>
      <c r="L12" s="13"/>
      <c r="M12" s="13"/>
      <c r="N12" s="13"/>
      <c r="O12" s="13"/>
    </row>
    <row r="13" spans="1:17" x14ac:dyDescent="0.2">
      <c r="A13" s="106" t="s">
        <v>17</v>
      </c>
      <c r="B13" s="103" t="s">
        <v>18</v>
      </c>
      <c r="C13" s="64">
        <v>3200</v>
      </c>
      <c r="D13" s="130">
        <v>300</v>
      </c>
      <c r="E13" s="130">
        <v>5200</v>
      </c>
      <c r="F13" s="64">
        <v>5900</v>
      </c>
      <c r="G13" s="65">
        <v>4900</v>
      </c>
      <c r="H13" s="65">
        <v>100</v>
      </c>
      <c r="J13" s="13"/>
      <c r="K13" s="13"/>
      <c r="L13" s="13"/>
      <c r="M13" s="13"/>
      <c r="N13" s="13"/>
      <c r="O13" s="13"/>
    </row>
    <row r="14" spans="1:17" x14ac:dyDescent="0.2">
      <c r="A14" s="106" t="s">
        <v>19</v>
      </c>
      <c r="B14" s="103" t="s">
        <v>20</v>
      </c>
      <c r="C14" s="64">
        <v>4000</v>
      </c>
      <c r="D14" s="130">
        <v>400</v>
      </c>
      <c r="E14" s="130">
        <v>4600</v>
      </c>
      <c r="F14" s="64">
        <v>4800</v>
      </c>
      <c r="G14" s="65">
        <v>11900</v>
      </c>
      <c r="H14" s="65">
        <v>100</v>
      </c>
      <c r="J14" s="13"/>
      <c r="K14" s="13"/>
      <c r="L14" s="13"/>
      <c r="M14" s="13"/>
      <c r="N14" s="13"/>
      <c r="O14" s="13"/>
    </row>
    <row r="15" spans="1:17" x14ac:dyDescent="0.2">
      <c r="A15" s="106" t="s">
        <v>21</v>
      </c>
      <c r="B15" s="103" t="s">
        <v>22</v>
      </c>
      <c r="C15" s="64">
        <v>17300</v>
      </c>
      <c r="D15" s="130">
        <v>1500</v>
      </c>
      <c r="E15" s="130">
        <v>13900</v>
      </c>
      <c r="F15" s="64">
        <v>25100</v>
      </c>
      <c r="G15" s="65">
        <v>5900</v>
      </c>
      <c r="H15" s="65">
        <v>100</v>
      </c>
      <c r="J15" s="13"/>
      <c r="K15" s="13"/>
      <c r="L15" s="13"/>
      <c r="M15" s="13"/>
      <c r="N15" s="13"/>
      <c r="O15" s="13"/>
    </row>
    <row r="16" spans="1:17" x14ac:dyDescent="0.2">
      <c r="A16" s="106" t="s">
        <v>23</v>
      </c>
      <c r="B16" s="103" t="s">
        <v>24</v>
      </c>
      <c r="C16" s="64">
        <v>20200</v>
      </c>
      <c r="D16" s="130">
        <v>1800</v>
      </c>
      <c r="E16" s="130">
        <v>16500</v>
      </c>
      <c r="F16" s="64">
        <v>37700</v>
      </c>
      <c r="G16" s="65">
        <v>24700</v>
      </c>
      <c r="H16" s="65">
        <v>100</v>
      </c>
      <c r="J16" s="13"/>
      <c r="K16" s="13"/>
      <c r="L16" s="13"/>
      <c r="M16" s="13"/>
      <c r="N16" s="13"/>
      <c r="O16" s="13"/>
    </row>
    <row r="17" spans="1:15" x14ac:dyDescent="0.2">
      <c r="A17" s="13" t="s">
        <v>25</v>
      </c>
      <c r="B17" s="103" t="s">
        <v>26</v>
      </c>
      <c r="C17" s="64">
        <v>3000</v>
      </c>
      <c r="D17" s="130">
        <v>300</v>
      </c>
      <c r="E17" s="130">
        <v>5900</v>
      </c>
      <c r="F17" s="64">
        <v>7800</v>
      </c>
      <c r="G17" s="65">
        <v>24800</v>
      </c>
      <c r="H17" s="65">
        <v>100</v>
      </c>
      <c r="J17" s="13"/>
      <c r="K17" s="13"/>
      <c r="L17" s="13"/>
      <c r="M17" s="13"/>
      <c r="N17" s="13"/>
      <c r="O17" s="13"/>
    </row>
    <row r="18" spans="1:15" x14ac:dyDescent="0.2">
      <c r="A18" s="106" t="s">
        <v>27</v>
      </c>
      <c r="B18" s="103" t="s">
        <v>28</v>
      </c>
      <c r="C18" s="64">
        <v>15300</v>
      </c>
      <c r="D18" s="130">
        <v>800</v>
      </c>
      <c r="E18" s="130">
        <v>9900</v>
      </c>
      <c r="F18" s="64">
        <v>20400</v>
      </c>
      <c r="G18" s="65">
        <v>8500</v>
      </c>
      <c r="H18" s="65">
        <v>100</v>
      </c>
      <c r="J18" s="13"/>
      <c r="K18" s="13"/>
      <c r="L18" s="13"/>
      <c r="M18" s="13"/>
      <c r="N18" s="13"/>
      <c r="O18" s="13"/>
    </row>
    <row r="19" spans="1:15" x14ac:dyDescent="0.2">
      <c r="A19" s="106" t="s">
        <v>29</v>
      </c>
      <c r="B19" s="103" t="s">
        <v>30</v>
      </c>
      <c r="C19" s="64">
        <v>9800</v>
      </c>
      <c r="D19" s="130">
        <v>1700</v>
      </c>
      <c r="E19" s="130">
        <v>11800</v>
      </c>
      <c r="F19" s="64">
        <v>13700</v>
      </c>
      <c r="G19" s="65">
        <v>12200</v>
      </c>
      <c r="H19" s="65">
        <v>100</v>
      </c>
      <c r="J19" s="13"/>
      <c r="K19" s="13"/>
      <c r="L19" s="13"/>
      <c r="M19" s="13"/>
      <c r="N19" s="13"/>
      <c r="O19" s="13"/>
    </row>
    <row r="20" spans="1:15" x14ac:dyDescent="0.2">
      <c r="A20" s="106" t="s">
        <v>31</v>
      </c>
      <c r="B20" s="103" t="s">
        <v>32</v>
      </c>
      <c r="C20" s="64">
        <v>14100</v>
      </c>
      <c r="D20" s="130">
        <v>1100</v>
      </c>
      <c r="E20" s="130">
        <v>12700</v>
      </c>
      <c r="F20" s="64">
        <v>21100</v>
      </c>
      <c r="G20" s="65">
        <v>19000</v>
      </c>
      <c r="H20" s="65">
        <v>100</v>
      </c>
      <c r="J20" s="13"/>
      <c r="K20" s="13"/>
      <c r="L20" s="13"/>
      <c r="M20" s="13"/>
      <c r="N20" s="13"/>
      <c r="O20" s="13"/>
    </row>
    <row r="21" spans="1:15" x14ac:dyDescent="0.2">
      <c r="A21" s="106" t="s">
        <v>33</v>
      </c>
      <c r="B21" s="103" t="s">
        <v>34</v>
      </c>
      <c r="C21" s="64">
        <v>4800</v>
      </c>
      <c r="D21" s="130">
        <v>400</v>
      </c>
      <c r="E21" s="130">
        <v>4800</v>
      </c>
      <c r="F21" s="64">
        <v>5700</v>
      </c>
      <c r="G21" s="65">
        <v>17200</v>
      </c>
      <c r="H21" s="65">
        <v>100</v>
      </c>
      <c r="J21" s="13"/>
      <c r="K21" s="13"/>
      <c r="L21" s="13"/>
      <c r="M21" s="13"/>
      <c r="N21" s="13"/>
      <c r="O21" s="13"/>
    </row>
    <row r="22" spans="1:15" x14ac:dyDescent="0.2">
      <c r="A22" s="106" t="s">
        <v>35</v>
      </c>
      <c r="B22" s="103" t="s">
        <v>36</v>
      </c>
      <c r="C22" s="64">
        <v>7500</v>
      </c>
      <c r="D22" s="130">
        <v>600</v>
      </c>
      <c r="E22" s="130">
        <v>6400</v>
      </c>
      <c r="F22" s="64">
        <v>7800</v>
      </c>
      <c r="G22" s="65">
        <v>27000</v>
      </c>
      <c r="H22" s="65">
        <v>100</v>
      </c>
      <c r="J22" s="13"/>
      <c r="K22" s="13"/>
      <c r="L22" s="13"/>
      <c r="M22" s="13"/>
      <c r="N22" s="13"/>
      <c r="O22" s="13"/>
    </row>
    <row r="23" spans="1:15" x14ac:dyDescent="0.2">
      <c r="A23" s="106" t="s">
        <v>37</v>
      </c>
      <c r="B23" s="103" t="s">
        <v>38</v>
      </c>
      <c r="C23" s="64">
        <v>35500</v>
      </c>
      <c r="D23" s="130">
        <v>6200</v>
      </c>
      <c r="E23" s="130">
        <v>29300</v>
      </c>
      <c r="F23" s="64">
        <v>63900</v>
      </c>
      <c r="G23" s="65">
        <v>8000</v>
      </c>
      <c r="H23" s="65">
        <v>100</v>
      </c>
      <c r="J23" s="13"/>
      <c r="K23" s="13"/>
      <c r="L23" s="13"/>
      <c r="M23" s="13"/>
      <c r="N23" s="13"/>
      <c r="O23" s="13"/>
    </row>
    <row r="24" spans="1:15" x14ac:dyDescent="0.2">
      <c r="A24" s="106" t="s">
        <v>39</v>
      </c>
      <c r="B24" s="103" t="s">
        <v>40</v>
      </c>
      <c r="C24" s="64">
        <v>1700</v>
      </c>
      <c r="D24" s="130">
        <v>400</v>
      </c>
      <c r="E24" s="130">
        <v>4300</v>
      </c>
      <c r="F24" s="64">
        <v>6200</v>
      </c>
      <c r="G24" s="65">
        <v>63900</v>
      </c>
      <c r="H24" s="65">
        <v>100</v>
      </c>
      <c r="J24" s="13"/>
      <c r="K24" s="13"/>
      <c r="L24" s="13"/>
      <c r="M24" s="13"/>
      <c r="N24" s="13"/>
      <c r="O24" s="13"/>
    </row>
    <row r="25" spans="1:15" x14ac:dyDescent="0.2">
      <c r="A25" s="106" t="s">
        <v>41</v>
      </c>
      <c r="B25" s="103" t="s">
        <v>42</v>
      </c>
      <c r="C25" s="64">
        <v>14400</v>
      </c>
      <c r="D25" s="130">
        <v>2800</v>
      </c>
      <c r="E25" s="130">
        <v>20200</v>
      </c>
      <c r="F25" s="64">
        <v>37400</v>
      </c>
      <c r="G25" s="65">
        <v>5600</v>
      </c>
      <c r="H25" s="65">
        <v>100</v>
      </c>
      <c r="J25" s="13"/>
      <c r="K25" s="13"/>
      <c r="L25" s="13"/>
      <c r="M25" s="13"/>
      <c r="N25" s="13"/>
      <c r="O25" s="13"/>
    </row>
    <row r="26" spans="1:15" x14ac:dyDescent="0.2">
      <c r="A26" s="106" t="s">
        <v>43</v>
      </c>
      <c r="B26" s="103" t="s">
        <v>44</v>
      </c>
      <c r="C26" s="64">
        <v>8000</v>
      </c>
      <c r="D26" s="130">
        <v>700</v>
      </c>
      <c r="E26" s="130">
        <v>8200</v>
      </c>
      <c r="F26" s="64">
        <v>16300</v>
      </c>
      <c r="G26" s="65">
        <v>5200</v>
      </c>
      <c r="H26" s="65">
        <v>100</v>
      </c>
      <c r="J26" s="13"/>
      <c r="K26" s="13"/>
      <c r="L26" s="13"/>
      <c r="M26" s="13"/>
      <c r="N26" s="13"/>
      <c r="O26" s="13"/>
    </row>
    <row r="27" spans="1:15" x14ac:dyDescent="0.2">
      <c r="A27" s="106" t="s">
        <v>45</v>
      </c>
      <c r="B27" s="103" t="s">
        <v>46</v>
      </c>
      <c r="C27" s="64">
        <v>1400</v>
      </c>
      <c r="D27" s="130">
        <v>500</v>
      </c>
      <c r="E27" s="130">
        <v>4100</v>
      </c>
      <c r="F27" s="64">
        <v>5200</v>
      </c>
      <c r="G27" s="65">
        <v>47300</v>
      </c>
      <c r="H27" s="65">
        <v>100</v>
      </c>
      <c r="J27" s="13"/>
      <c r="K27" s="13"/>
      <c r="L27" s="13"/>
      <c r="M27" s="13"/>
      <c r="N27" s="13"/>
      <c r="O27" s="13"/>
    </row>
    <row r="28" spans="1:15" x14ac:dyDescent="0.2">
      <c r="A28" s="106" t="s">
        <v>47</v>
      </c>
      <c r="B28" s="103" t="s">
        <v>48</v>
      </c>
      <c r="C28" s="64">
        <v>9300</v>
      </c>
      <c r="D28" s="130">
        <v>500</v>
      </c>
      <c r="E28" s="130">
        <v>7300</v>
      </c>
      <c r="F28" s="64">
        <v>12500</v>
      </c>
      <c r="G28" s="65">
        <v>16100.000000000002</v>
      </c>
      <c r="H28" s="65">
        <v>100</v>
      </c>
      <c r="J28" s="13"/>
      <c r="K28" s="13"/>
      <c r="L28" s="13"/>
      <c r="M28" s="13"/>
      <c r="N28" s="13"/>
      <c r="O28" s="13"/>
    </row>
    <row r="29" spans="1:15" x14ac:dyDescent="0.2">
      <c r="A29" s="106" t="s">
        <v>49</v>
      </c>
      <c r="B29" s="103" t="s">
        <v>50</v>
      </c>
      <c r="C29" s="64">
        <v>13800</v>
      </c>
      <c r="D29" s="130">
        <v>700</v>
      </c>
      <c r="E29" s="130">
        <v>10100</v>
      </c>
      <c r="F29" s="64">
        <v>18400</v>
      </c>
      <c r="G29" s="65">
        <v>12300</v>
      </c>
      <c r="H29" s="65">
        <v>100</v>
      </c>
      <c r="J29" s="13"/>
      <c r="K29" s="13"/>
      <c r="L29" s="13"/>
      <c r="M29" s="13"/>
      <c r="N29" s="13"/>
      <c r="O29" s="13"/>
    </row>
    <row r="30" spans="1:15" x14ac:dyDescent="0.2">
      <c r="A30" s="106" t="s">
        <v>51</v>
      </c>
      <c r="B30" s="103" t="s">
        <v>52</v>
      </c>
      <c r="C30" s="64">
        <v>13100</v>
      </c>
      <c r="D30" s="130">
        <v>1200</v>
      </c>
      <c r="E30" s="130">
        <v>9200</v>
      </c>
      <c r="F30" s="64">
        <v>16100.000000000002</v>
      </c>
      <c r="G30" s="65">
        <v>12000</v>
      </c>
      <c r="H30" s="65">
        <v>100</v>
      </c>
      <c r="J30" s="13"/>
      <c r="K30" s="13"/>
      <c r="L30" s="13"/>
      <c r="M30" s="13"/>
      <c r="N30" s="13"/>
      <c r="O30" s="13"/>
    </row>
    <row r="31" spans="1:15" x14ac:dyDescent="0.2">
      <c r="A31" s="106" t="s">
        <v>53</v>
      </c>
      <c r="B31" s="103" t="s">
        <v>54</v>
      </c>
      <c r="C31" s="64">
        <v>4900</v>
      </c>
      <c r="D31" s="130">
        <v>700</v>
      </c>
      <c r="E31" s="130">
        <v>6800</v>
      </c>
      <c r="F31" s="64">
        <v>9900</v>
      </c>
      <c r="G31" s="65">
        <v>10200</v>
      </c>
      <c r="H31" s="65">
        <v>100</v>
      </c>
      <c r="J31" s="13"/>
      <c r="K31" s="13"/>
      <c r="L31" s="13"/>
      <c r="M31" s="13"/>
      <c r="N31" s="13"/>
      <c r="O31" s="13"/>
    </row>
    <row r="32" spans="1:15" x14ac:dyDescent="0.2">
      <c r="A32" s="106" t="s">
        <v>55</v>
      </c>
      <c r="B32" s="103" t="s">
        <v>56</v>
      </c>
      <c r="C32" s="64">
        <v>6900</v>
      </c>
      <c r="D32" s="130">
        <v>700</v>
      </c>
      <c r="E32" s="130">
        <v>5500</v>
      </c>
      <c r="F32" s="64">
        <v>6300</v>
      </c>
      <c r="G32" s="65">
        <v>15200</v>
      </c>
      <c r="H32" s="65">
        <v>100</v>
      </c>
      <c r="J32" s="13"/>
      <c r="K32" s="13"/>
      <c r="L32" s="13"/>
      <c r="M32" s="13"/>
      <c r="N32" s="13"/>
      <c r="O32" s="13"/>
    </row>
    <row r="33" spans="1:15" x14ac:dyDescent="0.2">
      <c r="A33" s="106" t="s">
        <v>57</v>
      </c>
      <c r="B33" s="103" t="s">
        <v>58</v>
      </c>
      <c r="C33" s="64">
        <v>7200</v>
      </c>
      <c r="D33" s="130">
        <v>1400</v>
      </c>
      <c r="E33" s="130">
        <v>10000</v>
      </c>
      <c r="F33" s="64">
        <v>18300</v>
      </c>
      <c r="G33" s="65">
        <v>16200</v>
      </c>
      <c r="H33" s="65">
        <v>100</v>
      </c>
      <c r="J33" s="13"/>
      <c r="K33" s="13"/>
      <c r="L33" s="13"/>
      <c r="M33" s="13"/>
      <c r="N33" s="13"/>
      <c r="O33" s="13"/>
    </row>
    <row r="34" spans="1:15" x14ac:dyDescent="0.2">
      <c r="A34" s="106" t="s">
        <v>59</v>
      </c>
      <c r="B34" s="106" t="s">
        <v>60</v>
      </c>
      <c r="C34" s="64">
        <v>14922.559120233223</v>
      </c>
      <c r="D34" s="130">
        <v>1642.8505453467726</v>
      </c>
      <c r="E34" s="130">
        <v>14922.559120233185</v>
      </c>
      <c r="F34" s="64">
        <v>26559.417149772893</v>
      </c>
      <c r="G34" s="65">
        <v>30529.639301027604</v>
      </c>
      <c r="H34" s="65">
        <v>100</v>
      </c>
      <c r="J34" s="13"/>
      <c r="K34" s="13"/>
      <c r="L34" s="13"/>
      <c r="M34" s="13"/>
      <c r="N34" s="13"/>
      <c r="O34" s="13"/>
    </row>
    <row r="35" spans="1:15" x14ac:dyDescent="0.2">
      <c r="A35" s="106" t="s">
        <v>61</v>
      </c>
      <c r="B35" s="106" t="s">
        <v>62</v>
      </c>
      <c r="C35" s="64">
        <v>15360.640125321152</v>
      </c>
      <c r="D35" s="130">
        <v>1691.079646824347</v>
      </c>
      <c r="E35" s="130">
        <v>15360.640125321152</v>
      </c>
      <c r="F35" s="64">
        <v>27339.120956993611</v>
      </c>
      <c r="G35" s="65">
        <v>31425.896770152449</v>
      </c>
      <c r="H35" s="65">
        <v>100</v>
      </c>
      <c r="J35" s="13"/>
      <c r="K35" s="13"/>
      <c r="L35" s="13"/>
      <c r="M35" s="13"/>
      <c r="N35" s="13"/>
      <c r="O35" s="13"/>
    </row>
    <row r="36" spans="1:15" x14ac:dyDescent="0.2">
      <c r="A36" s="106" t="s">
        <v>63</v>
      </c>
      <c r="B36" s="106" t="s">
        <v>64</v>
      </c>
      <c r="C36" s="64">
        <v>12278.296901390564</v>
      </c>
      <c r="D36" s="130">
        <v>1351.7391084099704</v>
      </c>
      <c r="E36" s="130">
        <v>12278.296901390564</v>
      </c>
      <c r="F36" s="64">
        <v>21853.11558596119</v>
      </c>
      <c r="G36" s="65">
        <v>25119.818431285283</v>
      </c>
      <c r="H36" s="65">
        <v>100</v>
      </c>
      <c r="J36" s="13"/>
      <c r="K36" s="13"/>
      <c r="L36" s="13"/>
      <c r="M36" s="13"/>
      <c r="N36" s="13"/>
      <c r="O36" s="13"/>
    </row>
    <row r="37" spans="1:15" x14ac:dyDescent="0.2">
      <c r="A37" s="106" t="s">
        <v>63</v>
      </c>
      <c r="B37" s="106" t="s">
        <v>65</v>
      </c>
      <c r="C37" s="64">
        <v>12278.296901390564</v>
      </c>
      <c r="D37" s="130">
        <v>1351.7391084099704</v>
      </c>
      <c r="E37" s="130">
        <v>12278.296901390564</v>
      </c>
      <c r="F37" s="64">
        <v>21853.11558596119</v>
      </c>
      <c r="G37" s="65">
        <v>25119.818431285283</v>
      </c>
      <c r="H37" s="65">
        <v>100</v>
      </c>
      <c r="J37" s="13"/>
      <c r="K37" s="13"/>
      <c r="L37" s="13"/>
      <c r="M37" s="13"/>
      <c r="N37" s="13"/>
      <c r="O37" s="13"/>
    </row>
    <row r="38" spans="1:15" x14ac:dyDescent="0.2">
      <c r="A38" s="106" t="s">
        <v>66</v>
      </c>
      <c r="B38" s="106" t="s">
        <v>67</v>
      </c>
      <c r="C38" s="64">
        <v>12842.554980284227</v>
      </c>
      <c r="D38" s="130">
        <v>1413.8592638845021</v>
      </c>
      <c r="E38" s="130">
        <v>12842.554980284227</v>
      </c>
      <c r="F38" s="64">
        <v>22857.39143279945</v>
      </c>
      <c r="G38" s="65">
        <v>26274.217987186999</v>
      </c>
      <c r="H38" s="65">
        <v>100</v>
      </c>
      <c r="J38" s="13"/>
      <c r="K38" s="13"/>
      <c r="L38" s="13"/>
      <c r="M38" s="13"/>
      <c r="N38" s="13"/>
      <c r="O38" s="13"/>
    </row>
    <row r="39" spans="1:15" x14ac:dyDescent="0.2">
      <c r="A39" s="106" t="s">
        <v>66</v>
      </c>
      <c r="B39" s="106" t="s">
        <v>68</v>
      </c>
      <c r="C39" s="64">
        <v>12842.554980284227</v>
      </c>
      <c r="D39" s="130">
        <v>1413.8592638845021</v>
      </c>
      <c r="E39" s="130">
        <v>12842.554980284227</v>
      </c>
      <c r="F39" s="64">
        <v>22857.39143279945</v>
      </c>
      <c r="G39" s="65">
        <v>26274.217987186999</v>
      </c>
      <c r="H39" s="65">
        <v>100</v>
      </c>
      <c r="J39" s="13"/>
      <c r="K39" s="13"/>
      <c r="L39" s="13"/>
      <c r="M39" s="13"/>
      <c r="N39" s="13"/>
      <c r="O39" s="13"/>
    </row>
    <row r="40" spans="1:15" x14ac:dyDescent="0.2">
      <c r="A40" s="106" t="s">
        <v>69</v>
      </c>
      <c r="B40" s="106" t="s">
        <v>70</v>
      </c>
      <c r="C40" s="66">
        <v>12049.869190079489</v>
      </c>
      <c r="D40" s="67">
        <v>1326.5911034949897</v>
      </c>
      <c r="E40" s="67">
        <v>12049.869190079489</v>
      </c>
      <c r="F40" s="66">
        <v>21446.556173169</v>
      </c>
      <c r="G40" s="68">
        <v>24652.484673281891</v>
      </c>
      <c r="H40" s="68">
        <v>100</v>
      </c>
      <c r="J40" s="13"/>
      <c r="K40" s="13"/>
      <c r="L40" s="13"/>
      <c r="M40" s="13"/>
      <c r="N40" s="13"/>
      <c r="O40" s="13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W231"/>
  <sheetViews>
    <sheetView topLeftCell="A28" zoomScale="90" zoomScaleNormal="90" workbookViewId="0">
      <selection activeCell="P50" sqref="P50"/>
    </sheetView>
  </sheetViews>
  <sheetFormatPr defaultColWidth="9.140625" defaultRowHeight="12.75" x14ac:dyDescent="0.2"/>
  <cols>
    <col min="1" max="2" width="9.140625" style="365"/>
    <col min="3" max="3" width="10" style="365" customWidth="1"/>
    <col min="4" max="4" width="9.140625" style="365" customWidth="1"/>
    <col min="5" max="5" width="12.28515625" style="365" customWidth="1"/>
    <col min="6" max="6" width="10.140625" style="365" customWidth="1"/>
    <col min="7" max="13" width="9.140625" style="365"/>
    <col min="14" max="14" width="11.42578125" style="365" bestFit="1" customWidth="1"/>
    <col min="15" max="15" width="2.7109375" style="365" customWidth="1"/>
    <col min="16" max="18" width="9.7109375" style="365" customWidth="1"/>
    <col min="19" max="24" width="9.140625" style="365"/>
    <col min="25" max="25" width="11.42578125" style="365" customWidth="1"/>
    <col min="26" max="27" width="9.140625" style="365"/>
    <col min="28" max="28" width="2.7109375" style="365" customWidth="1"/>
    <col min="29" max="30" width="9.140625" style="365"/>
    <col min="31" max="31" width="9.85546875" style="365" customWidth="1"/>
    <col min="32" max="37" width="9.140625" style="365"/>
    <col min="38" max="38" width="12.140625" style="365" customWidth="1"/>
    <col min="39" max="16384" width="9.140625" style="365"/>
  </cols>
  <sheetData>
    <row r="1" spans="1:49" ht="20.25" thickBot="1" x14ac:dyDescent="0.35">
      <c r="A1" s="367" t="s">
        <v>0</v>
      </c>
      <c r="J1" s="279"/>
    </row>
    <row r="2" spans="1:49" ht="13.5" thickTop="1" x14ac:dyDescent="0.2">
      <c r="I2" s="531"/>
      <c r="J2" s="531"/>
    </row>
    <row r="3" spans="1:49" ht="12.75" customHeight="1" x14ac:dyDescent="0.2">
      <c r="C3" s="371" t="s">
        <v>84</v>
      </c>
      <c r="D3" s="16"/>
      <c r="E3" s="16"/>
      <c r="F3" s="16"/>
      <c r="G3" s="16"/>
      <c r="H3" s="16"/>
      <c r="I3" s="16"/>
      <c r="J3" s="16"/>
      <c r="K3" s="17"/>
      <c r="L3" s="634" t="s">
        <v>367</v>
      </c>
      <c r="M3" s="634" t="s">
        <v>366</v>
      </c>
      <c r="O3" s="459"/>
      <c r="P3" s="23" t="s">
        <v>85</v>
      </c>
      <c r="Q3" s="98"/>
      <c r="R3" s="98"/>
      <c r="S3" s="98"/>
      <c r="T3" s="98"/>
      <c r="U3" s="98"/>
      <c r="V3" s="98"/>
      <c r="W3" s="98"/>
      <c r="X3" s="98"/>
      <c r="Y3" s="99"/>
      <c r="AB3" s="459"/>
      <c r="AC3" s="26" t="s">
        <v>73</v>
      </c>
      <c r="AD3" s="100"/>
      <c r="AE3" s="100"/>
      <c r="AF3" s="100"/>
      <c r="AG3" s="100"/>
      <c r="AH3" s="100"/>
      <c r="AI3" s="100"/>
      <c r="AJ3" s="100"/>
      <c r="AK3" s="100"/>
      <c r="AL3" s="101"/>
    </row>
    <row r="4" spans="1:49" ht="25.5" x14ac:dyDescent="0.2">
      <c r="C4" s="125" t="s">
        <v>81</v>
      </c>
      <c r="D4" s="125" t="s">
        <v>82</v>
      </c>
      <c r="E4" s="125" t="s">
        <v>83</v>
      </c>
      <c r="F4" s="125" t="s">
        <v>71</v>
      </c>
      <c r="G4" s="125" t="s">
        <v>72</v>
      </c>
      <c r="H4" s="125" t="s">
        <v>79</v>
      </c>
      <c r="I4" s="125" t="s">
        <v>351</v>
      </c>
      <c r="J4" s="125" t="s">
        <v>352</v>
      </c>
      <c r="K4" s="125" t="s">
        <v>271</v>
      </c>
      <c r="L4" s="656"/>
      <c r="M4" s="656"/>
      <c r="O4" s="7"/>
      <c r="P4" s="22" t="s">
        <v>81</v>
      </c>
      <c r="Q4" s="120" t="s">
        <v>82</v>
      </c>
      <c r="R4" s="120" t="s">
        <v>83</v>
      </c>
      <c r="S4" s="120" t="s">
        <v>71</v>
      </c>
      <c r="T4" s="120" t="s">
        <v>72</v>
      </c>
      <c r="U4" s="120" t="s">
        <v>79</v>
      </c>
      <c r="V4" s="120" t="s">
        <v>351</v>
      </c>
      <c r="W4" s="120" t="s">
        <v>352</v>
      </c>
      <c r="X4" s="120" t="s">
        <v>177</v>
      </c>
      <c r="Y4" s="120" t="s">
        <v>432</v>
      </c>
      <c r="AB4" s="7"/>
      <c r="AC4" s="29" t="s">
        <v>81</v>
      </c>
      <c r="AD4" s="29" t="s">
        <v>82</v>
      </c>
      <c r="AE4" s="29" t="s">
        <v>83</v>
      </c>
      <c r="AF4" s="29" t="s">
        <v>71</v>
      </c>
      <c r="AG4" s="29" t="s">
        <v>72</v>
      </c>
      <c r="AH4" s="29" t="s">
        <v>79</v>
      </c>
      <c r="AI4" s="29" t="s">
        <v>351</v>
      </c>
      <c r="AJ4" s="29" t="s">
        <v>352</v>
      </c>
      <c r="AK4" s="29" t="s">
        <v>177</v>
      </c>
      <c r="AL4" s="29" t="s">
        <v>432</v>
      </c>
      <c r="AO4" s="459"/>
      <c r="AP4" s="459"/>
      <c r="AQ4" s="459"/>
      <c r="AR4" s="459"/>
      <c r="AS4" s="459"/>
      <c r="AT4" s="459"/>
      <c r="AU4" s="459"/>
      <c r="AV4" s="459"/>
      <c r="AW4" s="459"/>
    </row>
    <row r="5" spans="1:49" x14ac:dyDescent="0.2">
      <c r="A5" s="106" t="s">
        <v>1</v>
      </c>
      <c r="B5" s="106" t="s">
        <v>2</v>
      </c>
      <c r="C5" s="400">
        <f>SUM(C7:C34)</f>
        <v>10.434200730262923</v>
      </c>
      <c r="D5" s="446">
        <f t="shared" ref="D5:J5" si="0">SUM(D7:D34)</f>
        <v>7.6960327916619509</v>
      </c>
      <c r="E5" s="446">
        <f t="shared" si="0"/>
        <v>18.130233521924879</v>
      </c>
      <c r="F5" s="446">
        <f t="shared" si="0"/>
        <v>0.29732995293783249</v>
      </c>
      <c r="G5" s="446">
        <f t="shared" si="0"/>
        <v>0.53068995420076615</v>
      </c>
      <c r="H5" s="446">
        <f t="shared" si="0"/>
        <v>0.83464544173175659</v>
      </c>
      <c r="I5" s="446">
        <f t="shared" si="0"/>
        <v>0.22466343445026976</v>
      </c>
      <c r="J5" s="446">
        <f t="shared" si="0"/>
        <v>3.5691303479300469</v>
      </c>
      <c r="K5" s="402">
        <f t="shared" ref="K5:L5" si="1">SUM(K7:K34)</f>
        <v>3.7079810606136832</v>
      </c>
      <c r="L5" s="147">
        <f t="shared" si="1"/>
        <v>27.294673713789233</v>
      </c>
      <c r="M5" s="342">
        <f>L5*1000/GDP!C3</f>
        <v>1.8349612884180474E-3</v>
      </c>
      <c r="N5" s="279"/>
      <c r="O5" s="279"/>
      <c r="P5" s="400">
        <v>0.3986757442747495</v>
      </c>
      <c r="Q5" s="446">
        <v>0.36609789012416405</v>
      </c>
      <c r="R5" s="446">
        <v>0.38416445694236173</v>
      </c>
      <c r="S5" s="446">
        <v>0.16654623349356246</v>
      </c>
      <c r="T5" s="446">
        <v>0.14540987271751091</v>
      </c>
      <c r="U5" s="446">
        <v>0.5056403932031186</v>
      </c>
      <c r="V5" s="446">
        <v>1.1839512237652765</v>
      </c>
      <c r="W5" s="446">
        <v>1.1439918278653747</v>
      </c>
      <c r="X5" s="402">
        <v>0.20236803165826089</v>
      </c>
      <c r="Y5" s="402">
        <v>0.82798650000000007</v>
      </c>
      <c r="Z5" s="417" t="s">
        <v>353</v>
      </c>
      <c r="AA5" s="169">
        <v>1.1462828832279663</v>
      </c>
      <c r="AB5" s="451"/>
      <c r="AC5" s="400">
        <v>0.64110674679064639</v>
      </c>
      <c r="AD5" s="446">
        <v>0.59015558360953801</v>
      </c>
      <c r="AE5" s="446">
        <v>0.61844204034064032</v>
      </c>
      <c r="AF5" s="446">
        <v>3.117448912823277</v>
      </c>
      <c r="AG5" s="446">
        <v>2.848639092015087</v>
      </c>
      <c r="AH5" s="446">
        <v>0.53092241286327468</v>
      </c>
      <c r="AI5" s="446">
        <v>0.80751293333194984</v>
      </c>
      <c r="AJ5" s="446">
        <v>0.79282475929979701</v>
      </c>
      <c r="AK5" s="402">
        <v>2.4956365503144484</v>
      </c>
      <c r="AL5" s="402">
        <v>1.3329230520441744</v>
      </c>
      <c r="AM5" s="417" t="s">
        <v>353</v>
      </c>
      <c r="AN5" s="169">
        <v>0.7936796729545158</v>
      </c>
      <c r="AO5" s="459"/>
      <c r="AP5" s="459"/>
      <c r="AQ5" s="459"/>
    </row>
    <row r="6" spans="1:49" x14ac:dyDescent="0.2">
      <c r="A6" s="106" t="s">
        <v>1</v>
      </c>
      <c r="B6" s="106" t="s">
        <v>319</v>
      </c>
      <c r="C6" s="282">
        <f>SUM(C7:C33)</f>
        <v>9.0474856986407968</v>
      </c>
      <c r="D6" s="451">
        <f t="shared" ref="D6:J6" si="2">SUM(D7:D33)</f>
        <v>6.8848745834371572</v>
      </c>
      <c r="E6" s="451">
        <f t="shared" si="2"/>
        <v>15.932360282077957</v>
      </c>
      <c r="F6" s="451">
        <f t="shared" si="2"/>
        <v>0.28160166681433774</v>
      </c>
      <c r="G6" s="451">
        <f t="shared" si="2"/>
        <v>0.49066595213371472</v>
      </c>
      <c r="H6" s="451">
        <f t="shared" si="2"/>
        <v>0.79858013203943667</v>
      </c>
      <c r="I6" s="451">
        <f t="shared" si="2"/>
        <v>0.20400403383124277</v>
      </c>
      <c r="J6" s="451">
        <f t="shared" si="2"/>
        <v>3.0998275369910133</v>
      </c>
      <c r="K6" s="455">
        <f t="shared" ref="K6:L6" si="3">SUM(K7:K33)</f>
        <v>3.3564556747255714</v>
      </c>
      <c r="L6" s="282">
        <f t="shared" si="3"/>
        <v>24.163495278613276</v>
      </c>
      <c r="M6" s="343">
        <f>L6*1000/GDP!C4</f>
        <v>1.8845659202478527E-3</v>
      </c>
      <c r="N6" s="279"/>
      <c r="O6" s="279"/>
      <c r="P6" s="282">
        <v>0.3456913651525928</v>
      </c>
      <c r="Q6" s="451">
        <v>0.32751134604008336</v>
      </c>
      <c r="R6" s="451">
        <v>0.33759336459581935</v>
      </c>
      <c r="S6" s="451">
        <v>0.1577362001037384</v>
      </c>
      <c r="T6" s="451">
        <v>0.13444323391052568</v>
      </c>
      <c r="U6" s="451">
        <v>0.48379150209076816</v>
      </c>
      <c r="V6" s="451">
        <v>1.0750784884000189</v>
      </c>
      <c r="W6" s="451">
        <v>0.9935690278631637</v>
      </c>
      <c r="X6" s="455">
        <v>0.1831830630035628</v>
      </c>
      <c r="Y6" s="533" t="s">
        <v>313</v>
      </c>
      <c r="Z6" s="451"/>
      <c r="AA6" s="451"/>
      <c r="AB6" s="451"/>
      <c r="AC6" s="282">
        <v>0.555903060793842</v>
      </c>
      <c r="AD6" s="451">
        <v>0.52795346483826477</v>
      </c>
      <c r="AE6" s="451">
        <v>0.54347018687734794</v>
      </c>
      <c r="AF6" s="451">
        <v>2.9525407762840898</v>
      </c>
      <c r="AG6" s="451">
        <v>2.6337981363787533</v>
      </c>
      <c r="AH6" s="451">
        <v>0.50798107719530661</v>
      </c>
      <c r="AI6" s="451">
        <v>0.73325637602625626</v>
      </c>
      <c r="AJ6" s="451">
        <v>0.68857670673504678</v>
      </c>
      <c r="AK6" s="455">
        <v>2.2590442951100567</v>
      </c>
      <c r="AL6" s="533" t="s">
        <v>313</v>
      </c>
      <c r="AM6" s="459"/>
      <c r="AN6" s="459"/>
      <c r="AO6" s="459"/>
      <c r="AP6" s="459"/>
      <c r="AQ6" s="459"/>
    </row>
    <row r="7" spans="1:49" x14ac:dyDescent="0.2">
      <c r="A7" s="106" t="s">
        <v>3</v>
      </c>
      <c r="B7" s="106" t="s">
        <v>4</v>
      </c>
      <c r="C7" s="282">
        <v>0.16068365242036386</v>
      </c>
      <c r="D7" s="451">
        <v>0.19773507281519304</v>
      </c>
      <c r="E7" s="451">
        <v>0.35841872523555696</v>
      </c>
      <c r="F7" s="451">
        <v>3.9270470273392501E-3</v>
      </c>
      <c r="G7" s="451">
        <v>1.4852677006340739E-2</v>
      </c>
      <c r="H7" s="451">
        <v>1.1036438305388585E-2</v>
      </c>
      <c r="I7" s="451">
        <v>3.4565205745163445E-3</v>
      </c>
      <c r="J7" s="451">
        <v>0.10723111405379007</v>
      </c>
      <c r="K7" s="455">
        <v>5.3751019449402943E-2</v>
      </c>
      <c r="L7" s="282">
        <f t="shared" ref="L7:L41" si="4">SUM(E7:K7)</f>
        <v>0.55267354165233495</v>
      </c>
      <c r="M7" s="343">
        <f>L7*1000/GDP!C5</f>
        <v>1.7075849867833792E-3</v>
      </c>
      <c r="N7" s="279"/>
      <c r="O7" s="279"/>
      <c r="P7" s="282">
        <v>0.47775209573582689</v>
      </c>
      <c r="Q7" s="451">
        <v>0.44222450897372106</v>
      </c>
      <c r="R7" s="451">
        <v>0.45747600448716219</v>
      </c>
      <c r="S7" s="451">
        <v>0.21197511899290059</v>
      </c>
      <c r="T7" s="451">
        <v>0.17592087366826045</v>
      </c>
      <c r="U7" s="451">
        <v>0.66945268737985864</v>
      </c>
      <c r="V7" s="451">
        <v>1.4455473766702267</v>
      </c>
      <c r="W7" s="451">
        <v>1.3516131866690007</v>
      </c>
      <c r="X7" s="455">
        <v>0.2056431993626251</v>
      </c>
      <c r="Y7" s="455">
        <v>0.3546629999999999</v>
      </c>
      <c r="Z7" s="279"/>
      <c r="AA7" s="451"/>
      <c r="AB7" s="451"/>
      <c r="AC7" s="282">
        <v>0.76323697753905706</v>
      </c>
      <c r="AD7" s="451">
        <v>0.70647957515068516</v>
      </c>
      <c r="AE7" s="451">
        <v>0.73084473323691146</v>
      </c>
      <c r="AF7" s="451">
        <v>3.967796751618196</v>
      </c>
      <c r="AG7" s="451">
        <v>3.4463621242995939</v>
      </c>
      <c r="AH7" s="451">
        <v>0.70292532174885158</v>
      </c>
      <c r="AI7" s="451">
        <v>1.0037070229489355</v>
      </c>
      <c r="AJ7" s="451">
        <v>0.93848438983370208</v>
      </c>
      <c r="AK7" s="455">
        <v>3.1778322081004022</v>
      </c>
      <c r="AL7" s="455">
        <v>0.56659493193435129</v>
      </c>
      <c r="AM7" s="459"/>
      <c r="AN7" s="459"/>
      <c r="AO7" s="459"/>
      <c r="AP7" s="459"/>
      <c r="AQ7" s="459"/>
    </row>
    <row r="8" spans="1:49" x14ac:dyDescent="0.2">
      <c r="A8" s="106" t="s">
        <v>5</v>
      </c>
      <c r="B8" s="103" t="s">
        <v>6</v>
      </c>
      <c r="C8" s="282">
        <v>0.22087777895991276</v>
      </c>
      <c r="D8" s="451">
        <v>0.32830686613164706</v>
      </c>
      <c r="E8" s="451">
        <v>0.54918464509155984</v>
      </c>
      <c r="F8" s="451">
        <v>1.3227266208448371E-2</v>
      </c>
      <c r="G8" s="451">
        <v>1.4407271429088868E-2</v>
      </c>
      <c r="H8" s="451">
        <v>1.4432010870358442E-2</v>
      </c>
      <c r="I8" s="451">
        <v>1.5264750311816799E-3</v>
      </c>
      <c r="J8" s="451">
        <v>9.26755497984246E-2</v>
      </c>
      <c r="K8" s="455">
        <v>7.913887943078568E-2</v>
      </c>
      <c r="L8" s="282">
        <f t="shared" si="4"/>
        <v>0.76459209785984739</v>
      </c>
      <c r="M8" s="343">
        <f>L8*1000/GDP!C6</f>
        <v>1.9707454883479626E-3</v>
      </c>
      <c r="N8" s="279"/>
      <c r="O8" s="279"/>
      <c r="P8" s="282">
        <v>0.54301436234268208</v>
      </c>
      <c r="Q8" s="451">
        <v>0.49447954470414046</v>
      </c>
      <c r="R8" s="451">
        <v>0.51291796175815607</v>
      </c>
      <c r="S8" s="451">
        <v>0.20083346779773781</v>
      </c>
      <c r="T8" s="451">
        <v>0.16791924268053995</v>
      </c>
      <c r="U8" s="451">
        <v>0.65964174276002219</v>
      </c>
      <c r="V8" s="451">
        <v>1.0797688554922522</v>
      </c>
      <c r="W8" s="451">
        <v>0.99342886744261194</v>
      </c>
      <c r="X8" s="455">
        <v>0.25640330286987101</v>
      </c>
      <c r="Y8" s="455">
        <v>0.41936399999999996</v>
      </c>
      <c r="Z8" s="279"/>
      <c r="AA8" s="279"/>
      <c r="AB8" s="279"/>
      <c r="AC8" s="282">
        <v>0.73849415047413147</v>
      </c>
      <c r="AD8" s="451">
        <v>0.67248727955867604</v>
      </c>
      <c r="AE8" s="451">
        <v>0.69756334399212472</v>
      </c>
      <c r="AF8" s="451">
        <v>3.7592448818050679</v>
      </c>
      <c r="AG8" s="451">
        <v>3.2896068888708303</v>
      </c>
      <c r="AH8" s="451">
        <v>0.6926238298980234</v>
      </c>
      <c r="AI8" s="451">
        <v>0.97477449252848014</v>
      </c>
      <c r="AJ8" s="451">
        <v>0.89683001616401348</v>
      </c>
      <c r="AK8" s="455">
        <v>3.1135815026796325</v>
      </c>
      <c r="AL8" s="455">
        <v>0.57033088329989978</v>
      </c>
    </row>
    <row r="9" spans="1:49" x14ac:dyDescent="0.2">
      <c r="A9" s="106" t="s">
        <v>7</v>
      </c>
      <c r="B9" s="103" t="s">
        <v>8</v>
      </c>
      <c r="C9" s="282">
        <v>0.11079408230657124</v>
      </c>
      <c r="D9" s="451">
        <v>5.9245049680577325E-2</v>
      </c>
      <c r="E9" s="451">
        <v>0.17003913198714854</v>
      </c>
      <c r="F9" s="451">
        <v>7.6085808311328633E-3</v>
      </c>
      <c r="G9" s="451">
        <v>7.5694765548158412E-3</v>
      </c>
      <c r="H9" s="451">
        <v>9.3267398412434817E-4</v>
      </c>
      <c r="I9" s="451">
        <v>1.0514825849267651E-3</v>
      </c>
      <c r="J9" s="451">
        <v>1.1847430888639406E-2</v>
      </c>
      <c r="K9" s="455">
        <v>4.3279618203242588E-2</v>
      </c>
      <c r="L9" s="282">
        <f t="shared" si="4"/>
        <v>0.24232839503403036</v>
      </c>
      <c r="M9" s="343">
        <f>L9*1000/GDP!C7</f>
        <v>2.3854976672904233E-3</v>
      </c>
      <c r="N9" s="279"/>
      <c r="O9" s="279"/>
      <c r="P9" s="282">
        <v>0.30948635001503688</v>
      </c>
      <c r="Q9" s="451">
        <v>0.28149268701726293</v>
      </c>
      <c r="R9" s="451">
        <v>0.29912195186551144</v>
      </c>
      <c r="S9" s="451">
        <v>0.12781085434107123</v>
      </c>
      <c r="T9" s="451">
        <v>0.11547638691308604</v>
      </c>
      <c r="U9" s="451">
        <v>0.30879283940627222</v>
      </c>
      <c r="V9" s="451">
        <v>0.66518365857114525</v>
      </c>
      <c r="W9" s="451">
        <v>0.60193588084976812</v>
      </c>
      <c r="X9" s="455">
        <v>0.12222773363620149</v>
      </c>
      <c r="Y9" s="455">
        <v>1.2096180000000001</v>
      </c>
      <c r="Z9" s="279"/>
      <c r="AA9" s="279"/>
      <c r="AB9" s="279"/>
      <c r="AC9" s="282">
        <v>0.49442258544415596</v>
      </c>
      <c r="AD9" s="451">
        <v>0.44970106788856962</v>
      </c>
      <c r="AE9" s="451">
        <v>0.47786485186588329</v>
      </c>
      <c r="AF9" s="451">
        <v>2.3923915933408839</v>
      </c>
      <c r="AG9" s="451">
        <v>2.2622298184961043</v>
      </c>
      <c r="AH9" s="451">
        <v>0.32423248137658578</v>
      </c>
      <c r="AI9" s="451">
        <v>0.68937428496658115</v>
      </c>
      <c r="AJ9" s="451">
        <v>0.62382638555477365</v>
      </c>
      <c r="AK9" s="455">
        <v>1.781947754780391</v>
      </c>
      <c r="AL9" s="455">
        <v>1.9324356597010859</v>
      </c>
    </row>
    <row r="10" spans="1:49" x14ac:dyDescent="0.2">
      <c r="A10" s="106" t="s">
        <v>9</v>
      </c>
      <c r="B10" s="103" t="s">
        <v>10</v>
      </c>
      <c r="C10" s="282">
        <v>6.1664374784654905E-2</v>
      </c>
      <c r="D10" s="451">
        <v>4.6288547337820056E-2</v>
      </c>
      <c r="E10" s="451">
        <v>0.10795292212247497</v>
      </c>
      <c r="F10" s="451">
        <v>1.1354505811566888E-3</v>
      </c>
      <c r="G10" s="451">
        <v>3.6755243405389589E-3</v>
      </c>
      <c r="H10" s="451">
        <v>5.4970219569727783E-3</v>
      </c>
      <c r="I10" s="451">
        <v>1.022994907899203E-3</v>
      </c>
      <c r="J10" s="451">
        <v>3.0813142487724342E-2</v>
      </c>
      <c r="K10" s="455">
        <v>2.2170432246257539E-2</v>
      </c>
      <c r="L10" s="282">
        <f t="shared" si="4"/>
        <v>0.17226748864302446</v>
      </c>
      <c r="M10" s="343">
        <f>L10*1000/GDP!C8</f>
        <v>2.3489846686259928E-3</v>
      </c>
      <c r="N10" s="279"/>
      <c r="O10" s="230"/>
      <c r="P10" s="282">
        <v>0.42502051978682542</v>
      </c>
      <c r="Q10" s="451">
        <v>0.38948880654530837</v>
      </c>
      <c r="R10" s="451">
        <v>0.40902103634476927</v>
      </c>
      <c r="S10" s="451">
        <v>0.15916048763218432</v>
      </c>
      <c r="T10" s="451">
        <v>0.13799084126117703</v>
      </c>
      <c r="U10" s="451">
        <v>0.4376662485996724</v>
      </c>
      <c r="V10" s="451">
        <v>0.6757754728374914</v>
      </c>
      <c r="W10" s="451">
        <v>0.62046011312679061</v>
      </c>
      <c r="X10" s="455">
        <v>0.19555819216951162</v>
      </c>
      <c r="Y10" s="455">
        <v>0.667458</v>
      </c>
      <c r="Z10" s="132"/>
      <c r="AA10" s="132"/>
      <c r="AB10" s="132"/>
      <c r="AC10" s="282">
        <v>0.5950963702245986</v>
      </c>
      <c r="AD10" s="451">
        <v>0.54534631677190037</v>
      </c>
      <c r="AE10" s="451">
        <v>0.57269454706883272</v>
      </c>
      <c r="AF10" s="451">
        <v>2.9792009025082775</v>
      </c>
      <c r="AG10" s="451">
        <v>2.7032972205421659</v>
      </c>
      <c r="AH10" s="451">
        <v>0.459549561029656</v>
      </c>
      <c r="AI10" s="451">
        <v>0.80709516354926869</v>
      </c>
      <c r="AJ10" s="451">
        <v>0.74103067750771812</v>
      </c>
      <c r="AK10" s="455">
        <v>2.2893572622989145</v>
      </c>
      <c r="AL10" s="455">
        <v>0.93454742673740065</v>
      </c>
    </row>
    <row r="11" spans="1:49" x14ac:dyDescent="0.2">
      <c r="A11" s="106" t="s">
        <v>11</v>
      </c>
      <c r="B11" s="103" t="s">
        <v>12</v>
      </c>
      <c r="C11" s="282">
        <v>1.7459769919421997E-2</v>
      </c>
      <c r="D11" s="451">
        <v>2.2810046329452345E-3</v>
      </c>
      <c r="E11" s="451">
        <v>1.9740774552367231E-2</v>
      </c>
      <c r="F11" s="451">
        <v>1.0176551500711123E-3</v>
      </c>
      <c r="G11" s="451">
        <v>8.176615126272305E-4</v>
      </c>
      <c r="H11" s="451">
        <v>1.0530543850205162E-3</v>
      </c>
      <c r="I11" s="451">
        <v>5.1176232344851799E-4</v>
      </c>
      <c r="J11" s="451">
        <v>9.4916536750315333E-3</v>
      </c>
      <c r="K11" s="455">
        <v>1.5964867868961377E-3</v>
      </c>
      <c r="L11" s="282">
        <f t="shared" si="4"/>
        <v>3.4229048385462278E-2</v>
      </c>
      <c r="M11" s="343">
        <f>L11*1000/GDP!C9</f>
        <v>1.6673509857013141E-3</v>
      </c>
      <c r="N11" s="279"/>
      <c r="O11" s="279"/>
      <c r="P11" s="282">
        <v>0.32165962485918165</v>
      </c>
      <c r="Q11" s="451">
        <v>0.29619320948817107</v>
      </c>
      <c r="R11" s="451">
        <v>0.31849546835105774</v>
      </c>
      <c r="S11" s="451">
        <v>0.13550851276801829</v>
      </c>
      <c r="T11" s="451">
        <v>0.12100463592421005</v>
      </c>
      <c r="U11" s="451">
        <v>0.37240588240858641</v>
      </c>
      <c r="V11" s="451">
        <v>1.6979702025629182</v>
      </c>
      <c r="W11" s="451">
        <v>1.5560745796762614</v>
      </c>
      <c r="X11" s="455">
        <v>0.22709627125122867</v>
      </c>
      <c r="Y11" s="455">
        <v>1.1995020000000001</v>
      </c>
      <c r="Z11" s="133"/>
      <c r="AA11" s="133"/>
      <c r="AB11" s="133"/>
      <c r="AC11" s="282">
        <v>0.51387010557378976</v>
      </c>
      <c r="AD11" s="451">
        <v>0.47318601424272444</v>
      </c>
      <c r="AE11" s="451">
        <v>0.50881518007733229</v>
      </c>
      <c r="AF11" s="451">
        <v>2.5364780514432135</v>
      </c>
      <c r="AG11" s="451">
        <v>2.3705304857697453</v>
      </c>
      <c r="AH11" s="451">
        <v>0.39102617652901572</v>
      </c>
      <c r="AI11" s="451">
        <v>0.71211485403237962</v>
      </c>
      <c r="AJ11" s="451">
        <v>0.65260498711760895</v>
      </c>
      <c r="AK11" s="455">
        <v>1.9942226624700123</v>
      </c>
      <c r="AL11" s="455">
        <v>1.9162747567271419</v>
      </c>
      <c r="AM11" s="383"/>
      <c r="AN11" s="383"/>
    </row>
    <row r="12" spans="1:49" x14ac:dyDescent="0.2">
      <c r="A12" s="106" t="s">
        <v>13</v>
      </c>
      <c r="B12" s="103" t="s">
        <v>14</v>
      </c>
      <c r="C12" s="282">
        <v>0.18211363369733552</v>
      </c>
      <c r="D12" s="451">
        <v>9.2265673821904981E-2</v>
      </c>
      <c r="E12" s="451">
        <v>0.2743793075192405</v>
      </c>
      <c r="F12" s="451">
        <v>6.9256657646756016E-3</v>
      </c>
      <c r="G12" s="451">
        <v>1.84974444331178E-2</v>
      </c>
      <c r="H12" s="451">
        <v>1.8414075194591008E-2</v>
      </c>
      <c r="I12" s="451">
        <v>7.9639005335356162E-3</v>
      </c>
      <c r="J12" s="451">
        <v>5.9139943706496001E-2</v>
      </c>
      <c r="K12" s="455">
        <v>0.13829793884282615</v>
      </c>
      <c r="L12" s="282">
        <f t="shared" si="4"/>
        <v>0.52361827599448274</v>
      </c>
      <c r="M12" s="343">
        <f>L12*1000/GDP!C10</f>
        <v>1.9380492712007739E-3</v>
      </c>
      <c r="N12" s="279"/>
      <c r="O12" s="279"/>
      <c r="P12" s="282">
        <v>0.40471054820758035</v>
      </c>
      <c r="Q12" s="451">
        <v>0.37344680450341511</v>
      </c>
      <c r="R12" s="451">
        <v>0.39362930567282189</v>
      </c>
      <c r="S12" s="451">
        <v>0.17596093803779228</v>
      </c>
      <c r="T12" s="451">
        <v>0.15005646799983663</v>
      </c>
      <c r="U12" s="451">
        <v>0.52591963894237681</v>
      </c>
      <c r="V12" s="451">
        <v>1.204101899779322</v>
      </c>
      <c r="W12" s="451">
        <v>1.1160512092686532</v>
      </c>
      <c r="X12" s="455">
        <v>0.27486423301764118</v>
      </c>
      <c r="Y12" s="455">
        <v>1.2372794999999999</v>
      </c>
      <c r="Z12" s="279"/>
      <c r="AA12" s="279"/>
      <c r="AB12" s="279"/>
      <c r="AC12" s="282">
        <v>0.64654882385472423</v>
      </c>
      <c r="AD12" s="451">
        <v>0.59660316068694386</v>
      </c>
      <c r="AE12" s="451">
        <v>0.62884588935146468</v>
      </c>
      <c r="AF12" s="451">
        <v>3.2936754166012578</v>
      </c>
      <c r="AG12" s="451">
        <v>2.9396678008546893</v>
      </c>
      <c r="AH12" s="451">
        <v>0.55221562088949561</v>
      </c>
      <c r="AI12" s="451">
        <v>0.86726006208549666</v>
      </c>
      <c r="AJ12" s="451">
        <v>0.80384113771294252</v>
      </c>
      <c r="AK12" s="455">
        <v>2.614689889700788</v>
      </c>
      <c r="AL12" s="455">
        <v>1.9766265273971864</v>
      </c>
      <c r="AM12" s="384"/>
      <c r="AN12" s="384"/>
    </row>
    <row r="13" spans="1:49" x14ac:dyDescent="0.2">
      <c r="A13" s="106" t="s">
        <v>15</v>
      </c>
      <c r="B13" s="103" t="s">
        <v>16</v>
      </c>
      <c r="C13" s="282">
        <v>0.13300707649356613</v>
      </c>
      <c r="D13" s="451">
        <v>7.1108714630448072E-2</v>
      </c>
      <c r="E13" s="451">
        <v>0.20411579112401423</v>
      </c>
      <c r="F13" s="451">
        <v>6.7460026559427013E-3</v>
      </c>
      <c r="G13" s="451">
        <v>3.6524065515387769E-3</v>
      </c>
      <c r="H13" s="451">
        <v>4.2492782089153906E-3</v>
      </c>
      <c r="I13" s="451">
        <v>4.6919080466454339E-3</v>
      </c>
      <c r="J13" s="451">
        <v>6.2304797425326575E-2</v>
      </c>
      <c r="K13" s="455">
        <v>3.6654664893497294E-2</v>
      </c>
      <c r="L13" s="282">
        <f t="shared" si="4"/>
        <v>0.3224148489058804</v>
      </c>
      <c r="M13" s="343">
        <f>L13*1000/GDP!C11</f>
        <v>1.5648775379838102E-3</v>
      </c>
      <c r="N13" s="279"/>
      <c r="O13" s="279"/>
      <c r="P13" s="282">
        <v>0.37351581416517371</v>
      </c>
      <c r="Q13" s="451">
        <v>0.34001329585730983</v>
      </c>
      <c r="R13" s="451">
        <v>0.36111988239126414</v>
      </c>
      <c r="S13" s="451">
        <v>0.1584540956734202</v>
      </c>
      <c r="T13" s="451">
        <v>0.13748352976060002</v>
      </c>
      <c r="U13" s="451">
        <v>0.45078199282840453</v>
      </c>
      <c r="V13" s="451">
        <v>0.89612306139516362</v>
      </c>
      <c r="W13" s="451">
        <v>0.81792277013162762</v>
      </c>
      <c r="X13" s="455">
        <v>0.22775360316575927</v>
      </c>
      <c r="Y13" s="455">
        <v>0.87097500000000005</v>
      </c>
      <c r="Z13" s="279"/>
      <c r="AA13" s="279"/>
      <c r="AB13" s="279"/>
      <c r="AC13" s="282">
        <v>0.59671340766677239</v>
      </c>
      <c r="AD13" s="451">
        <v>0.54319117083836477</v>
      </c>
      <c r="AE13" s="451">
        <v>0.57691018004026162</v>
      </c>
      <c r="AF13" s="451">
        <v>2.9659785029518115</v>
      </c>
      <c r="AG13" s="451">
        <v>2.6933587800128915</v>
      </c>
      <c r="AH13" s="451">
        <v>0.47332109246982479</v>
      </c>
      <c r="AI13" s="451">
        <v>0.80898601397084513</v>
      </c>
      <c r="AJ13" s="451">
        <v>0.73838974807165769</v>
      </c>
      <c r="AK13" s="455">
        <v>2.3206895212146854</v>
      </c>
      <c r="AL13" s="455">
        <v>1.3914336168179986</v>
      </c>
    </row>
    <row r="14" spans="1:49" x14ac:dyDescent="0.2">
      <c r="A14" s="106" t="s">
        <v>17</v>
      </c>
      <c r="B14" s="103" t="s">
        <v>18</v>
      </c>
      <c r="C14" s="282">
        <v>2.630952095592571E-2</v>
      </c>
      <c r="D14" s="451">
        <v>1.3201585530696494E-2</v>
      </c>
      <c r="E14" s="451">
        <v>3.9511106486622205E-2</v>
      </c>
      <c r="F14" s="451">
        <v>2.0062236936002282E-3</v>
      </c>
      <c r="G14" s="451">
        <v>1.7074238482473203E-3</v>
      </c>
      <c r="H14" s="451">
        <v>1.0260978904117573E-4</v>
      </c>
      <c r="I14" s="451">
        <v>3.4643650271966482E-4</v>
      </c>
      <c r="J14" s="451">
        <v>3.482441440969538E-3</v>
      </c>
      <c r="K14" s="455">
        <v>9.7869665286448217E-3</v>
      </c>
      <c r="L14" s="282">
        <f t="shared" si="4"/>
        <v>5.6943208289844956E-2</v>
      </c>
      <c r="M14" s="343">
        <f>L14*1000/GDP!C12</f>
        <v>1.9758911929575957E-3</v>
      </c>
      <c r="N14" s="279"/>
      <c r="O14" s="279"/>
      <c r="P14" s="282">
        <v>0.33182979187799888</v>
      </c>
      <c r="Q14" s="451">
        <v>0.29980918983731641</v>
      </c>
      <c r="R14" s="451">
        <v>0.32039629851141388</v>
      </c>
      <c r="S14" s="451">
        <v>0.12338562174263829</v>
      </c>
      <c r="T14" s="451">
        <v>0.11229830516674083</v>
      </c>
      <c r="U14" s="451">
        <v>0.30751936787616085</v>
      </c>
      <c r="V14" s="451">
        <v>0.78622607130872768</v>
      </c>
      <c r="W14" s="451">
        <v>0.70654457632135181</v>
      </c>
      <c r="X14" s="455">
        <v>0.14572612460757625</v>
      </c>
      <c r="Y14" s="455">
        <v>1.8383085000000001</v>
      </c>
      <c r="Z14" s="279"/>
      <c r="AA14" s="279"/>
      <c r="AB14" s="279"/>
      <c r="AC14" s="282">
        <v>0.48278762386564278</v>
      </c>
      <c r="AD14" s="451">
        <v>0.4362000336240402</v>
      </c>
      <c r="AE14" s="451">
        <v>0.46615274288133796</v>
      </c>
      <c r="AF14" s="451">
        <v>2.3095591193569671</v>
      </c>
      <c r="AG14" s="451">
        <v>2.1999698925979065</v>
      </c>
      <c r="AH14" s="451">
        <v>0.3228953362699688</v>
      </c>
      <c r="AI14" s="451">
        <v>0.67576917513301826</v>
      </c>
      <c r="AJ14" s="451">
        <v>0.60728213291200184</v>
      </c>
      <c r="AK14" s="455">
        <v>1.7577542974803495</v>
      </c>
      <c r="AL14" s="455">
        <v>2.6746019024515992</v>
      </c>
    </row>
    <row r="15" spans="1:49" x14ac:dyDescent="0.2">
      <c r="A15" s="106" t="s">
        <v>19</v>
      </c>
      <c r="B15" s="103" t="s">
        <v>20</v>
      </c>
      <c r="C15" s="282">
        <v>0.17447171035990819</v>
      </c>
      <c r="D15" s="451">
        <v>5.04688208079484E-2</v>
      </c>
      <c r="E15" s="451">
        <v>0.22494053116785659</v>
      </c>
      <c r="F15" s="451">
        <v>5.3261774386356934E-3</v>
      </c>
      <c r="G15" s="451">
        <v>3.6782315323377686E-3</v>
      </c>
      <c r="H15" s="451">
        <v>3.3785049358166777E-3</v>
      </c>
      <c r="I15" s="451">
        <v>1.118910795795578E-3</v>
      </c>
      <c r="J15" s="451">
        <v>3.3250165624872659E-2</v>
      </c>
      <c r="K15" s="455">
        <v>4.3389193078269946E-2</v>
      </c>
      <c r="L15" s="282">
        <f t="shared" si="4"/>
        <v>0.31508171457358491</v>
      </c>
      <c r="M15" s="343">
        <f>L15*1000/GDP!C13</f>
        <v>1.8000040822279124E-3</v>
      </c>
      <c r="N15" s="279"/>
      <c r="O15" s="279"/>
      <c r="P15" s="282">
        <v>0.34753300592936814</v>
      </c>
      <c r="Q15" s="451">
        <v>0.31362518002379208</v>
      </c>
      <c r="R15" s="451">
        <v>0.33930240767457059</v>
      </c>
      <c r="S15" s="451">
        <v>0.12432369023862382</v>
      </c>
      <c r="T15" s="451">
        <v>0.11297200045791461</v>
      </c>
      <c r="U15" s="451">
        <v>0.30183675043792396</v>
      </c>
      <c r="V15" s="451">
        <v>0.94365395299897292</v>
      </c>
      <c r="W15" s="451">
        <v>0.84742507550104351</v>
      </c>
      <c r="X15" s="455">
        <v>0.16162256231196431</v>
      </c>
      <c r="Y15" s="455">
        <v>0.44555400000000001</v>
      </c>
      <c r="Z15" s="279"/>
      <c r="AA15" s="279"/>
      <c r="AB15" s="279"/>
      <c r="AC15" s="282">
        <v>0.4865315305266068</v>
      </c>
      <c r="AD15" s="451">
        <v>0.43906200632831371</v>
      </c>
      <c r="AE15" s="451">
        <v>0.47500904058252891</v>
      </c>
      <c r="AF15" s="451">
        <v>2.3271180911308726</v>
      </c>
      <c r="AG15" s="451">
        <v>2.2131678598794853</v>
      </c>
      <c r="AH15" s="451">
        <v>0.31692858795982015</v>
      </c>
      <c r="AI15" s="451">
        <v>0.68014703757676631</v>
      </c>
      <c r="AJ15" s="451">
        <v>0.61078921233632533</v>
      </c>
      <c r="AK15" s="455">
        <v>1.7453625548235243</v>
      </c>
      <c r="AL15" s="455">
        <v>0.62375678238834331</v>
      </c>
    </row>
    <row r="16" spans="1:49" x14ac:dyDescent="0.2">
      <c r="A16" s="106" t="s">
        <v>21</v>
      </c>
      <c r="B16" s="103" t="s">
        <v>22</v>
      </c>
      <c r="C16" s="282">
        <v>0.91530335290797038</v>
      </c>
      <c r="D16" s="451">
        <v>2.0014666443753626</v>
      </c>
      <c r="E16" s="451">
        <v>2.9167699972833327</v>
      </c>
      <c r="F16" s="451">
        <v>3.4296774656127405E-2</v>
      </c>
      <c r="G16" s="451">
        <v>8.4230231258401261E-2</v>
      </c>
      <c r="H16" s="451">
        <v>0.11506748167258066</v>
      </c>
      <c r="I16" s="451">
        <v>4.0807312342228369E-2</v>
      </c>
      <c r="J16" s="451">
        <v>0.92498944366336677</v>
      </c>
      <c r="K16" s="455">
        <v>0.30743547959845008</v>
      </c>
      <c r="L16" s="282">
        <f t="shared" si="4"/>
        <v>4.423596720474487</v>
      </c>
      <c r="M16" s="343">
        <f>L16*1000/GDP!C14</f>
        <v>2.1806091081631859E-3</v>
      </c>
      <c r="N16" s="279"/>
      <c r="O16" s="279"/>
      <c r="P16" s="282">
        <v>0.42516647792172857</v>
      </c>
      <c r="Q16" s="451">
        <v>0.39335318176782819</v>
      </c>
      <c r="R16" s="451">
        <v>0.40281151028030049</v>
      </c>
      <c r="S16" s="451">
        <v>0.19097289186617739</v>
      </c>
      <c r="T16" s="451">
        <v>0.16083764511939924</v>
      </c>
      <c r="U16" s="451">
        <v>0.59092464113752752</v>
      </c>
      <c r="V16" s="451">
        <v>1.9942881225895097</v>
      </c>
      <c r="W16" s="451">
        <v>1.8577566838360013</v>
      </c>
      <c r="X16" s="455">
        <v>0.19727256251384406</v>
      </c>
      <c r="Y16" s="455">
        <v>0.20946600000000004</v>
      </c>
      <c r="Z16" s="279"/>
      <c r="AA16" s="279"/>
      <c r="AB16" s="279"/>
      <c r="AC16" s="282">
        <v>0.69435922217628065</v>
      </c>
      <c r="AD16" s="451">
        <v>0.64240344315940223</v>
      </c>
      <c r="AE16" s="451">
        <v>0.65785028097481679</v>
      </c>
      <c r="AF16" s="451">
        <v>3.5746724596443311</v>
      </c>
      <c r="AG16" s="451">
        <v>3.1508754859091184</v>
      </c>
      <c r="AH16" s="451">
        <v>0.62047087319440375</v>
      </c>
      <c r="AI16" s="451">
        <v>0.92316619602171912</v>
      </c>
      <c r="AJ16" s="451">
        <v>0.85996509306986035</v>
      </c>
      <c r="AK16" s="455">
        <v>2.8642388491570845</v>
      </c>
      <c r="AL16" s="455">
        <v>0.34208870262615726</v>
      </c>
    </row>
    <row r="17" spans="1:38" x14ac:dyDescent="0.2">
      <c r="A17" s="106" t="s">
        <v>23</v>
      </c>
      <c r="B17" s="103" t="s">
        <v>24</v>
      </c>
      <c r="C17" s="282">
        <v>2.920410049179718</v>
      </c>
      <c r="D17" s="451">
        <v>1.3215534013672139</v>
      </c>
      <c r="E17" s="451">
        <v>4.2419634505469315</v>
      </c>
      <c r="F17" s="451">
        <v>5.6170291642290579E-2</v>
      </c>
      <c r="G17" s="451">
        <v>6.5906202478290973E-2</v>
      </c>
      <c r="H17" s="451">
        <v>0.11212310779529307</v>
      </c>
      <c r="I17" s="451">
        <v>1.6413436029350449E-2</v>
      </c>
      <c r="J17" s="451">
        <v>0.3262906136008446</v>
      </c>
      <c r="K17" s="455">
        <v>0.88119978859171766</v>
      </c>
      <c r="L17" s="282">
        <f t="shared" si="4"/>
        <v>5.7000668906847194</v>
      </c>
      <c r="M17" s="343">
        <f>L17*1000/GDP!C15</f>
        <v>1.9267886018894879E-3</v>
      </c>
      <c r="N17" s="279"/>
      <c r="O17" s="279"/>
      <c r="P17" s="282">
        <v>0.46788292600030651</v>
      </c>
      <c r="Q17" s="451">
        <v>0.43454338486525962</v>
      </c>
      <c r="R17" s="451">
        <v>0.45696040617762923</v>
      </c>
      <c r="S17" s="451">
        <v>0.20795303951654631</v>
      </c>
      <c r="T17" s="451">
        <v>0.17303232553393694</v>
      </c>
      <c r="U17" s="451">
        <v>0.67529994937530913</v>
      </c>
      <c r="V17" s="451">
        <v>1.7338006931712275</v>
      </c>
      <c r="W17" s="451">
        <v>1.6250089536726855</v>
      </c>
      <c r="X17" s="455">
        <v>0.27906027367412062</v>
      </c>
      <c r="Y17" s="455">
        <v>1.1402280000000002</v>
      </c>
      <c r="Z17" s="279"/>
      <c r="AA17" s="279"/>
      <c r="AB17" s="279"/>
      <c r="AC17" s="282">
        <v>0.74747040038117563</v>
      </c>
      <c r="AD17" s="451">
        <v>0.69420852913964648</v>
      </c>
      <c r="AE17" s="451">
        <v>0.7300210347143834</v>
      </c>
      <c r="AF17" s="451">
        <v>3.8925105861623193</v>
      </c>
      <c r="AG17" s="451">
        <v>3.3897742807039482</v>
      </c>
      <c r="AH17" s="451">
        <v>0.70906494684407462</v>
      </c>
      <c r="AI17" s="451">
        <v>0.98527069099503728</v>
      </c>
      <c r="AJ17" s="451">
        <v>0.92344737256376797</v>
      </c>
      <c r="AK17" s="455">
        <v>3.1878009807379528</v>
      </c>
      <c r="AL17" s="455">
        <v>1.8215810672374668</v>
      </c>
    </row>
    <row r="18" spans="1:38" x14ac:dyDescent="0.2">
      <c r="A18" s="365" t="s">
        <v>25</v>
      </c>
      <c r="B18" s="103" t="s">
        <v>26</v>
      </c>
      <c r="C18" s="282">
        <v>0.16824628908932882</v>
      </c>
      <c r="D18" s="451">
        <v>0.11867196649222816</v>
      </c>
      <c r="E18" s="451">
        <v>0.28691825558155692</v>
      </c>
      <c r="F18" s="451">
        <v>8.4535516199053633E-3</v>
      </c>
      <c r="G18" s="451">
        <v>1.6279586540779781E-2</v>
      </c>
      <c r="H18" s="451">
        <v>3.5024216169009609E-2</v>
      </c>
      <c r="I18" s="451">
        <v>4.3699724410517025E-2</v>
      </c>
      <c r="J18" s="451">
        <v>2.3227999184218872E-2</v>
      </c>
      <c r="K18" s="455">
        <v>3.1361179013092363E-2</v>
      </c>
      <c r="L18" s="282">
        <f t="shared" si="4"/>
        <v>0.44496451251907992</v>
      </c>
      <c r="M18" s="343">
        <f>L18*1000/GDP!C16</f>
        <v>2.0945420472560719E-3</v>
      </c>
      <c r="N18" s="279"/>
      <c r="O18" s="279"/>
      <c r="P18" s="282">
        <v>0.30466947480085438</v>
      </c>
      <c r="Q18" s="451">
        <v>0.27564014742895343</v>
      </c>
      <c r="R18" s="451">
        <v>0.29195213957928301</v>
      </c>
      <c r="S18" s="451">
        <v>0.1247462795431247</v>
      </c>
      <c r="T18" s="451">
        <v>0.11327549260775338</v>
      </c>
      <c r="U18" s="451">
        <v>0.32076775645615152</v>
      </c>
      <c r="V18" s="451">
        <v>1.0394616435009043</v>
      </c>
      <c r="W18" s="451">
        <v>0.93556238772387679</v>
      </c>
      <c r="X18" s="455">
        <v>0.12769209695884512</v>
      </c>
      <c r="Y18" s="455">
        <v>1.1894715000000002</v>
      </c>
      <c r="Z18" s="279"/>
      <c r="AA18" s="279"/>
      <c r="AB18" s="279"/>
      <c r="AC18" s="282">
        <v>0.48672734493664321</v>
      </c>
      <c r="AD18" s="451">
        <v>0.44035129283540275</v>
      </c>
      <c r="AE18" s="451">
        <v>0.46641065646264801</v>
      </c>
      <c r="AF18" s="451">
        <v>2.3350282103827618</v>
      </c>
      <c r="AG18" s="451">
        <v>2.2191133956673466</v>
      </c>
      <c r="AH18" s="451">
        <v>0.33680614427895916</v>
      </c>
      <c r="AI18" s="451">
        <v>0.68037600924440444</v>
      </c>
      <c r="AJ18" s="451">
        <v>0.61236911216357315</v>
      </c>
      <c r="AK18" s="455">
        <v>1.8024446983398406</v>
      </c>
      <c r="AL18" s="455">
        <v>1.9002504450149891</v>
      </c>
    </row>
    <row r="19" spans="1:38" x14ac:dyDescent="0.2">
      <c r="A19" s="106" t="s">
        <v>27</v>
      </c>
      <c r="B19" s="103" t="s">
        <v>28</v>
      </c>
      <c r="C19" s="282">
        <v>0.12223538980676461</v>
      </c>
      <c r="D19" s="451">
        <v>4.4183166176130426E-2</v>
      </c>
      <c r="E19" s="451">
        <v>0.16641855598289504</v>
      </c>
      <c r="F19" s="451">
        <v>7.4767371237436332E-3</v>
      </c>
      <c r="G19" s="451">
        <v>1.9993263000975221E-2</v>
      </c>
      <c r="H19" s="451">
        <v>8.963928420845535E-3</v>
      </c>
      <c r="I19" s="451">
        <v>2.9026794093989137E-3</v>
      </c>
      <c r="J19" s="451">
        <v>4.9806770513612098E-2</v>
      </c>
      <c r="K19" s="455">
        <v>8.3289707306659605E-2</v>
      </c>
      <c r="L19" s="282">
        <f t="shared" si="4"/>
        <v>0.3388516417581301</v>
      </c>
      <c r="M19" s="343">
        <f>L19*1000/GDP!C17</f>
        <v>1.7497154396503688E-3</v>
      </c>
      <c r="N19" s="279"/>
      <c r="O19" s="279"/>
      <c r="P19" s="282">
        <v>0.31142630334877852</v>
      </c>
      <c r="Q19" s="451">
        <v>0.28778537726820347</v>
      </c>
      <c r="R19" s="451">
        <v>0.30477914397175071</v>
      </c>
      <c r="S19" s="451">
        <v>0.17326517474691655</v>
      </c>
      <c r="T19" s="451">
        <v>0.14812044409224964</v>
      </c>
      <c r="U19" s="451">
        <v>0.49813659170645758</v>
      </c>
      <c r="V19" s="451">
        <v>1.1638617293797311</v>
      </c>
      <c r="W19" s="451">
        <v>1.0795455755777157</v>
      </c>
      <c r="X19" s="455">
        <v>0.20821385757377031</v>
      </c>
      <c r="Y19" s="455">
        <v>0.79049700000000001</v>
      </c>
      <c r="Z19" s="279"/>
      <c r="AA19" s="279"/>
      <c r="AB19" s="279"/>
      <c r="AC19" s="282">
        <v>0.63671258843133516</v>
      </c>
      <c r="AD19" s="451">
        <v>0.58837860033907385</v>
      </c>
      <c r="AE19" s="451">
        <v>0.62312243882883656</v>
      </c>
      <c r="AF19" s="451">
        <v>3.2432155282922599</v>
      </c>
      <c r="AG19" s="451">
        <v>2.9017402978374625</v>
      </c>
      <c r="AH19" s="451">
        <v>0.52304342129178039</v>
      </c>
      <c r="AI19" s="451">
        <v>0.85575825673951877</v>
      </c>
      <c r="AJ19" s="451">
        <v>0.79376270952700945</v>
      </c>
      <c r="AK19" s="455">
        <v>2.5231218659123638</v>
      </c>
      <c r="AL19" s="455">
        <v>1.6161749524847231</v>
      </c>
    </row>
    <row r="20" spans="1:38" x14ac:dyDescent="0.2">
      <c r="A20" s="106" t="s">
        <v>29</v>
      </c>
      <c r="B20" s="103" t="s">
        <v>30</v>
      </c>
      <c r="C20" s="282">
        <v>0.11917410702320322</v>
      </c>
      <c r="D20" s="451">
        <v>8.8946300632219588E-2</v>
      </c>
      <c r="E20" s="451">
        <v>0.20812040765542281</v>
      </c>
      <c r="F20" s="451">
        <v>8.6911983696966906E-3</v>
      </c>
      <c r="G20" s="451">
        <v>7.6386222332431759E-3</v>
      </c>
      <c r="H20" s="451">
        <v>2.8651975188210268E-3</v>
      </c>
      <c r="I20" s="451">
        <v>2.7492758054792235E-4</v>
      </c>
      <c r="J20" s="451">
        <v>0.11633173463958757</v>
      </c>
      <c r="K20" s="455">
        <v>2.6655872810322608E-2</v>
      </c>
      <c r="L20" s="282">
        <f t="shared" si="4"/>
        <v>0.37057796080764183</v>
      </c>
      <c r="M20" s="343">
        <f>L20*1000/GDP!C18</f>
        <v>1.4710670070288388E-3</v>
      </c>
      <c r="N20" s="279"/>
      <c r="O20" s="279"/>
      <c r="P20" s="282">
        <v>0.41759001826939357</v>
      </c>
      <c r="Q20" s="451">
        <v>0.38051963355230967</v>
      </c>
      <c r="R20" s="451">
        <v>0.40089843230647676</v>
      </c>
      <c r="S20" s="451">
        <v>0.16280115021444458</v>
      </c>
      <c r="T20" s="451">
        <v>0.14060546615148914</v>
      </c>
      <c r="U20" s="451">
        <v>0.48553866950485947</v>
      </c>
      <c r="V20" s="451">
        <v>0.91419252869075152</v>
      </c>
      <c r="W20" s="451">
        <v>0.83592526849463211</v>
      </c>
      <c r="X20" s="455">
        <v>0.22947548906958168</v>
      </c>
      <c r="Y20" s="455">
        <v>0.86985900000000016</v>
      </c>
      <c r="Z20" s="279"/>
      <c r="AA20" s="279"/>
      <c r="AB20" s="279"/>
      <c r="AC20" s="282">
        <v>0.61066364544868068</v>
      </c>
      <c r="AD20" s="451">
        <v>0.55645369003993883</v>
      </c>
      <c r="AE20" s="451">
        <v>0.58625466945189519</v>
      </c>
      <c r="AF20" s="451">
        <v>3.0473476229170728</v>
      </c>
      <c r="AG20" s="451">
        <v>2.7545187953520713</v>
      </c>
      <c r="AH20" s="451">
        <v>0.50981560298010231</v>
      </c>
      <c r="AI20" s="451">
        <v>0.82529844576930345</v>
      </c>
      <c r="AJ20" s="451">
        <v>0.7546417228501322</v>
      </c>
      <c r="AK20" s="455">
        <v>2.4354412250277075</v>
      </c>
      <c r="AL20" s="455">
        <v>1.2720401463802817</v>
      </c>
    </row>
    <row r="21" spans="1:38" x14ac:dyDescent="0.2">
      <c r="A21" s="106" t="s">
        <v>31</v>
      </c>
      <c r="B21" s="103" t="s">
        <v>32</v>
      </c>
      <c r="C21" s="282">
        <v>1.5332972621481487</v>
      </c>
      <c r="D21" s="451">
        <v>1.1388396915882097</v>
      </c>
      <c r="E21" s="451">
        <v>2.6721369537363584</v>
      </c>
      <c r="F21" s="451">
        <v>3.4125931996360326E-2</v>
      </c>
      <c r="G21" s="451">
        <v>0.12659784180897807</v>
      </c>
      <c r="H21" s="451">
        <v>0.3162333991286409</v>
      </c>
      <c r="I21" s="451">
        <v>2.4093401051588664E-2</v>
      </c>
      <c r="J21" s="451">
        <v>0.5519265511772159</v>
      </c>
      <c r="K21" s="455">
        <v>0.22432365762526588</v>
      </c>
      <c r="L21" s="282">
        <f t="shared" si="4"/>
        <v>3.9494377365244078</v>
      </c>
      <c r="M21" s="343">
        <f>L21*1000/GDP!C19</f>
        <v>2.308574527902018E-3</v>
      </c>
      <c r="N21" s="279"/>
      <c r="O21" s="279"/>
      <c r="P21" s="282">
        <v>0.40711993262308643</v>
      </c>
      <c r="Q21" s="451">
        <v>0.37609490466831902</v>
      </c>
      <c r="R21" s="451">
        <v>0.39329272368280305</v>
      </c>
      <c r="S21" s="451">
        <v>0.17734756702258597</v>
      </c>
      <c r="T21" s="451">
        <v>0.15105230723935736</v>
      </c>
      <c r="U21" s="451">
        <v>0.53996023673082993</v>
      </c>
      <c r="V21" s="451">
        <v>1.4984761582465291</v>
      </c>
      <c r="W21" s="451">
        <v>1.3906392200725031</v>
      </c>
      <c r="X21" s="455">
        <v>0.1991562786875235</v>
      </c>
      <c r="Y21" s="455">
        <v>0.9457875</v>
      </c>
      <c r="Z21" s="279"/>
      <c r="AA21" s="279"/>
      <c r="AB21" s="279"/>
      <c r="AC21" s="282">
        <v>0.65039795669042266</v>
      </c>
      <c r="AD21" s="451">
        <v>0.60083365592520954</v>
      </c>
      <c r="AE21" s="451">
        <v>0.6283081798928376</v>
      </c>
      <c r="AF21" s="451">
        <v>3.3196306419489465</v>
      </c>
      <c r="AG21" s="451">
        <v>2.9591767003127929</v>
      </c>
      <c r="AH21" s="451">
        <v>0.56695824856737143</v>
      </c>
      <c r="AI21" s="451">
        <v>0.87176096865405461</v>
      </c>
      <c r="AJ21" s="451">
        <v>0.80902521329223331</v>
      </c>
      <c r="AK21" s="455">
        <v>2.6574735870813968</v>
      </c>
      <c r="AL21" s="455">
        <v>1.5109509708846438</v>
      </c>
    </row>
    <row r="22" spans="1:38" x14ac:dyDescent="0.2">
      <c r="A22" s="106" t="s">
        <v>33</v>
      </c>
      <c r="B22" s="103" t="s">
        <v>34</v>
      </c>
      <c r="C22" s="282">
        <v>1.9314195052174771E-2</v>
      </c>
      <c r="D22" s="451">
        <v>2.0516028035246676E-2</v>
      </c>
      <c r="E22" s="451">
        <v>3.9830223087421443E-2</v>
      </c>
      <c r="F22" s="451">
        <v>1.5219737265899269E-3</v>
      </c>
      <c r="G22" s="451">
        <v>1.2869463890524614E-3</v>
      </c>
      <c r="H22" s="451">
        <v>1.5405676079033082E-4</v>
      </c>
      <c r="I22" s="451">
        <v>5.2337296849349734E-4</v>
      </c>
      <c r="J22" s="451">
        <v>5.2714899363818755E-3</v>
      </c>
      <c r="K22" s="455">
        <v>2.3239626209968563E-2</v>
      </c>
      <c r="L22" s="282">
        <f t="shared" si="4"/>
        <v>7.1827689078698104E-2</v>
      </c>
      <c r="M22" s="343">
        <f>L22*1000/GDP!C20</f>
        <v>1.9404497806002295E-3</v>
      </c>
      <c r="N22" s="279"/>
      <c r="O22" s="279"/>
      <c r="P22" s="282">
        <v>0.31013192125625966</v>
      </c>
      <c r="Q22" s="451">
        <v>0.28047036821960591</v>
      </c>
      <c r="R22" s="451">
        <v>0.29411060717603299</v>
      </c>
      <c r="S22" s="451">
        <v>0.12727553589076546</v>
      </c>
      <c r="T22" s="451">
        <v>0.11509193575542237</v>
      </c>
      <c r="U22" s="451">
        <v>0.3123148107699848</v>
      </c>
      <c r="V22" s="451">
        <v>0.80734880322847846</v>
      </c>
      <c r="W22" s="451">
        <v>0.72696792397648169</v>
      </c>
      <c r="X22" s="455">
        <v>0.16334874681920686</v>
      </c>
      <c r="Y22" s="455">
        <v>0.45260100000000009</v>
      </c>
      <c r="Z22" s="279"/>
      <c r="AA22" s="279"/>
      <c r="AB22" s="279"/>
      <c r="AC22" s="282">
        <v>0.49545392334373772</v>
      </c>
      <c r="AD22" s="451">
        <v>0.44806785368360968</v>
      </c>
      <c r="AE22" s="451">
        <v>0.46985893497228398</v>
      </c>
      <c r="AF22" s="451">
        <v>2.3823713852226112</v>
      </c>
      <c r="AG22" s="451">
        <v>2.254698262514216</v>
      </c>
      <c r="AH22" s="451">
        <v>0.32793055130848403</v>
      </c>
      <c r="AI22" s="451">
        <v>0.69058025933139888</v>
      </c>
      <c r="AJ22" s="451">
        <v>0.62182503455475346</v>
      </c>
      <c r="AK22" s="455">
        <v>1.7884403034394307</v>
      </c>
      <c r="AL22" s="455">
        <v>0.72305662780842483</v>
      </c>
    </row>
    <row r="23" spans="1:38" x14ac:dyDescent="0.2">
      <c r="A23" s="106" t="s">
        <v>35</v>
      </c>
      <c r="B23" s="103" t="s">
        <v>36</v>
      </c>
      <c r="C23" s="282">
        <v>3.0069712440648693E-2</v>
      </c>
      <c r="D23" s="451">
        <v>4.8101239069945616E-2</v>
      </c>
      <c r="E23" s="451">
        <v>7.8170951510594305E-2</v>
      </c>
      <c r="F23" s="451">
        <v>3.2888395898720774E-3</v>
      </c>
      <c r="G23" s="451">
        <v>4.8815914519365045E-4</v>
      </c>
      <c r="H23" s="451">
        <v>1.6833681655177234E-3</v>
      </c>
      <c r="I23" s="451">
        <v>6.5548848484875812E-4</v>
      </c>
      <c r="J23" s="451">
        <v>1.3619218759417441E-2</v>
      </c>
      <c r="K23" s="455">
        <v>6.1169308141129801E-2</v>
      </c>
      <c r="L23" s="282">
        <f t="shared" si="4"/>
        <v>0.15907533379657376</v>
      </c>
      <c r="M23" s="343">
        <f>L23*1000/GDP!C21</f>
        <v>2.5032311606435101E-3</v>
      </c>
      <c r="N23" s="279"/>
      <c r="O23" s="279"/>
      <c r="P23" s="282">
        <v>0.33355598530724462</v>
      </c>
      <c r="Q23" s="451">
        <v>0.30347578465074987</v>
      </c>
      <c r="R23" s="451">
        <v>0.31438146595855343</v>
      </c>
      <c r="S23" s="451">
        <v>0.13982045186615652</v>
      </c>
      <c r="T23" s="451">
        <v>0.12410135335867852</v>
      </c>
      <c r="U23" s="451">
        <v>0.36316175793875782</v>
      </c>
      <c r="V23" s="451">
        <v>0.51867014758020347</v>
      </c>
      <c r="W23" s="451">
        <v>0.47107338504896556</v>
      </c>
      <c r="X23" s="455">
        <v>0.19748598224681929</v>
      </c>
      <c r="Y23" s="455">
        <v>0.8521065000000001</v>
      </c>
      <c r="Z23" s="279"/>
      <c r="AA23" s="279"/>
      <c r="AB23" s="279"/>
      <c r="AC23" s="282">
        <v>0.53454704706894962</v>
      </c>
      <c r="AD23" s="451">
        <v>0.48634139900852041</v>
      </c>
      <c r="AE23" s="451">
        <v>0.50381852427728657</v>
      </c>
      <c r="AF23" s="451">
        <v>2.617189872849675</v>
      </c>
      <c r="AG23" s="451">
        <v>2.4311964514011777</v>
      </c>
      <c r="AH23" s="451">
        <v>0.38131984583569567</v>
      </c>
      <c r="AI23" s="451">
        <v>0.73629302240581984</v>
      </c>
      <c r="AJ23" s="451">
        <v>0.66872567868195909</v>
      </c>
      <c r="AK23" s="455">
        <v>1.9871561957616328</v>
      </c>
      <c r="AL23" s="455">
        <v>1.3655609055963926</v>
      </c>
    </row>
    <row r="24" spans="1:38" x14ac:dyDescent="0.2">
      <c r="A24" s="106" t="s">
        <v>37</v>
      </c>
      <c r="B24" s="103" t="s">
        <v>38</v>
      </c>
      <c r="C24" s="282">
        <v>1.6296898023917431E-2</v>
      </c>
      <c r="D24" s="451">
        <v>2.9117588487439595E-2</v>
      </c>
      <c r="E24" s="451">
        <v>4.5414486511357016E-2</v>
      </c>
      <c r="F24" s="451">
        <v>1.5537285867418598E-3</v>
      </c>
      <c r="G24" s="451">
        <v>1.3440655120922642E-3</v>
      </c>
      <c r="H24" s="451">
        <v>4.2540369548001895E-3</v>
      </c>
      <c r="I24" s="451">
        <v>1.3473345805720079E-3</v>
      </c>
      <c r="J24" s="451">
        <v>4.5998174460752647E-2</v>
      </c>
      <c r="K24" s="455">
        <v>2.9777974005830789E-2</v>
      </c>
      <c r="L24" s="282">
        <f t="shared" si="4"/>
        <v>0.12968980061214677</v>
      </c>
      <c r="M24" s="343">
        <f>L24*1000/GDP!C22</f>
        <v>2.9968065581880664E-3</v>
      </c>
      <c r="N24" s="279"/>
      <c r="O24" s="279"/>
      <c r="P24" s="282">
        <v>0.6533711343795402</v>
      </c>
      <c r="Q24" s="451">
        <v>0.60321337224401517</v>
      </c>
      <c r="R24" s="451">
        <v>0.62030138253637801</v>
      </c>
      <c r="S24" s="451">
        <v>0.2962739786048369</v>
      </c>
      <c r="T24" s="451">
        <v>0.23646202286464033</v>
      </c>
      <c r="U24" s="451">
        <v>1.0605635504522966</v>
      </c>
      <c r="V24" s="451">
        <v>3.6202685781936577</v>
      </c>
      <c r="W24" s="451">
        <v>3.4078800750651324</v>
      </c>
      <c r="X24" s="455">
        <v>0.31936909058162583</v>
      </c>
      <c r="Y24" s="455">
        <v>0.8559675000000001</v>
      </c>
      <c r="Z24" s="279"/>
      <c r="AA24" s="279"/>
      <c r="AB24" s="279"/>
      <c r="AC24" s="282">
        <v>1.043798686109477</v>
      </c>
      <c r="AD24" s="451">
        <v>0.96366872097875556</v>
      </c>
      <c r="AE24" s="451">
        <v>0.99096781907608955</v>
      </c>
      <c r="AF24" s="451">
        <v>5.5457212878679512</v>
      </c>
      <c r="AG24" s="451">
        <v>4.6323880870027239</v>
      </c>
      <c r="AH24" s="451">
        <v>1.1135917279749117</v>
      </c>
      <c r="AI24" s="451">
        <v>1.3317762507186051</v>
      </c>
      <c r="AJ24" s="451">
        <v>1.2536455932044119</v>
      </c>
      <c r="AK24" s="455">
        <v>4.6830187457131753</v>
      </c>
      <c r="AL24" s="455">
        <v>1.3674582558668846</v>
      </c>
    </row>
    <row r="25" spans="1:38" x14ac:dyDescent="0.2">
      <c r="A25" s="106" t="s">
        <v>39</v>
      </c>
      <c r="B25" s="103" t="s">
        <v>40</v>
      </c>
      <c r="C25" s="282">
        <v>5.0038184341033437E-3</v>
      </c>
      <c r="D25" s="451">
        <v>2.0199136155561342E-3</v>
      </c>
      <c r="E25" s="451">
        <v>7.0237320496594783E-3</v>
      </c>
      <c r="F25" s="451">
        <v>4.5468630181367073E-4</v>
      </c>
      <c r="G25" s="451">
        <v>1.6278393173522836E-4</v>
      </c>
      <c r="H25" s="451">
        <v>2.4843852060057667E-4</v>
      </c>
      <c r="I25" s="451">
        <v>1.2494809968546935E-4</v>
      </c>
      <c r="J25" s="451">
        <v>9.3015954379724601E-4</v>
      </c>
      <c r="K25" s="455">
        <v>4.6054320693244685E-3</v>
      </c>
      <c r="L25" s="282">
        <f t="shared" si="4"/>
        <v>1.3550180516616137E-2</v>
      </c>
      <c r="M25" s="343">
        <f>L25*1000/GDP!C23</f>
        <v>1.0939916451329031E-3</v>
      </c>
      <c r="N25" s="279"/>
      <c r="O25" s="279"/>
      <c r="P25" s="282">
        <v>0.28970228590306296</v>
      </c>
      <c r="Q25" s="451">
        <v>0.25996182590742595</v>
      </c>
      <c r="R25" s="451">
        <v>0.28047452392498323</v>
      </c>
      <c r="S25" s="451">
        <v>0.1169636819856345</v>
      </c>
      <c r="T25" s="451">
        <v>0.10768624262225676</v>
      </c>
      <c r="U25" s="451">
        <v>0.28193500007529398</v>
      </c>
      <c r="V25" s="451">
        <v>0.72456965216977531</v>
      </c>
      <c r="W25" s="451">
        <v>0.64609812485843499</v>
      </c>
      <c r="X25" s="455">
        <v>0.25918975138456646</v>
      </c>
      <c r="Y25" s="455">
        <v>0.72307350000000004</v>
      </c>
      <c r="Z25" s="279"/>
      <c r="AA25" s="279"/>
      <c r="AB25" s="279"/>
      <c r="AC25" s="282">
        <v>0.46426839355307314</v>
      </c>
      <c r="AD25" s="451">
        <v>0.41660720391950573</v>
      </c>
      <c r="AE25" s="451">
        <v>0.44948025263006119</v>
      </c>
      <c r="AF25" s="451">
        <v>2.1893518430125165</v>
      </c>
      <c r="AG25" s="451">
        <v>2.109617694267059</v>
      </c>
      <c r="AH25" s="451">
        <v>0.29603175007905869</v>
      </c>
      <c r="AI25" s="451">
        <v>0.65411408321583875</v>
      </c>
      <c r="AJ25" s="451">
        <v>0.58327295566917059</v>
      </c>
      <c r="AK25" s="455">
        <v>1.6594505563903157</v>
      </c>
      <c r="AL25" s="455">
        <v>1.1587764011573123</v>
      </c>
    </row>
    <row r="26" spans="1:38" x14ac:dyDescent="0.2">
      <c r="A26" s="106" t="s">
        <v>41</v>
      </c>
      <c r="B26" s="103" t="s">
        <v>42</v>
      </c>
      <c r="C26" s="282">
        <v>0.63680838388375383</v>
      </c>
      <c r="D26" s="451">
        <v>0.12495763197100013</v>
      </c>
      <c r="E26" s="451">
        <v>0.7617660158547539</v>
      </c>
      <c r="F26" s="451">
        <v>4.1885461973693444E-3</v>
      </c>
      <c r="G26" s="451">
        <v>4.7414355834682551E-3</v>
      </c>
      <c r="H26" s="451">
        <v>2.3902236239180009E-2</v>
      </c>
      <c r="I26" s="451">
        <v>3.7756779877029297E-3</v>
      </c>
      <c r="J26" s="451">
        <v>0.1701195116144586</v>
      </c>
      <c r="K26" s="455">
        <v>0.21431776524234999</v>
      </c>
      <c r="L26" s="282">
        <f t="shared" si="4"/>
        <v>1.1828111887192829</v>
      </c>
      <c r="M26" s="343">
        <f>L26*1000/GDP!C24</f>
        <v>1.8726537645387879E-3</v>
      </c>
      <c r="N26" s="279"/>
      <c r="O26" s="279"/>
      <c r="P26" s="282">
        <v>0.55464482293901973</v>
      </c>
      <c r="Q26" s="451">
        <v>0.50990056198072897</v>
      </c>
      <c r="R26" s="451">
        <v>0.54677434385210588</v>
      </c>
      <c r="S26" s="451">
        <v>0.20198228141145635</v>
      </c>
      <c r="T26" s="451">
        <v>0.1687442893858826</v>
      </c>
      <c r="U26" s="451">
        <v>0.70079777491660655</v>
      </c>
      <c r="V26" s="451">
        <v>1.2422000008156284</v>
      </c>
      <c r="W26" s="451">
        <v>1.1527465359696061</v>
      </c>
      <c r="X26" s="455">
        <v>0.31620083689985101</v>
      </c>
      <c r="Y26" s="455">
        <v>0.98292600000000019</v>
      </c>
      <c r="Z26" s="279"/>
      <c r="AA26" s="279"/>
      <c r="AB26" s="279"/>
      <c r="AC26" s="282">
        <v>0.73531118130217465</v>
      </c>
      <c r="AD26" s="451">
        <v>0.6759922189301939</v>
      </c>
      <c r="AE26" s="451">
        <v>0.72487702409838695</v>
      </c>
      <c r="AF26" s="451">
        <v>3.7807486268973394</v>
      </c>
      <c r="AG26" s="451">
        <v>3.3057698924802414</v>
      </c>
      <c r="AH26" s="451">
        <v>0.73583766366243708</v>
      </c>
      <c r="AI26" s="451">
        <v>0.97105255112892364</v>
      </c>
      <c r="AJ26" s="451">
        <v>0.90112499100252164</v>
      </c>
      <c r="AK26" s="455">
        <v>3.2326581872127758</v>
      </c>
      <c r="AL26" s="455">
        <v>1.3030978534385143</v>
      </c>
    </row>
    <row r="27" spans="1:38" x14ac:dyDescent="0.2">
      <c r="A27" s="106" t="s">
        <v>43</v>
      </c>
      <c r="B27" s="103" t="s">
        <v>44</v>
      </c>
      <c r="C27" s="282">
        <v>0.41450818363829334</v>
      </c>
      <c r="D27" s="451">
        <v>0.20370934627109388</v>
      </c>
      <c r="E27" s="451">
        <v>0.61821752990938728</v>
      </c>
      <c r="F27" s="451">
        <v>3.3954222326819342E-2</v>
      </c>
      <c r="G27" s="451">
        <v>1.868899791334399E-2</v>
      </c>
      <c r="H27" s="451">
        <v>1.2982379228231842E-2</v>
      </c>
      <c r="I27" s="451">
        <v>1.5792787795660432E-2</v>
      </c>
      <c r="J27" s="451">
        <v>9.177260423943262E-2</v>
      </c>
      <c r="K27" s="455">
        <v>0.43124224890409235</v>
      </c>
      <c r="L27" s="282">
        <f t="shared" si="4"/>
        <v>1.2226507703169678</v>
      </c>
      <c r="M27" s="343">
        <f>L27*1000/GDP!C25</f>
        <v>1.6182325789354836E-3</v>
      </c>
      <c r="N27" s="279"/>
      <c r="O27" s="279"/>
      <c r="P27" s="282">
        <v>0.31790510700621699</v>
      </c>
      <c r="Q27" s="451">
        <v>0.29025617196219522</v>
      </c>
      <c r="R27" s="451">
        <v>0.30823030857525413</v>
      </c>
      <c r="S27" s="451">
        <v>0.14690254386575113</v>
      </c>
      <c r="T27" s="451">
        <v>0.12918751929667222</v>
      </c>
      <c r="U27" s="451">
        <v>0.40992942802594101</v>
      </c>
      <c r="V27" s="451">
        <v>0.77852077928780705</v>
      </c>
      <c r="W27" s="451">
        <v>0.71049078067136728</v>
      </c>
      <c r="X27" s="455">
        <v>0.14832114604146268</v>
      </c>
      <c r="Y27" s="455">
        <v>1.7977185</v>
      </c>
      <c r="Z27" s="279"/>
      <c r="AA27" s="279"/>
      <c r="AB27" s="279"/>
      <c r="AC27" s="282">
        <v>0.55633393726087976</v>
      </c>
      <c r="AD27" s="451">
        <v>0.50794830093384169</v>
      </c>
      <c r="AE27" s="451">
        <v>0.53940304000669481</v>
      </c>
      <c r="AF27" s="451">
        <v>2.7497540236054707</v>
      </c>
      <c r="AG27" s="451">
        <v>2.5308365298131275</v>
      </c>
      <c r="AH27" s="451">
        <v>0.43042589942723802</v>
      </c>
      <c r="AI27" s="451">
        <v>0.76176908710897995</v>
      </c>
      <c r="AJ27" s="451">
        <v>0.69520291274240953</v>
      </c>
      <c r="AK27" s="455">
        <v>2.1576746211809801</v>
      </c>
      <c r="AL27" s="455">
        <v>3.1460073750000004</v>
      </c>
    </row>
    <row r="28" spans="1:38" x14ac:dyDescent="0.2">
      <c r="A28" s="106" t="s">
        <v>45</v>
      </c>
      <c r="B28" s="103" t="s">
        <v>46</v>
      </c>
      <c r="C28" s="282">
        <v>0.1196967487237902</v>
      </c>
      <c r="D28" s="451">
        <v>0.11106100721354194</v>
      </c>
      <c r="E28" s="451">
        <v>0.23075775593733217</v>
      </c>
      <c r="F28" s="451">
        <v>2.1950405844489889E-3</v>
      </c>
      <c r="G28" s="451">
        <v>4.4295939434869187E-3</v>
      </c>
      <c r="H28" s="451">
        <v>4.722211773146464E-3</v>
      </c>
      <c r="I28" s="451">
        <v>9.9790180516670592E-4</v>
      </c>
      <c r="J28" s="451">
        <v>0.1003773163795368</v>
      </c>
      <c r="K28" s="455">
        <v>4.7824527424627714E-2</v>
      </c>
      <c r="L28" s="282">
        <f t="shared" si="4"/>
        <v>0.39130434784774576</v>
      </c>
      <c r="M28" s="343">
        <f>L28*1000/GDP!C26</f>
        <v>1.6742871537338189E-3</v>
      </c>
      <c r="N28" s="279"/>
      <c r="O28" s="279"/>
      <c r="P28" s="282">
        <v>0.28862505418049839</v>
      </c>
      <c r="Q28" s="451">
        <v>0.25830247967675529</v>
      </c>
      <c r="R28" s="451">
        <v>0.27319001893396866</v>
      </c>
      <c r="S28" s="451">
        <v>0.11566772845486051</v>
      </c>
      <c r="T28" s="451">
        <v>0.10675552402867983</v>
      </c>
      <c r="U28" s="451">
        <v>0.27533679549490059</v>
      </c>
      <c r="V28" s="451">
        <v>0.47970701927169856</v>
      </c>
      <c r="W28" s="451">
        <v>0.42662095547947176</v>
      </c>
      <c r="X28" s="455">
        <v>0.13712339772522786</v>
      </c>
      <c r="Y28" s="455">
        <v>0.57393899999999998</v>
      </c>
      <c r="Z28" s="279"/>
      <c r="AA28" s="279"/>
      <c r="AB28" s="279"/>
      <c r="AC28" s="282">
        <v>0.46109544251288676</v>
      </c>
      <c r="AD28" s="451">
        <v>0.41265335231170258</v>
      </c>
      <c r="AE28" s="451">
        <v>0.43643706894442369</v>
      </c>
      <c r="AF28" s="451">
        <v>2.1650939006932322</v>
      </c>
      <c r="AG28" s="451">
        <v>2.0913845349926592</v>
      </c>
      <c r="AH28" s="451">
        <v>0.28910363526964561</v>
      </c>
      <c r="AI28" s="451">
        <v>0.65040385631848718</v>
      </c>
      <c r="AJ28" s="451">
        <v>0.57842788094157127</v>
      </c>
      <c r="AK28" s="455">
        <v>1.6345862529804329</v>
      </c>
      <c r="AL28" s="455">
        <v>0.91690119533041137</v>
      </c>
    </row>
    <row r="29" spans="1:38" x14ac:dyDescent="0.2">
      <c r="A29" s="106" t="s">
        <v>47</v>
      </c>
      <c r="B29" s="103" t="s">
        <v>48</v>
      </c>
      <c r="C29" s="282">
        <v>0.13465539700470489</v>
      </c>
      <c r="D29" s="451">
        <v>7.2465571733827255E-2</v>
      </c>
      <c r="E29" s="451">
        <v>0.20712096873853214</v>
      </c>
      <c r="F29" s="451">
        <v>1.3212467100018995E-2</v>
      </c>
      <c r="G29" s="451">
        <v>1.1060224930885236E-2</v>
      </c>
      <c r="H29" s="451">
        <v>1.3750780645760848E-3</v>
      </c>
      <c r="I29" s="451">
        <v>1.3112833795792363E-2</v>
      </c>
      <c r="J29" s="451">
        <v>3.216179247339112E-2</v>
      </c>
      <c r="K29" s="455">
        <v>6.7674170003015205E-2</v>
      </c>
      <c r="L29" s="282">
        <f t="shared" si="4"/>
        <v>0.34571753510621117</v>
      </c>
      <c r="M29" s="343">
        <f>L29*1000/GDP!C27</f>
        <v>1.029150956630829E-3</v>
      </c>
      <c r="N29" s="279"/>
      <c r="O29" s="279"/>
      <c r="P29" s="282">
        <v>0.23793160336213787</v>
      </c>
      <c r="Q29" s="451">
        <v>0.2177961526785292</v>
      </c>
      <c r="R29" s="451">
        <v>0.23047663657834644</v>
      </c>
      <c r="S29" s="451">
        <v>0.14768200885226143</v>
      </c>
      <c r="T29" s="451">
        <v>0.12974730985918886</v>
      </c>
      <c r="U29" s="451">
        <v>0.39778107143455232</v>
      </c>
      <c r="V29" s="451">
        <v>1.3980583095915293</v>
      </c>
      <c r="W29" s="451">
        <v>1.2789370666666977</v>
      </c>
      <c r="X29" s="455">
        <v>0.14047278728623216</v>
      </c>
      <c r="Y29" s="455">
        <v>0.84366000000000008</v>
      </c>
      <c r="Z29" s="279"/>
      <c r="AA29" s="279"/>
      <c r="AB29" s="279"/>
      <c r="AC29" s="282">
        <v>0.55750652147534119</v>
      </c>
      <c r="AD29" s="451">
        <v>0.51032638688905307</v>
      </c>
      <c r="AE29" s="451">
        <v>0.5400385073880325</v>
      </c>
      <c r="AF29" s="451">
        <v>2.7643442201161252</v>
      </c>
      <c r="AG29" s="451">
        <v>2.5418030567065526</v>
      </c>
      <c r="AH29" s="451">
        <v>0.41767012500627987</v>
      </c>
      <c r="AI29" s="451">
        <v>0.76314022502973711</v>
      </c>
      <c r="AJ29" s="451">
        <v>0.69811703428883143</v>
      </c>
      <c r="AK29" s="455">
        <v>2.1228128727191069</v>
      </c>
      <c r="AL29" s="455">
        <v>1.976811593170362</v>
      </c>
    </row>
    <row r="30" spans="1:38" x14ac:dyDescent="0.2">
      <c r="A30" s="106" t="s">
        <v>49</v>
      </c>
      <c r="B30" s="103" t="s">
        <v>50</v>
      </c>
      <c r="C30" s="282">
        <v>6.9277743370365893E-2</v>
      </c>
      <c r="D30" s="451">
        <v>3.5131079968489055E-2</v>
      </c>
      <c r="E30" s="451">
        <v>0.10440882333885496</v>
      </c>
      <c r="F30" s="451">
        <v>5.3717715914019769E-3</v>
      </c>
      <c r="G30" s="451">
        <v>3.1723164324162709E-3</v>
      </c>
      <c r="H30" s="451">
        <v>1.3684229280608575E-3</v>
      </c>
      <c r="I30" s="451">
        <v>4.8990445019843117E-3</v>
      </c>
      <c r="J30" s="451">
        <v>2.0034864116359765E-2</v>
      </c>
      <c r="K30" s="455">
        <v>7.0698277633748613E-2</v>
      </c>
      <c r="L30" s="282">
        <f t="shared" si="4"/>
        <v>0.20995352054282676</v>
      </c>
      <c r="M30" s="343">
        <f>L30*1000/GDP!C28</f>
        <v>1.7273301127359295E-3</v>
      </c>
      <c r="N30" s="279"/>
      <c r="O30" s="279"/>
      <c r="P30" s="282">
        <v>0.38979632628433669</v>
      </c>
      <c r="Q30" s="451">
        <v>0.36001619344164204</v>
      </c>
      <c r="R30" s="451">
        <v>0.37924094053559604</v>
      </c>
      <c r="S30" s="451">
        <v>0.16892824538191561</v>
      </c>
      <c r="T30" s="451">
        <v>0.14500577932751407</v>
      </c>
      <c r="U30" s="451">
        <v>0.48759107345903813</v>
      </c>
      <c r="V30" s="451">
        <v>0.96906599956265072</v>
      </c>
      <c r="W30" s="451">
        <v>0.89766096718875898</v>
      </c>
      <c r="X30" s="455">
        <v>0.19562876015868902</v>
      </c>
      <c r="Y30" s="455">
        <v>0.48615750000000002</v>
      </c>
      <c r="Z30" s="279"/>
      <c r="AA30" s="279"/>
      <c r="AB30" s="279"/>
      <c r="AC30" s="282">
        <v>0.62272248009895026</v>
      </c>
      <c r="AD30" s="451">
        <v>0.57514697224782818</v>
      </c>
      <c r="AE30" s="451">
        <v>0.60585963263572862</v>
      </c>
      <c r="AF30" s="451">
        <v>3.1620359335916919</v>
      </c>
      <c r="AG30" s="451">
        <v>2.8407227366393695</v>
      </c>
      <c r="AH30" s="451">
        <v>0.51197062713198993</v>
      </c>
      <c r="AI30" s="451">
        <v>0.83939920310954852</v>
      </c>
      <c r="AJ30" s="451">
        <v>0.7775485889101994</v>
      </c>
      <c r="AK30" s="455">
        <v>2.4719934005424671</v>
      </c>
      <c r="AL30" s="455">
        <v>0.77666510355428797</v>
      </c>
    </row>
    <row r="31" spans="1:38" x14ac:dyDescent="0.2">
      <c r="A31" s="106" t="s">
        <v>51</v>
      </c>
      <c r="B31" s="103" t="s">
        <v>52</v>
      </c>
      <c r="C31" s="282">
        <v>5.5766507227769033E-2</v>
      </c>
      <c r="D31" s="451">
        <v>4.0710179561937745E-2</v>
      </c>
      <c r="E31" s="451">
        <v>9.6476686789706778E-2</v>
      </c>
      <c r="F31" s="451">
        <v>8.3768568765334888E-4</v>
      </c>
      <c r="G31" s="451">
        <v>4.3720904876533009E-3</v>
      </c>
      <c r="H31" s="451">
        <v>1.3402194206995283E-3</v>
      </c>
      <c r="I31" s="451">
        <v>1.6724261799529027E-3</v>
      </c>
      <c r="J31" s="451">
        <v>1.9522117205664671E-2</v>
      </c>
      <c r="K31" s="455">
        <v>3.3016445495939448E-2</v>
      </c>
      <c r="L31" s="282">
        <f t="shared" si="4"/>
        <v>0.15723767126727001</v>
      </c>
      <c r="M31" s="343">
        <f>L31*1000/GDP!C29</f>
        <v>3.1607468041745233E-3</v>
      </c>
      <c r="N31" s="279"/>
      <c r="O31" s="279"/>
      <c r="P31" s="282">
        <v>0.38539353747986166</v>
      </c>
      <c r="Q31" s="451">
        <v>0.35318718557803463</v>
      </c>
      <c r="R31" s="451">
        <v>0.37111366974108195</v>
      </c>
      <c r="S31" s="451">
        <v>0.16535236091705974</v>
      </c>
      <c r="T31" s="451">
        <v>0.14243767632004228</v>
      </c>
      <c r="U31" s="451">
        <v>0.46582241751043474</v>
      </c>
      <c r="V31" s="451">
        <v>1.0049589410334969</v>
      </c>
      <c r="W31" s="451">
        <v>0.92395672995820521</v>
      </c>
      <c r="X31" s="455">
        <v>0.17649246536558216</v>
      </c>
      <c r="Y31" s="455">
        <v>0.65589750000000002</v>
      </c>
      <c r="Z31" s="279"/>
      <c r="AA31" s="279"/>
      <c r="AB31" s="279"/>
      <c r="AC31" s="282">
        <v>0.61568876690362706</v>
      </c>
      <c r="AD31" s="451">
        <v>0.56423723188680985</v>
      </c>
      <c r="AE31" s="451">
        <v>0.59287584114174763</v>
      </c>
      <c r="AF31" s="451">
        <v>3.0951017441866968</v>
      </c>
      <c r="AG31" s="451">
        <v>2.7904125446098513</v>
      </c>
      <c r="AH31" s="451">
        <v>0.4891135383859565</v>
      </c>
      <c r="AI31" s="451">
        <v>0.83117447113132903</v>
      </c>
      <c r="AJ31" s="451">
        <v>0.76417972418004076</v>
      </c>
      <c r="AK31" s="455">
        <v>2.3947843733387124</v>
      </c>
      <c r="AL31" s="455">
        <v>1.0478347032772271</v>
      </c>
    </row>
    <row r="32" spans="1:38" x14ac:dyDescent="0.2">
      <c r="A32" s="106" t="s">
        <v>53</v>
      </c>
      <c r="B32" s="103" t="s">
        <v>54</v>
      </c>
      <c r="C32" s="282">
        <v>0.44393989329227634</v>
      </c>
      <c r="D32" s="451">
        <v>0.52412428069211947</v>
      </c>
      <c r="E32" s="451">
        <v>0.96806417398439581</v>
      </c>
      <c r="F32" s="451">
        <v>1.0787568818472596E-2</v>
      </c>
      <c r="G32" s="451">
        <v>4.5833046328845856E-2</v>
      </c>
      <c r="H32" s="451">
        <v>9.3258166219125083E-2</v>
      </c>
      <c r="I32" s="451">
        <v>4.3705093887199779E-3</v>
      </c>
      <c r="J32" s="451">
        <v>0.13125944573290288</v>
      </c>
      <c r="K32" s="455">
        <v>0.31596109025620006</v>
      </c>
      <c r="L32" s="282">
        <f t="shared" si="4"/>
        <v>1.5695340007286624</v>
      </c>
      <c r="M32" s="343">
        <f>L32*1000/GDP!C30</f>
        <v>1.2658032460384826E-3</v>
      </c>
      <c r="N32" s="279"/>
      <c r="O32" s="279"/>
      <c r="P32" s="282">
        <v>0.32211805050513259</v>
      </c>
      <c r="Q32" s="451">
        <v>0.29161110102899412</v>
      </c>
      <c r="R32" s="451">
        <v>0.3048512134933053</v>
      </c>
      <c r="S32" s="451">
        <v>0.13358823693835992</v>
      </c>
      <c r="T32" s="451">
        <v>0.11962554602860859</v>
      </c>
      <c r="U32" s="451">
        <v>0.35453639633058276</v>
      </c>
      <c r="V32" s="451">
        <v>1.8620492188871776</v>
      </c>
      <c r="W32" s="451">
        <v>1.681190946332797</v>
      </c>
      <c r="X32" s="455">
        <v>0.1456062020471251</v>
      </c>
      <c r="Y32" s="455">
        <v>0.52924050000000011</v>
      </c>
      <c r="Z32" s="279"/>
      <c r="AA32" s="279"/>
      <c r="AB32" s="279"/>
      <c r="AC32" s="282">
        <v>0.51621694794809503</v>
      </c>
      <c r="AD32" s="451">
        <v>0.46732740473534046</v>
      </c>
      <c r="AE32" s="451">
        <v>0.48854562096413678</v>
      </c>
      <c r="AF32" s="451">
        <v>2.5005339074543875</v>
      </c>
      <c r="AG32" s="451">
        <v>2.3435135486485268</v>
      </c>
      <c r="AH32" s="451">
        <v>0.37226321614711189</v>
      </c>
      <c r="AI32" s="451">
        <v>0.71485908726847791</v>
      </c>
      <c r="AJ32" s="451">
        <v>0.64542581003188326</v>
      </c>
      <c r="AK32" s="455">
        <v>1.9382685099250314</v>
      </c>
      <c r="AL32" s="455">
        <v>0.84814531570676654</v>
      </c>
    </row>
    <row r="33" spans="1:38" x14ac:dyDescent="0.2">
      <c r="A33" s="106" t="s">
        <v>55</v>
      </c>
      <c r="B33" s="103" t="s">
        <v>56</v>
      </c>
      <c r="C33" s="282">
        <v>0.23610016749620649</v>
      </c>
      <c r="D33" s="451">
        <v>9.8398210796413588E-2</v>
      </c>
      <c r="E33" s="451">
        <v>0.33449837829262008</v>
      </c>
      <c r="F33" s="451">
        <v>7.1005815440091024E-3</v>
      </c>
      <c r="G33" s="451">
        <v>5.5824270062196386E-3</v>
      </c>
      <c r="H33" s="451">
        <v>3.9185194292884543E-3</v>
      </c>
      <c r="I33" s="451">
        <v>6.8498361183632981E-3</v>
      </c>
      <c r="J33" s="451">
        <v>6.5951490648797684E-2</v>
      </c>
      <c r="K33" s="455">
        <v>7.4597924934012627E-2</v>
      </c>
      <c r="L33" s="282">
        <f t="shared" si="4"/>
        <v>0.4984991579733109</v>
      </c>
      <c r="M33" s="343">
        <f>L33*1000/GDP!C31</f>
        <v>1.4056603173761082E-3</v>
      </c>
      <c r="N33" s="279"/>
      <c r="O33" s="279"/>
      <c r="P33" s="282">
        <v>0.30798124493632345</v>
      </c>
      <c r="Q33" s="451">
        <v>0.27901591523904984</v>
      </c>
      <c r="R33" s="451">
        <v>0.29885477384687203</v>
      </c>
      <c r="S33" s="451">
        <v>0.13584769772073857</v>
      </c>
      <c r="T33" s="451">
        <v>0.1212482293360585</v>
      </c>
      <c r="U33" s="451">
        <v>0.34161896861002744</v>
      </c>
      <c r="V33" s="451">
        <v>0.85373379280440409</v>
      </c>
      <c r="W33" s="451">
        <v>0.77176786174966261</v>
      </c>
      <c r="X33" s="455">
        <v>0.17481293776864207</v>
      </c>
      <c r="Y33" s="455">
        <v>6.9079500000000002E-2</v>
      </c>
      <c r="Z33" s="279"/>
      <c r="AA33" s="279"/>
      <c r="AB33" s="279"/>
      <c r="AC33" s="282">
        <v>0.5234508746971771</v>
      </c>
      <c r="AD33" s="451">
        <v>0.47422084067655101</v>
      </c>
      <c r="AE33" s="451">
        <v>0.50793934809217378</v>
      </c>
      <c r="AF33" s="451">
        <v>2.5428269897525553</v>
      </c>
      <c r="AG33" s="451">
        <v>2.3753025806941173</v>
      </c>
      <c r="AH33" s="451">
        <v>0.35869991704052884</v>
      </c>
      <c r="AI33" s="451">
        <v>0.7233179349651444</v>
      </c>
      <c r="AJ33" s="451">
        <v>0.65387306996424133</v>
      </c>
      <c r="AK33" s="455">
        <v>1.9087446911651174</v>
      </c>
      <c r="AL33" s="455">
        <v>0.11740885295180828</v>
      </c>
    </row>
    <row r="34" spans="1:38" x14ac:dyDescent="0.2">
      <c r="A34" s="106" t="s">
        <v>57</v>
      </c>
      <c r="B34" s="103" t="s">
        <v>58</v>
      </c>
      <c r="C34" s="282">
        <v>1.3867150316221266</v>
      </c>
      <c r="D34" s="451">
        <v>0.81115820822479345</v>
      </c>
      <c r="E34" s="451">
        <v>2.1978732398469205</v>
      </c>
      <c r="F34" s="451">
        <v>1.572828612349474E-2</v>
      </c>
      <c r="G34" s="451">
        <v>4.0024002067051381E-2</v>
      </c>
      <c r="H34" s="451">
        <v>3.6065309692319872E-2</v>
      </c>
      <c r="I34" s="451">
        <v>2.0659400619027005E-2</v>
      </c>
      <c r="J34" s="451">
        <v>0.46930281093903348</v>
      </c>
      <c r="K34" s="455">
        <v>0.35152538588811177</v>
      </c>
      <c r="L34" s="282">
        <f t="shared" si="4"/>
        <v>3.1311784351759591</v>
      </c>
      <c r="M34" s="343">
        <f>L34*1000/GDP!C32</f>
        <v>1.525163240729211E-3</v>
      </c>
      <c r="N34" s="279"/>
      <c r="O34" s="279"/>
      <c r="P34" s="282">
        <v>0.34677556026608441</v>
      </c>
      <c r="Q34" s="451">
        <v>0.3147577672983225</v>
      </c>
      <c r="R34" s="451">
        <v>0.33422796096324825</v>
      </c>
      <c r="S34" s="451">
        <v>0.15060462411808387</v>
      </c>
      <c r="T34" s="451">
        <v>0.13184625268790914</v>
      </c>
      <c r="U34" s="451">
        <v>0.44076068012827618</v>
      </c>
      <c r="V34" s="451">
        <v>0.86419193545134099</v>
      </c>
      <c r="W34" s="451">
        <v>0.78541567883755525</v>
      </c>
      <c r="X34" s="455">
        <v>0.2267291352589052</v>
      </c>
      <c r="Y34" s="455">
        <v>1.004985</v>
      </c>
      <c r="Z34" s="279"/>
      <c r="AA34" s="279"/>
      <c r="AB34" s="279"/>
      <c r="AC34" s="282">
        <v>0.57206150220251173</v>
      </c>
      <c r="AD34" s="451">
        <v>0.5192430546501734</v>
      </c>
      <c r="AE34" s="451">
        <v>0.55136223925356598</v>
      </c>
      <c r="AF34" s="451">
        <v>2.8190503734281491</v>
      </c>
      <c r="AG34" s="451">
        <v>2.5829222082610901</v>
      </c>
      <c r="AH34" s="451">
        <v>0.46279871413468993</v>
      </c>
      <c r="AI34" s="451">
        <v>0.78015980090734371</v>
      </c>
      <c r="AJ34" s="451">
        <v>0.70904357526941397</v>
      </c>
      <c r="AK34" s="455">
        <v>2.2628845037318643</v>
      </c>
      <c r="AL34" s="455">
        <v>1.6578827768307964</v>
      </c>
    </row>
    <row r="35" spans="1:38" x14ac:dyDescent="0.2">
      <c r="A35" s="106" t="s">
        <v>59</v>
      </c>
      <c r="B35" s="106" t="s">
        <v>60</v>
      </c>
      <c r="C35" s="282">
        <v>0.11997838064923469</v>
      </c>
      <c r="D35" s="451">
        <v>0.10627350698491436</v>
      </c>
      <c r="E35" s="451">
        <v>0.22625188763414905</v>
      </c>
      <c r="F35" s="451">
        <v>4.05063367927091E-3</v>
      </c>
      <c r="G35" s="451">
        <v>3.0363790165729315E-3</v>
      </c>
      <c r="H35" s="451">
        <v>6.2893526154954799E-3</v>
      </c>
      <c r="I35" s="451">
        <v>3.9260030139815893E-3</v>
      </c>
      <c r="J35" s="451">
        <v>8.2318792957915027E-2</v>
      </c>
      <c r="K35" s="455">
        <v>4.7996612600432781E-2</v>
      </c>
      <c r="L35" s="282">
        <f t="shared" si="4"/>
        <v>0.37386966151781775</v>
      </c>
      <c r="M35" s="343">
        <f>L35*1000/GDP!C33</f>
        <v>1.6570473953028833E-3</v>
      </c>
      <c r="N35" s="279"/>
      <c r="O35" s="279"/>
      <c r="P35" s="282">
        <v>0.36334571655655601</v>
      </c>
      <c r="Q35" s="451">
        <v>0.33529469513704413</v>
      </c>
      <c r="R35" s="451">
        <v>0.34960734228652735</v>
      </c>
      <c r="S35" s="451">
        <v>0.18695388110689676</v>
      </c>
      <c r="T35" s="451">
        <v>0.1579513008542508</v>
      </c>
      <c r="U35" s="451">
        <v>0.59395143343914114</v>
      </c>
      <c r="V35" s="451">
        <v>0.73825045837243042</v>
      </c>
      <c r="W35" s="451">
        <v>0.68568043145241919</v>
      </c>
      <c r="X35" s="455">
        <v>0.22934161219625754</v>
      </c>
      <c r="Y35" s="455">
        <v>2.4561134365478687E-2</v>
      </c>
      <c r="Z35" s="279"/>
      <c r="AA35" s="279"/>
      <c r="AB35" s="279"/>
      <c r="AC35" s="282">
        <v>0.68285992137865792</v>
      </c>
      <c r="AD35" s="451">
        <v>0.63014175956117158</v>
      </c>
      <c r="AE35" s="451">
        <v>0.65704047519718034</v>
      </c>
      <c r="AF35" s="451">
        <v>3.4994437351074366</v>
      </c>
      <c r="AG35" s="451">
        <v>3.0943308170152219</v>
      </c>
      <c r="AH35" s="451">
        <v>0.623649005111098</v>
      </c>
      <c r="AI35" s="451">
        <v>0.90971971841153465</v>
      </c>
      <c r="AJ35" s="451">
        <v>0.84493954855970221</v>
      </c>
      <c r="AK35" s="455">
        <v>2.8565102327964791</v>
      </c>
      <c r="AL35" s="455">
        <v>4.615938352247187E-2</v>
      </c>
    </row>
    <row r="36" spans="1:38" x14ac:dyDescent="0.2">
      <c r="A36" s="106" t="s">
        <v>61</v>
      </c>
      <c r="B36" s="106" t="s">
        <v>62</v>
      </c>
      <c r="C36" s="282">
        <v>0.28384800894179385</v>
      </c>
      <c r="D36" s="451">
        <v>9.9095346145180674E-2</v>
      </c>
      <c r="E36" s="451">
        <v>0.38294335508697452</v>
      </c>
      <c r="F36" s="451">
        <v>7.5887566166489839E-3</v>
      </c>
      <c r="G36" s="451">
        <v>3.204655686753541E-3</v>
      </c>
      <c r="H36" s="451">
        <v>1.3601189956927358E-2</v>
      </c>
      <c r="I36" s="451">
        <v>8.5635495763804574E-3</v>
      </c>
      <c r="J36" s="451">
        <v>3.1898149866101129E-2</v>
      </c>
      <c r="K36" s="455">
        <v>2.479088939850229E-2</v>
      </c>
      <c r="L36" s="282">
        <f t="shared" si="4"/>
        <v>0.47259054618828827</v>
      </c>
      <c r="M36" s="343">
        <f>L36*1000/GDP!C34</f>
        <v>1.2075133725666899E-3</v>
      </c>
      <c r="N36" s="279"/>
      <c r="O36" s="279"/>
      <c r="P36" s="282">
        <v>0.4296309330786473</v>
      </c>
      <c r="Q36" s="451">
        <v>0.39672845221802922</v>
      </c>
      <c r="R36" s="451">
        <v>0.42060426057923972</v>
      </c>
      <c r="S36" s="451">
        <v>0.18951208540093195</v>
      </c>
      <c r="T36" s="451">
        <v>0.15978853363003173</v>
      </c>
      <c r="U36" s="451">
        <v>0.6059489218209495</v>
      </c>
      <c r="V36" s="451">
        <v>2.3252095795054957</v>
      </c>
      <c r="W36" s="451">
        <v>2.1618643136287696</v>
      </c>
      <c r="X36" s="455">
        <v>0.20503588949220319</v>
      </c>
      <c r="Y36" s="455">
        <v>3.7887096646654329E-2</v>
      </c>
      <c r="Z36" s="279"/>
      <c r="AA36" s="279"/>
      <c r="AB36" s="279"/>
      <c r="AC36" s="282">
        <v>0.69085443188058138</v>
      </c>
      <c r="AD36" s="451">
        <v>0.63794663830170761</v>
      </c>
      <c r="AE36" s="451">
        <v>0.67633937669900135</v>
      </c>
      <c r="AF36" s="451">
        <v>3.5473287639545656</v>
      </c>
      <c r="AG36" s="451">
        <v>3.1303229612101928</v>
      </c>
      <c r="AH36" s="451">
        <v>0.63624636791199696</v>
      </c>
      <c r="AI36" s="451">
        <v>0.91906793952170185</v>
      </c>
      <c r="AJ36" s="451">
        <v>0.8545036962538437</v>
      </c>
      <c r="AK36" s="455">
        <v>2.9019351421424169</v>
      </c>
      <c r="AL36" s="455">
        <v>6.0923147320580885E-2</v>
      </c>
    </row>
    <row r="37" spans="1:38" x14ac:dyDescent="0.2">
      <c r="A37" s="106" t="s">
        <v>63</v>
      </c>
      <c r="B37" s="106" t="s">
        <v>64</v>
      </c>
      <c r="C37" s="282">
        <v>0.25645319293930863</v>
      </c>
      <c r="D37" s="451">
        <v>7.512826240325907E-3</v>
      </c>
      <c r="E37" s="451">
        <v>0.26396601917963447</v>
      </c>
      <c r="F37" s="451">
        <v>7.1855698070144016E-3</v>
      </c>
      <c r="G37" s="451">
        <v>0</v>
      </c>
      <c r="H37" s="451">
        <v>1.0050472116471216E-2</v>
      </c>
      <c r="I37" s="451">
        <v>0</v>
      </c>
      <c r="J37" s="451">
        <v>0</v>
      </c>
      <c r="K37" s="455">
        <v>0.20756727813974479</v>
      </c>
      <c r="L37" s="282">
        <f t="shared" si="4"/>
        <v>0.48876933924286486</v>
      </c>
      <c r="M37" s="343">
        <f>L37*1000/GDP!C35</f>
        <v>2.6353723842388855E-3</v>
      </c>
      <c r="N37" s="279"/>
      <c r="O37" s="279"/>
      <c r="P37" s="282">
        <v>0.37774104748706688</v>
      </c>
      <c r="Q37" s="451">
        <v>0.34704251044920559</v>
      </c>
      <c r="R37" s="451">
        <v>0.37679287881071499</v>
      </c>
      <c r="S37" s="451">
        <v>0.19695761501280756</v>
      </c>
      <c r="T37" s="451" t="s">
        <v>313</v>
      </c>
      <c r="U37" s="451">
        <v>0.45634264303382388</v>
      </c>
      <c r="V37" s="451" t="s">
        <v>313</v>
      </c>
      <c r="W37" s="451" t="s">
        <v>313</v>
      </c>
      <c r="X37" s="455">
        <v>0.15963322550678061</v>
      </c>
      <c r="Y37" s="455">
        <v>0.36031208049015201</v>
      </c>
      <c r="Z37" s="279"/>
      <c r="AA37" s="279"/>
      <c r="AB37" s="279"/>
      <c r="AC37" s="282">
        <v>0.63460495977827236</v>
      </c>
      <c r="AD37" s="451">
        <v>0.58303141755466537</v>
      </c>
      <c r="AE37" s="451">
        <v>0.63301203640200121</v>
      </c>
      <c r="AF37" s="451">
        <v>3.2104091247087636</v>
      </c>
      <c r="AG37" s="451" t="s">
        <v>313</v>
      </c>
      <c r="AH37" s="451">
        <v>0.5476111716405887</v>
      </c>
      <c r="AI37" s="451" t="s">
        <v>313</v>
      </c>
      <c r="AJ37" s="451" t="s">
        <v>313</v>
      </c>
      <c r="AK37" s="455">
        <v>2.5823249333135703</v>
      </c>
      <c r="AL37" s="455">
        <v>0.60532429522345543</v>
      </c>
    </row>
    <row r="38" spans="1:38" x14ac:dyDescent="0.2">
      <c r="A38" s="106" t="s">
        <v>63</v>
      </c>
      <c r="B38" s="106" t="s">
        <v>65</v>
      </c>
      <c r="C38" s="282">
        <v>0.20479355695153417</v>
      </c>
      <c r="D38" s="451">
        <v>5.9992183772122412E-3</v>
      </c>
      <c r="E38" s="451">
        <v>0.21079277532874643</v>
      </c>
      <c r="F38" s="451">
        <v>3.5605235022130033E-3</v>
      </c>
      <c r="G38" s="451">
        <v>0</v>
      </c>
      <c r="H38" s="451">
        <v>3.957450129875968E-3</v>
      </c>
      <c r="I38" s="451">
        <v>0</v>
      </c>
      <c r="J38" s="451">
        <v>0</v>
      </c>
      <c r="K38" s="455">
        <v>6.3938365348843992E-2</v>
      </c>
      <c r="L38" s="282">
        <f t="shared" si="4"/>
        <v>0.28224911430967942</v>
      </c>
      <c r="M38" s="343">
        <f>L38*1000/GDP!C36</f>
        <v>1.81676588466432E-3</v>
      </c>
      <c r="N38" s="279"/>
      <c r="O38" s="279"/>
      <c r="P38" s="282">
        <v>0.39416457129085236</v>
      </c>
      <c r="Q38" s="451">
        <v>0.36213131525134501</v>
      </c>
      <c r="R38" s="451">
        <v>0.39317474367923155</v>
      </c>
      <c r="S38" s="451">
        <v>0.19695761501280762</v>
      </c>
      <c r="T38" s="451" t="s">
        <v>313</v>
      </c>
      <c r="U38" s="451">
        <v>0.45634264303382399</v>
      </c>
      <c r="V38" s="451" t="s">
        <v>313</v>
      </c>
      <c r="W38" s="451" t="s">
        <v>313</v>
      </c>
      <c r="X38" s="455">
        <v>0.15963322550678061</v>
      </c>
      <c r="Y38" s="455">
        <v>0.36031208049015201</v>
      </c>
      <c r="Z38" s="279"/>
      <c r="AA38" s="279"/>
      <c r="AB38" s="279"/>
      <c r="AC38" s="282">
        <v>0.63460495977827236</v>
      </c>
      <c r="AD38" s="451">
        <v>0.58303141755466537</v>
      </c>
      <c r="AE38" s="451">
        <v>0.63301133732356285</v>
      </c>
      <c r="AF38" s="451">
        <v>3.2104091247087641</v>
      </c>
      <c r="AG38" s="451" t="s">
        <v>313</v>
      </c>
      <c r="AH38" s="451">
        <v>0.5476111716405887</v>
      </c>
      <c r="AI38" s="451" t="s">
        <v>313</v>
      </c>
      <c r="AJ38" s="451" t="s">
        <v>313</v>
      </c>
      <c r="AK38" s="455">
        <v>2.5823249333135703</v>
      </c>
      <c r="AL38" s="455">
        <v>0.58010244958914481</v>
      </c>
    </row>
    <row r="39" spans="1:38" x14ac:dyDescent="0.2">
      <c r="A39" s="106" t="s">
        <v>66</v>
      </c>
      <c r="B39" s="106" t="s">
        <v>67</v>
      </c>
      <c r="C39" s="282">
        <v>1.8893884377376224</v>
      </c>
      <c r="D39" s="451">
        <v>7.2546884958789359E-2</v>
      </c>
      <c r="E39" s="451">
        <v>1.9619353226964122</v>
      </c>
      <c r="F39" s="451">
        <v>3.7008935417463779E-2</v>
      </c>
      <c r="G39" s="451">
        <v>1.1907125878352767E-2</v>
      </c>
      <c r="H39" s="451">
        <v>9.8831550183788898E-3</v>
      </c>
      <c r="I39" s="451">
        <v>9.2903656730100106E-2</v>
      </c>
      <c r="J39" s="451">
        <v>3.5839170191072555E-3</v>
      </c>
      <c r="K39" s="455">
        <v>0.21493047174664523</v>
      </c>
      <c r="L39" s="282">
        <f t="shared" si="4"/>
        <v>2.3321525845064603</v>
      </c>
      <c r="M39" s="343">
        <f>L39*1000/GDP!C37</f>
        <v>1.2257713573564913E-3</v>
      </c>
      <c r="N39" s="279"/>
      <c r="O39" s="279"/>
      <c r="P39" s="282">
        <v>0.41876757605750359</v>
      </c>
      <c r="Q39" s="451">
        <v>0.38511965907679013</v>
      </c>
      <c r="R39" s="451">
        <v>0.41741902059330993</v>
      </c>
      <c r="S39" s="451">
        <v>0.30580243990485945</v>
      </c>
      <c r="T39" s="451">
        <v>0.27321873680449749</v>
      </c>
      <c r="U39" s="451">
        <v>0.46986404594524578</v>
      </c>
      <c r="V39" s="451">
        <v>0.46828528041257977</v>
      </c>
      <c r="W39" s="451">
        <v>0.43267396991947965</v>
      </c>
      <c r="X39" s="455">
        <v>0.16325006994180716</v>
      </c>
      <c r="Y39" s="455">
        <v>1.1106713138297353</v>
      </c>
      <c r="Z39" s="279"/>
      <c r="AA39" s="279"/>
      <c r="AB39" s="279"/>
      <c r="AC39" s="282">
        <v>0.986375990103459</v>
      </c>
      <c r="AD39" s="451">
        <v>0.90712081533746236</v>
      </c>
      <c r="AE39" s="451">
        <v>0.98319956765039684</v>
      </c>
      <c r="AF39" s="451">
        <v>5.0046469657768418</v>
      </c>
      <c r="AG39" s="451">
        <v>4.4713944158438395</v>
      </c>
      <c r="AH39" s="451">
        <v>0.86238696476227306</v>
      </c>
      <c r="AI39" s="451">
        <v>1.3235267465747564</v>
      </c>
      <c r="AJ39" s="451">
        <v>1.2228775827217504</v>
      </c>
      <c r="AK39" s="455">
        <v>4.0391473708982977</v>
      </c>
      <c r="AL39" s="455">
        <v>2.6161039667213379</v>
      </c>
    </row>
    <row r="40" spans="1:38" x14ac:dyDescent="0.2">
      <c r="A40" s="106" t="s">
        <v>66</v>
      </c>
      <c r="B40" s="106" t="s">
        <v>68</v>
      </c>
      <c r="C40" s="282">
        <v>0.25613857166434334</v>
      </c>
      <c r="D40" s="451">
        <v>6.7856177337460456E-3</v>
      </c>
      <c r="E40" s="451">
        <v>0.26292418939808937</v>
      </c>
      <c r="F40" s="451">
        <v>6.594677321728918E-3</v>
      </c>
      <c r="G40" s="451">
        <v>3.7374656560560759E-4</v>
      </c>
      <c r="H40" s="451">
        <v>1.2174353159594502E-3</v>
      </c>
      <c r="I40" s="451">
        <v>8.6109088038981083E-3</v>
      </c>
      <c r="J40" s="451">
        <v>2.2918754772136509E-4</v>
      </c>
      <c r="K40" s="455">
        <v>1.9673592065093809E-2</v>
      </c>
      <c r="L40" s="282">
        <f t="shared" si="4"/>
        <v>0.29962373701809664</v>
      </c>
      <c r="M40" s="343">
        <f>L40*1000/GDP!C38</f>
        <v>1.394571733851974E-3</v>
      </c>
      <c r="N40" s="279"/>
      <c r="O40" s="279"/>
      <c r="P40" s="282">
        <v>0.41876757605750364</v>
      </c>
      <c r="Q40" s="451">
        <v>0.38511965907679013</v>
      </c>
      <c r="R40" s="451">
        <v>0.41782543438204367</v>
      </c>
      <c r="S40" s="451">
        <v>0.30580243990485939</v>
      </c>
      <c r="T40" s="451">
        <v>0.2732187368044976</v>
      </c>
      <c r="U40" s="451">
        <v>0.46986404594524578</v>
      </c>
      <c r="V40" s="451">
        <v>0.46828528041257983</v>
      </c>
      <c r="W40" s="451">
        <v>0.43267396991947971</v>
      </c>
      <c r="X40" s="455">
        <v>0.16325006994180721</v>
      </c>
      <c r="Y40" s="455">
        <v>1.1106713138297353</v>
      </c>
      <c r="Z40" s="279"/>
      <c r="AA40" s="279"/>
      <c r="AB40" s="279"/>
      <c r="AC40" s="282">
        <v>1.1789356997239924</v>
      </c>
      <c r="AD40" s="451">
        <v>1.0842083788473991</v>
      </c>
      <c r="AE40" s="451">
        <v>1.1762833347394479</v>
      </c>
      <c r="AF40" s="451">
        <v>5.9816510455113763</v>
      </c>
      <c r="AG40" s="451">
        <v>5.3442972631885475</v>
      </c>
      <c r="AH40" s="451">
        <v>1.0307416136804191</v>
      </c>
      <c r="AI40" s="451">
        <v>1.5819048179719659</v>
      </c>
      <c r="AJ40" s="451">
        <v>1.4616069867147066</v>
      </c>
      <c r="AK40" s="455">
        <v>4.8276672179529072</v>
      </c>
      <c r="AL40" s="455">
        <v>3.1268181621430533</v>
      </c>
    </row>
    <row r="41" spans="1:38" x14ac:dyDescent="0.2">
      <c r="A41" s="106" t="s">
        <v>69</v>
      </c>
      <c r="B41" s="106" t="s">
        <v>70</v>
      </c>
      <c r="C41" s="405">
        <v>3.0912164873328636</v>
      </c>
      <c r="D41" s="406">
        <v>4.0307802687730127E-2</v>
      </c>
      <c r="E41" s="406">
        <v>3.131524290020594</v>
      </c>
      <c r="F41" s="406">
        <v>0.18845066168998373</v>
      </c>
      <c r="G41" s="406">
        <v>0</v>
      </c>
      <c r="H41" s="406">
        <v>0.15245649235641356</v>
      </c>
      <c r="I41" s="406">
        <v>0.33094250590372876</v>
      </c>
      <c r="J41" s="406">
        <v>0.1128531307328982</v>
      </c>
      <c r="K41" s="407">
        <v>0.24870875016309968</v>
      </c>
      <c r="L41" s="405">
        <f t="shared" si="4"/>
        <v>4.1649358308667184</v>
      </c>
      <c r="M41" s="344">
        <f>L41*1000/GDP!C39</f>
        <v>1.0511332680518753E-3</v>
      </c>
      <c r="N41" s="279"/>
      <c r="O41" s="279"/>
      <c r="P41" s="405">
        <v>0.4352936476647436</v>
      </c>
      <c r="Q41" s="406">
        <v>0.39975224515116864</v>
      </c>
      <c r="R41" s="406">
        <v>0.43479606802955351</v>
      </c>
      <c r="S41" s="406">
        <v>0.18530398182542668</v>
      </c>
      <c r="T41" s="406" t="s">
        <v>390</v>
      </c>
      <c r="U41" s="406">
        <v>0.5152786225633571</v>
      </c>
      <c r="V41" s="406">
        <v>0.79378907578348623</v>
      </c>
      <c r="W41" s="406">
        <v>0.73185538770551672</v>
      </c>
      <c r="X41" s="407">
        <v>0.19516698037764682</v>
      </c>
      <c r="Y41" s="407">
        <v>1.3753088463287266</v>
      </c>
      <c r="Z41" s="279"/>
      <c r="AA41" s="279"/>
      <c r="AB41" s="279"/>
      <c r="AC41" s="405">
        <v>0.63043639799221607</v>
      </c>
      <c r="AD41" s="406">
        <v>0.57896173508257753</v>
      </c>
      <c r="AE41" s="406">
        <v>0.62971575271148117</v>
      </c>
      <c r="AF41" s="406">
        <v>3.1854405289043903</v>
      </c>
      <c r="AG41" s="406" t="s">
        <v>390</v>
      </c>
      <c r="AH41" s="406">
        <v>0.54104255369152487</v>
      </c>
      <c r="AI41" s="406">
        <v>0.84841931885954658</v>
      </c>
      <c r="AJ41" s="406">
        <v>0.78222322337699435</v>
      </c>
      <c r="AK41" s="407">
        <v>2.5586391127509498</v>
      </c>
      <c r="AL41" s="407">
        <v>1.9918617233626554</v>
      </c>
    </row>
    <row r="43" spans="1:38" s="8" customFormat="1" ht="13.5" thickBot="1" x14ac:dyDescent="0.25"/>
    <row r="44" spans="1:38" ht="13.5" thickTop="1" x14ac:dyDescent="0.2"/>
    <row r="45" spans="1:38" x14ac:dyDescent="0.2">
      <c r="F45" s="89"/>
    </row>
    <row r="46" spans="1:38" ht="20.25" thickBot="1" x14ac:dyDescent="0.35">
      <c r="A46" s="367" t="s">
        <v>86</v>
      </c>
    </row>
    <row r="47" spans="1:38" ht="13.5" thickTop="1" x14ac:dyDescent="0.2"/>
    <row r="48" spans="1:38" ht="12.75" customHeight="1" x14ac:dyDescent="0.2">
      <c r="C48" s="18" t="s">
        <v>84</v>
      </c>
      <c r="D48" s="19"/>
      <c r="E48" s="19"/>
      <c r="F48" s="19"/>
      <c r="G48" s="19"/>
      <c r="H48" s="20"/>
      <c r="I48" s="481" t="s">
        <v>367</v>
      </c>
      <c r="J48" s="481" t="s">
        <v>366</v>
      </c>
      <c r="P48" s="23" t="s">
        <v>85</v>
      </c>
      <c r="Q48" s="98"/>
      <c r="R48" s="98"/>
      <c r="S48" s="98"/>
      <c r="T48" s="98"/>
      <c r="AC48" s="26" t="s">
        <v>73</v>
      </c>
      <c r="AD48" s="100"/>
      <c r="AE48" s="100"/>
      <c r="AF48" s="100"/>
      <c r="AG48" s="100"/>
    </row>
    <row r="49" spans="1:36" ht="51.75" customHeight="1" x14ac:dyDescent="0.2">
      <c r="C49" s="125" t="s">
        <v>173</v>
      </c>
      <c r="D49" s="114" t="s">
        <v>236</v>
      </c>
      <c r="E49" s="114" t="s">
        <v>404</v>
      </c>
      <c r="F49" s="125" t="s">
        <v>174</v>
      </c>
      <c r="G49" s="125" t="s">
        <v>175</v>
      </c>
      <c r="H49" s="125" t="s">
        <v>176</v>
      </c>
      <c r="I49" s="482"/>
      <c r="J49" s="482"/>
      <c r="P49" s="22" t="s">
        <v>173</v>
      </c>
      <c r="Q49" s="120" t="s">
        <v>403</v>
      </c>
      <c r="R49" s="120" t="s">
        <v>174</v>
      </c>
      <c r="S49" s="120" t="s">
        <v>175</v>
      </c>
      <c r="T49" s="120" t="s">
        <v>176</v>
      </c>
      <c r="AC49" s="29" t="s">
        <v>173</v>
      </c>
      <c r="AD49" s="29" t="s">
        <v>405</v>
      </c>
      <c r="AE49" s="29" t="s">
        <v>174</v>
      </c>
      <c r="AF49" s="29" t="s">
        <v>175</v>
      </c>
      <c r="AG49" s="29" t="s">
        <v>176</v>
      </c>
    </row>
    <row r="50" spans="1:36" x14ac:dyDescent="0.2">
      <c r="A50" s="106" t="s">
        <v>1</v>
      </c>
      <c r="B50" s="106" t="s">
        <v>2</v>
      </c>
      <c r="C50" s="607">
        <v>0.3285542747356176</v>
      </c>
      <c r="D50" s="446">
        <f t="shared" ref="D50:I50" si="5">SUM(D52:D79)</f>
        <v>3.0280502998342036</v>
      </c>
      <c r="E50" s="446">
        <f t="shared" si="5"/>
        <v>2.6950747811348759</v>
      </c>
      <c r="F50" s="446">
        <f t="shared" si="5"/>
        <v>7.4323331128949177E-2</v>
      </c>
      <c r="G50" s="446">
        <f t="shared" si="5"/>
        <v>0.50142213660676804</v>
      </c>
      <c r="H50" s="402">
        <f t="shared" si="5"/>
        <v>0.13279837877485182</v>
      </c>
      <c r="I50" s="147">
        <f t="shared" si="5"/>
        <v>3.7365941463447729</v>
      </c>
      <c r="J50" s="342">
        <f>I50*1000/GDP!C3</f>
        <v>2.5120306184895849E-4</v>
      </c>
      <c r="L50" s="279"/>
      <c r="P50" s="610">
        <v>0.302957403697238</v>
      </c>
      <c r="Q50" s="446">
        <v>0.8037573179824864</v>
      </c>
      <c r="R50" s="446">
        <v>0.11403301486432754</v>
      </c>
      <c r="S50" s="446">
        <v>0.15667039178445624</v>
      </c>
      <c r="T50" s="402">
        <v>0.13621614122656855</v>
      </c>
      <c r="U50" s="424"/>
      <c r="V50" s="424"/>
      <c r="W50" s="424"/>
      <c r="X50" s="366"/>
      <c r="Y50" s="366"/>
      <c r="AC50" s="611">
        <v>90.66067183653908</v>
      </c>
      <c r="AD50" s="448">
        <v>106.46763494828357</v>
      </c>
      <c r="AE50" s="446">
        <v>6.7143784909457942</v>
      </c>
      <c r="AF50" s="448">
        <v>86.49286327634583</v>
      </c>
      <c r="AG50" s="449">
        <v>61.302218237970372</v>
      </c>
      <c r="AH50" s="424"/>
      <c r="AI50" s="424"/>
      <c r="AJ50" s="424"/>
    </row>
    <row r="51" spans="1:36" x14ac:dyDescent="0.2">
      <c r="A51" s="106" t="s">
        <v>1</v>
      </c>
      <c r="B51" s="106" t="s">
        <v>319</v>
      </c>
      <c r="C51" s="606">
        <v>0.30704503544523032</v>
      </c>
      <c r="D51" s="451">
        <f t="shared" ref="D51:I51" si="6">SUM(D52:D78)</f>
        <v>2.7137340733076791</v>
      </c>
      <c r="E51" s="451">
        <f t="shared" si="6"/>
        <v>2.4022677938987385</v>
      </c>
      <c r="F51" s="451">
        <f t="shared" si="6"/>
        <v>6.0112735635999254E-2</v>
      </c>
      <c r="G51" s="451">
        <f t="shared" si="6"/>
        <v>0.49657862593717866</v>
      </c>
      <c r="H51" s="455">
        <f t="shared" si="6"/>
        <v>0.11453095669350394</v>
      </c>
      <c r="I51" s="282">
        <f t="shared" si="6"/>
        <v>3.3849563915743612</v>
      </c>
      <c r="J51" s="343">
        <f>I51*1000/GDP!C4</f>
        <v>2.6400044296291404E-4</v>
      </c>
      <c r="L51" s="279"/>
      <c r="P51" s="606">
        <v>0.29498317348156894</v>
      </c>
      <c r="Q51" s="451">
        <v>0.82175066350235015</v>
      </c>
      <c r="R51" s="451">
        <v>0.13277381844888861</v>
      </c>
      <c r="S51" s="451">
        <v>0.1572791248843948</v>
      </c>
      <c r="T51" s="455">
        <v>0.14348796350479667</v>
      </c>
      <c r="U51" s="424"/>
      <c r="V51" s="424"/>
      <c r="W51" s="424"/>
      <c r="X51" s="366"/>
      <c r="Y51" s="366"/>
      <c r="AC51" s="608">
        <v>88.277484863231336</v>
      </c>
      <c r="AD51" s="451">
        <v>105.68410721921737</v>
      </c>
      <c r="AE51" s="451">
        <v>7.0535793517861309</v>
      </c>
      <c r="AF51" s="451">
        <v>86.43116948817925</v>
      </c>
      <c r="AG51" s="455">
        <v>62.035686384228391</v>
      </c>
      <c r="AH51" s="424"/>
      <c r="AI51" s="424"/>
      <c r="AJ51" s="424"/>
    </row>
    <row r="52" spans="1:36" x14ac:dyDescent="0.2">
      <c r="A52" s="106" t="s">
        <v>3</v>
      </c>
      <c r="B52" s="106" t="s">
        <v>4</v>
      </c>
      <c r="C52" s="282"/>
      <c r="D52" s="451">
        <v>4.2630399098928969E-2</v>
      </c>
      <c r="E52" s="451">
        <v>4.2630399098928969E-2</v>
      </c>
      <c r="F52" s="451">
        <v>1.5419172388755652E-3</v>
      </c>
      <c r="G52" s="451">
        <v>1.217186818737463E-2</v>
      </c>
      <c r="H52" s="455">
        <v>3.4448559492468961E-3</v>
      </c>
      <c r="I52" s="282">
        <f t="shared" ref="I52:I86" si="7">SUM(D52,F52:H52)</f>
        <v>5.9789040474426056E-2</v>
      </c>
      <c r="J52" s="343">
        <f>I52*1000/GDP!C5</f>
        <v>1.8472906733164654E-4</v>
      </c>
      <c r="L52" s="279"/>
      <c r="P52" s="282"/>
      <c r="Q52" s="451">
        <v>0.37977358650706727</v>
      </c>
      <c r="R52" s="451">
        <v>0.17545999123605621</v>
      </c>
      <c r="S52" s="451">
        <v>6.3269410560311518E-2</v>
      </c>
      <c r="T52" s="455">
        <v>0.33515372478937666</v>
      </c>
      <c r="U52" s="424"/>
      <c r="V52" s="424"/>
      <c r="W52" s="424"/>
      <c r="X52" s="366"/>
      <c r="Y52" s="366"/>
      <c r="AC52" s="282"/>
      <c r="AD52" s="451">
        <v>47.501874552508205</v>
      </c>
      <c r="AE52" s="451">
        <v>7.5671968699420651</v>
      </c>
      <c r="AF52" s="451">
        <v>32.499367973889711</v>
      </c>
      <c r="AG52" s="455">
        <v>99.15053376831446</v>
      </c>
      <c r="AH52" s="424"/>
      <c r="AI52" s="424"/>
      <c r="AJ52" s="424"/>
    </row>
    <row r="53" spans="1:36" x14ac:dyDescent="0.2">
      <c r="A53" s="106" t="s">
        <v>5</v>
      </c>
      <c r="B53" s="103" t="s">
        <v>6</v>
      </c>
      <c r="C53" s="282">
        <v>1.8712934995351129E-3</v>
      </c>
      <c r="D53" s="451">
        <v>5.587184579345357E-2</v>
      </c>
      <c r="E53" s="451">
        <v>5.4000552293918459E-2</v>
      </c>
      <c r="F53" s="451">
        <v>7.205902340702969E-4</v>
      </c>
      <c r="G53" s="451">
        <v>4.7471047563991051E-3</v>
      </c>
      <c r="H53" s="455">
        <v>1.8956529162669213E-3</v>
      </c>
      <c r="I53" s="282">
        <f t="shared" si="7"/>
        <v>6.3235193700189901E-2</v>
      </c>
      <c r="J53" s="343">
        <f>I53*1000/GDP!C6</f>
        <v>1.6298948555482215E-4</v>
      </c>
      <c r="L53" s="279"/>
      <c r="P53" s="282">
        <v>0.20563664830056186</v>
      </c>
      <c r="Q53" s="451">
        <v>0.54876078368527847</v>
      </c>
      <c r="R53" s="451">
        <v>0.47550362649810246</v>
      </c>
      <c r="S53" s="451">
        <v>8.3022132061206927E-2</v>
      </c>
      <c r="T53" s="455">
        <v>0.12135119370203426</v>
      </c>
      <c r="U53" s="424"/>
      <c r="V53" s="424"/>
      <c r="W53" s="424"/>
      <c r="X53" s="366"/>
      <c r="Y53" s="366"/>
      <c r="AC53" s="282">
        <v>61.485357841867994</v>
      </c>
      <c r="AD53" s="451">
        <v>47.497923508594994</v>
      </c>
      <c r="AE53" s="451">
        <v>9.0748974742467077</v>
      </c>
      <c r="AF53" s="451">
        <v>38.899797263554262</v>
      </c>
      <c r="AG53" s="455">
        <v>55.734513831600971</v>
      </c>
      <c r="AH53" s="424"/>
      <c r="AI53" s="424"/>
      <c r="AJ53" s="424"/>
    </row>
    <row r="54" spans="1:36" x14ac:dyDescent="0.2">
      <c r="A54" s="106" t="s">
        <v>7</v>
      </c>
      <c r="B54" s="103" t="s">
        <v>8</v>
      </c>
      <c r="C54" s="282"/>
      <c r="D54" s="451">
        <v>3.616890094148896E-2</v>
      </c>
      <c r="E54" s="451">
        <v>3.616890094148896E-2</v>
      </c>
      <c r="F54" s="451">
        <v>1.4772813979581462E-4</v>
      </c>
      <c r="G54" s="451">
        <v>7.8716468580662651E-3</v>
      </c>
      <c r="H54" s="455">
        <v>4.4230108186728984E-4</v>
      </c>
      <c r="I54" s="282">
        <f t="shared" si="7"/>
        <v>4.463057702121833E-2</v>
      </c>
      <c r="J54" s="343">
        <f>I54*1000/GDP!C7</f>
        <v>4.3934652131456066E-4</v>
      </c>
      <c r="L54" s="279"/>
      <c r="P54" s="282"/>
      <c r="Q54" s="451">
        <v>2.5604204754448232</v>
      </c>
      <c r="R54" s="451">
        <v>0.10831753435021829</v>
      </c>
      <c r="S54" s="451">
        <v>0.244458538831136</v>
      </c>
      <c r="T54" s="455">
        <v>0.10286873228442979</v>
      </c>
      <c r="U54" s="424"/>
      <c r="V54" s="424"/>
      <c r="W54" s="424"/>
      <c r="X54" s="366"/>
      <c r="Y54" s="366"/>
      <c r="AC54" s="282"/>
      <c r="AD54" s="451">
        <v>166.05681641651461</v>
      </c>
      <c r="AE54" s="451">
        <v>4.0195285150156677</v>
      </c>
      <c r="AF54" s="451">
        <v>118.14644871309777</v>
      </c>
      <c r="AG54" s="455">
        <v>28.672780741143338</v>
      </c>
      <c r="AH54" s="424"/>
      <c r="AI54" s="424"/>
      <c r="AJ54" s="424"/>
    </row>
    <row r="55" spans="1:36" x14ac:dyDescent="0.2">
      <c r="A55" s="106" t="s">
        <v>9</v>
      </c>
      <c r="B55" s="103" t="s">
        <v>10</v>
      </c>
      <c r="C55" s="282"/>
      <c r="D55" s="451">
        <v>2.5738979574841132E-3</v>
      </c>
      <c r="E55" s="451">
        <v>2.5738979574841132E-3</v>
      </c>
      <c r="F55" s="451">
        <v>4.2794418696520285E-4</v>
      </c>
      <c r="G55" s="451">
        <v>6.942968413005975E-4</v>
      </c>
      <c r="H55" s="455">
        <v>1.0267261826299398E-3</v>
      </c>
      <c r="I55" s="282">
        <f t="shared" si="7"/>
        <v>4.7228651683798532E-3</v>
      </c>
      <c r="J55" s="343">
        <f>I55*1000/GDP!C8</f>
        <v>6.4399486867200084E-5</v>
      </c>
      <c r="L55" s="279"/>
      <c r="P55" s="282"/>
      <c r="Q55" s="451">
        <v>0.44221309541018139</v>
      </c>
      <c r="R55" s="451">
        <v>0.11922086082591288</v>
      </c>
      <c r="S55" s="451">
        <v>5.8170927988619538E-2</v>
      </c>
      <c r="T55" s="455">
        <v>0.10366218768729904</v>
      </c>
      <c r="U55" s="424"/>
      <c r="V55" s="424"/>
      <c r="W55" s="424"/>
      <c r="X55" s="366"/>
      <c r="Y55" s="366"/>
      <c r="AC55" s="282"/>
      <c r="AD55" s="451">
        <v>34.863438771020007</v>
      </c>
      <c r="AE55" s="451">
        <v>5.7057703387694527</v>
      </c>
      <c r="AF55" s="451">
        <v>26.002416949563674</v>
      </c>
      <c r="AG55" s="455">
        <v>47.470419139358349</v>
      </c>
      <c r="AH55" s="424"/>
      <c r="AI55" s="424"/>
      <c r="AJ55" s="424"/>
    </row>
    <row r="56" spans="1:36" x14ac:dyDescent="0.2">
      <c r="A56" s="106" t="s">
        <v>11</v>
      </c>
      <c r="B56" s="103" t="s">
        <v>12</v>
      </c>
      <c r="C56" s="282"/>
      <c r="D56" s="451"/>
      <c r="E56" s="451"/>
      <c r="F56" s="451"/>
      <c r="G56" s="451"/>
      <c r="H56" s="455"/>
      <c r="I56" s="282"/>
      <c r="J56" s="343"/>
      <c r="L56" s="279"/>
      <c r="P56" s="282"/>
      <c r="Q56" s="451"/>
      <c r="R56" s="451"/>
      <c r="S56" s="451"/>
      <c r="T56" s="455"/>
      <c r="U56" s="424"/>
      <c r="V56" s="424"/>
      <c r="W56" s="424"/>
      <c r="X56" s="366"/>
      <c r="Y56" s="366"/>
      <c r="AC56" s="282"/>
      <c r="AD56" s="451"/>
      <c r="AE56" s="451"/>
      <c r="AF56" s="451"/>
      <c r="AG56" s="455"/>
      <c r="AH56" s="424"/>
      <c r="AI56" s="424"/>
      <c r="AJ56" s="424"/>
    </row>
    <row r="57" spans="1:36" x14ac:dyDescent="0.2">
      <c r="A57" s="106" t="s">
        <v>13</v>
      </c>
      <c r="B57" s="103" t="s">
        <v>14</v>
      </c>
      <c r="C57" s="282"/>
      <c r="D57" s="451">
        <v>0.11143075579186104</v>
      </c>
      <c r="E57" s="451">
        <v>0.11143075579186104</v>
      </c>
      <c r="F57" s="451">
        <v>4.7352088772684361E-3</v>
      </c>
      <c r="G57" s="451">
        <v>3.1407949991083692E-2</v>
      </c>
      <c r="H57" s="455">
        <v>6.6944290646034415E-3</v>
      </c>
      <c r="I57" s="282">
        <f t="shared" si="7"/>
        <v>0.15426834372481663</v>
      </c>
      <c r="J57" s="343">
        <f>I57*1000/GDP!C10</f>
        <v>5.7098780701913784E-4</v>
      </c>
      <c r="L57" s="279"/>
      <c r="P57" s="282"/>
      <c r="Q57" s="451">
        <v>1.810535605684634</v>
      </c>
      <c r="R57" s="451">
        <v>0.24031398092581266</v>
      </c>
      <c r="S57" s="451">
        <v>0.22672942994328374</v>
      </c>
      <c r="T57" s="455">
        <v>0.4753258887386147</v>
      </c>
      <c r="U57" s="424"/>
      <c r="V57" s="424"/>
      <c r="W57" s="424"/>
      <c r="X57" s="366"/>
      <c r="Y57" s="366"/>
      <c r="AC57" s="282"/>
      <c r="AD57" s="451">
        <v>191.12613473243866</v>
      </c>
      <c r="AE57" s="451">
        <v>6.8818916127687269</v>
      </c>
      <c r="AF57" s="451">
        <v>130.36240865330288</v>
      </c>
      <c r="AG57" s="455">
        <v>118.06329721831943</v>
      </c>
      <c r="AH57" s="424"/>
      <c r="AI57" s="424"/>
      <c r="AJ57" s="424"/>
    </row>
    <row r="58" spans="1:36" x14ac:dyDescent="0.2">
      <c r="A58" s="106" t="s">
        <v>15</v>
      </c>
      <c r="B58" s="103" t="s">
        <v>16</v>
      </c>
      <c r="C58" s="282"/>
      <c r="D58" s="451">
        <v>2.7970828629063697E-2</v>
      </c>
      <c r="E58" s="451">
        <v>2.7970828629063697E-2</v>
      </c>
      <c r="F58" s="451">
        <v>2.686209076656051E-3</v>
      </c>
      <c r="G58" s="451">
        <v>1.8219422948311025E-3</v>
      </c>
      <c r="H58" s="455">
        <v>3.1309619170098025E-3</v>
      </c>
      <c r="I58" s="282">
        <f t="shared" si="7"/>
        <v>3.5609941917560652E-2</v>
      </c>
      <c r="J58" s="343">
        <f>I58*1000/GDP!C11</f>
        <v>1.728369472584873E-4</v>
      </c>
      <c r="L58" s="279"/>
      <c r="P58" s="282"/>
      <c r="Q58" s="451">
        <v>1.1415250946280568</v>
      </c>
      <c r="R58" s="451">
        <v>6.6232989450700705E-2</v>
      </c>
      <c r="S58" s="451">
        <v>0.14204066362348103</v>
      </c>
      <c r="T58" s="455">
        <v>0.31615998373797266</v>
      </c>
      <c r="U58" s="424"/>
      <c r="V58" s="424"/>
      <c r="W58" s="424"/>
      <c r="X58" s="366"/>
      <c r="Y58" s="366"/>
      <c r="AC58" s="282"/>
      <c r="AD58" s="451">
        <v>86.272592812437608</v>
      </c>
      <c r="AE58" s="451">
        <v>5.759213755876865</v>
      </c>
      <c r="AF58" s="451">
        <v>81.188622605083395</v>
      </c>
      <c r="AG58" s="455">
        <v>119.13512317261636</v>
      </c>
      <c r="AH58" s="424"/>
      <c r="AI58" s="424"/>
      <c r="AJ58" s="424"/>
    </row>
    <row r="59" spans="1:36" x14ac:dyDescent="0.2">
      <c r="A59" s="106" t="s">
        <v>17</v>
      </c>
      <c r="B59" s="103" t="s">
        <v>18</v>
      </c>
      <c r="C59" s="282"/>
      <c r="D59" s="451">
        <v>6.6698780218335909E-4</v>
      </c>
      <c r="E59" s="451">
        <v>6.6698780218335909E-4</v>
      </c>
      <c r="F59" s="451">
        <v>1.020247954134693E-4</v>
      </c>
      <c r="G59" s="451">
        <v>0</v>
      </c>
      <c r="H59" s="455">
        <v>1.4683549985552331E-3</v>
      </c>
      <c r="I59" s="282">
        <f t="shared" si="7"/>
        <v>2.2373675961520614E-3</v>
      </c>
      <c r="J59" s="343">
        <f>I59*1000/GDP!C12</f>
        <v>7.7635157227942035E-5</v>
      </c>
      <c r="L59" s="279"/>
      <c r="P59" s="282"/>
      <c r="Q59" s="451">
        <v>1.3992751094755784</v>
      </c>
      <c r="R59" s="451">
        <v>4.280760646718991E-2</v>
      </c>
      <c r="S59" s="451"/>
      <c r="T59" s="455">
        <v>4.7107956321951659E-2</v>
      </c>
      <c r="U59" s="424"/>
      <c r="V59" s="424"/>
      <c r="W59" s="424"/>
      <c r="X59" s="366"/>
      <c r="Y59" s="366"/>
      <c r="AC59" s="282"/>
      <c r="AD59" s="451">
        <v>153.80196261469115</v>
      </c>
      <c r="AE59" s="451">
        <v>4.7052176122525839</v>
      </c>
      <c r="AF59" s="451"/>
      <c r="AG59" s="455">
        <v>23.326650935095962</v>
      </c>
      <c r="AH59" s="424"/>
      <c r="AI59" s="424"/>
      <c r="AJ59" s="424"/>
    </row>
    <row r="60" spans="1:36" x14ac:dyDescent="0.2">
      <c r="A60" s="106" t="s">
        <v>19</v>
      </c>
      <c r="B60" s="103" t="s">
        <v>20</v>
      </c>
      <c r="C60" s="282"/>
      <c r="D60" s="451">
        <v>1.8531024473521191E-2</v>
      </c>
      <c r="E60" s="451">
        <v>1.8531024473521191E-2</v>
      </c>
      <c r="F60" s="451">
        <v>1.5561477652512989E-4</v>
      </c>
      <c r="G60" s="451">
        <v>3.1469220120953455E-3</v>
      </c>
      <c r="H60" s="455">
        <v>1.1233809805674363E-3</v>
      </c>
      <c r="I60" s="282">
        <f t="shared" si="7"/>
        <v>2.2956942242709104E-2</v>
      </c>
      <c r="J60" s="343">
        <f>I60*1000/GDP!C13</f>
        <v>1.3114880312324891E-4</v>
      </c>
      <c r="L60" s="279"/>
      <c r="P60" s="282"/>
      <c r="Q60" s="451">
        <v>0.49297900225001962</v>
      </c>
      <c r="R60" s="451">
        <v>4.383374016096684E-2</v>
      </c>
      <c r="S60" s="451">
        <v>6.0516222769054343E-2</v>
      </c>
      <c r="T60" s="455">
        <v>3.4376546268319527E-2</v>
      </c>
      <c r="U60" s="424"/>
      <c r="V60" s="424"/>
      <c r="W60" s="424"/>
      <c r="X60" s="366"/>
      <c r="Y60" s="366"/>
      <c r="AC60" s="282"/>
      <c r="AD60" s="451">
        <v>57.492790393020719</v>
      </c>
      <c r="AE60" s="451">
        <v>4.2563169348866916</v>
      </c>
      <c r="AF60" s="451">
        <v>39.673893884564521</v>
      </c>
      <c r="AG60" s="455">
        <v>23.729916585859694</v>
      </c>
      <c r="AH60" s="424"/>
      <c r="AI60" s="424"/>
      <c r="AJ60" s="424"/>
    </row>
    <row r="61" spans="1:36" x14ac:dyDescent="0.2">
      <c r="A61" s="106" t="s">
        <v>21</v>
      </c>
      <c r="B61" s="103" t="s">
        <v>22</v>
      </c>
      <c r="C61" s="282">
        <v>5.4852707197244652E-2</v>
      </c>
      <c r="D61" s="451">
        <v>7.9681785809337768E-2</v>
      </c>
      <c r="E61" s="451">
        <v>2.4829078612093117E-2</v>
      </c>
      <c r="F61" s="451">
        <v>6.0440674011868591E-3</v>
      </c>
      <c r="G61" s="451">
        <v>1.1510878587429819E-2</v>
      </c>
      <c r="H61" s="455">
        <v>9.6381248542511833E-3</v>
      </c>
      <c r="I61" s="282">
        <f t="shared" si="7"/>
        <v>0.10687485665220563</v>
      </c>
      <c r="J61" s="343">
        <f>I61*1000/GDP!C14</f>
        <v>5.2683890638303163E-5</v>
      </c>
      <c r="L61" s="279"/>
      <c r="P61" s="282">
        <v>0.10974931412013737</v>
      </c>
      <c r="Q61" s="451">
        <v>9.912235923981981E-2</v>
      </c>
      <c r="R61" s="451">
        <v>6.920226262799177E-2</v>
      </c>
      <c r="S61" s="451">
        <v>3.7375746048435E-2</v>
      </c>
      <c r="T61" s="455">
        <v>0.27902000147418349</v>
      </c>
      <c r="U61" s="424"/>
      <c r="V61" s="424"/>
      <c r="W61" s="424"/>
      <c r="X61" s="366"/>
      <c r="Y61" s="366"/>
      <c r="AC61" s="282">
        <v>32.815044921921064</v>
      </c>
      <c r="AD61" s="451">
        <v>25.45735839833474</v>
      </c>
      <c r="AE61" s="451">
        <v>7.1658988084600708</v>
      </c>
      <c r="AF61" s="451">
        <v>20.761017573324317</v>
      </c>
      <c r="AG61" s="455">
        <v>133.59869757112182</v>
      </c>
      <c r="AH61" s="424"/>
      <c r="AI61" s="424"/>
      <c r="AJ61" s="424"/>
    </row>
    <row r="62" spans="1:36" x14ac:dyDescent="0.2">
      <c r="A62" s="106" t="s">
        <v>23</v>
      </c>
      <c r="B62" s="103" t="s">
        <v>24</v>
      </c>
      <c r="C62" s="282">
        <v>0.14759002545952907</v>
      </c>
      <c r="D62" s="451">
        <v>1.225102598520178</v>
      </c>
      <c r="E62" s="451">
        <v>1.077512573060649</v>
      </c>
      <c r="F62" s="451">
        <v>2.5874449558849259E-2</v>
      </c>
      <c r="G62" s="451">
        <v>0.2399657488895944</v>
      </c>
      <c r="H62" s="455">
        <v>4.2529118597690707E-2</v>
      </c>
      <c r="I62" s="282">
        <f t="shared" si="7"/>
        <v>1.5334719155663121</v>
      </c>
      <c r="J62" s="343">
        <f>I62*1000/GDP!C15</f>
        <v>5.1835816401724359E-4</v>
      </c>
      <c r="L62" s="279"/>
      <c r="P62" s="282">
        <v>0.58382130324180803</v>
      </c>
      <c r="Q62" s="451">
        <v>1.5185878552092065</v>
      </c>
      <c r="R62" s="451">
        <v>0.2444669463974721</v>
      </c>
      <c r="S62" s="451">
        <v>0.22922210645132554</v>
      </c>
      <c r="T62" s="455">
        <v>0.35604120706573494</v>
      </c>
      <c r="U62" s="424"/>
      <c r="V62" s="424"/>
      <c r="W62" s="424"/>
      <c r="X62" s="366"/>
      <c r="Y62" s="366"/>
      <c r="AC62" s="282">
        <v>174.56256966930061</v>
      </c>
      <c r="AD62" s="451">
        <v>152.32356279016548</v>
      </c>
      <c r="AE62" s="451">
        <v>8.4911233922686034</v>
      </c>
      <c r="AF62" s="451">
        <v>110.44009188992558</v>
      </c>
      <c r="AG62" s="455">
        <v>129.98442643594066</v>
      </c>
      <c r="AH62" s="424"/>
      <c r="AI62" s="424"/>
      <c r="AJ62" s="424"/>
    </row>
    <row r="63" spans="1:36" x14ac:dyDescent="0.2">
      <c r="A63" s="106" t="s">
        <v>25</v>
      </c>
      <c r="B63" s="103" t="s">
        <v>26</v>
      </c>
      <c r="C63" s="282"/>
      <c r="D63" s="451">
        <v>5.3070297117621497E-3</v>
      </c>
      <c r="E63" s="451">
        <v>5.3070297117621497E-3</v>
      </c>
      <c r="F63" s="451">
        <v>5.1589093169262016E-4</v>
      </c>
      <c r="G63" s="451">
        <v>1.2854907444945666E-4</v>
      </c>
      <c r="H63" s="455">
        <v>3.387475302393138E-4</v>
      </c>
      <c r="I63" s="282">
        <f t="shared" si="7"/>
        <v>6.2902172481435403E-3</v>
      </c>
      <c r="J63" s="343">
        <f>I63*1000/GDP!C16</f>
        <v>2.9609382640479856E-5</v>
      </c>
      <c r="L63" s="279"/>
      <c r="P63" s="282"/>
      <c r="Q63" s="451">
        <v>3.4914021642865549</v>
      </c>
      <c r="R63" s="451">
        <v>4.6434945156256034E-2</v>
      </c>
      <c r="S63" s="451">
        <v>0.27188598154250415</v>
      </c>
      <c r="T63" s="455">
        <v>0.13730067620395808</v>
      </c>
      <c r="U63" s="424"/>
      <c r="V63" s="424"/>
      <c r="W63" s="424"/>
      <c r="X63" s="366"/>
      <c r="Y63" s="366"/>
      <c r="AC63" s="282"/>
      <c r="AD63" s="451">
        <v>155.08192646726775</v>
      </c>
      <c r="AE63" s="451">
        <v>4.6175972202580553</v>
      </c>
      <c r="AF63" s="451">
        <v>115.66572476767443</v>
      </c>
      <c r="AG63" s="455">
        <v>46.604132862397179</v>
      </c>
      <c r="AH63" s="424"/>
      <c r="AI63" s="424"/>
      <c r="AJ63" s="424"/>
    </row>
    <row r="64" spans="1:36" x14ac:dyDescent="0.2">
      <c r="A64" s="106" t="s">
        <v>27</v>
      </c>
      <c r="B64" s="103" t="s">
        <v>28</v>
      </c>
      <c r="C64" s="282"/>
      <c r="D64" s="451">
        <v>5.6098248342425064E-2</v>
      </c>
      <c r="E64" s="451">
        <v>5.6098248342425064E-2</v>
      </c>
      <c r="F64" s="451">
        <v>2.4254882592627844E-3</v>
      </c>
      <c r="G64" s="451">
        <v>8.491271793817614E-3</v>
      </c>
      <c r="H64" s="455">
        <v>3.6484036445969857E-3</v>
      </c>
      <c r="I64" s="282">
        <f t="shared" si="7"/>
        <v>7.0663412040102444E-2</v>
      </c>
      <c r="J64" s="343">
        <f>I64*1000/GDP!C17</f>
        <v>3.6488199503308588E-4</v>
      </c>
      <c r="L64" s="279"/>
      <c r="P64" s="282"/>
      <c r="Q64" s="451">
        <v>0.94755737483839375</v>
      </c>
      <c r="R64" s="451">
        <v>0.1436305818432842</v>
      </c>
      <c r="S64" s="451">
        <v>9.8347927302636848E-2</v>
      </c>
      <c r="T64" s="455">
        <v>0.26512832411614118</v>
      </c>
      <c r="U64" s="424"/>
      <c r="V64" s="424"/>
      <c r="W64" s="424"/>
      <c r="X64" s="366"/>
      <c r="Y64" s="366"/>
      <c r="AC64" s="282"/>
      <c r="AD64" s="451">
        <v>121.57012698066181</v>
      </c>
      <c r="AE64" s="451">
        <v>6.6282665991512228</v>
      </c>
      <c r="AF64" s="451">
        <v>78.190296050678526</v>
      </c>
      <c r="AG64" s="455">
        <v>121.57179007242607</v>
      </c>
      <c r="AH64" s="424"/>
      <c r="AI64" s="424"/>
      <c r="AJ64" s="424"/>
    </row>
    <row r="65" spans="1:36" x14ac:dyDescent="0.2">
      <c r="A65" s="106" t="s">
        <v>29</v>
      </c>
      <c r="B65" s="103" t="s">
        <v>30</v>
      </c>
      <c r="C65" s="282"/>
      <c r="D65" s="451">
        <v>2.5286012117784794E-3</v>
      </c>
      <c r="E65" s="451">
        <v>2.5286012117784794E-3</v>
      </c>
      <c r="F65" s="451">
        <v>8.8946574036809862E-4</v>
      </c>
      <c r="G65" s="451">
        <v>0</v>
      </c>
      <c r="H65" s="455">
        <v>8.3108094272065435E-4</v>
      </c>
      <c r="I65" s="282">
        <f t="shared" si="7"/>
        <v>4.2491478948672324E-3</v>
      </c>
      <c r="J65" s="343">
        <f>I65*1000/GDP!C18</f>
        <v>1.6867655222944741E-5</v>
      </c>
      <c r="L65" s="279"/>
      <c r="P65" s="282"/>
      <c r="Q65" s="451">
        <v>1.5656378208433148</v>
      </c>
      <c r="R65" s="451">
        <v>5.0638704788809524E-2</v>
      </c>
      <c r="S65" s="451"/>
      <c r="T65" s="455">
        <v>0.86570931533401485</v>
      </c>
      <c r="U65" s="424"/>
      <c r="V65" s="424"/>
      <c r="W65" s="424"/>
      <c r="X65" s="366"/>
      <c r="Y65" s="366"/>
      <c r="AC65" s="282"/>
      <c r="AD65" s="451">
        <v>78.358009444765784</v>
      </c>
      <c r="AE65" s="451">
        <v>6.0989085681986239</v>
      </c>
      <c r="AF65" s="451"/>
      <c r="AG65" s="455">
        <v>212.01044457159549</v>
      </c>
      <c r="AH65" s="424"/>
      <c r="AI65" s="424"/>
      <c r="AJ65" s="424"/>
    </row>
    <row r="66" spans="1:36" x14ac:dyDescent="0.2">
      <c r="A66" s="106" t="s">
        <v>31</v>
      </c>
      <c r="B66" s="103" t="s">
        <v>32</v>
      </c>
      <c r="C66" s="282">
        <v>6.0515706876728144E-2</v>
      </c>
      <c r="D66" s="451">
        <v>0.34238707063352991</v>
      </c>
      <c r="E66" s="451">
        <v>0.28187136375680177</v>
      </c>
      <c r="F66" s="451">
        <v>4.2431930774359614E-3</v>
      </c>
      <c r="G66" s="451">
        <v>2.8965655604900824E-2</v>
      </c>
      <c r="H66" s="455">
        <v>4.840967549883275E-3</v>
      </c>
      <c r="I66" s="282">
        <f t="shared" si="7"/>
        <v>0.38043688686575</v>
      </c>
      <c r="J66" s="343">
        <f>I66*1000/GDP!C19</f>
        <v>2.2237770667211647E-4</v>
      </c>
      <c r="L66" s="279"/>
      <c r="P66" s="282">
        <v>0.4730006790427399</v>
      </c>
      <c r="Q66" s="451">
        <v>0.67899655672190928</v>
      </c>
      <c r="R66" s="451">
        <v>0.23817426264977609</v>
      </c>
      <c r="S66" s="451">
        <v>0.14384561664188197</v>
      </c>
      <c r="T66" s="455">
        <v>0.75126817105063404</v>
      </c>
      <c r="U66" s="424"/>
      <c r="V66" s="424"/>
      <c r="W66" s="424"/>
      <c r="X66" s="366"/>
      <c r="Y66" s="366"/>
      <c r="AC66" s="282">
        <v>141.42720303377922</v>
      </c>
      <c r="AD66" s="451">
        <v>119.96790898580502</v>
      </c>
      <c r="AE66" s="451">
        <v>6.6894252699840671</v>
      </c>
      <c r="AF66" s="451">
        <v>89.476417128686521</v>
      </c>
      <c r="AG66" s="455">
        <v>404.89554246538501</v>
      </c>
      <c r="AH66" s="424"/>
      <c r="AI66" s="424"/>
      <c r="AJ66" s="424"/>
    </row>
    <row r="67" spans="1:36" x14ac:dyDescent="0.2">
      <c r="A67" s="106" t="s">
        <v>33</v>
      </c>
      <c r="B67" s="103" t="s">
        <v>34</v>
      </c>
      <c r="C67" s="282"/>
      <c r="D67" s="451">
        <v>3.0981778979098678E-4</v>
      </c>
      <c r="E67" s="451">
        <v>3.0981778979098678E-4</v>
      </c>
      <c r="F67" s="451">
        <v>2.3340682458512151E-4</v>
      </c>
      <c r="G67" s="451">
        <v>0</v>
      </c>
      <c r="H67" s="455">
        <v>8.6928222718387835E-3</v>
      </c>
      <c r="I67" s="282">
        <f t="shared" si="7"/>
        <v>9.2360468862148909E-3</v>
      </c>
      <c r="J67" s="343">
        <f>I67*1000/GDP!C20</f>
        <v>2.4951499044237335E-4</v>
      </c>
      <c r="L67" s="279"/>
      <c r="P67" s="282"/>
      <c r="Q67" s="451">
        <v>0.39047543811623353</v>
      </c>
      <c r="R67" s="451">
        <v>4.5707228081842695E-2</v>
      </c>
      <c r="S67" s="451"/>
      <c r="T67" s="455">
        <v>4.5979172071505259E-2</v>
      </c>
      <c r="U67" s="424"/>
      <c r="V67" s="424"/>
      <c r="W67" s="424"/>
      <c r="X67" s="366"/>
      <c r="Y67" s="366"/>
      <c r="AC67" s="282"/>
      <c r="AD67" s="451">
        <v>37.950829171992048</v>
      </c>
      <c r="AE67" s="451">
        <v>4.4423465230684762</v>
      </c>
      <c r="AF67" s="451"/>
      <c r="AG67" s="455">
        <v>22.767705944758369</v>
      </c>
      <c r="AH67" s="424"/>
      <c r="AI67" s="424"/>
      <c r="AJ67" s="424"/>
    </row>
    <row r="68" spans="1:36" x14ac:dyDescent="0.2">
      <c r="A68" s="106" t="s">
        <v>35</v>
      </c>
      <c r="B68" s="103" t="s">
        <v>36</v>
      </c>
      <c r="C68" s="282"/>
      <c r="D68" s="451">
        <v>2.574753841513396E-4</v>
      </c>
      <c r="E68" s="451">
        <v>2.574753841513396E-4</v>
      </c>
      <c r="F68" s="451">
        <v>2.4793966295111422E-4</v>
      </c>
      <c r="G68" s="451">
        <v>0</v>
      </c>
      <c r="H68" s="455">
        <v>7.0225766592398337E-3</v>
      </c>
      <c r="I68" s="282">
        <f t="shared" si="7"/>
        <v>7.527991706342288E-3</v>
      </c>
      <c r="J68" s="343">
        <f>I68*1000/GDP!C21</f>
        <v>1.1846150478917177E-4</v>
      </c>
      <c r="L68" s="279"/>
      <c r="P68" s="282"/>
      <c r="Q68" s="451">
        <v>1.5119549995371806</v>
      </c>
      <c r="R68" s="451">
        <v>0.10121196741246198</v>
      </c>
      <c r="S68" s="451"/>
      <c r="T68" s="455">
        <v>5.0032606577656277E-2</v>
      </c>
      <c r="U68" s="424"/>
      <c r="V68" s="424"/>
      <c r="W68" s="424"/>
      <c r="X68" s="366"/>
      <c r="Y68" s="366"/>
      <c r="AC68" s="282"/>
      <c r="AD68" s="451">
        <v>72.578272238684733</v>
      </c>
      <c r="AE68" s="451">
        <v>4.8584711363255835</v>
      </c>
      <c r="AF68" s="451"/>
      <c r="AG68" s="455">
        <v>24.774862679961448</v>
      </c>
      <c r="AH68" s="424"/>
      <c r="AI68" s="424"/>
      <c r="AJ68" s="424"/>
    </row>
    <row r="69" spans="1:36" x14ac:dyDescent="0.2">
      <c r="A69" s="106" t="s">
        <v>37</v>
      </c>
      <c r="B69" s="103" t="s">
        <v>38</v>
      </c>
      <c r="C69" s="282"/>
      <c r="D69" s="451">
        <v>1.8029810479673809E-3</v>
      </c>
      <c r="E69" s="451">
        <v>1.8029810479673809E-3</v>
      </c>
      <c r="F69" s="451">
        <v>5.4329281944463911E-5</v>
      </c>
      <c r="G69" s="451">
        <v>1.0051068732376572E-4</v>
      </c>
      <c r="H69" s="455">
        <v>1.1748895073602288E-4</v>
      </c>
      <c r="I69" s="282">
        <f t="shared" si="7"/>
        <v>2.0753099679716334E-3</v>
      </c>
      <c r="J69" s="343">
        <f>I69*1000/GDP!C22</f>
        <v>4.7955216932517642E-5</v>
      </c>
      <c r="L69" s="279"/>
      <c r="P69" s="282"/>
      <c r="Q69" s="451">
        <v>0.43986522556604124</v>
      </c>
      <c r="R69" s="451">
        <v>0.67023315485988721</v>
      </c>
      <c r="S69" s="451">
        <v>5.8835558800033778E-2</v>
      </c>
      <c r="T69" s="455">
        <v>0.32485334156035883</v>
      </c>
      <c r="U69" s="424"/>
      <c r="V69" s="424"/>
      <c r="W69" s="424"/>
      <c r="X69" s="366"/>
      <c r="Y69" s="366"/>
      <c r="AC69" s="282"/>
      <c r="AD69" s="451">
        <v>38.743677805806499</v>
      </c>
      <c r="AE69" s="451">
        <v>12.750900404474683</v>
      </c>
      <c r="AF69" s="451">
        <v>27.801720521201524</v>
      </c>
      <c r="AG69" s="455">
        <v>142.97162485186271</v>
      </c>
      <c r="AH69" s="424"/>
      <c r="AI69" s="424"/>
      <c r="AJ69" s="424"/>
    </row>
    <row r="70" spans="1:36" x14ac:dyDescent="0.2">
      <c r="A70" s="106" t="s">
        <v>39</v>
      </c>
      <c r="B70" s="103" t="s">
        <v>40</v>
      </c>
      <c r="C70" s="282"/>
      <c r="D70" s="451"/>
      <c r="E70" s="451"/>
      <c r="F70" s="451"/>
      <c r="G70" s="451"/>
      <c r="H70" s="455"/>
      <c r="I70" s="282"/>
      <c r="J70" s="343"/>
      <c r="L70" s="279"/>
      <c r="P70" s="282"/>
      <c r="Q70" s="451"/>
      <c r="R70" s="451"/>
      <c r="S70" s="451"/>
      <c r="T70" s="455"/>
      <c r="U70" s="424"/>
      <c r="V70" s="424"/>
      <c r="W70" s="424"/>
      <c r="X70" s="366"/>
      <c r="Y70" s="366"/>
      <c r="AC70" s="282"/>
      <c r="AD70" s="451"/>
      <c r="AE70" s="451"/>
      <c r="AF70" s="451"/>
      <c r="AG70" s="455"/>
      <c r="AH70" s="424"/>
      <c r="AI70" s="424"/>
      <c r="AJ70" s="424"/>
    </row>
    <row r="71" spans="1:36" x14ac:dyDescent="0.2">
      <c r="A71" s="106" t="s">
        <v>41</v>
      </c>
      <c r="B71" s="103" t="s">
        <v>42</v>
      </c>
      <c r="C71" s="282">
        <v>4.3182312994393696E-3</v>
      </c>
      <c r="D71" s="451">
        <v>0.1215982669733215</v>
      </c>
      <c r="E71" s="451">
        <v>0.11728003567388214</v>
      </c>
      <c r="F71" s="451">
        <v>1.6915144209651502E-3</v>
      </c>
      <c r="G71" s="451">
        <v>9.006098962727414E-3</v>
      </c>
      <c r="H71" s="455">
        <v>2.4900168793923986E-3</v>
      </c>
      <c r="I71" s="282">
        <f t="shared" si="7"/>
        <v>0.13478589723640647</v>
      </c>
      <c r="J71" s="343">
        <f>I71*1000/GDP!C24</f>
        <v>2.1339611957830299E-4</v>
      </c>
      <c r="L71" s="279"/>
      <c r="P71" s="282">
        <v>0.43355735938146284</v>
      </c>
      <c r="Q71" s="451">
        <v>0.74704838064710555</v>
      </c>
      <c r="R71" s="451">
        <v>0.13577310512079549</v>
      </c>
      <c r="S71" s="451">
        <v>0.16678754839404808</v>
      </c>
      <c r="T71" s="455">
        <v>0.21741992154176998</v>
      </c>
      <c r="U71" s="424"/>
      <c r="V71" s="424"/>
      <c r="W71" s="424"/>
      <c r="X71" s="366"/>
      <c r="Y71" s="366"/>
      <c r="AC71" s="282">
        <v>129.63365045505739</v>
      </c>
      <c r="AD71" s="451">
        <v>85.889377319079401</v>
      </c>
      <c r="AE71" s="451">
        <v>9.4778192011354392</v>
      </c>
      <c r="AF71" s="451">
        <v>82.015017855232941</v>
      </c>
      <c r="AG71" s="455">
        <v>81.689922209747223</v>
      </c>
      <c r="AH71" s="424"/>
      <c r="AI71" s="424"/>
      <c r="AJ71" s="424"/>
    </row>
    <row r="72" spans="1:36" x14ac:dyDescent="0.2">
      <c r="A72" s="106" t="s">
        <v>43</v>
      </c>
      <c r="B72" s="103" t="s">
        <v>44</v>
      </c>
      <c r="C72" s="282"/>
      <c r="D72" s="451">
        <v>0.31971102420621711</v>
      </c>
      <c r="E72" s="451">
        <v>0.31528978024250687</v>
      </c>
      <c r="F72" s="451">
        <v>7.3620495051875091E-4</v>
      </c>
      <c r="G72" s="451">
        <v>9.4080851928149911E-2</v>
      </c>
      <c r="H72" s="455">
        <v>4.3973788569475585E-3</v>
      </c>
      <c r="I72" s="282">
        <f t="shared" si="7"/>
        <v>0.41892545994183333</v>
      </c>
      <c r="J72" s="343">
        <f>I72*1000/GDP!C25</f>
        <v>5.5446644608718356E-4</v>
      </c>
      <c r="L72" s="279"/>
      <c r="P72" s="282"/>
      <c r="Q72" s="451">
        <v>2.007187142762008</v>
      </c>
      <c r="R72" s="451">
        <v>5.6126515900388606E-2</v>
      </c>
      <c r="S72" s="451">
        <v>0.21334009996827469</v>
      </c>
      <c r="T72" s="455">
        <v>6.7610382086649684E-2</v>
      </c>
      <c r="U72" s="424"/>
      <c r="V72" s="424"/>
      <c r="W72" s="424"/>
      <c r="X72" s="366"/>
      <c r="Y72" s="366"/>
      <c r="AC72" s="282"/>
      <c r="AD72" s="451">
        <v>258.89122306846951</v>
      </c>
      <c r="AE72" s="451">
        <v>4.7652086567738783</v>
      </c>
      <c r="AF72" s="451">
        <v>179.09127180509469</v>
      </c>
      <c r="AG72" s="455">
        <v>30.753802271850006</v>
      </c>
      <c r="AH72" s="424"/>
      <c r="AI72" s="424"/>
      <c r="AJ72" s="424"/>
    </row>
    <row r="73" spans="1:36" x14ac:dyDescent="0.2">
      <c r="A73" s="106" t="s">
        <v>45</v>
      </c>
      <c r="B73" s="103" t="s">
        <v>46</v>
      </c>
      <c r="C73" s="282"/>
      <c r="D73" s="451">
        <v>2.2760352686400774E-2</v>
      </c>
      <c r="E73" s="451">
        <v>2.2760352686400774E-2</v>
      </c>
      <c r="F73" s="451">
        <v>6.4709981051674285E-4</v>
      </c>
      <c r="G73" s="451">
        <v>3.5578011662520271E-3</v>
      </c>
      <c r="H73" s="455">
        <v>9.4252309366639312E-4</v>
      </c>
      <c r="I73" s="282">
        <f t="shared" si="7"/>
        <v>2.7907776756835936E-2</v>
      </c>
      <c r="J73" s="343">
        <f>I73*1000/GDP!C26</f>
        <v>1.1940994872723045E-4</v>
      </c>
      <c r="L73" s="279"/>
      <c r="P73" s="282"/>
      <c r="Q73" s="451">
        <v>0.73440713270833879</v>
      </c>
      <c r="R73" s="451">
        <v>7.5432434971279438E-2</v>
      </c>
      <c r="S73" s="451">
        <v>0.20540317873418987</v>
      </c>
      <c r="T73" s="455">
        <v>9.8601233779043049E-2</v>
      </c>
      <c r="U73" s="424"/>
      <c r="V73" s="424"/>
      <c r="W73" s="424"/>
      <c r="X73" s="366"/>
      <c r="Y73" s="366"/>
      <c r="AC73" s="282"/>
      <c r="AD73" s="451">
        <v>65.793339410418781</v>
      </c>
      <c r="AE73" s="451">
        <v>3.9248064795432192</v>
      </c>
      <c r="AF73" s="451">
        <v>53.919117545122894</v>
      </c>
      <c r="AG73" s="455">
        <v>24.850236335409949</v>
      </c>
      <c r="AH73" s="424"/>
      <c r="AI73" s="424"/>
      <c r="AJ73" s="424"/>
    </row>
    <row r="74" spans="1:36" x14ac:dyDescent="0.2">
      <c r="A74" s="106" t="s">
        <v>47</v>
      </c>
      <c r="B74" s="103" t="s">
        <v>48</v>
      </c>
      <c r="C74" s="282"/>
      <c r="D74" s="451">
        <v>4.5421007484690468E-2</v>
      </c>
      <c r="E74" s="451">
        <v>4.5421007484690468E-2</v>
      </c>
      <c r="F74" s="451">
        <v>1.4320061072883939E-3</v>
      </c>
      <c r="G74" s="451">
        <v>1.1105481726271887E-2</v>
      </c>
      <c r="H74" s="455">
        <v>2.7609251207573642E-3</v>
      </c>
      <c r="I74" s="282">
        <f t="shared" si="7"/>
        <v>6.0719420439008111E-2</v>
      </c>
      <c r="J74" s="343">
        <f>I74*1000/GDP!C27</f>
        <v>1.8075290746151108E-4</v>
      </c>
      <c r="L74" s="279"/>
      <c r="P74" s="282"/>
      <c r="Q74" s="451">
        <v>1.3913129327607787</v>
      </c>
      <c r="R74" s="451">
        <v>7.6033627303168067E-2</v>
      </c>
      <c r="S74" s="451">
        <v>0.10229291777880706</v>
      </c>
      <c r="T74" s="455">
        <v>9.8028549540501719E-2</v>
      </c>
      <c r="U74" s="424"/>
      <c r="V74" s="424"/>
      <c r="W74" s="424"/>
      <c r="X74" s="366"/>
      <c r="Y74" s="366"/>
      <c r="AC74" s="282"/>
      <c r="AD74" s="451">
        <v>136.14949252297976</v>
      </c>
      <c r="AE74" s="451">
        <v>5.1348706186121245</v>
      </c>
      <c r="AF74" s="451">
        <v>86.137380387388916</v>
      </c>
      <c r="AG74" s="455">
        <v>47.608357498659437</v>
      </c>
      <c r="AH74" s="424"/>
      <c r="AI74" s="424"/>
      <c r="AJ74" s="424"/>
    </row>
    <row r="75" spans="1:36" x14ac:dyDescent="0.2">
      <c r="A75" s="106" t="s">
        <v>49</v>
      </c>
      <c r="B75" s="103" t="s">
        <v>50</v>
      </c>
      <c r="C75" s="282"/>
      <c r="D75" s="451">
        <v>1.3735591209418261E-2</v>
      </c>
      <c r="E75" s="451">
        <v>1.3735591209418261E-2</v>
      </c>
      <c r="F75" s="451">
        <v>9.0852163151848358E-4</v>
      </c>
      <c r="G75" s="451">
        <v>4.3465467028657688E-3</v>
      </c>
      <c r="H75" s="455">
        <v>1.7680903356413721E-3</v>
      </c>
      <c r="I75" s="282">
        <f t="shared" si="7"/>
        <v>2.0758749879443886E-2</v>
      </c>
      <c r="J75" s="343">
        <f>I75*1000/GDP!C28</f>
        <v>1.7078643728768789E-4</v>
      </c>
      <c r="L75" s="279"/>
      <c r="P75" s="282"/>
      <c r="Q75" s="451">
        <v>0.52944494598668124</v>
      </c>
      <c r="R75" s="451">
        <v>0.11124817692995598</v>
      </c>
      <c r="S75" s="451">
        <v>5.8749386947596141E-2</v>
      </c>
      <c r="T75" s="455">
        <v>0.1699195713049923</v>
      </c>
      <c r="U75" s="424"/>
      <c r="V75" s="424"/>
      <c r="W75" s="424"/>
      <c r="X75" s="366"/>
      <c r="Y75" s="366"/>
      <c r="AC75" s="282"/>
      <c r="AD75" s="451">
        <v>67.828916499668949</v>
      </c>
      <c r="AE75" s="451">
        <v>6.5358199775970407</v>
      </c>
      <c r="AF75" s="451">
        <v>48.41276408449405</v>
      </c>
      <c r="AG75" s="455">
        <v>61.823516829786641</v>
      </c>
      <c r="AH75" s="424"/>
      <c r="AI75" s="424"/>
      <c r="AJ75" s="424"/>
    </row>
    <row r="76" spans="1:36" x14ac:dyDescent="0.2">
      <c r="A76" s="106" t="s">
        <v>51</v>
      </c>
      <c r="B76" s="103" t="s">
        <v>52</v>
      </c>
      <c r="C76" s="282"/>
      <c r="D76" s="451">
        <v>6.3197221861858392E-3</v>
      </c>
      <c r="E76" s="451">
        <v>6.3197221861858392E-3</v>
      </c>
      <c r="F76" s="451">
        <v>2.566981575641929E-4</v>
      </c>
      <c r="G76" s="451">
        <v>3.8534258406110978E-3</v>
      </c>
      <c r="H76" s="455">
        <v>7.1523642611277848E-4</v>
      </c>
      <c r="I76" s="282">
        <f t="shared" si="7"/>
        <v>1.1145082610473908E-2</v>
      </c>
      <c r="J76" s="343">
        <f>I76*1000/GDP!C29</f>
        <v>2.2403527067911449E-4</v>
      </c>
      <c r="L76" s="279"/>
      <c r="P76" s="282"/>
      <c r="Q76" s="451">
        <v>1.2171138222968987</v>
      </c>
      <c r="R76" s="451">
        <v>0.23601908054364285</v>
      </c>
      <c r="S76" s="451">
        <v>0.11608425305599342</v>
      </c>
      <c r="T76" s="455">
        <v>8.3605254416450628E-2</v>
      </c>
      <c r="U76" s="424"/>
      <c r="V76" s="424"/>
      <c r="W76" s="424"/>
      <c r="X76" s="366"/>
      <c r="Y76" s="366"/>
      <c r="AC76" s="282"/>
      <c r="AD76" s="451">
        <v>86.946368584583411</v>
      </c>
      <c r="AE76" s="451">
        <v>6.5593477114655654</v>
      </c>
      <c r="AF76" s="451">
        <v>66.848030856094525</v>
      </c>
      <c r="AG76" s="455">
        <v>42.814601470367222</v>
      </c>
      <c r="AH76" s="424"/>
      <c r="AI76" s="424"/>
      <c r="AJ76" s="424"/>
    </row>
    <row r="77" spans="1:36" x14ac:dyDescent="0.2">
      <c r="A77" s="106" t="s">
        <v>53</v>
      </c>
      <c r="B77" s="103" t="s">
        <v>54</v>
      </c>
      <c r="C77" s="282">
        <v>3.7897071112753977E-2</v>
      </c>
      <c r="D77" s="451">
        <v>0.1660356799489765</v>
      </c>
      <c r="E77" s="451">
        <v>0.12813860883622252</v>
      </c>
      <c r="F77" s="451">
        <v>2.9204027663369764E-3</v>
      </c>
      <c r="G77" s="451">
        <v>1.7525736108624776E-2</v>
      </c>
      <c r="H77" s="455">
        <v>3.595166702871278E-3</v>
      </c>
      <c r="I77" s="282">
        <f t="shared" si="7"/>
        <v>0.19007698552680954</v>
      </c>
      <c r="J77" s="343">
        <f>I77*1000/GDP!C30</f>
        <v>1.5329394913735265E-4</v>
      </c>
      <c r="L77" s="279"/>
      <c r="P77" s="282">
        <v>0.26822189194390245</v>
      </c>
      <c r="Q77" s="451">
        <v>0.75144430624221714</v>
      </c>
      <c r="R77" s="451">
        <v>7.0346408678882616E-2</v>
      </c>
      <c r="S77" s="451">
        <v>0.19200225679558117</v>
      </c>
      <c r="T77" s="455">
        <v>0.17947837276698586</v>
      </c>
      <c r="U77" s="424"/>
      <c r="V77" s="424"/>
      <c r="W77" s="424"/>
      <c r="X77" s="366"/>
      <c r="Y77" s="366"/>
      <c r="AC77" s="282">
        <v>80.198345691226834</v>
      </c>
      <c r="AD77" s="451">
        <v>59.828771125194102</v>
      </c>
      <c r="AE77" s="451">
        <v>4.7636583879640426</v>
      </c>
      <c r="AF77" s="451">
        <v>50.738899434961539</v>
      </c>
      <c r="AG77" s="455">
        <v>42.351012281530807</v>
      </c>
      <c r="AH77" s="424"/>
      <c r="AI77" s="424"/>
      <c r="AJ77" s="424"/>
    </row>
    <row r="78" spans="1:36" x14ac:dyDescent="0.2">
      <c r="A78" s="106" t="s">
        <v>55</v>
      </c>
      <c r="B78" s="103" t="s">
        <v>56</v>
      </c>
      <c r="C78" s="282"/>
      <c r="D78" s="451">
        <v>8.8321796735626439E-3</v>
      </c>
      <c r="E78" s="451">
        <v>8.8321796735626439E-3</v>
      </c>
      <c r="F78" s="451">
        <v>4.7481972744432214E-4</v>
      </c>
      <c r="G78" s="451">
        <v>2.0783379230090854E-3</v>
      </c>
      <c r="H78" s="455">
        <v>9.7562518617109258E-4</v>
      </c>
      <c r="I78" s="282">
        <f t="shared" si="7"/>
        <v>1.2360962510187144E-2</v>
      </c>
      <c r="J78" s="343">
        <f>I78*1000/GDP!C31</f>
        <v>3.4855253428681006E-5</v>
      </c>
      <c r="L78" s="279"/>
      <c r="P78" s="282"/>
      <c r="Q78" s="451">
        <v>7.111091638294631E-2</v>
      </c>
      <c r="R78" s="451">
        <v>0.14805113904646172</v>
      </c>
      <c r="S78" s="451">
        <v>1.0593427335273927E-2</v>
      </c>
      <c r="T78" s="455">
        <v>0.10121922787179392</v>
      </c>
      <c r="U78" s="424"/>
      <c r="V78" s="424"/>
      <c r="W78" s="424"/>
      <c r="X78" s="366"/>
      <c r="Y78" s="366"/>
      <c r="AC78" s="282"/>
      <c r="AD78" s="451">
        <v>8.1405329816363086</v>
      </c>
      <c r="AE78" s="451">
        <v>5.4057111028431706</v>
      </c>
      <c r="AF78" s="451">
        <v>6.3831245961993455</v>
      </c>
      <c r="AG78" s="455">
        <v>33.664110390040797</v>
      </c>
      <c r="AH78" s="424"/>
      <c r="AI78" s="424"/>
      <c r="AJ78" s="424"/>
    </row>
    <row r="79" spans="1:36" x14ac:dyDescent="0.2">
      <c r="A79" s="106" t="s">
        <v>57</v>
      </c>
      <c r="B79" s="103" t="s">
        <v>58</v>
      </c>
      <c r="C79" s="282">
        <v>2.1509239290387255E-2</v>
      </c>
      <c r="D79" s="451">
        <v>0.31431622652652452</v>
      </c>
      <c r="E79" s="451">
        <v>0.29280698723613729</v>
      </c>
      <c r="F79" s="451">
        <v>1.421059549294992E-2</v>
      </c>
      <c r="G79" s="451">
        <v>4.8435106695893376E-3</v>
      </c>
      <c r="H79" s="455">
        <v>1.8267422081347885E-2</v>
      </c>
      <c r="I79" s="282">
        <f t="shared" si="7"/>
        <v>0.35163775477041165</v>
      </c>
      <c r="J79" s="343">
        <f>I79*1000/GDP!C32</f>
        <v>1.7127895734190139E-4</v>
      </c>
      <c r="L79" s="279"/>
      <c r="P79" s="282">
        <v>0.49333117638502877</v>
      </c>
      <c r="Q79" s="451">
        <v>0.67596702827781208</v>
      </c>
      <c r="R79" s="451">
        <v>7.1409134731437535E-2</v>
      </c>
      <c r="S79" s="451">
        <v>0.11216292171322513</v>
      </c>
      <c r="T79" s="455">
        <v>0.10337094298428499</v>
      </c>
      <c r="U79" s="424"/>
      <c r="V79" s="424"/>
      <c r="W79" s="424"/>
      <c r="X79" s="366"/>
      <c r="Y79" s="366"/>
      <c r="AC79" s="282">
        <v>147.50602173912361</v>
      </c>
      <c r="AD79" s="451">
        <v>113.74864096549517</v>
      </c>
      <c r="AE79" s="451">
        <v>5.5796807558447838</v>
      </c>
      <c r="AF79" s="451">
        <v>93.322289114142848</v>
      </c>
      <c r="AG79" s="455">
        <v>57.071586381619518</v>
      </c>
      <c r="AH79" s="424"/>
      <c r="AI79" s="424"/>
      <c r="AJ79" s="424"/>
    </row>
    <row r="80" spans="1:36" x14ac:dyDescent="0.2">
      <c r="A80" s="106" t="s">
        <v>59</v>
      </c>
      <c r="B80" s="106" t="s">
        <v>60</v>
      </c>
      <c r="C80" s="282"/>
      <c r="D80" s="451">
        <v>8.8083820668961367E-4</v>
      </c>
      <c r="E80" s="451">
        <v>8.8083820668961367E-4</v>
      </c>
      <c r="F80" s="451">
        <v>5.6541381551744965E-4</v>
      </c>
      <c r="G80" s="451">
        <v>1.6930342170373708E-4</v>
      </c>
      <c r="H80" s="455">
        <v>1.1426021897635514E-3</v>
      </c>
      <c r="I80" s="282">
        <f t="shared" si="7"/>
        <v>2.7581576336743515E-3</v>
      </c>
      <c r="J80" s="343">
        <f>I80*1000/GDP!C33</f>
        <v>1.2224575549030029E-5</v>
      </c>
      <c r="L80" s="279"/>
      <c r="P80" s="282"/>
      <c r="Q80" s="451">
        <v>3.2976592740718146E-2</v>
      </c>
      <c r="R80" s="451">
        <v>6.3968171188736461E-2</v>
      </c>
      <c r="S80" s="451">
        <v>5.6211421160837858E-3</v>
      </c>
      <c r="T80" s="455">
        <v>0.23505705046681061</v>
      </c>
      <c r="U80" s="424"/>
      <c r="V80" s="424"/>
      <c r="W80" s="424"/>
      <c r="X80" s="366"/>
      <c r="Y80" s="366"/>
      <c r="AC80" s="282"/>
      <c r="AD80" s="451">
        <v>2.9151116418845509</v>
      </c>
      <c r="AE80" s="451">
        <v>7.2603225722267597</v>
      </c>
      <c r="AF80" s="451">
        <v>2.6095480500761967</v>
      </c>
      <c r="AG80" s="455">
        <v>68.290260153650593</v>
      </c>
      <c r="AH80" s="424"/>
      <c r="AI80" s="424"/>
      <c r="AJ80" s="424"/>
    </row>
    <row r="81" spans="1:36" x14ac:dyDescent="0.2">
      <c r="A81" s="106" t="s">
        <v>61</v>
      </c>
      <c r="B81" s="106" t="s">
        <v>62</v>
      </c>
      <c r="C81" s="282"/>
      <c r="D81" s="451">
        <v>9.5402186046556932E-3</v>
      </c>
      <c r="E81" s="451">
        <v>9.5402186046556932E-3</v>
      </c>
      <c r="F81" s="451">
        <v>3.1121102466981397E-4</v>
      </c>
      <c r="G81" s="451">
        <v>1.1364967882878801E-3</v>
      </c>
      <c r="H81" s="455">
        <v>5.0024469334349487E-4</v>
      </c>
      <c r="I81" s="282">
        <f t="shared" si="7"/>
        <v>1.1488171110956881E-2</v>
      </c>
      <c r="J81" s="343">
        <f>I81*1000/GDP!C34</f>
        <v>2.9353359593629845E-5</v>
      </c>
      <c r="L81" s="279"/>
      <c r="P81" s="282"/>
      <c r="Q81" s="451">
        <v>4.7929284346050004E-2</v>
      </c>
      <c r="R81" s="451">
        <v>7.6611448148740574E-2</v>
      </c>
      <c r="S81" s="451">
        <v>9.3290209982604382E-3</v>
      </c>
      <c r="T81" s="455">
        <v>0.20120854852525735</v>
      </c>
      <c r="U81" s="424"/>
      <c r="V81" s="424"/>
      <c r="W81" s="424"/>
      <c r="X81" s="366"/>
      <c r="Y81" s="366"/>
      <c r="AC81" s="282"/>
      <c r="AD81" s="451">
        <v>4.8359522429006114</v>
      </c>
      <c r="AE81" s="451">
        <v>7.729915219092959</v>
      </c>
      <c r="AF81" s="451">
        <v>4.131276407302038</v>
      </c>
      <c r="AG81" s="455">
        <v>89.103468587420281</v>
      </c>
      <c r="AH81" s="424"/>
      <c r="AI81" s="424"/>
      <c r="AJ81" s="424"/>
    </row>
    <row r="82" spans="1:36" x14ac:dyDescent="0.2">
      <c r="A82" s="106" t="s">
        <v>63</v>
      </c>
      <c r="B82" s="106" t="s">
        <v>64</v>
      </c>
      <c r="C82" s="379"/>
      <c r="D82" s="459"/>
      <c r="E82" s="459"/>
      <c r="F82" s="224">
        <v>1.7605730789466335E-4</v>
      </c>
      <c r="G82" s="224"/>
      <c r="H82" s="415">
        <v>4.6837171900834737E-3</v>
      </c>
      <c r="I82" s="282">
        <f t="shared" si="7"/>
        <v>4.8597744979781369E-3</v>
      </c>
      <c r="J82" s="343">
        <f>I82*1000/GDP!C35</f>
        <v>2.6203189270094826E-5</v>
      </c>
      <c r="L82" s="279"/>
      <c r="P82" s="282"/>
      <c r="Q82" s="451"/>
      <c r="R82" s="451">
        <v>5.6976475046816619E-2</v>
      </c>
      <c r="S82" s="451"/>
      <c r="T82" s="455">
        <v>7.8517353820215137E-3</v>
      </c>
      <c r="U82" s="424"/>
      <c r="V82" s="424"/>
      <c r="W82" s="424"/>
      <c r="X82" s="366"/>
      <c r="Y82" s="366"/>
      <c r="AC82" s="282"/>
      <c r="AD82" s="451"/>
      <c r="AE82" s="451">
        <v>6.5206410331356794</v>
      </c>
      <c r="AF82" s="451"/>
      <c r="AG82" s="455">
        <v>31.862021701248121</v>
      </c>
      <c r="AH82" s="424"/>
      <c r="AI82" s="424"/>
      <c r="AJ82" s="424"/>
    </row>
    <row r="83" spans="1:36" x14ac:dyDescent="0.2">
      <c r="A83" s="106" t="s">
        <v>63</v>
      </c>
      <c r="B83" s="106" t="s">
        <v>65</v>
      </c>
      <c r="C83" s="379"/>
      <c r="D83" s="459"/>
      <c r="E83" s="459"/>
      <c r="F83" s="224">
        <v>1.812412428679019E-4</v>
      </c>
      <c r="G83" s="224"/>
      <c r="H83" s="415">
        <v>4.9357324519273106E-3</v>
      </c>
      <c r="I83" s="282">
        <f t="shared" si="7"/>
        <v>5.1169736947952122E-3</v>
      </c>
      <c r="J83" s="343">
        <f>I83*1000/GDP!C36</f>
        <v>3.2936660453888517E-5</v>
      </c>
      <c r="L83" s="279"/>
      <c r="P83" s="282"/>
      <c r="Q83" s="451"/>
      <c r="R83" s="451">
        <v>5.5595473272362549E-2</v>
      </c>
      <c r="S83" s="451"/>
      <c r="T83" s="455">
        <v>7.847076188695068E-3</v>
      </c>
      <c r="U83" s="424"/>
      <c r="V83" s="424"/>
      <c r="W83" s="424"/>
      <c r="X83" s="366"/>
      <c r="Y83" s="366"/>
      <c r="AC83" s="282"/>
      <c r="AD83" s="451"/>
      <c r="AE83" s="451">
        <v>6.4729015309964959</v>
      </c>
      <c r="AF83" s="451"/>
      <c r="AG83" s="455">
        <v>31.843435173724586</v>
      </c>
      <c r="AH83" s="424"/>
      <c r="AI83" s="424"/>
      <c r="AJ83" s="424"/>
    </row>
    <row r="84" spans="1:36" x14ac:dyDescent="0.2">
      <c r="A84" s="106" t="s">
        <v>66</v>
      </c>
      <c r="B84" s="106" t="s">
        <v>67</v>
      </c>
      <c r="C84" s="379"/>
      <c r="D84" s="459"/>
      <c r="E84" s="459"/>
      <c r="F84" s="224">
        <v>6.6864998238094133E-3</v>
      </c>
      <c r="G84" s="224"/>
      <c r="H84" s="415">
        <v>6.7018714832148048E-3</v>
      </c>
      <c r="I84" s="282">
        <f t="shared" si="7"/>
        <v>1.3388371307024218E-2</v>
      </c>
      <c r="J84" s="343">
        <f>I84*1000/GDP!C37</f>
        <v>7.0368817970273408E-6</v>
      </c>
      <c r="L84" s="279"/>
      <c r="P84" s="282"/>
      <c r="Q84" s="451"/>
      <c r="R84" s="451">
        <v>5.2250526090563514E-2</v>
      </c>
      <c r="S84" s="451"/>
      <c r="T84" s="455">
        <v>5.4047350671087138E-2</v>
      </c>
      <c r="U84" s="424"/>
      <c r="V84" s="424"/>
      <c r="W84" s="424"/>
      <c r="X84" s="366"/>
      <c r="Y84" s="366"/>
      <c r="AC84" s="282"/>
      <c r="AD84" s="451"/>
      <c r="AE84" s="451">
        <v>7.5320275417110159</v>
      </c>
      <c r="AF84" s="451"/>
      <c r="AG84" s="455">
        <v>209.43348385046266</v>
      </c>
      <c r="AH84" s="424"/>
      <c r="AI84" s="424"/>
      <c r="AJ84" s="424"/>
    </row>
    <row r="85" spans="1:36" x14ac:dyDescent="0.2">
      <c r="A85" s="106" t="s">
        <v>66</v>
      </c>
      <c r="B85" s="106" t="s">
        <v>68</v>
      </c>
      <c r="C85" s="379"/>
      <c r="D85" s="459"/>
      <c r="E85" s="459"/>
      <c r="F85" s="224">
        <v>6.2403782028197684E-5</v>
      </c>
      <c r="G85" s="224"/>
      <c r="H85" s="224">
        <v>6.2958857609347364E-5</v>
      </c>
      <c r="I85" s="282">
        <f t="shared" si="7"/>
        <v>1.2536263963754503E-4</v>
      </c>
      <c r="J85" s="343">
        <f>I85*1000/GDP!C38</f>
        <v>5.8348913026551101E-7</v>
      </c>
      <c r="L85" s="279"/>
      <c r="P85" s="282"/>
      <c r="Q85" s="451"/>
      <c r="R85" s="451">
        <v>8.7892650743940398E-2</v>
      </c>
      <c r="S85" s="451"/>
      <c r="T85" s="455">
        <v>2.6124007306783138E-2</v>
      </c>
      <c r="U85" s="424"/>
      <c r="V85" s="424"/>
      <c r="W85" s="424"/>
      <c r="X85" s="366"/>
      <c r="Y85" s="366"/>
      <c r="AC85" s="282"/>
      <c r="AD85" s="451"/>
      <c r="AE85" s="451">
        <v>12.669917714702317</v>
      </c>
      <c r="AF85" s="451"/>
      <c r="AG85" s="455">
        <v>62.958857609347362</v>
      </c>
      <c r="AH85" s="424"/>
      <c r="AI85" s="424"/>
      <c r="AJ85" s="424"/>
    </row>
    <row r="86" spans="1:36" x14ac:dyDescent="0.2">
      <c r="A86" s="106" t="s">
        <v>69</v>
      </c>
      <c r="B86" s="106" t="s">
        <v>70</v>
      </c>
      <c r="C86" s="405">
        <v>0.62065512989815863</v>
      </c>
      <c r="D86" s="406">
        <v>1.4931979486166418</v>
      </c>
      <c r="E86" s="406">
        <v>0.87254281871848316</v>
      </c>
      <c r="F86" s="406">
        <v>1.1500921307493934E-2</v>
      </c>
      <c r="G86" s="406">
        <v>6.4548234512046096E-2</v>
      </c>
      <c r="H86" s="407">
        <v>1.6876124657000814E-2</v>
      </c>
      <c r="I86" s="405">
        <f t="shared" si="7"/>
        <v>1.5861232290931826</v>
      </c>
      <c r="J86" s="344">
        <f>I86*1000/GDP!C39</f>
        <v>4.0030073956331806E-4</v>
      </c>
      <c r="L86" s="279"/>
      <c r="P86" s="405">
        <v>0.35099369437993905</v>
      </c>
      <c r="Q86" s="406">
        <v>0.4103601370296508</v>
      </c>
      <c r="R86" s="406">
        <v>1.5765052784699439E-2</v>
      </c>
      <c r="S86" s="406">
        <v>0.41695132428167497</v>
      </c>
      <c r="T86" s="407">
        <v>0.27949858656841364</v>
      </c>
      <c r="U86" s="424"/>
      <c r="V86" s="424"/>
      <c r="W86" s="424"/>
      <c r="X86" s="366"/>
      <c r="Y86" s="366"/>
      <c r="AC86" s="405">
        <v>212.55312667745159</v>
      </c>
      <c r="AD86" s="406">
        <v>195.70091069680757</v>
      </c>
      <c r="AE86" s="406">
        <v>6.2505007105945296</v>
      </c>
      <c r="AF86" s="406">
        <v>134.47548856676269</v>
      </c>
      <c r="AG86" s="407">
        <v>88.821708721056908</v>
      </c>
      <c r="AH86" s="424"/>
      <c r="AI86" s="424"/>
      <c r="AJ86" s="424"/>
    </row>
    <row r="88" spans="1:36" s="8" customFormat="1" ht="13.5" thickBot="1" x14ac:dyDescent="0.25"/>
    <row r="89" spans="1:36" ht="13.5" thickTop="1" x14ac:dyDescent="0.2"/>
    <row r="91" spans="1:36" ht="20.25" thickBot="1" x14ac:dyDescent="0.35">
      <c r="A91" s="367" t="s">
        <v>87</v>
      </c>
    </row>
    <row r="92" spans="1:36" ht="13.5" thickTop="1" x14ac:dyDescent="0.2"/>
    <row r="93" spans="1:36" ht="12.75" customHeight="1" x14ac:dyDescent="0.2">
      <c r="C93" s="18" t="s">
        <v>84</v>
      </c>
      <c r="D93" s="634" t="s">
        <v>366</v>
      </c>
      <c r="P93" s="23" t="s">
        <v>78</v>
      </c>
      <c r="AC93" s="26" t="s">
        <v>73</v>
      </c>
    </row>
    <row r="94" spans="1:36" ht="25.5" x14ac:dyDescent="0.2">
      <c r="C94" s="125" t="s">
        <v>182</v>
      </c>
      <c r="D94" s="656"/>
      <c r="P94" s="22" t="s">
        <v>182</v>
      </c>
      <c r="AC94" s="29" t="s">
        <v>182</v>
      </c>
    </row>
    <row r="95" spans="1:36" x14ac:dyDescent="0.2">
      <c r="A95" s="106" t="s">
        <v>1</v>
      </c>
      <c r="B95" s="106" t="s">
        <v>2</v>
      </c>
      <c r="C95" s="284">
        <f>SUM(C97:C124)</f>
        <v>0.1974907792418652</v>
      </c>
      <c r="D95" s="335">
        <f>C95*1000/GDP!C3</f>
        <v>1.3276873668772205E-5</v>
      </c>
      <c r="P95" s="286">
        <v>0.13257424268917009</v>
      </c>
      <c r="AC95" s="286">
        <v>191.40314510568629</v>
      </c>
    </row>
    <row r="96" spans="1:36" x14ac:dyDescent="0.2">
      <c r="A96" s="106" t="s">
        <v>1</v>
      </c>
      <c r="B96" s="106" t="s">
        <v>319</v>
      </c>
      <c r="C96" s="285">
        <f>SUM(C97:C123)</f>
        <v>0.19733918408357154</v>
      </c>
      <c r="D96" s="336">
        <f>C96*1000/GDP!C4</f>
        <v>1.5390931517369429E-5</v>
      </c>
      <c r="P96" s="86">
        <v>0.1324580373986094</v>
      </c>
      <c r="AC96" s="86">
        <v>191.23537452189814</v>
      </c>
    </row>
    <row r="97" spans="1:29" x14ac:dyDescent="0.2">
      <c r="A97" s="106" t="s">
        <v>3</v>
      </c>
      <c r="B97" s="106" t="s">
        <v>4</v>
      </c>
      <c r="C97" s="285">
        <v>2.703430556535501E-3</v>
      </c>
      <c r="D97" s="336">
        <f>C97*1000/GDP!C5</f>
        <v>8.3527382500525263E-6</v>
      </c>
      <c r="P97" s="86">
        <v>0.14969161442610746</v>
      </c>
      <c r="AC97" s="86">
        <v>135.17152782677505</v>
      </c>
    </row>
    <row r="98" spans="1:29" x14ac:dyDescent="0.2">
      <c r="A98" s="106" t="s">
        <v>5</v>
      </c>
      <c r="B98" s="103" t="s">
        <v>6</v>
      </c>
      <c r="C98" s="285">
        <v>1.4129577713245307E-2</v>
      </c>
      <c r="D98" s="336">
        <f>C98*1000/GDP!C6</f>
        <v>3.64191594558493E-5</v>
      </c>
      <c r="P98" s="86">
        <v>0.13552251787114242</v>
      </c>
      <c r="AC98" s="86">
        <v>226.45812736267897</v>
      </c>
    </row>
    <row r="99" spans="1:29" x14ac:dyDescent="0.2">
      <c r="A99" s="106" t="s">
        <v>7</v>
      </c>
      <c r="B99" s="103" t="s">
        <v>8</v>
      </c>
      <c r="C99" s="285">
        <v>4.1977941380629364E-3</v>
      </c>
      <c r="D99" s="336">
        <f>C99*1000/GDP!C7</f>
        <v>4.1323379056376359E-5</v>
      </c>
      <c r="P99" s="86">
        <v>7.5027598535530593E-2</v>
      </c>
      <c r="AC99" s="86">
        <v>124.24570317483867</v>
      </c>
    </row>
    <row r="100" spans="1:29" x14ac:dyDescent="0.2">
      <c r="A100" s="106" t="s">
        <v>9</v>
      </c>
      <c r="B100" s="103" t="s">
        <v>10</v>
      </c>
      <c r="C100" s="285">
        <v>9.1619821484577682E-4</v>
      </c>
      <c r="D100" s="336">
        <f>C100*1000/GDP!C8</f>
        <v>1.2492987371255666E-5</v>
      </c>
      <c r="P100" s="86">
        <v>0.10423187882204515</v>
      </c>
      <c r="AC100" s="86">
        <v>88.701328877560428</v>
      </c>
    </row>
    <row r="101" spans="1:29" x14ac:dyDescent="0.2">
      <c r="A101" s="106" t="s">
        <v>11</v>
      </c>
      <c r="B101" s="103" t="s">
        <v>12</v>
      </c>
      <c r="C101" s="285"/>
      <c r="D101" s="336"/>
      <c r="P101" s="86"/>
      <c r="AC101" s="86"/>
    </row>
    <row r="102" spans="1:29" x14ac:dyDescent="0.2">
      <c r="A102" s="106" t="s">
        <v>13</v>
      </c>
      <c r="B102" s="103" t="s">
        <v>14</v>
      </c>
      <c r="C102" s="285">
        <v>3.9059806757758769E-5</v>
      </c>
      <c r="D102" s="336">
        <f>C102*1000/GDP!C10</f>
        <v>1.4457064142068847E-7</v>
      </c>
      <c r="P102" s="86">
        <v>0.11836305078108719</v>
      </c>
      <c r="AC102" s="86">
        <v>87.825383679566698</v>
      </c>
    </row>
    <row r="103" spans="1:29" x14ac:dyDescent="0.2">
      <c r="A103" s="106" t="s">
        <v>15</v>
      </c>
      <c r="B103" s="103" t="s">
        <v>16</v>
      </c>
      <c r="C103" s="285"/>
      <c r="D103" s="336"/>
      <c r="P103" s="86"/>
      <c r="AC103" s="86"/>
    </row>
    <row r="104" spans="1:29" x14ac:dyDescent="0.2">
      <c r="A104" s="106" t="s">
        <v>17</v>
      </c>
      <c r="B104" s="103" t="s">
        <v>18</v>
      </c>
      <c r="C104" s="285">
        <v>9.9192117376715582E-4</v>
      </c>
      <c r="D104" s="336">
        <f>C104*1000/GDP!C12</f>
        <v>3.4419000443011754E-5</v>
      </c>
      <c r="P104" s="86">
        <v>6.7781224604923015E-2</v>
      </c>
      <c r="AC104" s="86">
        <v>22.503366568834437</v>
      </c>
    </row>
    <row r="105" spans="1:29" x14ac:dyDescent="0.2">
      <c r="A105" s="106" t="s">
        <v>19</v>
      </c>
      <c r="B105" s="103" t="s">
        <v>20</v>
      </c>
      <c r="C105" s="285">
        <v>9.0052639501678389E-5</v>
      </c>
      <c r="D105" s="336">
        <f>C105*1000/GDP!C13</f>
        <v>5.1445422320933696E-7</v>
      </c>
      <c r="P105" s="86">
        <v>6.9271261155137223E-2</v>
      </c>
      <c r="AC105" s="86">
        <v>20.504293301920615</v>
      </c>
    </row>
    <row r="106" spans="1:29" x14ac:dyDescent="0.2">
      <c r="A106" s="106" t="s">
        <v>21</v>
      </c>
      <c r="B106" s="103" t="s">
        <v>22</v>
      </c>
      <c r="C106" s="285">
        <v>1.1173804424227027E-2</v>
      </c>
      <c r="D106" s="336">
        <f>C106*1000/GDP!C14</f>
        <v>5.5081195777923494E-6</v>
      </c>
      <c r="P106" s="86">
        <v>0.13120953997448365</v>
      </c>
      <c r="AC106" s="86">
        <v>170.96603058675217</v>
      </c>
    </row>
    <row r="107" spans="1:29" x14ac:dyDescent="0.2">
      <c r="A107" s="106" t="s">
        <v>23</v>
      </c>
      <c r="B107" s="103" t="s">
        <v>24</v>
      </c>
      <c r="C107" s="285">
        <v>8.2092245819159332E-2</v>
      </c>
      <c r="D107" s="336">
        <f>C107*1000/GDP!C15</f>
        <v>2.7749569712306568E-5</v>
      </c>
      <c r="P107" s="86">
        <v>0.14840865193737565</v>
      </c>
      <c r="AC107" s="86">
        <v>200.05486281158238</v>
      </c>
    </row>
    <row r="108" spans="1:29" x14ac:dyDescent="0.2">
      <c r="A108" s="106" t="s">
        <v>25</v>
      </c>
      <c r="B108" s="103" t="s">
        <v>26</v>
      </c>
      <c r="C108" s="285"/>
      <c r="D108" s="336"/>
      <c r="P108" s="86"/>
      <c r="AC108" s="86"/>
    </row>
    <row r="109" spans="1:29" x14ac:dyDescent="0.2">
      <c r="A109" s="106" t="s">
        <v>27</v>
      </c>
      <c r="B109" s="103" t="s">
        <v>28</v>
      </c>
      <c r="C109" s="285">
        <v>2.1527355034761213E-3</v>
      </c>
      <c r="D109" s="336">
        <f>C109*1000/GDP!C17</f>
        <v>1.1115999109144954E-5</v>
      </c>
      <c r="P109" s="86">
        <v>0.11802277979583997</v>
      </c>
      <c r="AC109" s="86">
        <v>161.57318554050494</v>
      </c>
    </row>
    <row r="110" spans="1:29" x14ac:dyDescent="0.2">
      <c r="A110" s="106" t="s">
        <v>29</v>
      </c>
      <c r="B110" s="103" t="s">
        <v>30</v>
      </c>
      <c r="C110" s="285"/>
      <c r="D110" s="336"/>
      <c r="P110" s="86"/>
      <c r="AC110" s="86"/>
    </row>
    <row r="111" spans="1:29" x14ac:dyDescent="0.2">
      <c r="A111" s="106" t="s">
        <v>31</v>
      </c>
      <c r="B111" s="103" t="s">
        <v>32</v>
      </c>
      <c r="C111" s="285">
        <v>7.3063378665945823E-5</v>
      </c>
      <c r="D111" s="336">
        <f>C111*1000/GDP!C19</f>
        <v>4.2707915952385056E-8</v>
      </c>
      <c r="P111" s="86">
        <v>0.11784415913862231</v>
      </c>
      <c r="AC111" s="86">
        <v>28.518286511546599</v>
      </c>
    </row>
    <row r="112" spans="1:29" x14ac:dyDescent="0.2">
      <c r="A112" s="106" t="s">
        <v>33</v>
      </c>
      <c r="B112" s="103" t="s">
        <v>34</v>
      </c>
      <c r="C112" s="285"/>
      <c r="D112" s="336"/>
      <c r="P112" s="86"/>
      <c r="AC112" s="86"/>
    </row>
    <row r="113" spans="1:29" x14ac:dyDescent="0.2">
      <c r="A113" s="106" t="s">
        <v>35</v>
      </c>
      <c r="B113" s="103" t="s">
        <v>36</v>
      </c>
      <c r="C113" s="285"/>
      <c r="D113" s="336"/>
      <c r="P113" s="86"/>
      <c r="AC113" s="86"/>
    </row>
    <row r="114" spans="1:29" x14ac:dyDescent="0.2">
      <c r="A114" s="106" t="s">
        <v>37</v>
      </c>
      <c r="B114" s="103" t="s">
        <v>38</v>
      </c>
      <c r="C114" s="285">
        <v>5.265101600542756E-4</v>
      </c>
      <c r="D114" s="336">
        <f>C114*1000/GDP!C22</f>
        <v>1.2166331455177827E-5</v>
      </c>
      <c r="P114" s="86">
        <v>0.22404687661884071</v>
      </c>
      <c r="AC114" s="86">
        <v>222.25450160588997</v>
      </c>
    </row>
    <row r="115" spans="1:29" x14ac:dyDescent="0.2">
      <c r="A115" s="106" t="s">
        <v>39</v>
      </c>
      <c r="B115" s="103" t="s">
        <v>40</v>
      </c>
      <c r="C115" s="285"/>
      <c r="D115" s="336"/>
      <c r="P115" s="86"/>
      <c r="AC115" s="86"/>
    </row>
    <row r="116" spans="1:29" x14ac:dyDescent="0.2">
      <c r="A116" s="106" t="s">
        <v>41</v>
      </c>
      <c r="B116" s="103" t="s">
        <v>42</v>
      </c>
      <c r="C116" s="285">
        <v>6.515610441714341E-2</v>
      </c>
      <c r="D116" s="336">
        <f>C116*1000/GDP!C24</f>
        <v>1.0315663681839232E-4</v>
      </c>
      <c r="P116" s="86">
        <v>0.13424560506262165</v>
      </c>
      <c r="AC116" s="86">
        <v>253.58994796329227</v>
      </c>
    </row>
    <row r="117" spans="1:29" x14ac:dyDescent="0.2">
      <c r="A117" s="106" t="s">
        <v>43</v>
      </c>
      <c r="B117" s="103" t="s">
        <v>44</v>
      </c>
      <c r="C117" s="285">
        <v>7.9931177838554773E-5</v>
      </c>
      <c r="D117" s="336">
        <f>C117*1000/GDP!C25</f>
        <v>1.0579246273038577E-7</v>
      </c>
      <c r="P117" s="86">
        <v>9.0830883907448617E-2</v>
      </c>
      <c r="AC117" s="86">
        <v>49.321169961744602</v>
      </c>
    </row>
    <row r="118" spans="1:29" x14ac:dyDescent="0.2">
      <c r="A118" s="106" t="s">
        <v>45</v>
      </c>
      <c r="B118" s="103" t="s">
        <v>46</v>
      </c>
      <c r="C118" s="285"/>
      <c r="D118" s="336"/>
      <c r="P118" s="86"/>
      <c r="AC118" s="86"/>
    </row>
    <row r="119" spans="1:29" x14ac:dyDescent="0.2">
      <c r="A119" s="106" t="s">
        <v>47</v>
      </c>
      <c r="B119" s="103" t="s">
        <v>48</v>
      </c>
      <c r="C119" s="285">
        <v>1.2181999562623259E-2</v>
      </c>
      <c r="D119" s="336">
        <f>C119*1000/GDP!C27</f>
        <v>3.6264045732301135E-5</v>
      </c>
      <c r="P119" s="86">
        <v>9.2512147346774459E-2</v>
      </c>
      <c r="AC119" s="86">
        <v>124.3363260340649</v>
      </c>
    </row>
    <row r="120" spans="1:29" x14ac:dyDescent="0.2">
      <c r="A120" s="106" t="s">
        <v>49</v>
      </c>
      <c r="B120" s="103" t="s">
        <v>50</v>
      </c>
      <c r="C120" s="285">
        <v>8.3475539766749178E-4</v>
      </c>
      <c r="D120" s="336">
        <f>C120*1000/GDP!C28</f>
        <v>6.8677016295413474E-6</v>
      </c>
      <c r="P120" s="86">
        <v>0.11265255029250901</v>
      </c>
      <c r="AC120" s="86">
        <v>187.11588603585744</v>
      </c>
    </row>
    <row r="121" spans="1:29" x14ac:dyDescent="0.2">
      <c r="A121" s="106" t="s">
        <v>51</v>
      </c>
      <c r="B121" s="103" t="s">
        <v>52</v>
      </c>
      <c r="C121" s="285"/>
      <c r="D121" s="336"/>
      <c r="P121" s="86"/>
      <c r="AC121" s="86"/>
    </row>
    <row r="122" spans="1:29" x14ac:dyDescent="0.2">
      <c r="A122" s="106" t="s">
        <v>53</v>
      </c>
      <c r="B122" s="103" t="s">
        <v>54</v>
      </c>
      <c r="C122" s="285"/>
      <c r="D122" s="336"/>
      <c r="P122" s="86"/>
      <c r="AC122" s="86"/>
    </row>
    <row r="123" spans="1:29" x14ac:dyDescent="0.2">
      <c r="A123" s="106" t="s">
        <v>55</v>
      </c>
      <c r="B123" s="103" t="s">
        <v>56</v>
      </c>
      <c r="C123" s="285"/>
      <c r="D123" s="336"/>
      <c r="P123" s="86"/>
      <c r="AC123" s="86"/>
    </row>
    <row r="124" spans="1:29" x14ac:dyDescent="0.2">
      <c r="A124" s="106" t="s">
        <v>57</v>
      </c>
      <c r="B124" s="103" t="s">
        <v>58</v>
      </c>
      <c r="C124" s="285">
        <v>1.5159515829365556E-4</v>
      </c>
      <c r="D124" s="336">
        <f>C124*1000/GDP!C32</f>
        <v>7.3840366395157727E-8</v>
      </c>
      <c r="P124" s="86">
        <v>9.1322384514250343E-2</v>
      </c>
      <c r="AC124" s="86">
        <v>98.413299076533292</v>
      </c>
    </row>
    <row r="125" spans="1:29" x14ac:dyDescent="0.2">
      <c r="A125" s="106" t="s">
        <v>59</v>
      </c>
      <c r="B125" s="106" t="s">
        <v>60</v>
      </c>
      <c r="C125" s="285"/>
      <c r="D125" s="336"/>
      <c r="P125" s="86"/>
      <c r="AC125" s="86"/>
    </row>
    <row r="126" spans="1:29" x14ac:dyDescent="0.2">
      <c r="A126" s="106" t="s">
        <v>61</v>
      </c>
      <c r="B126" s="106" t="s">
        <v>62</v>
      </c>
      <c r="C126" s="285">
        <v>5.6126898875479194E-5</v>
      </c>
      <c r="D126" s="336">
        <f>C126*1000/GDP!C34</f>
        <v>1.4340951485270955E-7</v>
      </c>
      <c r="P126" s="86">
        <v>0.12756113380790726</v>
      </c>
      <c r="AC126" s="86">
        <v>150.26701562571475</v>
      </c>
    </row>
    <row r="127" spans="1:29" x14ac:dyDescent="0.2">
      <c r="A127" s="106" t="s">
        <v>63</v>
      </c>
      <c r="B127" s="106" t="s">
        <v>64</v>
      </c>
      <c r="C127" s="285"/>
      <c r="D127" s="336"/>
      <c r="P127" s="86"/>
      <c r="AC127" s="86"/>
    </row>
    <row r="128" spans="1:29" x14ac:dyDescent="0.2">
      <c r="A128" s="106" t="s">
        <v>63</v>
      </c>
      <c r="B128" s="106" t="s">
        <v>65</v>
      </c>
      <c r="C128" s="285"/>
      <c r="D128" s="336"/>
      <c r="P128" s="86"/>
      <c r="AC128" s="86"/>
    </row>
    <row r="129" spans="1:32" x14ac:dyDescent="0.2">
      <c r="A129" s="106" t="s">
        <v>66</v>
      </c>
      <c r="B129" s="106" t="s">
        <v>67</v>
      </c>
      <c r="C129" s="285"/>
      <c r="D129" s="336"/>
      <c r="P129" s="86"/>
      <c r="AC129" s="86"/>
    </row>
    <row r="130" spans="1:32" x14ac:dyDescent="0.2">
      <c r="A130" s="106" t="s">
        <v>66</v>
      </c>
      <c r="B130" s="106" t="s">
        <v>68</v>
      </c>
      <c r="C130" s="495">
        <v>8.0414673254258862E-7</v>
      </c>
      <c r="D130" s="336">
        <f>C130*1000/GDP!C38</f>
        <v>3.7428286364560788E-9</v>
      </c>
      <c r="P130" s="86" t="s">
        <v>313</v>
      </c>
      <c r="AC130" s="86" t="s">
        <v>313</v>
      </c>
    </row>
    <row r="131" spans="1:32" x14ac:dyDescent="0.2">
      <c r="A131" s="106" t="s">
        <v>69</v>
      </c>
      <c r="B131" s="106" t="s">
        <v>70</v>
      </c>
      <c r="C131" s="494"/>
      <c r="D131" s="356"/>
      <c r="P131" s="87"/>
      <c r="AC131" s="87"/>
    </row>
    <row r="133" spans="1:32" s="8" customFormat="1" ht="13.5" thickBot="1" x14ac:dyDescent="0.25"/>
    <row r="134" spans="1:32" s="459" customFormat="1" ht="13.5" thickTop="1" x14ac:dyDescent="0.2"/>
    <row r="136" spans="1:32" ht="20.25" thickBot="1" x14ac:dyDescent="0.35">
      <c r="A136" s="367" t="s">
        <v>88</v>
      </c>
    </row>
    <row r="137" spans="1:32" ht="13.5" thickTop="1" x14ac:dyDescent="0.2"/>
    <row r="138" spans="1:32" ht="12.75" customHeight="1" x14ac:dyDescent="0.2">
      <c r="C138" s="698" t="s">
        <v>84</v>
      </c>
      <c r="D138" s="699"/>
      <c r="E138" s="699"/>
      <c r="F138" s="699"/>
      <c r="G138" s="699"/>
      <c r="H138" s="699"/>
      <c r="I138" s="699"/>
      <c r="J138" s="699"/>
      <c r="K138" s="700"/>
      <c r="L138" s="634" t="s">
        <v>367</v>
      </c>
      <c r="M138" s="634" t="s">
        <v>366</v>
      </c>
      <c r="P138" s="23" t="s">
        <v>322</v>
      </c>
      <c r="Q138" s="98"/>
      <c r="R138" s="99"/>
      <c r="AC138" s="26" t="s">
        <v>323</v>
      </c>
      <c r="AD138" s="100"/>
      <c r="AE138" s="101"/>
    </row>
    <row r="139" spans="1:32" ht="38.25" x14ac:dyDescent="0.2">
      <c r="C139" s="129" t="s">
        <v>249</v>
      </c>
      <c r="D139" s="129" t="s">
        <v>241</v>
      </c>
      <c r="E139" s="129" t="s">
        <v>242</v>
      </c>
      <c r="F139" s="129" t="s">
        <v>243</v>
      </c>
      <c r="G139" s="129" t="s">
        <v>244</v>
      </c>
      <c r="H139" s="129" t="s">
        <v>245</v>
      </c>
      <c r="I139" s="129" t="s">
        <v>246</v>
      </c>
      <c r="J139" s="129" t="s">
        <v>247</v>
      </c>
      <c r="K139" s="129" t="s">
        <v>248</v>
      </c>
      <c r="L139" s="656"/>
      <c r="M139" s="656"/>
      <c r="N139" s="15"/>
      <c r="O139" s="15"/>
      <c r="P139" s="22" t="s">
        <v>185</v>
      </c>
      <c r="Q139" s="120" t="s">
        <v>186</v>
      </c>
      <c r="R139" s="120" t="s">
        <v>187</v>
      </c>
      <c r="V139" s="382"/>
      <c r="AB139" s="15"/>
      <c r="AC139" s="394" t="s">
        <v>185</v>
      </c>
      <c r="AD139" s="212" t="s">
        <v>186</v>
      </c>
      <c r="AE139" s="212" t="s">
        <v>187</v>
      </c>
    </row>
    <row r="140" spans="1:32" s="382" customFormat="1" x14ac:dyDescent="0.2">
      <c r="A140" s="106" t="s">
        <v>329</v>
      </c>
      <c r="B140" s="106" t="s">
        <v>368</v>
      </c>
      <c r="C140" s="218">
        <f t="shared" ref="C140:L140" si="8">SUM(C142:C153,C155,C157:C176)</f>
        <v>0.94916206525882607</v>
      </c>
      <c r="D140" s="216">
        <f t="shared" si="8"/>
        <v>2.1009617089470347</v>
      </c>
      <c r="E140" s="216">
        <f t="shared" si="8"/>
        <v>5.8286787976799301</v>
      </c>
      <c r="F140" s="218">
        <f t="shared" si="8"/>
        <v>0.85544454468585673</v>
      </c>
      <c r="G140" s="216">
        <f t="shared" si="8"/>
        <v>1.8378615163421725</v>
      </c>
      <c r="H140" s="216">
        <f t="shared" si="8"/>
        <v>4.9298648322378256</v>
      </c>
      <c r="I140" s="218">
        <f t="shared" si="8"/>
        <v>9.3717520572969268E-2</v>
      </c>
      <c r="J140" s="216">
        <f t="shared" si="8"/>
        <v>0.26310019260486306</v>
      </c>
      <c r="K140" s="216">
        <f t="shared" si="8"/>
        <v>0.89881396544210423</v>
      </c>
      <c r="L140" s="243">
        <f t="shared" si="8"/>
        <v>8.8788025718857906</v>
      </c>
      <c r="M140" s="332">
        <f>L140*1000/VLOOKUP(B140,GDP!$A$3:$C$39,3,FALSE)</f>
        <v>5.9690250111640625E-4</v>
      </c>
      <c r="N140" s="206"/>
      <c r="O140" s="206"/>
      <c r="P140" s="218">
        <v>1.0581206512020671</v>
      </c>
      <c r="Q140" s="216">
        <v>0.70471158791067645</v>
      </c>
      <c r="R140" s="217">
        <v>0.90828714303759472</v>
      </c>
      <c r="S140" s="386"/>
      <c r="T140" s="386"/>
      <c r="U140" s="365"/>
      <c r="W140" s="365"/>
      <c r="X140" s="365"/>
      <c r="Y140" s="365"/>
      <c r="Z140" s="365"/>
      <c r="AB140" s="206"/>
      <c r="AC140" s="236">
        <v>583.23574198819983</v>
      </c>
      <c r="AD140" s="237">
        <v>1276.1123829177088</v>
      </c>
      <c r="AE140" s="238">
        <v>7150.7031588893287</v>
      </c>
      <c r="AF140" s="384"/>
    </row>
    <row r="141" spans="1:32" s="382" customFormat="1" x14ac:dyDescent="0.2">
      <c r="A141" s="106" t="s">
        <v>329</v>
      </c>
      <c r="B141" s="106" t="s">
        <v>349</v>
      </c>
      <c r="C141" s="410">
        <f>SUM(C143:C147,C149:C153,C155,C157:C176)</f>
        <v>0.8397306029518008</v>
      </c>
      <c r="D141" s="390">
        <f t="shared" ref="D141:L141" si="9">SUM(D143:D147,D149:D153,D155,D157:D176)</f>
        <v>1.8280519502638291</v>
      </c>
      <c r="E141" s="390">
        <f t="shared" si="9"/>
        <v>4.7625218980674129</v>
      </c>
      <c r="F141" s="410">
        <f t="shared" si="9"/>
        <v>0.75699867844767843</v>
      </c>
      <c r="G141" s="390">
        <f t="shared" si="9"/>
        <v>1.5981047139197042</v>
      </c>
      <c r="H141" s="390">
        <f t="shared" si="9"/>
        <v>4.0098156316311382</v>
      </c>
      <c r="I141" s="410">
        <f t="shared" si="9"/>
        <v>8.2731924504122381E-2</v>
      </c>
      <c r="J141" s="390">
        <f t="shared" si="9"/>
        <v>0.22994723634412478</v>
      </c>
      <c r="K141" s="390">
        <f t="shared" si="9"/>
        <v>0.75270626643627536</v>
      </c>
      <c r="L141" s="430">
        <f t="shared" si="9"/>
        <v>7.4303044512830416</v>
      </c>
      <c r="M141" s="333">
        <f>L141*1000/VLOOKUP(B141,GDP!$A$3:$C$39,3,FALSE)</f>
        <v>5.7950633318962284E-4</v>
      </c>
      <c r="N141" s="206"/>
      <c r="O141" s="206"/>
      <c r="P141" s="219">
        <v>1.1336520540727337</v>
      </c>
      <c r="Q141" s="220">
        <v>0.75129233378119598</v>
      </c>
      <c r="R141" s="221">
        <v>0.98735545604592567</v>
      </c>
      <c r="S141" s="386"/>
      <c r="T141" s="386"/>
      <c r="U141" s="365"/>
      <c r="W141" s="365"/>
      <c r="X141" s="365"/>
      <c r="Y141" s="365"/>
      <c r="Z141" s="365"/>
      <c r="AB141" s="206"/>
      <c r="AC141" s="245">
        <v>625.25282491141684</v>
      </c>
      <c r="AD141" s="242">
        <v>1344.9315912526181</v>
      </c>
      <c r="AE141" s="246">
        <v>7742.6037283538108</v>
      </c>
      <c r="AF141" s="384"/>
    </row>
    <row r="142" spans="1:32" x14ac:dyDescent="0.2">
      <c r="A142" s="106" t="s">
        <v>89</v>
      </c>
      <c r="B142" s="106" t="s">
        <v>58</v>
      </c>
      <c r="C142" s="410">
        <v>5.9718856027457128E-2</v>
      </c>
      <c r="D142" s="390">
        <v>0.1869332598960963</v>
      </c>
      <c r="E142" s="390">
        <v>0.83981325608271451</v>
      </c>
      <c r="F142" s="390">
        <v>4.9614498049187369E-2</v>
      </c>
      <c r="G142" s="390">
        <v>0.15530437914247541</v>
      </c>
      <c r="H142" s="390">
        <v>0.69771787216486869</v>
      </c>
      <c r="I142" s="390">
        <v>1.0104357978269756E-2</v>
      </c>
      <c r="J142" s="390">
        <v>3.1628880753620872E-2</v>
      </c>
      <c r="K142" s="163">
        <v>0.14209538391784576</v>
      </c>
      <c r="L142" s="430">
        <v>1.086465372006268</v>
      </c>
      <c r="M142" s="333">
        <f>L142*1000/VLOOKUP(B142,GDP!$A$3:$C$39,3,FALSE)</f>
        <v>5.2920556334121193E-4</v>
      </c>
      <c r="P142" s="460">
        <v>0.97320748055692663</v>
      </c>
      <c r="Q142" s="461">
        <v>0.62931862101814229</v>
      </c>
      <c r="R142" s="462">
        <v>0.78137352836070118</v>
      </c>
      <c r="V142" s="382"/>
      <c r="AC142" s="467">
        <v>627.67316434218355</v>
      </c>
      <c r="AD142" s="468">
        <v>1264.0851093524502</v>
      </c>
      <c r="AE142" s="469">
        <v>6204.4042034455506</v>
      </c>
    </row>
    <row r="143" spans="1:32" x14ac:dyDescent="0.2">
      <c r="A143" s="106" t="s">
        <v>90</v>
      </c>
      <c r="B143" s="106" t="s">
        <v>22</v>
      </c>
      <c r="C143" s="410">
        <v>6.6148858565910143E-2</v>
      </c>
      <c r="D143" s="390">
        <v>0.20594500856733339</v>
      </c>
      <c r="E143" s="390">
        <v>0.93435709502841557</v>
      </c>
      <c r="F143" s="390">
        <v>5.1032938874656604E-2</v>
      </c>
      <c r="G143" s="390">
        <v>0.1588837549371363</v>
      </c>
      <c r="H143" s="390">
        <v>0.72084370843944245</v>
      </c>
      <c r="I143" s="390">
        <v>1.5115919691253541E-2</v>
      </c>
      <c r="J143" s="390">
        <v>4.7061253630197107E-2</v>
      </c>
      <c r="K143" s="163">
        <v>0.21351338658897318</v>
      </c>
      <c r="L143" s="430">
        <v>1.206450962161659</v>
      </c>
      <c r="M143" s="333">
        <f>L143*1000/VLOOKUP(B143,GDP!$A$3:$C$39,3,FALSE)</f>
        <v>5.9471921218889174E-4</v>
      </c>
      <c r="P143" s="460">
        <v>1.2372913295276882</v>
      </c>
      <c r="Q143" s="461">
        <v>0.79577616956828834</v>
      </c>
      <c r="R143" s="462">
        <v>0.99780232714454187</v>
      </c>
      <c r="V143" s="382"/>
      <c r="AC143" s="467">
        <v>797.9948567322632</v>
      </c>
      <c r="AD143" s="468">
        <v>1598.4411913656122</v>
      </c>
      <c r="AE143" s="469">
        <v>7922.9315148817495</v>
      </c>
    </row>
    <row r="144" spans="1:32" x14ac:dyDescent="0.2">
      <c r="A144" s="106" t="s">
        <v>91</v>
      </c>
      <c r="B144" s="106" t="s">
        <v>42</v>
      </c>
      <c r="C144" s="410">
        <v>6.7240834972930819E-2</v>
      </c>
      <c r="D144" s="390">
        <v>0.20924284810164881</v>
      </c>
      <c r="E144" s="390">
        <v>0.94980545726900645</v>
      </c>
      <c r="F144" s="390">
        <v>5.3309861683849415E-2</v>
      </c>
      <c r="G144" s="390">
        <v>0.16589186162135208</v>
      </c>
      <c r="H144" s="390">
        <v>0.75302452109584661</v>
      </c>
      <c r="I144" s="390">
        <v>1.3930973289081404E-2</v>
      </c>
      <c r="J144" s="390">
        <v>4.3350986480296727E-2</v>
      </c>
      <c r="K144" s="163">
        <v>0.19678093617315992</v>
      </c>
      <c r="L144" s="430">
        <v>1.226289140343586</v>
      </c>
      <c r="M144" s="333">
        <f>L144*1000/VLOOKUP(B144,GDP!$A$3:$C$39,3,FALSE)</f>
        <v>1.9414890533492068E-3</v>
      </c>
      <c r="P144" s="460">
        <v>1.3038552770392635</v>
      </c>
      <c r="Q144" s="461">
        <v>0.83817935217014328</v>
      </c>
      <c r="R144" s="462">
        <v>1.0515089211999111</v>
      </c>
      <c r="V144" s="382"/>
      <c r="AC144" s="467">
        <v>840.92547985261615</v>
      </c>
      <c r="AD144" s="468">
        <v>1683.6146312194007</v>
      </c>
      <c r="AE144" s="469">
        <v>8349.3823809725909</v>
      </c>
    </row>
    <row r="145" spans="1:32" x14ac:dyDescent="0.2">
      <c r="A145" s="106" t="s">
        <v>92</v>
      </c>
      <c r="B145" s="106" t="s">
        <v>24</v>
      </c>
      <c r="C145" s="410">
        <v>6.6241105200413361E-2</v>
      </c>
      <c r="D145" s="390">
        <v>0.20601144153466988</v>
      </c>
      <c r="E145" s="390">
        <v>0.93621972591813396</v>
      </c>
      <c r="F145" s="390">
        <v>4.9151031263561448E-2</v>
      </c>
      <c r="G145" s="390">
        <v>0.15286089766900107</v>
      </c>
      <c r="H145" s="390">
        <v>0.69467689101718044</v>
      </c>
      <c r="I145" s="390">
        <v>1.7090073936851909E-2</v>
      </c>
      <c r="J145" s="390">
        <v>5.3150543865668809E-2</v>
      </c>
      <c r="K145" s="163">
        <v>0.24154283490095352</v>
      </c>
      <c r="L145" s="430">
        <v>1.2084722726532173</v>
      </c>
      <c r="M145" s="333">
        <f>L145*1000/VLOOKUP(B145,GDP!$A$3:$C$39,3,FALSE)</f>
        <v>4.0849882033015887E-4</v>
      </c>
      <c r="P145" s="460">
        <v>1.3439116433351888</v>
      </c>
      <c r="Q145" s="461">
        <v>0.86342482619763228</v>
      </c>
      <c r="R145" s="462">
        <v>1.0844335466641113</v>
      </c>
      <c r="V145" s="382"/>
      <c r="AC145" s="467">
        <v>866.75995676253979</v>
      </c>
      <c r="AD145" s="468">
        <v>1734.3241235669545</v>
      </c>
      <c r="AE145" s="469">
        <v>8610.8164803021682</v>
      </c>
    </row>
    <row r="146" spans="1:32" x14ac:dyDescent="0.2">
      <c r="A146" s="106" t="s">
        <v>93</v>
      </c>
      <c r="B146" s="106" t="s">
        <v>54</v>
      </c>
      <c r="C146" s="410">
        <v>3.4507534808502383E-2</v>
      </c>
      <c r="D146" s="390">
        <v>0.10831340873397755</v>
      </c>
      <c r="E146" s="390">
        <v>0.48432102243204311</v>
      </c>
      <c r="F146" s="390">
        <v>3.1897590119935058E-2</v>
      </c>
      <c r="G146" s="390">
        <v>0.10012122672518875</v>
      </c>
      <c r="H146" s="390">
        <v>0.4476898609459275</v>
      </c>
      <c r="I146" s="390">
        <v>2.6099446885673267E-3</v>
      </c>
      <c r="J146" s="390">
        <v>8.1921820087888023E-3</v>
      </c>
      <c r="K146" s="163">
        <v>3.6631161486115657E-2</v>
      </c>
      <c r="L146" s="430">
        <v>0.62714196597452299</v>
      </c>
      <c r="M146" s="333">
        <f>L146*1000/VLOOKUP(B146,GDP!$A$3:$C$39,3,FALSE)</f>
        <v>5.0577963643282922E-4</v>
      </c>
      <c r="P146" s="460">
        <v>0.86458436941301287</v>
      </c>
      <c r="Q146" s="461">
        <v>0.56061628973700273</v>
      </c>
      <c r="R146" s="462">
        <v>0.6928014297241003</v>
      </c>
      <c r="S146" s="383"/>
      <c r="T146" s="383"/>
      <c r="V146" s="382"/>
      <c r="AC146" s="467">
        <v>557.61635399648367</v>
      </c>
      <c r="AD146" s="468">
        <v>1126.0857064271331</v>
      </c>
      <c r="AE146" s="469">
        <v>5501.1079166595973</v>
      </c>
    </row>
    <row r="147" spans="1:32" x14ac:dyDescent="0.2">
      <c r="A147" s="106" t="s">
        <v>94</v>
      </c>
      <c r="B147" s="106" t="s">
        <v>54</v>
      </c>
      <c r="C147" s="410">
        <v>4.3818744602518854E-2</v>
      </c>
      <c r="D147" s="390">
        <v>7.5991732007016727E-2</v>
      </c>
      <c r="E147" s="390">
        <v>0.19911768806614355</v>
      </c>
      <c r="F147" s="390">
        <v>4.271041582852475E-2</v>
      </c>
      <c r="G147" s="390">
        <v>7.4069636247929546E-2</v>
      </c>
      <c r="H147" s="390">
        <v>0.19408130774313895</v>
      </c>
      <c r="I147" s="390">
        <v>1.1083287739941082E-3</v>
      </c>
      <c r="J147" s="390">
        <v>1.9220957590871783E-3</v>
      </c>
      <c r="K147" s="163">
        <v>5.0363803230046031E-3</v>
      </c>
      <c r="L147" s="430">
        <v>0.31892816467567914</v>
      </c>
      <c r="M147" s="333">
        <f>L147*1000/VLOOKUP(B147,GDP!$A$3:$C$39,3,FALSE)</f>
        <v>2.5721029675824212E-4</v>
      </c>
      <c r="P147" s="460">
        <v>0.86458436941301231</v>
      </c>
      <c r="Q147" s="461">
        <v>0.56061628973700273</v>
      </c>
      <c r="R147" s="462">
        <v>0.69280142972410053</v>
      </c>
      <c r="S147" s="386"/>
      <c r="T147" s="386"/>
      <c r="V147" s="382"/>
      <c r="AC147" s="467">
        <v>402.47775770248711</v>
      </c>
      <c r="AD147" s="468">
        <v>1016.4014846385293</v>
      </c>
      <c r="AE147" s="469">
        <v>5665.5034340602415</v>
      </c>
    </row>
    <row r="148" spans="1:32" x14ac:dyDescent="0.2">
      <c r="A148" s="106" t="s">
        <v>95</v>
      </c>
      <c r="B148" s="106" t="s">
        <v>58</v>
      </c>
      <c r="C148" s="410">
        <v>4.9712606279568083E-2</v>
      </c>
      <c r="D148" s="390">
        <v>8.5976498787110361E-2</v>
      </c>
      <c r="E148" s="390">
        <v>0.22634364352980249</v>
      </c>
      <c r="F148" s="390">
        <v>4.8831368188990955E-2</v>
      </c>
      <c r="G148" s="390">
        <v>8.4452423279992972E-2</v>
      </c>
      <c r="H148" s="390">
        <v>0.22233132844181941</v>
      </c>
      <c r="I148" s="390">
        <v>8.8123809057713196E-4</v>
      </c>
      <c r="J148" s="390">
        <v>1.5240755071173973E-3</v>
      </c>
      <c r="K148" s="163">
        <v>4.0123150879830946E-3</v>
      </c>
      <c r="L148" s="430">
        <v>0.36203274859648094</v>
      </c>
      <c r="M148" s="333">
        <f>L148*1000/VLOOKUP(B148,GDP!$A$3:$C$39,3,FALSE)</f>
        <v>1.7634224670702407E-4</v>
      </c>
      <c r="P148" s="460">
        <v>0.97320748055692663</v>
      </c>
      <c r="Q148" s="461">
        <v>0.6293186210181424</v>
      </c>
      <c r="R148" s="462">
        <v>0.78137352836070095</v>
      </c>
      <c r="V148" s="382"/>
      <c r="AC148" s="467">
        <v>453.04354139523662</v>
      </c>
      <c r="AD148" s="468">
        <v>1140.9593199897581</v>
      </c>
      <c r="AE148" s="469">
        <v>6389.8170792953842</v>
      </c>
    </row>
    <row r="149" spans="1:32" x14ac:dyDescent="0.2">
      <c r="A149" s="106" t="s">
        <v>96</v>
      </c>
      <c r="B149" s="106" t="s">
        <v>24</v>
      </c>
      <c r="C149" s="410">
        <v>6.5844416694569696E-2</v>
      </c>
      <c r="D149" s="390">
        <v>0.11314121780643971</v>
      </c>
      <c r="E149" s="390">
        <v>0.30130039195363512</v>
      </c>
      <c r="F149" s="390">
        <v>6.5838876423160039E-2</v>
      </c>
      <c r="G149" s="390">
        <v>0.11313169789441477</v>
      </c>
      <c r="H149" s="390">
        <v>0.3012750399795262</v>
      </c>
      <c r="I149" s="390">
        <v>5.5402714096510203E-6</v>
      </c>
      <c r="J149" s="390">
        <v>9.5199120249449014E-6</v>
      </c>
      <c r="K149" s="163">
        <v>2.5351974108915446E-5</v>
      </c>
      <c r="L149" s="430">
        <v>0.48028602645464452</v>
      </c>
      <c r="M149" s="333">
        <f>L149*1000/VLOOKUP(B149,GDP!$A$3:$C$39,3,FALSE)</f>
        <v>1.6235066345132617E-4</v>
      </c>
      <c r="P149" s="460">
        <v>1.3439116433351892</v>
      </c>
      <c r="Q149" s="461">
        <v>0.86342482619763228</v>
      </c>
      <c r="R149" s="462">
        <v>1.0844335466641113</v>
      </c>
      <c r="V149" s="382"/>
      <c r="AC149" s="467">
        <v>625.61221772611736</v>
      </c>
      <c r="AD149" s="468">
        <v>1565.3956035289884</v>
      </c>
      <c r="AE149" s="469">
        <v>8868.1427592930431</v>
      </c>
    </row>
    <row r="150" spans="1:32" x14ac:dyDescent="0.2">
      <c r="A150" s="106" t="s">
        <v>97</v>
      </c>
      <c r="B150" s="106" t="s">
        <v>32</v>
      </c>
      <c r="C150" s="410">
        <v>5.5550585009536586E-2</v>
      </c>
      <c r="D150" s="390">
        <v>9.5693839170880604E-2</v>
      </c>
      <c r="E150" s="390">
        <v>0.2537673577593681</v>
      </c>
      <c r="F150" s="390">
        <v>5.3561658772925222E-2</v>
      </c>
      <c r="G150" s="390">
        <v>9.22676288550692E-2</v>
      </c>
      <c r="H150" s="390">
        <v>0.24468150284431181</v>
      </c>
      <c r="I150" s="390">
        <v>1.9889262366113631E-3</v>
      </c>
      <c r="J150" s="390">
        <v>3.4262103158114047E-3</v>
      </c>
      <c r="K150" s="163">
        <v>9.0858549150562747E-3</v>
      </c>
      <c r="L150" s="430">
        <v>0.40501178193978526</v>
      </c>
      <c r="M150" s="333">
        <f>L150*1000/VLOOKUP(B150,GDP!$A$3:$C$39,3,FALSE)</f>
        <v>2.3674253037071939E-4</v>
      </c>
      <c r="P150" s="460">
        <v>1.1488906737419267</v>
      </c>
      <c r="Q150" s="461">
        <v>0.73999019718018932</v>
      </c>
      <c r="R150" s="462">
        <v>0.92550189062417387</v>
      </c>
      <c r="V150" s="382"/>
      <c r="AC150" s="467">
        <v>534.8268585134</v>
      </c>
      <c r="AD150" s="468">
        <v>1341.6077070909616</v>
      </c>
      <c r="AE150" s="469">
        <v>7568.4516725790172</v>
      </c>
    </row>
    <row r="151" spans="1:32" x14ac:dyDescent="0.2">
      <c r="A151" s="106" t="s">
        <v>98</v>
      </c>
      <c r="B151" s="106" t="s">
        <v>22</v>
      </c>
      <c r="C151" s="410">
        <v>4.4767329060439696E-2</v>
      </c>
      <c r="D151" s="390">
        <v>7.7006648622684956E-2</v>
      </c>
      <c r="E151" s="390">
        <v>0.20473035596894251</v>
      </c>
      <c r="F151" s="390">
        <v>4.3392590079461328E-2</v>
      </c>
      <c r="G151" s="390">
        <v>7.4641887448008135E-2</v>
      </c>
      <c r="H151" s="390">
        <v>0.19844338717167298</v>
      </c>
      <c r="I151" s="390">
        <v>1.374738980978364E-3</v>
      </c>
      <c r="J151" s="390">
        <v>2.3647611746768142E-3</v>
      </c>
      <c r="K151" s="163">
        <v>6.2869687972695277E-3</v>
      </c>
      <c r="L151" s="430">
        <v>0.32650433365206716</v>
      </c>
      <c r="M151" s="333">
        <f>L151*1000/VLOOKUP(B151,GDP!$A$3:$C$39,3,FALSE)</f>
        <v>1.6095009758034195E-4</v>
      </c>
      <c r="P151" s="460">
        <v>1.2372913295276879</v>
      </c>
      <c r="Q151" s="461">
        <v>0.79577616956828834</v>
      </c>
      <c r="R151" s="462">
        <v>0.99780232714454176</v>
      </c>
      <c r="V151" s="382"/>
      <c r="AC151" s="467">
        <v>575.97876800748247</v>
      </c>
      <c r="AD151" s="468">
        <v>1442.7480881238916</v>
      </c>
      <c r="AE151" s="469">
        <v>8159.7009884953022</v>
      </c>
      <c r="AF151" s="384"/>
    </row>
    <row r="152" spans="1:32" x14ac:dyDescent="0.2">
      <c r="A152" s="106" t="s">
        <v>99</v>
      </c>
      <c r="B152" s="106" t="s">
        <v>16</v>
      </c>
      <c r="C152" s="410">
        <v>5.0586819070743749E-2</v>
      </c>
      <c r="D152" s="390">
        <v>5.0264148955808823E-2</v>
      </c>
      <c r="E152" s="390">
        <v>9.3028051369067055E-2</v>
      </c>
      <c r="F152" s="390">
        <v>4.5186590252408017E-2</v>
      </c>
      <c r="G152" s="390">
        <v>4.4898365720047684E-2</v>
      </c>
      <c r="H152" s="390">
        <v>8.3097148949322033E-2</v>
      </c>
      <c r="I152" s="390">
        <v>5.4002288183357342E-3</v>
      </c>
      <c r="J152" s="390">
        <v>5.3657832357611413E-3</v>
      </c>
      <c r="K152" s="163">
        <v>9.9309024197450271E-3</v>
      </c>
      <c r="L152" s="430">
        <v>0.19387901939561963</v>
      </c>
      <c r="M152" s="333">
        <f>L152*1000/VLOOKUP(B152,GDP!$A$3:$C$39,3,FALSE)</f>
        <v>9.4101411137891022E-4</v>
      </c>
      <c r="P152" s="460">
        <v>1.0272308253580658</v>
      </c>
      <c r="Q152" s="461">
        <v>0.66310491967340157</v>
      </c>
      <c r="R152" s="462">
        <v>0.82606767858999164</v>
      </c>
      <c r="V152" s="382"/>
      <c r="AC152" s="467">
        <v>570.60430718772682</v>
      </c>
      <c r="AD152" s="468">
        <v>1227.8827810593259</v>
      </c>
      <c r="AE152" s="469">
        <v>5953.4159911445868</v>
      </c>
    </row>
    <row r="153" spans="1:32" x14ac:dyDescent="0.2">
      <c r="A153" s="106" t="s">
        <v>100</v>
      </c>
      <c r="B153" s="106" t="s">
        <v>30</v>
      </c>
      <c r="C153" s="410">
        <v>4.9731984988383771E-2</v>
      </c>
      <c r="D153" s="390">
        <v>4.9379486709360279E-2</v>
      </c>
      <c r="E153" s="390">
        <v>9.1511175421375532E-2</v>
      </c>
      <c r="F153" s="390">
        <v>4.7440030731679947E-2</v>
      </c>
      <c r="G153" s="390">
        <v>4.7103777730846681E-2</v>
      </c>
      <c r="H153" s="390">
        <v>8.7293780356771086E-2</v>
      </c>
      <c r="I153" s="390">
        <v>2.2919542567038228E-3</v>
      </c>
      <c r="J153" s="390">
        <v>2.2757089785135922E-3</v>
      </c>
      <c r="K153" s="163">
        <v>4.2173950646044421E-3</v>
      </c>
      <c r="L153" s="430">
        <v>0.19062264711911958</v>
      </c>
      <c r="M153" s="333">
        <f>L153*1000/VLOOKUP(B153,GDP!$A$3:$C$39,3,FALSE)</f>
        <v>7.5670632532568881E-4</v>
      </c>
      <c r="P153" s="460">
        <v>1.0558398458296361</v>
      </c>
      <c r="Q153" s="461">
        <v>0.68108618222983397</v>
      </c>
      <c r="R153" s="462">
        <v>0.84958614548467903</v>
      </c>
      <c r="V153" s="382"/>
      <c r="AC153" s="467">
        <v>586.49599375175649</v>
      </c>
      <c r="AD153" s="468">
        <v>1261.1789941014863</v>
      </c>
      <c r="AE153" s="469">
        <v>6122.912051245894</v>
      </c>
    </row>
    <row r="154" spans="1:32" x14ac:dyDescent="0.2">
      <c r="A154" s="106" t="s">
        <v>101</v>
      </c>
      <c r="B154" s="106" t="s">
        <v>62</v>
      </c>
      <c r="C154" s="410">
        <v>4.7834382573297314E-2</v>
      </c>
      <c r="D154" s="390">
        <v>5.995981206481419E-2</v>
      </c>
      <c r="E154" s="390">
        <v>0.19399526793247129</v>
      </c>
      <c r="F154" s="390">
        <v>4.135361269212149E-2</v>
      </c>
      <c r="G154" s="390">
        <v>5.1836246478592286E-2</v>
      </c>
      <c r="H154" s="390">
        <v>0.16771210879310308</v>
      </c>
      <c r="I154" s="390">
        <v>6.4807698811758258E-3</v>
      </c>
      <c r="J154" s="390">
        <v>8.1235655862219019E-3</v>
      </c>
      <c r="K154" s="163">
        <v>2.6283159139368205E-2</v>
      </c>
      <c r="L154" s="430">
        <v>0.30178946257058281</v>
      </c>
      <c r="M154" s="333">
        <f>L154*1000/VLOOKUP(B154,GDP!$A$3:$C$39,3,FALSE)</f>
        <v>7.7110051119918957E-4</v>
      </c>
      <c r="P154" s="460">
        <v>1.2263788876988464</v>
      </c>
      <c r="Q154" s="461">
        <v>0.78900874570885271</v>
      </c>
      <c r="R154" s="462">
        <v>0.98866407181022897</v>
      </c>
      <c r="V154" s="382"/>
      <c r="AC154" s="467">
        <v>674.47864654098476</v>
      </c>
      <c r="AD154" s="468">
        <v>1431.0885783584911</v>
      </c>
      <c r="AE154" s="469">
        <v>7603.6121843129022</v>
      </c>
    </row>
    <row r="155" spans="1:32" x14ac:dyDescent="0.2">
      <c r="A155" s="106" t="s">
        <v>102</v>
      </c>
      <c r="B155" s="106" t="s">
        <v>54</v>
      </c>
      <c r="C155" s="410">
        <v>4.5063893010273283E-2</v>
      </c>
      <c r="D155" s="390">
        <v>3.6255943010794503E-2</v>
      </c>
      <c r="E155" s="390">
        <v>1.8801259669798585E-2</v>
      </c>
      <c r="F155" s="390">
        <v>4.4918221111322501E-2</v>
      </c>
      <c r="G155" s="390">
        <v>3.613874337015472E-2</v>
      </c>
      <c r="H155" s="390">
        <v>1.8740483402685092E-2</v>
      </c>
      <c r="I155" s="390">
        <v>1.4567189895077896E-4</v>
      </c>
      <c r="J155" s="390">
        <v>1.1719964063978299E-4</v>
      </c>
      <c r="K155" s="163">
        <v>6.0776267113493354E-5</v>
      </c>
      <c r="L155" s="430">
        <v>0.10012109569086639</v>
      </c>
      <c r="M155" s="333">
        <f>L155*1000/VLOOKUP(B155,GDP!$A$3:$C$39,3,FALSE)</f>
        <v>8.0746009875282479E-5</v>
      </c>
      <c r="P155" s="460">
        <v>0.86458436941301253</v>
      </c>
      <c r="Q155" s="461">
        <v>0.56061628973700273</v>
      </c>
      <c r="R155" s="462">
        <v>0.6928014297241003</v>
      </c>
      <c r="V155" s="382"/>
      <c r="AC155" s="467">
        <v>485.0150647913872</v>
      </c>
      <c r="AD155" s="468">
        <v>1059.3708216632106</v>
      </c>
      <c r="AE155" s="469">
        <v>4657.75620940312</v>
      </c>
    </row>
    <row r="156" spans="1:32" x14ac:dyDescent="0.2">
      <c r="A156" s="106" t="s">
        <v>103</v>
      </c>
      <c r="B156" s="106" t="s">
        <v>60</v>
      </c>
      <c r="C156" s="410">
        <v>5.0818744191087603E-2</v>
      </c>
      <c r="D156" s="390">
        <v>3.8455473631342815E-2</v>
      </c>
      <c r="E156" s="390">
        <v>5.4162418152746007E-2</v>
      </c>
      <c r="F156" s="390">
        <v>4.8249886240873001E-2</v>
      </c>
      <c r="G156" s="390">
        <v>3.6511571814413071E-2</v>
      </c>
      <c r="H156" s="390">
        <v>5.1424539429270381E-2</v>
      </c>
      <c r="I156" s="390">
        <v>2.5688579502146074E-3</v>
      </c>
      <c r="J156" s="390">
        <v>1.9439018169297466E-3</v>
      </c>
      <c r="K156" s="163">
        <v>2.737878723475631E-3</v>
      </c>
      <c r="L156" s="430">
        <v>0.14343663597517642</v>
      </c>
      <c r="M156" s="333">
        <f>L156*1000/VLOOKUP(B156,GDP!$A$3:$C$39,3,FALSE)</f>
        <v>6.3573306020271074E-4</v>
      </c>
      <c r="P156" s="460">
        <v>1.209828284955067</v>
      </c>
      <c r="Q156" s="461">
        <v>0.77856159397900571</v>
      </c>
      <c r="R156" s="462">
        <v>0.97512826845243039</v>
      </c>
      <c r="V156" s="382"/>
      <c r="AC156" s="467">
        <v>581.769459098629</v>
      </c>
      <c r="AD156" s="468">
        <v>1142.018405156485</v>
      </c>
      <c r="AE156" s="469">
        <v>6939.7036470517278</v>
      </c>
    </row>
    <row r="157" spans="1:32" x14ac:dyDescent="0.2">
      <c r="A157" s="106" t="s">
        <v>104</v>
      </c>
      <c r="B157" s="106" t="s">
        <v>56</v>
      </c>
      <c r="C157" s="410">
        <v>3.5465005612688734E-2</v>
      </c>
      <c r="D157" s="390">
        <v>2.701780773319188E-2</v>
      </c>
      <c r="E157" s="390">
        <v>3.7610522298428088E-2</v>
      </c>
      <c r="F157" s="390">
        <v>3.440891904847105E-2</v>
      </c>
      <c r="G157" s="390">
        <v>2.6213264120447267E-2</v>
      </c>
      <c r="H157" s="390">
        <v>3.6490545955935469E-2</v>
      </c>
      <c r="I157" s="390">
        <v>1.056086564217681E-3</v>
      </c>
      <c r="J157" s="390">
        <v>8.0454361274461114E-4</v>
      </c>
      <c r="K157" s="163">
        <v>1.1199763424926208E-3</v>
      </c>
      <c r="L157" s="430">
        <v>0.1000933356443087</v>
      </c>
      <c r="M157" s="333">
        <f>L157*1000/VLOOKUP(B157,GDP!$A$3:$C$39,3,FALSE)</f>
        <v>2.822416601886117E-4</v>
      </c>
      <c r="P157" s="460">
        <v>0.88137005887409992</v>
      </c>
      <c r="Q157" s="461">
        <v>0.57100955232298711</v>
      </c>
      <c r="R157" s="462">
        <v>0.70685693032049879</v>
      </c>
      <c r="V157" s="382"/>
      <c r="AC157" s="467">
        <v>423.82393335758036</v>
      </c>
      <c r="AD157" s="468">
        <v>837.5746033660638</v>
      </c>
      <c r="AE157" s="469">
        <v>5030.4947318099967</v>
      </c>
    </row>
    <row r="158" spans="1:32" x14ac:dyDescent="0.2">
      <c r="A158" s="106" t="s">
        <v>105</v>
      </c>
      <c r="B158" s="106" t="s">
        <v>4</v>
      </c>
      <c r="C158" s="410">
        <v>3.9359775246180617E-2</v>
      </c>
      <c r="D158" s="390">
        <v>8.4116323309141414E-2</v>
      </c>
      <c r="E158" s="390">
        <v>8.5957547196579637E-2</v>
      </c>
      <c r="F158" s="390">
        <v>3.5109069987035911E-2</v>
      </c>
      <c r="G158" s="390">
        <v>7.5032081957819671E-2</v>
      </c>
      <c r="H158" s="390">
        <v>7.667446070418063E-2</v>
      </c>
      <c r="I158" s="390">
        <v>4.2507052591447053E-3</v>
      </c>
      <c r="J158" s="390">
        <v>9.0842413513217389E-3</v>
      </c>
      <c r="K158" s="163">
        <v>9.2830864923990116E-3</v>
      </c>
      <c r="L158" s="430">
        <v>0.20943364575190165</v>
      </c>
      <c r="M158" s="333">
        <f>L158*1000/VLOOKUP(B158,GDP!$A$3:$C$39,3,FALSE)</f>
        <v>6.4708317344821273E-4</v>
      </c>
      <c r="P158" s="460">
        <v>1.3754565075348029</v>
      </c>
      <c r="Q158" s="461">
        <v>0.88275207051452809</v>
      </c>
      <c r="R158" s="462">
        <v>1.1111368178837004</v>
      </c>
      <c r="V158" s="382"/>
      <c r="AC158" s="467">
        <v>804.36900842857744</v>
      </c>
      <c r="AD158" s="468">
        <v>1520.6948632291378</v>
      </c>
      <c r="AE158" s="469">
        <v>6869.3967269612031</v>
      </c>
    </row>
    <row r="159" spans="1:32" x14ac:dyDescent="0.2">
      <c r="A159" s="106" t="s">
        <v>106</v>
      </c>
      <c r="B159" s="106" t="s">
        <v>46</v>
      </c>
      <c r="C159" s="410">
        <v>2.8482143909230422E-2</v>
      </c>
      <c r="D159" s="390">
        <v>2.8546496023023445E-2</v>
      </c>
      <c r="E159" s="390">
        <v>5.2018849732434903E-2</v>
      </c>
      <c r="F159" s="390">
        <v>2.7358028459018701E-2</v>
      </c>
      <c r="G159" s="390">
        <v>2.7419840763814235E-2</v>
      </c>
      <c r="H159" s="390">
        <v>4.9965802290752627E-2</v>
      </c>
      <c r="I159" s="390">
        <v>1.1241154502117207E-3</v>
      </c>
      <c r="J159" s="390">
        <v>1.1266552592092125E-3</v>
      </c>
      <c r="K159" s="163">
        <v>2.0530474416822751E-3</v>
      </c>
      <c r="L159" s="430">
        <v>0.10904748966468877</v>
      </c>
      <c r="M159" s="333">
        <f>L159*1000/VLOOKUP(B159,GDP!$A$3:$C$39,3,FALSE)</f>
        <v>4.6658518387725499E-4</v>
      </c>
      <c r="P159" s="460">
        <v>0.74824965247332231</v>
      </c>
      <c r="Q159" s="461">
        <v>0.48721415768462895</v>
      </c>
      <c r="R159" s="462">
        <v>0.59759317131554557</v>
      </c>
      <c r="V159" s="382"/>
      <c r="AC159" s="467">
        <v>415.63635359576779</v>
      </c>
      <c r="AD159" s="468">
        <v>902.18283285234952</v>
      </c>
      <c r="AE159" s="469">
        <v>4306.8150885426494</v>
      </c>
    </row>
    <row r="160" spans="1:32" x14ac:dyDescent="0.2">
      <c r="A160" s="106" t="s">
        <v>107</v>
      </c>
      <c r="B160" s="106" t="s">
        <v>6</v>
      </c>
      <c r="C160" s="410">
        <v>3.4703340954583169E-2</v>
      </c>
      <c r="D160" s="390">
        <v>7.42799659024478E-2</v>
      </c>
      <c r="E160" s="390">
        <v>7.566521522987367E-2</v>
      </c>
      <c r="F160" s="390">
        <v>2.8289856020664712E-2</v>
      </c>
      <c r="G160" s="390">
        <v>6.0552369967785791E-2</v>
      </c>
      <c r="H160" s="390">
        <v>6.1681612944042369E-2</v>
      </c>
      <c r="I160" s="390">
        <v>6.4134849339184579E-3</v>
      </c>
      <c r="J160" s="390">
        <v>1.3727595934662015E-2</v>
      </c>
      <c r="K160" s="163">
        <v>1.3983602285831301E-2</v>
      </c>
      <c r="L160" s="430">
        <v>0.18464852208690463</v>
      </c>
      <c r="M160" s="333">
        <f>L160*1000/VLOOKUP(B160,GDP!$A$3:$C$39,3,FALSE)</f>
        <v>4.7593382517483167E-4</v>
      </c>
      <c r="P160" s="460">
        <v>1.2979751081717099</v>
      </c>
      <c r="Q160" s="461">
        <v>0.83431678941034026</v>
      </c>
      <c r="R160" s="462">
        <v>1.0468407499936416</v>
      </c>
      <c r="V160" s="382"/>
      <c r="AC160" s="467">
        <v>759.05777100599175</v>
      </c>
      <c r="AD160" s="468">
        <v>1437.2566186365577</v>
      </c>
      <c r="AE160" s="469">
        <v>6471.8982450355743</v>
      </c>
    </row>
    <row r="161" spans="1:31" x14ac:dyDescent="0.2">
      <c r="A161" s="106" t="s">
        <v>108</v>
      </c>
      <c r="B161" s="106" t="s">
        <v>26</v>
      </c>
      <c r="C161" s="410">
        <v>2.9165776380194301E-2</v>
      </c>
      <c r="D161" s="390">
        <v>2.2998259112975039E-2</v>
      </c>
      <c r="E161" s="390">
        <v>2.0426310817604577E-2</v>
      </c>
      <c r="F161" s="390">
        <v>2.7931191632726789E-2</v>
      </c>
      <c r="G161" s="390">
        <v>2.2024744828662492E-2</v>
      </c>
      <c r="H161" s="390">
        <v>1.9561666878293225E-2</v>
      </c>
      <c r="I161" s="390">
        <v>1.2345847474675114E-3</v>
      </c>
      <c r="J161" s="390">
        <v>9.7351428431254831E-4</v>
      </c>
      <c r="K161" s="163">
        <v>8.6464393931135397E-4</v>
      </c>
      <c r="L161" s="430">
        <v>7.2590346310773907E-2</v>
      </c>
      <c r="M161" s="333">
        <f>L161*1000/VLOOKUP(B161,GDP!$A$3:$C$39,3,FALSE)</f>
        <v>3.4169810916387643E-4</v>
      </c>
      <c r="P161" s="460">
        <v>0.80701786717201751</v>
      </c>
      <c r="Q161" s="461">
        <v>0.5243165898301273</v>
      </c>
      <c r="R161" s="462">
        <v>0.64568838776662418</v>
      </c>
      <c r="V161" s="382"/>
      <c r="AC161" s="467">
        <v>420.39580469850648</v>
      </c>
      <c r="AD161" s="468">
        <v>879.93042957200521</v>
      </c>
      <c r="AE161" s="469">
        <v>4468.093861572117</v>
      </c>
    </row>
    <row r="162" spans="1:31" x14ac:dyDescent="0.2">
      <c r="A162" s="106" t="s">
        <v>109</v>
      </c>
      <c r="B162" s="106" t="s">
        <v>20</v>
      </c>
      <c r="C162" s="410">
        <v>2.2568415381106946E-2</v>
      </c>
      <c r="D162" s="390">
        <v>1.7237694751107212E-2</v>
      </c>
      <c r="E162" s="390">
        <v>2.3883871936562728E-2</v>
      </c>
      <c r="F162" s="390">
        <v>2.040457897536431E-2</v>
      </c>
      <c r="G162" s="390">
        <v>1.5584962345058462E-2</v>
      </c>
      <c r="H162" s="390">
        <v>2.1593910912108452E-2</v>
      </c>
      <c r="I162" s="390">
        <v>2.1638364057426358E-3</v>
      </c>
      <c r="J162" s="390">
        <v>1.6527324060487516E-3</v>
      </c>
      <c r="K162" s="163">
        <v>2.2899610244542759E-3</v>
      </c>
      <c r="L162" s="430">
        <v>6.3689982068776893E-2</v>
      </c>
      <c r="M162" s="333">
        <f>L162*1000/VLOOKUP(B162,GDP!$A$3:$C$39,3,FALSE)</f>
        <v>3.6384919345755029E-4</v>
      </c>
      <c r="P162" s="460">
        <v>0.80575137261636176</v>
      </c>
      <c r="Q162" s="461">
        <v>0.52337645349700324</v>
      </c>
      <c r="R162" s="462">
        <v>0.64486471907479725</v>
      </c>
      <c r="V162" s="382"/>
      <c r="AC162" s="467">
        <v>387.46121746724458</v>
      </c>
      <c r="AD162" s="468">
        <v>767.70488981405151</v>
      </c>
      <c r="AE162" s="469">
        <v>4589.3142344449116</v>
      </c>
    </row>
    <row r="163" spans="1:31" x14ac:dyDescent="0.2">
      <c r="A163" s="106" t="s">
        <v>110</v>
      </c>
      <c r="B163" s="106" t="s">
        <v>14</v>
      </c>
      <c r="C163" s="410">
        <v>1.1823874003960023E-2</v>
      </c>
      <c r="D163" s="390">
        <v>5.4391266039978625E-2</v>
      </c>
      <c r="E163" s="390" t="s">
        <v>224</v>
      </c>
      <c r="F163" s="390">
        <v>1.1160582284766499E-2</v>
      </c>
      <c r="G163" s="390">
        <v>5.1340043035683514E-2</v>
      </c>
      <c r="H163" s="390" t="s">
        <v>224</v>
      </c>
      <c r="I163" s="390">
        <v>6.6329171919352428E-4</v>
      </c>
      <c r="J163" s="390">
        <v>3.0512230042951121E-3</v>
      </c>
      <c r="K163" s="163" t="s">
        <v>224</v>
      </c>
      <c r="L163" s="430">
        <v>6.621514004393865E-2</v>
      </c>
      <c r="M163" s="333">
        <f>L163*1000/VLOOKUP(B163,GDP!$A$3:$C$39,3,FALSE)</f>
        <v>2.4507968836818189E-4</v>
      </c>
      <c r="P163" s="460">
        <v>1.1392079161484552</v>
      </c>
      <c r="Q163" s="461">
        <v>0.73396540150544498</v>
      </c>
      <c r="R163" s="462" t="s">
        <v>224</v>
      </c>
      <c r="V163" s="382"/>
      <c r="AC163" s="467">
        <v>834.0301866685669</v>
      </c>
      <c r="AD163" s="468">
        <v>1062.4167494318338</v>
      </c>
      <c r="AE163" s="469" t="s">
        <v>224</v>
      </c>
    </row>
    <row r="164" spans="1:31" x14ac:dyDescent="0.2">
      <c r="A164" s="106" t="s">
        <v>111</v>
      </c>
      <c r="B164" s="106" t="s">
        <v>28</v>
      </c>
      <c r="C164" s="410">
        <v>1.0196439180510806E-2</v>
      </c>
      <c r="D164" s="390">
        <v>4.6915207340624897E-2</v>
      </c>
      <c r="E164" s="390" t="s">
        <v>224</v>
      </c>
      <c r="F164" s="390">
        <v>9.2862901447499282E-3</v>
      </c>
      <c r="G164" s="390">
        <v>4.2727487493758487E-2</v>
      </c>
      <c r="H164" s="390" t="s">
        <v>224</v>
      </c>
      <c r="I164" s="390">
        <v>9.1014903576087632E-4</v>
      </c>
      <c r="J164" s="390">
        <v>4.1877198468664063E-3</v>
      </c>
      <c r="K164" s="163" t="s">
        <v>224</v>
      </c>
      <c r="L164" s="430">
        <v>5.7111646521135706E-2</v>
      </c>
      <c r="M164" s="333">
        <f>L164*1000/VLOOKUP(B164,GDP!$A$3:$C$39,3,FALSE)</f>
        <v>2.9490525465186951E-4</v>
      </c>
      <c r="P164" s="460">
        <v>1.1225753011451389</v>
      </c>
      <c r="Q164" s="461">
        <v>0.72340883577447102</v>
      </c>
      <c r="R164" s="462" t="s">
        <v>224</v>
      </c>
      <c r="V164" s="382"/>
      <c r="AC164" s="467">
        <v>821.85321458176622</v>
      </c>
      <c r="AD164" s="468">
        <v>1047.136094204679</v>
      </c>
      <c r="AE164" s="469" t="s">
        <v>224</v>
      </c>
    </row>
    <row r="165" spans="1:31" x14ac:dyDescent="0.2">
      <c r="A165" s="106" t="s">
        <v>112</v>
      </c>
      <c r="B165" s="106" t="s">
        <v>44</v>
      </c>
      <c r="C165" s="410">
        <v>1.0763685342986209E-2</v>
      </c>
      <c r="D165" s="390">
        <v>4.9723748207476319E-2</v>
      </c>
      <c r="E165" s="390" t="s">
        <v>224</v>
      </c>
      <c r="F165" s="390">
        <v>1.0245592957050697E-2</v>
      </c>
      <c r="G165" s="390">
        <v>4.7330376929370845E-2</v>
      </c>
      <c r="H165" s="390" t="s">
        <v>224</v>
      </c>
      <c r="I165" s="390">
        <v>5.1809238593551266E-4</v>
      </c>
      <c r="J165" s="390">
        <v>2.3933712781054758E-3</v>
      </c>
      <c r="K165" s="163" t="s">
        <v>224</v>
      </c>
      <c r="L165" s="430">
        <v>6.048743355046253E-2</v>
      </c>
      <c r="M165" s="333">
        <f>L165*1000/VLOOKUP(B165,GDP!$A$3:$C$39,3,FALSE)</f>
        <v>8.0057803883097319E-5</v>
      </c>
      <c r="P165" s="460">
        <v>0.94982760448237857</v>
      </c>
      <c r="Q165" s="461">
        <v>0.61454101262343797</v>
      </c>
      <c r="R165" s="462" t="s">
        <v>224</v>
      </c>
      <c r="V165" s="382"/>
      <c r="AC165" s="467">
        <v>695.38218883493323</v>
      </c>
      <c r="AD165" s="468">
        <v>889.54964864116539</v>
      </c>
      <c r="AE165" s="469" t="s">
        <v>224</v>
      </c>
    </row>
    <row r="166" spans="1:31" x14ac:dyDescent="0.2">
      <c r="A166" s="106" t="s">
        <v>113</v>
      </c>
      <c r="B166" s="106" t="s">
        <v>48</v>
      </c>
      <c r="C166" s="410">
        <v>7.000321819658783E-3</v>
      </c>
      <c r="D166" s="390">
        <v>4.2386008848413592E-2</v>
      </c>
      <c r="E166" s="390" t="s">
        <v>224</v>
      </c>
      <c r="F166" s="390">
        <v>6.7892952116120264E-3</v>
      </c>
      <c r="G166" s="390">
        <v>4.1108271066301667E-2</v>
      </c>
      <c r="H166" s="390" t="s">
        <v>224</v>
      </c>
      <c r="I166" s="390">
        <v>2.1102660804675681E-4</v>
      </c>
      <c r="J166" s="390">
        <v>1.2777377821119268E-3</v>
      </c>
      <c r="K166" s="163" t="s">
        <v>224</v>
      </c>
      <c r="L166" s="430">
        <v>4.9386330668072374E-2</v>
      </c>
      <c r="M166" s="333">
        <f>L166*1000/VLOOKUP(B166,GDP!$A$3:$C$39,3,FALSE)</f>
        <v>1.470159430470265E-4</v>
      </c>
      <c r="P166" s="460">
        <v>0.95682179820897362</v>
      </c>
      <c r="Q166" s="461">
        <v>0.61877307514189583</v>
      </c>
      <c r="R166" s="462" t="s">
        <v>224</v>
      </c>
      <c r="V166" s="382"/>
      <c r="AC166" s="467">
        <v>666.83908216310442</v>
      </c>
      <c r="AD166" s="468">
        <v>954.70655577321531</v>
      </c>
      <c r="AE166" s="469" t="s">
        <v>224</v>
      </c>
    </row>
    <row r="167" spans="1:31" x14ac:dyDescent="0.2">
      <c r="A167" s="106" t="s">
        <v>114</v>
      </c>
      <c r="B167" s="106" t="s">
        <v>12</v>
      </c>
      <c r="C167" s="410">
        <v>3.8779446134856854E-3</v>
      </c>
      <c r="D167" s="390">
        <v>2.3537093254046872E-2</v>
      </c>
      <c r="E167" s="390" t="s">
        <v>224</v>
      </c>
      <c r="F167" s="390">
        <v>3.7207553068491846E-3</v>
      </c>
      <c r="G167" s="390">
        <v>2.2583036469435724E-2</v>
      </c>
      <c r="H167" s="390" t="s">
        <v>224</v>
      </c>
      <c r="I167" s="390">
        <v>1.5718930663650079E-4</v>
      </c>
      <c r="J167" s="390">
        <v>9.5405678461115166E-4</v>
      </c>
      <c r="K167" s="163" t="s">
        <v>224</v>
      </c>
      <c r="L167" s="430">
        <v>2.7415037867532556E-2</v>
      </c>
      <c r="M167" s="333">
        <f>L167*1000/VLOOKUP(B167,GDP!$A$3:$C$39,3,FALSE)</f>
        <v>1.3354297758065448E-3</v>
      </c>
      <c r="P167" s="460">
        <v>0.87671350213323374</v>
      </c>
      <c r="Q167" s="461">
        <v>0.56833545466802227</v>
      </c>
      <c r="R167" s="462" t="s">
        <v>224</v>
      </c>
      <c r="V167" s="382"/>
      <c r="AC167" s="467">
        <v>611.00910135707613</v>
      </c>
      <c r="AD167" s="468">
        <v>876.88622250650678</v>
      </c>
      <c r="AE167" s="469" t="s">
        <v>224</v>
      </c>
    </row>
    <row r="168" spans="1:31" x14ac:dyDescent="0.2">
      <c r="A168" s="106" t="s">
        <v>115</v>
      </c>
      <c r="B168" s="106" t="s">
        <v>34</v>
      </c>
      <c r="C168" s="410">
        <v>2.9690704051283196E-3</v>
      </c>
      <c r="D168" s="390">
        <v>1.8044901043356907E-2</v>
      </c>
      <c r="E168" s="390" t="s">
        <v>224</v>
      </c>
      <c r="F168" s="390">
        <v>2.8496752239489209E-3</v>
      </c>
      <c r="G168" s="390">
        <v>1.731926172348271E-2</v>
      </c>
      <c r="H168" s="390" t="s">
        <v>224</v>
      </c>
      <c r="I168" s="390">
        <v>1.1939518117939892E-4</v>
      </c>
      <c r="J168" s="390">
        <v>7.256393198741977E-4</v>
      </c>
      <c r="K168" s="163" t="s">
        <v>224</v>
      </c>
      <c r="L168" s="430">
        <v>2.1013971448485227E-2</v>
      </c>
      <c r="M168" s="333">
        <f>L168*1000/VLOOKUP(B168,GDP!$A$3:$C$39,3,FALSE)</f>
        <v>5.6769968252877749E-4</v>
      </c>
      <c r="P168" s="460">
        <v>0.82489746555356092</v>
      </c>
      <c r="Q168" s="461">
        <v>0.53546341871261771</v>
      </c>
      <c r="R168" s="462" t="s">
        <v>224</v>
      </c>
      <c r="V168" s="382"/>
      <c r="AC168" s="467">
        <v>574.89688240596433</v>
      </c>
      <c r="AD168" s="468">
        <v>826.16787439311997</v>
      </c>
      <c r="AE168" s="469" t="s">
        <v>224</v>
      </c>
    </row>
    <row r="169" spans="1:31" x14ac:dyDescent="0.2">
      <c r="A169" s="106" t="s">
        <v>116</v>
      </c>
      <c r="B169" s="106" t="s">
        <v>8</v>
      </c>
      <c r="C169" s="410">
        <v>2.2594245822654198E-3</v>
      </c>
      <c r="D169" s="390">
        <v>1.8294966574240599E-2</v>
      </c>
      <c r="E169" s="390" t="s">
        <v>224</v>
      </c>
      <c r="F169" s="390">
        <v>2.1672913938397508E-3</v>
      </c>
      <c r="G169" s="390">
        <v>1.7548947602925444E-2</v>
      </c>
      <c r="H169" s="390" t="s">
        <v>224</v>
      </c>
      <c r="I169" s="390">
        <v>9.2133188425668941E-5</v>
      </c>
      <c r="J169" s="390">
        <v>7.4601897131515579E-4</v>
      </c>
      <c r="K169" s="163" t="s">
        <v>224</v>
      </c>
      <c r="L169" s="430">
        <v>2.0554391156506018E-2</v>
      </c>
      <c r="M169" s="333">
        <f>L169*1000/VLOOKUP(B169,GDP!$A$3:$C$39,3,FALSE)</f>
        <v>2.023388639599348E-4</v>
      </c>
      <c r="P169" s="460">
        <v>0.82792368723873977</v>
      </c>
      <c r="Q169" s="461">
        <v>0.53744533763287528</v>
      </c>
      <c r="R169" s="462" t="s">
        <v>224</v>
      </c>
      <c r="V169" s="382"/>
      <c r="AC169" s="467">
        <v>547.87729090620849</v>
      </c>
      <c r="AD169" s="468">
        <v>880.49809750966904</v>
      </c>
      <c r="AE169" s="469" t="s">
        <v>224</v>
      </c>
    </row>
    <row r="170" spans="1:31" x14ac:dyDescent="0.2">
      <c r="A170" s="106" t="s">
        <v>117</v>
      </c>
      <c r="B170" s="106" t="s">
        <v>40</v>
      </c>
      <c r="C170" s="410">
        <v>2.1054661804142082E-3</v>
      </c>
      <c r="D170" s="390">
        <v>1.7096129808908955E-2</v>
      </c>
      <c r="E170" s="390" t="s">
        <v>224</v>
      </c>
      <c r="F170" s="390">
        <v>2.0423589741999323E-3</v>
      </c>
      <c r="G170" s="390">
        <v>1.6583706954838413E-2</v>
      </c>
      <c r="H170" s="390" t="s">
        <v>224</v>
      </c>
      <c r="I170" s="390">
        <v>6.3107206214276006E-5</v>
      </c>
      <c r="J170" s="390">
        <v>5.1242285407054064E-4</v>
      </c>
      <c r="K170" s="163" t="s">
        <v>224</v>
      </c>
      <c r="L170" s="430">
        <v>1.9201595989323163E-2</v>
      </c>
      <c r="M170" s="333">
        <f>L170*1000/VLOOKUP(B170,GDP!$A$3:$C$39,3,FALSE)</f>
        <v>1.5502661060328728E-3</v>
      </c>
      <c r="P170" s="460">
        <v>0.75636955091309632</v>
      </c>
      <c r="Q170" s="461">
        <v>0.4923725069168382</v>
      </c>
      <c r="R170" s="462" t="s">
        <v>224</v>
      </c>
      <c r="V170" s="382"/>
      <c r="AC170" s="467">
        <v>500.52644569247269</v>
      </c>
      <c r="AD170" s="468">
        <v>806.65516146403979</v>
      </c>
      <c r="AE170" s="469" t="s">
        <v>224</v>
      </c>
    </row>
    <row r="171" spans="1:31" x14ac:dyDescent="0.2">
      <c r="A171" s="106" t="s">
        <v>118</v>
      </c>
      <c r="B171" s="106" t="s">
        <v>36</v>
      </c>
      <c r="C171" s="410">
        <v>1.8966595983093827E-3</v>
      </c>
      <c r="D171" s="390">
        <v>1.5316697659046951E-2</v>
      </c>
      <c r="E171" s="390" t="s">
        <v>224</v>
      </c>
      <c r="F171" s="390">
        <v>1.8525571279581479E-3</v>
      </c>
      <c r="G171" s="390">
        <v>1.4960542972676731E-2</v>
      </c>
      <c r="H171" s="390" t="s">
        <v>224</v>
      </c>
      <c r="I171" s="390">
        <v>4.4102470351234752E-5</v>
      </c>
      <c r="J171" s="390">
        <v>3.5615468637021963E-4</v>
      </c>
      <c r="K171" s="163" t="s">
        <v>224</v>
      </c>
      <c r="L171" s="430">
        <v>1.7213357257356333E-2</v>
      </c>
      <c r="M171" s="333">
        <f>L171*1000/VLOOKUP(B171,GDP!$A$3:$C$39,3,FALSE)</f>
        <v>2.7087173880147811E-4</v>
      </c>
      <c r="P171" s="460">
        <v>0.90690859421830028</v>
      </c>
      <c r="Q171" s="461">
        <v>0.58715056728726889</v>
      </c>
      <c r="R171" s="462" t="s">
        <v>224</v>
      </c>
      <c r="V171" s="382"/>
      <c r="AC171" s="467">
        <v>600.14543774805873</v>
      </c>
      <c r="AD171" s="468">
        <v>961.93030481048027</v>
      </c>
      <c r="AE171" s="469" t="s">
        <v>224</v>
      </c>
    </row>
    <row r="172" spans="1:31" x14ac:dyDescent="0.2">
      <c r="A172" s="106" t="s">
        <v>37</v>
      </c>
      <c r="B172" s="106" t="s">
        <v>38</v>
      </c>
      <c r="C172" s="410">
        <v>3.1726719534598147E-3</v>
      </c>
      <c r="D172" s="390">
        <v>2.5289672114620201E-2</v>
      </c>
      <c r="E172" s="390" t="s">
        <v>224</v>
      </c>
      <c r="F172" s="390">
        <v>8.5283912627337217E-4</v>
      </c>
      <c r="G172" s="390">
        <v>6.7980623860127492E-3</v>
      </c>
      <c r="H172" s="390" t="s">
        <v>224</v>
      </c>
      <c r="I172" s="390">
        <v>2.3198328271864426E-3</v>
      </c>
      <c r="J172" s="390">
        <v>1.8491609728607451E-2</v>
      </c>
      <c r="K172" s="163" t="s">
        <v>224</v>
      </c>
      <c r="L172" s="430">
        <v>2.8462344068080014E-2</v>
      </c>
      <c r="M172" s="333">
        <f>L172*1000/VLOOKUP(B172,GDP!$A$3:$C$39,3,FALSE)</f>
        <v>6.5769350374526327E-4</v>
      </c>
      <c r="P172" s="460">
        <v>1.9160131017434654</v>
      </c>
      <c r="Q172" s="461">
        <v>1.2244095956070318</v>
      </c>
      <c r="R172" s="462" t="s">
        <v>224</v>
      </c>
      <c r="V172" s="382"/>
      <c r="AC172" s="467">
        <v>1267.9188718770274</v>
      </c>
      <c r="AD172" s="468">
        <v>2005.953431939547</v>
      </c>
      <c r="AE172" s="469" t="s">
        <v>224</v>
      </c>
    </row>
    <row r="173" spans="1:31" x14ac:dyDescent="0.2">
      <c r="A173" s="106" t="s">
        <v>119</v>
      </c>
      <c r="B173" s="106" t="s">
        <v>10</v>
      </c>
      <c r="C173" s="410">
        <v>1.5629088312971672E-3</v>
      </c>
      <c r="D173" s="390">
        <v>1.2585696546160815E-2</v>
      </c>
      <c r="E173" s="390" t="s">
        <v>224</v>
      </c>
      <c r="F173" s="390">
        <v>1.5079883789416966E-3</v>
      </c>
      <c r="G173" s="390">
        <v>1.2143436489987128E-2</v>
      </c>
      <c r="H173" s="390" t="s">
        <v>224</v>
      </c>
      <c r="I173" s="390">
        <v>5.4920452355470569E-5</v>
      </c>
      <c r="J173" s="390">
        <v>4.4226005617368629E-4</v>
      </c>
      <c r="K173" s="163" t="s">
        <v>224</v>
      </c>
      <c r="L173" s="430">
        <v>1.4148605377457981E-2</v>
      </c>
      <c r="M173" s="333">
        <f>L173*1000/VLOOKUP(B173,GDP!$A$3:$C$39,3,FALSE)</f>
        <v>1.9292588158034799E-4</v>
      </c>
      <c r="P173" s="460">
        <v>1.0311535921746855</v>
      </c>
      <c r="Q173" s="461">
        <v>0.66569790604890433</v>
      </c>
      <c r="R173" s="462" t="s">
        <v>224</v>
      </c>
      <c r="V173" s="382"/>
      <c r="AC173" s="467">
        <v>682.36438369465895</v>
      </c>
      <c r="AD173" s="468">
        <v>1090.614614639419</v>
      </c>
      <c r="AE173" s="469" t="s">
        <v>224</v>
      </c>
    </row>
    <row r="174" spans="1:31" x14ac:dyDescent="0.2">
      <c r="A174" s="106" t="s">
        <v>120</v>
      </c>
      <c r="B174" s="106" t="s">
        <v>18</v>
      </c>
      <c r="C174" s="410">
        <v>9.7259317797932876E-4</v>
      </c>
      <c r="D174" s="390">
        <v>7.8830902657919429E-3</v>
      </c>
      <c r="E174" s="390" t="s">
        <v>224</v>
      </c>
      <c r="F174" s="390">
        <v>9.2253825775687204E-4</v>
      </c>
      <c r="G174" s="390">
        <v>7.4773836833332413E-3</v>
      </c>
      <c r="H174" s="390" t="s">
        <v>224</v>
      </c>
      <c r="I174" s="390">
        <v>5.0054920222456794E-5</v>
      </c>
      <c r="J174" s="390">
        <v>4.057065824587018E-4</v>
      </c>
      <c r="K174" s="163" t="s">
        <v>224</v>
      </c>
      <c r="L174" s="430">
        <v>8.8556834437712711E-3</v>
      </c>
      <c r="M174" s="333">
        <f>L174*1000/VLOOKUP(B174,GDP!$A$3:$C$39,3,FALSE)</f>
        <v>3.0728628487356504E-4</v>
      </c>
      <c r="P174" s="460">
        <v>0.79894699824545401</v>
      </c>
      <c r="Q174" s="461">
        <v>0.51915073195659045</v>
      </c>
      <c r="R174" s="462" t="s">
        <v>224</v>
      </c>
      <c r="V174" s="382"/>
      <c r="AC174" s="467">
        <v>528.70200928330803</v>
      </c>
      <c r="AD174" s="468">
        <v>850.52599734482988</v>
      </c>
      <c r="AE174" s="469" t="s">
        <v>224</v>
      </c>
    </row>
    <row r="175" spans="1:31" x14ac:dyDescent="0.2">
      <c r="A175" s="106" t="s">
        <v>121</v>
      </c>
      <c r="B175" s="106" t="s">
        <v>50</v>
      </c>
      <c r="C175" s="410">
        <v>1.0537805783405292E-3</v>
      </c>
      <c r="D175" s="390">
        <v>8.4745570529657366E-3</v>
      </c>
      <c r="E175" s="390" t="s">
        <v>224</v>
      </c>
      <c r="F175" s="390">
        <v>9.3228386856468329E-4</v>
      </c>
      <c r="G175" s="390">
        <v>7.4974743282447453E-3</v>
      </c>
      <c r="H175" s="390" t="s">
        <v>224</v>
      </c>
      <c r="I175" s="390">
        <v>1.2149670977584586E-4</v>
      </c>
      <c r="J175" s="390">
        <v>9.770827247209909E-4</v>
      </c>
      <c r="K175" s="163" t="s">
        <v>224</v>
      </c>
      <c r="L175" s="430">
        <v>9.5283376313062655E-3</v>
      </c>
      <c r="M175" s="333">
        <f>L175*1000/VLOOKUP(B175,GDP!$A$3:$C$39,3,FALSE)</f>
        <v>7.8391562438758885E-5</v>
      </c>
      <c r="P175" s="460">
        <v>1.0946655206852165</v>
      </c>
      <c r="Q175" s="461">
        <v>0.7057623354964293</v>
      </c>
      <c r="R175" s="462" t="s">
        <v>224</v>
      </c>
      <c r="V175" s="382"/>
      <c r="AC175" s="467">
        <v>724.3933096318201</v>
      </c>
      <c r="AD175" s="468">
        <v>1156.2522738323121</v>
      </c>
      <c r="AE175" s="469" t="s">
        <v>224</v>
      </c>
    </row>
    <row r="176" spans="1:31" x14ac:dyDescent="0.2">
      <c r="A176" s="108" t="s">
        <v>122</v>
      </c>
      <c r="B176" s="106" t="s">
        <v>52</v>
      </c>
      <c r="C176" s="410">
        <v>8.2919921579851813E-4</v>
      </c>
      <c r="D176" s="390">
        <v>6.6706454556941719E-3</v>
      </c>
      <c r="E176" s="390" t="s">
        <v>224</v>
      </c>
      <c r="F176" s="390">
        <v>7.2718092640082933E-4</v>
      </c>
      <c r="G176" s="390">
        <v>5.849940580915633E-3</v>
      </c>
      <c r="H176" s="390" t="s">
        <v>224</v>
      </c>
      <c r="I176" s="390">
        <v>1.0201828939768882E-4</v>
      </c>
      <c r="J176" s="390">
        <v>8.2070487477853933E-4</v>
      </c>
      <c r="K176" s="163" t="s">
        <v>224</v>
      </c>
      <c r="L176" s="430">
        <v>7.4998446714926899E-3</v>
      </c>
      <c r="M176" s="333">
        <f>L176*1000/VLOOKUP(B176,GDP!$A$3:$C$39,3,FALSE)</f>
        <v>1.5075973770262911E-4</v>
      </c>
      <c r="P176" s="460">
        <v>1.0721139182905377</v>
      </c>
      <c r="Q176" s="461">
        <v>0.69144896473621065</v>
      </c>
      <c r="R176" s="462" t="s">
        <v>224</v>
      </c>
      <c r="V176" s="382"/>
      <c r="AC176" s="467">
        <v>709.46981968216278</v>
      </c>
      <c r="AD176" s="468">
        <v>1132.8026412076599</v>
      </c>
      <c r="AE176" s="469" t="s">
        <v>224</v>
      </c>
    </row>
    <row r="177" spans="1:38" x14ac:dyDescent="0.2">
      <c r="A177" s="108" t="s">
        <v>123</v>
      </c>
      <c r="B177" s="106" t="s">
        <v>124</v>
      </c>
      <c r="C177" s="410">
        <v>9.5112687525273562E-2</v>
      </c>
      <c r="D177" s="390">
        <v>0.29668402165820479</v>
      </c>
      <c r="E177" s="390">
        <v>1.3413778804937844</v>
      </c>
      <c r="F177" s="390">
        <v>8.9696755299672318E-2</v>
      </c>
      <c r="G177" s="390">
        <v>0.27979016032879295</v>
      </c>
      <c r="H177" s="390">
        <v>1.2649967805722353</v>
      </c>
      <c r="I177" s="390">
        <v>5.4159322256012521E-3</v>
      </c>
      <c r="J177" s="390">
        <v>1.6893861329411845E-2</v>
      </c>
      <c r="K177" s="163">
        <v>7.6381099921549053E-2</v>
      </c>
      <c r="L177" s="430">
        <v>1.7331745896772628</v>
      </c>
      <c r="M177" s="333">
        <f>L177*1000/VLOOKUP(B177,GDP!$A$3:$C$39,3,FALSE)</f>
        <v>9.1095058849850871E-4</v>
      </c>
      <c r="P177" s="460">
        <v>1.1312461920866463</v>
      </c>
      <c r="Q177" s="461">
        <v>0.72895862421683877</v>
      </c>
      <c r="R177" s="462">
        <v>0.91086041229166315</v>
      </c>
      <c r="V177" s="382"/>
      <c r="AC177" s="467">
        <v>729.60071847242364</v>
      </c>
      <c r="AD177" s="468">
        <v>1464.2276764602359</v>
      </c>
      <c r="AE177" s="469">
        <v>7232.5795098675799</v>
      </c>
    </row>
    <row r="178" spans="1:38" x14ac:dyDescent="0.2">
      <c r="A178" s="108" t="s">
        <v>125</v>
      </c>
      <c r="B178" s="106" t="s">
        <v>124</v>
      </c>
      <c r="C178" s="410">
        <v>7.6064694110584224E-2</v>
      </c>
      <c r="D178" s="390">
        <v>0.23726781297114208</v>
      </c>
      <c r="E178" s="390">
        <v>1.0727432987250149</v>
      </c>
      <c r="F178" s="390">
        <v>5.9457216703278963E-2</v>
      </c>
      <c r="G178" s="390">
        <v>0.18546428060341416</v>
      </c>
      <c r="H178" s="390">
        <v>0.83852740782150037</v>
      </c>
      <c r="I178" s="390">
        <v>1.6607477407305261E-2</v>
      </c>
      <c r="J178" s="390">
        <v>5.1803532367727903E-2</v>
      </c>
      <c r="K178" s="163">
        <v>0.23421589090351458</v>
      </c>
      <c r="L178" s="430">
        <v>1.3860758058067413</v>
      </c>
      <c r="M178" s="333">
        <f>L178*1000/VLOOKUP(B178,GDP!$A$3:$C$39,3,FALSE)</f>
        <v>7.2851666446270438E-4</v>
      </c>
      <c r="P178" s="460">
        <v>1.1312461920866461</v>
      </c>
      <c r="Q178" s="461">
        <v>0.72895862421683855</v>
      </c>
      <c r="R178" s="462">
        <v>0.91086041229166326</v>
      </c>
      <c r="V178" s="382"/>
      <c r="AC178" s="467">
        <v>729.60071847242375</v>
      </c>
      <c r="AD178" s="468">
        <v>1464.2276764602354</v>
      </c>
      <c r="AE178" s="469">
        <v>7232.5795098675808</v>
      </c>
    </row>
    <row r="179" spans="1:38" x14ac:dyDescent="0.2">
      <c r="A179" s="108" t="s">
        <v>126</v>
      </c>
      <c r="B179" s="106" t="s">
        <v>127</v>
      </c>
      <c r="C179" s="410">
        <v>5.6951695479019168E-2</v>
      </c>
      <c r="D179" s="390">
        <v>9.8190802059003074E-2</v>
      </c>
      <c r="E179" s="390">
        <v>0.2599672839247531</v>
      </c>
      <c r="F179" s="390">
        <v>5.1464824872418033E-2</v>
      </c>
      <c r="G179" s="390">
        <v>8.8730851461841093E-2</v>
      </c>
      <c r="H179" s="390">
        <v>0.23492137726917084</v>
      </c>
      <c r="I179" s="390">
        <v>5.486870606601137E-3</v>
      </c>
      <c r="J179" s="390">
        <v>9.4599505971619743E-3</v>
      </c>
      <c r="K179" s="163">
        <v>2.5045906655582255E-2</v>
      </c>
      <c r="L179" s="430">
        <v>0.41510978146277533</v>
      </c>
      <c r="M179" s="333">
        <f>L179*1000/VLOOKUP(B179,GDP!$A$3:$C$39,3,FALSE)</f>
        <v>2.2382108832543894E-3</v>
      </c>
      <c r="P179" s="460">
        <v>1.1099286476136503</v>
      </c>
      <c r="Q179" s="461">
        <v>0.7155024604103053</v>
      </c>
      <c r="R179" s="462">
        <v>0.8934259964867125</v>
      </c>
      <c r="V179" s="382"/>
      <c r="AC179" s="467">
        <v>516.68941644710299</v>
      </c>
      <c r="AD179" s="468">
        <v>1297.2112589962699</v>
      </c>
      <c r="AE179" s="469">
        <v>7306.1455043329306</v>
      </c>
    </row>
    <row r="180" spans="1:38" x14ac:dyDescent="0.2">
      <c r="A180" s="108" t="s">
        <v>128</v>
      </c>
      <c r="B180" s="106" t="s">
        <v>127</v>
      </c>
      <c r="C180" s="410">
        <v>3.4870670090703583E-2</v>
      </c>
      <c r="D180" s="390">
        <v>4.3796489629307538E-2</v>
      </c>
      <c r="E180" s="390">
        <v>0.14120520140926623</v>
      </c>
      <c r="F180" s="390">
        <v>3.0965743815684395E-2</v>
      </c>
      <c r="G180" s="390">
        <v>3.8892022274300143E-2</v>
      </c>
      <c r="H180" s="390">
        <v>0.1253926030359582</v>
      </c>
      <c r="I180" s="390">
        <v>3.9049262750191871E-3</v>
      </c>
      <c r="J180" s="390">
        <v>4.9044673550073907E-3</v>
      </c>
      <c r="K180" s="163">
        <v>1.5812598373308017E-2</v>
      </c>
      <c r="L180" s="430">
        <v>0.21987236112927735</v>
      </c>
      <c r="M180" s="333">
        <f>L180*1000/VLOOKUP(B180,GDP!$A$3:$C$39,3,FALSE)</f>
        <v>1.1855194302390066E-3</v>
      </c>
      <c r="P180" s="460">
        <v>1.1099286476136505</v>
      </c>
      <c r="Q180" s="461">
        <v>0.7155024604103053</v>
      </c>
      <c r="R180" s="462">
        <v>0.8934259964867125</v>
      </c>
      <c r="V180" s="382"/>
      <c r="AC180" s="467">
        <v>610.43383860286656</v>
      </c>
      <c r="AD180" s="468">
        <v>1297.7643206738635</v>
      </c>
      <c r="AE180" s="469">
        <v>6871.1557204965475</v>
      </c>
    </row>
    <row r="181" spans="1:38" x14ac:dyDescent="0.2">
      <c r="A181" s="108" t="s">
        <v>129</v>
      </c>
      <c r="B181" s="106" t="s">
        <v>130</v>
      </c>
      <c r="C181" s="411">
        <v>0.12708861079547842</v>
      </c>
      <c r="D181" s="412">
        <v>0.15964541440654667</v>
      </c>
      <c r="E181" s="412">
        <v>0.51456764597095839</v>
      </c>
      <c r="F181" s="412">
        <v>0.12052418692430589</v>
      </c>
      <c r="G181" s="412">
        <v>0.1513993555135113</v>
      </c>
      <c r="H181" s="412">
        <v>0.48798902403621464</v>
      </c>
      <c r="I181" s="412">
        <v>6.5644238711725167E-3</v>
      </c>
      <c r="J181" s="412">
        <v>8.2460588930353546E-3</v>
      </c>
      <c r="K181" s="165">
        <v>2.6578621934743699E-2</v>
      </c>
      <c r="L181" s="431">
        <v>0.80130167117298345</v>
      </c>
      <c r="M181" s="334">
        <f>L181*1000/VLOOKUP(B181,GDP!$A$3:$C$39,3,FALSE)</f>
        <v>2.0222996908459228E-4</v>
      </c>
      <c r="P181" s="153">
        <v>1.1012986995865237</v>
      </c>
      <c r="Q181" s="447">
        <v>0.71005502276372356</v>
      </c>
      <c r="R181" s="155">
        <v>0.88636804933568747</v>
      </c>
      <c r="V181" s="382"/>
      <c r="AC181" s="464">
        <v>605.68757647829807</v>
      </c>
      <c r="AD181" s="463">
        <v>1287.8838651786084</v>
      </c>
      <c r="AE181" s="465">
        <v>6816.8744995197303</v>
      </c>
    </row>
    <row r="182" spans="1:38" x14ac:dyDescent="0.2">
      <c r="O182" s="459"/>
      <c r="P182" s="89"/>
      <c r="Q182" s="89"/>
      <c r="R182" s="89"/>
      <c r="V182" s="382"/>
      <c r="AC182" s="31"/>
      <c r="AD182" s="31"/>
      <c r="AE182" s="31"/>
    </row>
    <row r="183" spans="1:38" s="8" customFormat="1" ht="13.5" thickBot="1" x14ac:dyDescent="0.25"/>
    <row r="184" spans="1:38" ht="13.5" thickTop="1" x14ac:dyDescent="0.2"/>
    <row r="186" spans="1:38" ht="20.25" thickBot="1" x14ac:dyDescent="0.35">
      <c r="A186" s="367" t="s">
        <v>132</v>
      </c>
    </row>
    <row r="187" spans="1:38" ht="13.5" thickTop="1" x14ac:dyDescent="0.2"/>
    <row r="188" spans="1:38" x14ac:dyDescent="0.2">
      <c r="A188" s="432" t="s">
        <v>391</v>
      </c>
      <c r="G188" s="378"/>
      <c r="H188" s="378"/>
      <c r="I188" s="378"/>
      <c r="J188" s="378"/>
      <c r="K188" s="378"/>
      <c r="L188" s="378"/>
      <c r="M188" s="378"/>
      <c r="N188" s="378"/>
      <c r="O188" s="378"/>
      <c r="P188" s="378"/>
      <c r="Q188" s="23" t="s">
        <v>78</v>
      </c>
      <c r="R188" s="23"/>
      <c r="S188" s="23"/>
      <c r="T188" s="23"/>
      <c r="U188" s="23"/>
      <c r="V188" s="383"/>
      <c r="W188" s="383"/>
      <c r="X188" s="383"/>
      <c r="Y188" s="383"/>
      <c r="Z188" s="383"/>
      <c r="AA188" s="383"/>
      <c r="AB188" s="378"/>
      <c r="AC188" s="383"/>
      <c r="AD188" s="383"/>
      <c r="AE188" s="383"/>
      <c r="AF188" s="383"/>
      <c r="AG188" s="383"/>
      <c r="AH188" s="383"/>
      <c r="AI188" s="383"/>
      <c r="AJ188" s="383"/>
      <c r="AK188" s="383"/>
      <c r="AL188" s="383"/>
    </row>
    <row r="189" spans="1:38" x14ac:dyDescent="0.2">
      <c r="G189" s="378"/>
      <c r="H189" s="378"/>
      <c r="I189" s="378"/>
      <c r="J189" s="378"/>
      <c r="K189" s="378"/>
      <c r="L189" s="378"/>
      <c r="M189" s="378"/>
      <c r="N189" s="378"/>
      <c r="O189" s="378"/>
      <c r="P189" s="378"/>
      <c r="Q189" s="23" t="s">
        <v>398</v>
      </c>
      <c r="R189" s="23" t="s">
        <v>393</v>
      </c>
      <c r="S189" s="23" t="s">
        <v>394</v>
      </c>
      <c r="T189" s="23" t="s">
        <v>395</v>
      </c>
      <c r="U189" s="23" t="s">
        <v>396</v>
      </c>
      <c r="V189" s="386"/>
      <c r="W189" s="386"/>
      <c r="X189" s="386"/>
      <c r="Y189" s="386"/>
      <c r="Z189" s="386"/>
      <c r="AA189" s="386"/>
      <c r="AB189" s="378"/>
      <c r="AC189" s="384"/>
      <c r="AD189" s="384"/>
      <c r="AE189" s="384"/>
      <c r="AF189" s="384"/>
      <c r="AG189" s="384"/>
      <c r="AH189" s="384"/>
      <c r="AI189" s="384"/>
      <c r="AJ189" s="384"/>
      <c r="AK189" s="384"/>
      <c r="AL189" s="384"/>
    </row>
    <row r="190" spans="1:38" x14ac:dyDescent="0.2">
      <c r="G190" s="378"/>
      <c r="H190" s="378"/>
      <c r="I190" s="378"/>
      <c r="J190" s="378"/>
      <c r="K190" s="378"/>
      <c r="L190" s="378"/>
      <c r="M190" s="378"/>
      <c r="N190" s="378"/>
      <c r="O190" s="378"/>
      <c r="P190" s="369" t="s">
        <v>397</v>
      </c>
      <c r="Q190" s="425">
        <v>5.9347900429634171E-2</v>
      </c>
      <c r="R190" s="425">
        <v>7.8571428571428584E-2</v>
      </c>
      <c r="S190" s="89">
        <v>3.0322580645161287E-2</v>
      </c>
      <c r="T190" s="425">
        <v>4.2857142857142858E-2</v>
      </c>
      <c r="U190" s="425">
        <v>1.032258064516129E-2</v>
      </c>
      <c r="V190" s="378"/>
      <c r="W190" s="378"/>
      <c r="X190" s="378"/>
      <c r="Y190" s="378"/>
      <c r="Z190" s="378"/>
      <c r="AA190" s="378"/>
      <c r="AB190" s="378"/>
      <c r="AC190" s="378"/>
      <c r="AD190" s="378"/>
      <c r="AE190" s="378"/>
      <c r="AF190" s="378"/>
      <c r="AG190" s="378"/>
      <c r="AH190" s="378"/>
      <c r="AI190" s="378"/>
      <c r="AJ190" s="378"/>
      <c r="AK190" s="378"/>
      <c r="AL190" s="378"/>
    </row>
    <row r="191" spans="1:38" x14ac:dyDescent="0.2">
      <c r="G191" s="378"/>
      <c r="H191" s="378"/>
      <c r="I191" s="378"/>
      <c r="J191" s="378"/>
      <c r="K191" s="378"/>
      <c r="L191" s="378"/>
      <c r="M191" s="378"/>
      <c r="N191" s="378"/>
      <c r="O191" s="378"/>
      <c r="P191" s="369" t="s">
        <v>135</v>
      </c>
      <c r="Q191" s="425">
        <v>5.1778298963768121E-2</v>
      </c>
      <c r="R191" s="425">
        <v>8.6746064591540314E-2</v>
      </c>
      <c r="S191" s="89">
        <v>3.3477366862893557E-2</v>
      </c>
      <c r="T191" s="425">
        <v>4.7316035231749258E-2</v>
      </c>
      <c r="U191" s="425">
        <v>1.1396550421410573E-2</v>
      </c>
      <c r="V191" s="378"/>
      <c r="W191" s="378"/>
      <c r="X191" s="378"/>
      <c r="Y191" s="378"/>
      <c r="Z191" s="378"/>
      <c r="AA191" s="378"/>
      <c r="AB191" s="378"/>
      <c r="AC191" s="378"/>
      <c r="AD191" s="378"/>
      <c r="AE191" s="378"/>
      <c r="AF191" s="378"/>
      <c r="AG191" s="378"/>
      <c r="AH191" s="378"/>
      <c r="AI191" s="378"/>
      <c r="AJ191" s="378"/>
      <c r="AK191" s="378"/>
      <c r="AL191" s="378"/>
    </row>
    <row r="192" spans="1:38" x14ac:dyDescent="0.2">
      <c r="G192" s="378"/>
      <c r="H192" s="378"/>
      <c r="I192" s="378"/>
      <c r="J192" s="378"/>
      <c r="K192" s="378"/>
      <c r="L192" s="378"/>
      <c r="M192" s="378"/>
      <c r="N192" s="378"/>
      <c r="O192" s="378"/>
      <c r="P192" s="369" t="s">
        <v>136</v>
      </c>
      <c r="Q192" s="425">
        <v>2.9943785040115918E-2</v>
      </c>
      <c r="R192" s="425">
        <v>3.8207256208902085E-2</v>
      </c>
      <c r="S192" s="89">
        <v>1.4745087733406196E-2</v>
      </c>
      <c r="T192" s="425">
        <v>2.0840321568492044E-2</v>
      </c>
      <c r="U192" s="425">
        <v>5.0196043347765775E-3</v>
      </c>
      <c r="V192" s="378"/>
      <c r="W192" s="378"/>
      <c r="X192" s="378"/>
      <c r="Y192" s="378"/>
      <c r="Z192" s="378"/>
      <c r="AA192" s="378"/>
      <c r="AB192" s="378"/>
      <c r="AC192" s="378"/>
      <c r="AD192" s="378"/>
      <c r="AE192" s="378"/>
      <c r="AF192" s="378"/>
      <c r="AG192" s="378"/>
      <c r="AH192" s="378"/>
      <c r="AI192" s="378"/>
      <c r="AJ192" s="378"/>
      <c r="AK192" s="378"/>
      <c r="AL192" s="378"/>
    </row>
    <row r="193" spans="7:38" x14ac:dyDescent="0.2">
      <c r="G193" s="378"/>
      <c r="H193" s="378"/>
      <c r="I193" s="378"/>
      <c r="J193" s="378"/>
      <c r="K193" s="378"/>
      <c r="L193" s="378"/>
      <c r="M193" s="378"/>
      <c r="N193" s="378"/>
      <c r="O193" s="378"/>
      <c r="P193" s="369" t="s">
        <v>137</v>
      </c>
      <c r="Q193" s="425">
        <v>8.6085609646033276E-2</v>
      </c>
      <c r="R193" s="425">
        <v>9.7525143784513962E-2</v>
      </c>
      <c r="S193" s="89">
        <v>3.763726956610567E-2</v>
      </c>
      <c r="T193" s="425">
        <v>5.3195532973371248E-2</v>
      </c>
      <c r="U193" s="425">
        <v>1.2812687511865763E-2</v>
      </c>
      <c r="V193" s="378"/>
      <c r="W193" s="378"/>
      <c r="X193" s="378"/>
      <c r="Y193" s="378"/>
      <c r="Z193" s="378"/>
      <c r="AA193" s="378"/>
      <c r="AB193" s="378"/>
      <c r="AC193" s="378"/>
      <c r="AD193" s="378"/>
      <c r="AE193" s="378"/>
      <c r="AF193" s="378"/>
      <c r="AG193" s="378"/>
      <c r="AH193" s="378"/>
      <c r="AI193" s="378"/>
      <c r="AJ193" s="378"/>
      <c r="AK193" s="378"/>
      <c r="AL193" s="378"/>
    </row>
    <row r="194" spans="7:38" x14ac:dyDescent="0.2">
      <c r="G194" s="378"/>
      <c r="H194" s="378"/>
      <c r="I194" s="378"/>
      <c r="J194" s="378"/>
      <c r="K194" s="378"/>
      <c r="L194" s="378"/>
      <c r="M194" s="378"/>
      <c r="N194" s="378"/>
      <c r="O194" s="378"/>
      <c r="P194" s="369" t="s">
        <v>138</v>
      </c>
      <c r="Q194" s="425">
        <v>9.7525143784513962E-2</v>
      </c>
      <c r="R194" s="425">
        <v>9.7525143784513962E-2</v>
      </c>
      <c r="S194" s="89">
        <v>3.763726956610567E-2</v>
      </c>
      <c r="T194" s="425">
        <v>5.3195532973371248E-2</v>
      </c>
      <c r="U194" s="425">
        <v>1.2812687511865763E-2</v>
      </c>
      <c r="V194" s="378"/>
      <c r="W194" s="378"/>
      <c r="X194" s="378"/>
      <c r="Y194" s="378"/>
      <c r="Z194" s="378"/>
      <c r="AA194" s="378"/>
      <c r="AB194" s="378"/>
      <c r="AC194" s="378"/>
      <c r="AD194" s="378"/>
      <c r="AE194" s="378"/>
      <c r="AF194" s="378"/>
      <c r="AG194" s="378"/>
      <c r="AH194" s="378"/>
      <c r="AI194" s="378"/>
      <c r="AJ194" s="378"/>
      <c r="AK194" s="378"/>
      <c r="AL194" s="378"/>
    </row>
    <row r="195" spans="7:38" x14ac:dyDescent="0.2">
      <c r="G195" s="378"/>
      <c r="H195" s="378"/>
      <c r="I195" s="378"/>
      <c r="J195" s="378"/>
      <c r="K195" s="378"/>
      <c r="L195" s="378"/>
      <c r="M195" s="378"/>
      <c r="N195" s="378"/>
      <c r="O195" s="378"/>
      <c r="P195" s="369" t="s">
        <v>139</v>
      </c>
      <c r="Q195" s="425">
        <v>4.8730907013183104E-2</v>
      </c>
      <c r="R195" s="425">
        <v>8.5118069919190062E-2</v>
      </c>
      <c r="S195" s="89">
        <v>3.2849085047992402E-2</v>
      </c>
      <c r="T195" s="425">
        <v>4.6428038137740026E-2</v>
      </c>
      <c r="U195" s="425">
        <v>1.1182667250380394E-2</v>
      </c>
      <c r="V195" s="378"/>
      <c r="W195" s="378"/>
      <c r="X195" s="378"/>
      <c r="Y195" s="378"/>
      <c r="Z195" s="378"/>
      <c r="AA195" s="378"/>
      <c r="AB195" s="378"/>
      <c r="AC195" s="378"/>
      <c r="AD195" s="378"/>
      <c r="AE195" s="378"/>
      <c r="AF195" s="378"/>
      <c r="AG195" s="378"/>
      <c r="AH195" s="378"/>
      <c r="AI195" s="378"/>
      <c r="AJ195" s="378"/>
      <c r="AK195" s="378"/>
      <c r="AL195" s="378"/>
    </row>
    <row r="196" spans="7:38" x14ac:dyDescent="0.2">
      <c r="G196" s="378"/>
      <c r="H196" s="378"/>
      <c r="I196" s="378"/>
      <c r="J196" s="378"/>
      <c r="K196" s="378"/>
      <c r="L196" s="378"/>
      <c r="M196" s="378"/>
      <c r="N196" s="378"/>
      <c r="O196" s="378"/>
      <c r="P196" s="369" t="s">
        <v>140</v>
      </c>
      <c r="Q196" s="425">
        <v>6.2300908036494677E-2</v>
      </c>
      <c r="R196" s="425">
        <v>8.5118069919190062E-2</v>
      </c>
      <c r="S196" s="89">
        <v>3.2849085047992402E-2</v>
      </c>
      <c r="T196" s="425">
        <v>4.6428038137740026E-2</v>
      </c>
      <c r="U196" s="425">
        <v>1.1182667250380394E-2</v>
      </c>
      <c r="V196" s="378"/>
      <c r="W196" s="378"/>
      <c r="X196" s="378"/>
      <c r="Y196" s="378"/>
      <c r="Z196" s="378"/>
      <c r="AA196" s="378"/>
      <c r="AB196" s="378"/>
      <c r="AC196" s="378"/>
      <c r="AD196" s="378"/>
      <c r="AE196" s="378"/>
      <c r="AF196" s="378"/>
      <c r="AG196" s="378"/>
      <c r="AH196" s="378"/>
      <c r="AI196" s="378"/>
      <c r="AJ196" s="378"/>
      <c r="AK196" s="378"/>
      <c r="AL196" s="378"/>
    </row>
    <row r="197" spans="7:38" x14ac:dyDescent="0.2">
      <c r="G197" s="378"/>
      <c r="H197" s="378"/>
      <c r="I197" s="378"/>
      <c r="J197" s="378"/>
      <c r="K197" s="378"/>
      <c r="L197" s="378"/>
      <c r="M197" s="378"/>
      <c r="N197" s="378"/>
      <c r="O197" s="378"/>
      <c r="P197" s="369" t="s">
        <v>141</v>
      </c>
      <c r="Q197" s="425">
        <v>8.5118069919190062E-2</v>
      </c>
      <c r="R197" s="425">
        <v>8.5118069919190062E-2</v>
      </c>
      <c r="S197" s="89">
        <v>3.2849085047992402E-2</v>
      </c>
      <c r="T197" s="425">
        <v>4.6428038137740026E-2</v>
      </c>
      <c r="U197" s="425">
        <v>1.1182667250380394E-2</v>
      </c>
      <c r="V197" s="378"/>
      <c r="W197" s="378"/>
      <c r="X197" s="378"/>
      <c r="Y197" s="378"/>
      <c r="Z197" s="378"/>
      <c r="AA197" s="378"/>
      <c r="AB197" s="378"/>
      <c r="AC197" s="378"/>
      <c r="AD197" s="378"/>
      <c r="AE197" s="378"/>
      <c r="AF197" s="378"/>
      <c r="AG197" s="378"/>
      <c r="AH197" s="378"/>
      <c r="AI197" s="378"/>
      <c r="AJ197" s="378"/>
      <c r="AK197" s="378"/>
      <c r="AL197" s="378"/>
    </row>
    <row r="198" spans="7:38" x14ac:dyDescent="0.2">
      <c r="G198" s="378"/>
      <c r="H198" s="378"/>
      <c r="I198" s="378"/>
      <c r="J198" s="378"/>
      <c r="K198" s="378"/>
      <c r="L198" s="378"/>
      <c r="M198" s="378"/>
      <c r="N198" s="378"/>
      <c r="O198" s="378"/>
      <c r="P198" s="369" t="s">
        <v>142</v>
      </c>
      <c r="Q198" s="425">
        <v>6.3988150276504979E-2</v>
      </c>
      <c r="R198" s="425">
        <v>6.6151416281721984E-2</v>
      </c>
      <c r="S198" s="89">
        <v>2.5529402881743726E-2</v>
      </c>
      <c r="T198" s="425">
        <v>3.6082590699121078E-2</v>
      </c>
      <c r="U198" s="425">
        <v>8.6908605554872273E-3</v>
      </c>
      <c r="V198" s="378"/>
      <c r="W198" s="378"/>
      <c r="X198" s="378"/>
      <c r="Y198" s="378"/>
      <c r="Z198" s="378"/>
      <c r="AA198" s="378"/>
      <c r="AB198" s="378"/>
      <c r="AC198" s="378"/>
      <c r="AD198" s="378"/>
      <c r="AE198" s="378"/>
      <c r="AF198" s="378"/>
      <c r="AG198" s="378"/>
      <c r="AH198" s="378"/>
      <c r="AI198" s="378"/>
      <c r="AJ198" s="378"/>
      <c r="AK198" s="378"/>
      <c r="AL198" s="378"/>
    </row>
    <row r="199" spans="7:38" x14ac:dyDescent="0.2">
      <c r="G199" s="378"/>
      <c r="H199" s="378"/>
      <c r="I199" s="378"/>
      <c r="J199" s="378"/>
      <c r="K199" s="378"/>
      <c r="L199" s="378"/>
      <c r="M199" s="378"/>
      <c r="N199" s="378"/>
      <c r="O199" s="378"/>
      <c r="P199" s="369" t="s">
        <v>100</v>
      </c>
      <c r="Q199" s="425">
        <v>0.11728388178894257</v>
      </c>
      <c r="R199" s="425">
        <v>0.12012593243291558</v>
      </c>
      <c r="S199" s="89">
        <v>4.6359450757101718E-2</v>
      </c>
      <c r="T199" s="425">
        <v>6.5523235872499391E-2</v>
      </c>
      <c r="U199" s="425">
        <v>1.5781940683268672E-2</v>
      </c>
      <c r="V199" s="378"/>
      <c r="W199" s="378"/>
      <c r="X199" s="378"/>
      <c r="Y199" s="378"/>
      <c r="Z199" s="378"/>
      <c r="AA199" s="378"/>
      <c r="AB199" s="378"/>
      <c r="AC199" s="378"/>
      <c r="AD199" s="378"/>
      <c r="AE199" s="378"/>
      <c r="AF199" s="378"/>
      <c r="AG199" s="378"/>
      <c r="AH199" s="378"/>
      <c r="AI199" s="378"/>
      <c r="AJ199" s="378"/>
      <c r="AK199" s="378"/>
      <c r="AL199" s="378"/>
    </row>
    <row r="200" spans="7:38" x14ac:dyDescent="0.2">
      <c r="G200" s="378"/>
      <c r="H200" s="378"/>
      <c r="I200" s="378"/>
      <c r="J200" s="378"/>
      <c r="K200" s="378"/>
      <c r="L200" s="378"/>
      <c r="M200" s="378"/>
      <c r="N200" s="378"/>
      <c r="O200" s="378"/>
      <c r="P200" s="369" t="s">
        <v>143</v>
      </c>
      <c r="Q200" s="425">
        <v>4.0781383936968223E-2</v>
      </c>
      <c r="R200" s="425">
        <v>5.551405161665534E-2</v>
      </c>
      <c r="S200" s="89">
        <v>2.142419118109044E-2</v>
      </c>
      <c r="T200" s="425">
        <v>3.0280391790902906E-2</v>
      </c>
      <c r="U200" s="425">
        <v>7.2933416786690871E-3</v>
      </c>
      <c r="V200" s="378"/>
      <c r="W200" s="378"/>
      <c r="X200" s="378"/>
      <c r="Y200" s="378"/>
      <c r="Z200" s="378"/>
      <c r="AA200" s="378"/>
      <c r="AB200" s="378"/>
      <c r="AC200" s="378"/>
      <c r="AD200" s="378"/>
      <c r="AE200" s="378"/>
      <c r="AF200" s="378"/>
      <c r="AG200" s="378"/>
      <c r="AH200" s="378"/>
      <c r="AI200" s="378"/>
      <c r="AJ200" s="378"/>
      <c r="AK200" s="378"/>
      <c r="AL200" s="378"/>
    </row>
    <row r="201" spans="7:38" x14ac:dyDescent="0.2">
      <c r="G201" s="378"/>
      <c r="H201" s="378"/>
      <c r="I201" s="378"/>
      <c r="J201" s="378"/>
      <c r="K201" s="378"/>
      <c r="L201" s="378"/>
      <c r="M201" s="378"/>
      <c r="N201" s="378"/>
      <c r="O201" s="378"/>
      <c r="P201" s="369" t="s">
        <v>144</v>
      </c>
      <c r="Q201" s="425">
        <v>4.6116498602692554E-2</v>
      </c>
      <c r="R201" s="425">
        <v>7.2312500162613397E-2</v>
      </c>
      <c r="S201" s="89">
        <v>2.7907111499706514E-2</v>
      </c>
      <c r="T201" s="425">
        <v>3.944318190688003E-2</v>
      </c>
      <c r="U201" s="425">
        <v>9.5002932764958348E-3</v>
      </c>
      <c r="V201" s="378"/>
      <c r="W201" s="378"/>
      <c r="X201" s="378"/>
      <c r="Y201" s="378"/>
      <c r="Z201" s="378"/>
      <c r="AA201" s="378"/>
      <c r="AB201" s="378"/>
      <c r="AC201" s="378"/>
      <c r="AD201" s="378"/>
      <c r="AE201" s="378"/>
      <c r="AF201" s="378"/>
      <c r="AG201" s="378"/>
      <c r="AH201" s="378"/>
      <c r="AI201" s="378"/>
      <c r="AJ201" s="378"/>
      <c r="AK201" s="378"/>
      <c r="AL201" s="378"/>
    </row>
    <row r="202" spans="7:38" x14ac:dyDescent="0.2">
      <c r="G202" s="378"/>
      <c r="H202" s="378"/>
      <c r="I202" s="378"/>
      <c r="J202" s="378"/>
      <c r="K202" s="378"/>
      <c r="L202" s="378"/>
      <c r="M202" s="378"/>
      <c r="N202" s="378"/>
      <c r="O202" s="378"/>
      <c r="P202" s="369" t="s">
        <v>145</v>
      </c>
      <c r="Q202" s="425">
        <v>5.5926001919714051E-2</v>
      </c>
      <c r="R202" s="425">
        <v>7.2312500162613397E-2</v>
      </c>
      <c r="S202" s="89">
        <v>2.7907111499706514E-2</v>
      </c>
      <c r="T202" s="425">
        <v>3.944318190688003E-2</v>
      </c>
      <c r="U202" s="425">
        <v>9.5002932764958348E-3</v>
      </c>
      <c r="V202" s="378"/>
      <c r="W202" s="378"/>
      <c r="X202" s="378"/>
      <c r="Y202" s="378"/>
      <c r="Z202" s="378"/>
      <c r="AA202" s="378"/>
      <c r="AB202" s="378"/>
      <c r="AC202" s="378"/>
      <c r="AD202" s="378"/>
      <c r="AE202" s="378"/>
      <c r="AF202" s="378"/>
      <c r="AG202" s="378"/>
      <c r="AH202" s="378"/>
      <c r="AI202" s="378"/>
      <c r="AJ202" s="378"/>
      <c r="AK202" s="378"/>
      <c r="AL202" s="378"/>
    </row>
    <row r="203" spans="7:38" x14ac:dyDescent="0.2">
      <c r="G203" s="378"/>
      <c r="H203" s="378"/>
      <c r="I203" s="378"/>
      <c r="J203" s="378"/>
      <c r="K203" s="378"/>
      <c r="L203" s="378"/>
      <c r="M203" s="378"/>
      <c r="N203" s="378"/>
      <c r="O203" s="378"/>
      <c r="P203" s="369" t="s">
        <v>146</v>
      </c>
      <c r="Q203" s="425">
        <v>4.7554145307089624E-2</v>
      </c>
      <c r="R203" s="425">
        <v>7.2312500162613397E-2</v>
      </c>
      <c r="S203" s="89">
        <v>2.7907111499706514E-2</v>
      </c>
      <c r="T203" s="425">
        <v>3.944318190688003E-2</v>
      </c>
      <c r="U203" s="425">
        <v>9.5002932764958348E-3</v>
      </c>
      <c r="V203" s="378"/>
      <c r="W203" s="378"/>
      <c r="X203" s="378"/>
      <c r="Y203" s="378"/>
      <c r="Z203" s="378"/>
      <c r="AA203" s="378"/>
      <c r="AB203" s="378"/>
      <c r="AC203" s="378"/>
      <c r="AD203" s="378"/>
      <c r="AE203" s="378"/>
      <c r="AF203" s="378"/>
      <c r="AG203" s="378"/>
      <c r="AH203" s="378"/>
      <c r="AI203" s="378"/>
      <c r="AJ203" s="378"/>
      <c r="AK203" s="378"/>
      <c r="AL203" s="378"/>
    </row>
    <row r="204" spans="7:38" x14ac:dyDescent="0.2">
      <c r="G204" s="378"/>
      <c r="H204" s="378"/>
      <c r="I204" s="378"/>
      <c r="J204" s="378"/>
      <c r="K204" s="378"/>
      <c r="L204" s="378"/>
      <c r="M204" s="378"/>
      <c r="N204" s="378"/>
      <c r="O204" s="378"/>
      <c r="P204" s="369" t="s">
        <v>147</v>
      </c>
      <c r="Q204" s="425">
        <v>5.946398604313919E-2</v>
      </c>
      <c r="R204" s="425">
        <v>7.2312500162613397E-2</v>
      </c>
      <c r="S204" s="89">
        <v>2.7907111499706514E-2</v>
      </c>
      <c r="T204" s="425">
        <v>3.944318190688003E-2</v>
      </c>
      <c r="U204" s="425">
        <v>9.5002932764958348E-3</v>
      </c>
      <c r="V204" s="378"/>
      <c r="W204" s="378"/>
      <c r="X204" s="378"/>
      <c r="Y204" s="378"/>
      <c r="Z204" s="378"/>
      <c r="AA204" s="378"/>
      <c r="AB204" s="378"/>
      <c r="AC204" s="378"/>
      <c r="AD204" s="378"/>
      <c r="AE204" s="378"/>
      <c r="AF204" s="378"/>
      <c r="AG204" s="378"/>
      <c r="AH204" s="378"/>
      <c r="AI204" s="378"/>
      <c r="AJ204" s="378"/>
      <c r="AK204" s="378"/>
      <c r="AL204" s="378"/>
    </row>
    <row r="205" spans="7:38" x14ac:dyDescent="0.2">
      <c r="G205" s="378"/>
      <c r="H205" s="378"/>
      <c r="I205" s="378"/>
      <c r="J205" s="378"/>
      <c r="K205" s="378"/>
      <c r="L205" s="378"/>
      <c r="M205" s="378"/>
      <c r="N205" s="378"/>
      <c r="O205" s="378"/>
      <c r="P205" s="369" t="s">
        <v>148</v>
      </c>
      <c r="Q205" s="425">
        <v>7.5993941564631282E-2</v>
      </c>
      <c r="R205" s="425">
        <v>7.6045512113087341E-2</v>
      </c>
      <c r="S205" s="89">
        <v>2.9347769484112295E-2</v>
      </c>
      <c r="T205" s="425">
        <v>4.1479370243502185E-2</v>
      </c>
      <c r="U205" s="425">
        <v>9.9907300371446118E-3</v>
      </c>
      <c r="V205" s="378"/>
      <c r="W205" s="378"/>
      <c r="X205" s="378"/>
      <c r="Y205" s="378"/>
      <c r="Z205" s="378"/>
      <c r="AA205" s="378"/>
      <c r="AB205" s="378"/>
      <c r="AC205" s="378"/>
      <c r="AD205" s="378"/>
      <c r="AE205" s="378"/>
      <c r="AF205" s="378"/>
      <c r="AG205" s="378"/>
      <c r="AH205" s="378"/>
      <c r="AI205" s="378"/>
      <c r="AJ205" s="378"/>
      <c r="AK205" s="378"/>
      <c r="AL205" s="378"/>
    </row>
    <row r="206" spans="7:38" x14ac:dyDescent="0.2">
      <c r="G206" s="378"/>
      <c r="H206" s="378"/>
      <c r="I206" s="378"/>
      <c r="J206" s="378"/>
      <c r="K206" s="378"/>
      <c r="L206" s="378"/>
      <c r="M206" s="378"/>
      <c r="N206" s="378"/>
      <c r="O206" s="378"/>
      <c r="P206" s="369" t="s">
        <v>149</v>
      </c>
      <c r="Q206" s="425">
        <v>4.2255060444679304E-2</v>
      </c>
      <c r="R206" s="425">
        <v>7.6045512113087341E-2</v>
      </c>
      <c r="S206" s="89">
        <v>2.9347769484112295E-2</v>
      </c>
      <c r="T206" s="425">
        <v>4.1479370243502185E-2</v>
      </c>
      <c r="U206" s="425">
        <v>9.9907300371446118E-3</v>
      </c>
      <c r="V206" s="378"/>
      <c r="W206" s="378"/>
      <c r="X206" s="378"/>
      <c r="Y206" s="378"/>
      <c r="Z206" s="378"/>
      <c r="AA206" s="378"/>
      <c r="AB206" s="378"/>
      <c r="AC206" s="378"/>
      <c r="AD206" s="378"/>
      <c r="AE206" s="378"/>
      <c r="AF206" s="378"/>
      <c r="AG206" s="378"/>
      <c r="AH206" s="378"/>
      <c r="AI206" s="378"/>
      <c r="AJ206" s="378"/>
      <c r="AK206" s="378"/>
      <c r="AL206" s="378"/>
    </row>
    <row r="207" spans="7:38" x14ac:dyDescent="0.2">
      <c r="G207" s="378"/>
      <c r="H207" s="378"/>
      <c r="I207" s="378"/>
      <c r="J207" s="378"/>
      <c r="K207" s="378"/>
      <c r="L207" s="378"/>
      <c r="M207" s="378"/>
      <c r="N207" s="378"/>
      <c r="O207" s="378"/>
      <c r="P207" s="369" t="s">
        <v>150</v>
      </c>
      <c r="Q207" s="425">
        <v>5.127568430993687E-2</v>
      </c>
      <c r="R207" s="425">
        <v>7.6045512113087341E-2</v>
      </c>
      <c r="S207" s="89">
        <v>2.9347769484112295E-2</v>
      </c>
      <c r="T207" s="425">
        <v>4.1479370243502185E-2</v>
      </c>
      <c r="U207" s="425">
        <v>9.9907300371446118E-3</v>
      </c>
      <c r="V207" s="378"/>
      <c r="W207" s="378"/>
      <c r="X207" s="378"/>
      <c r="Y207" s="378"/>
      <c r="Z207" s="378"/>
      <c r="AA207" s="378"/>
      <c r="AB207" s="378"/>
      <c r="AC207" s="378"/>
      <c r="AD207" s="378"/>
      <c r="AE207" s="378"/>
      <c r="AF207" s="378"/>
      <c r="AG207" s="378"/>
      <c r="AH207" s="378"/>
      <c r="AI207" s="378"/>
      <c r="AJ207" s="378"/>
      <c r="AK207" s="378"/>
      <c r="AL207" s="378"/>
    </row>
    <row r="208" spans="7:38" x14ac:dyDescent="0.2">
      <c r="G208" s="378"/>
      <c r="H208" s="378"/>
      <c r="I208" s="378"/>
      <c r="J208" s="378"/>
      <c r="K208" s="378"/>
      <c r="L208" s="378"/>
      <c r="M208" s="378"/>
      <c r="N208" s="378"/>
      <c r="O208" s="378"/>
      <c r="P208" s="369" t="s">
        <v>151</v>
      </c>
      <c r="Q208" s="425">
        <v>3.9635074398695729E-2</v>
      </c>
      <c r="R208" s="425">
        <v>5.6480086724143654E-2</v>
      </c>
      <c r="S208" s="89">
        <v>2.179700707594517E-2</v>
      </c>
      <c r="T208" s="425">
        <v>3.0807320031351081E-2</v>
      </c>
      <c r="U208" s="425">
        <v>7.4202577279813354E-3</v>
      </c>
      <c r="V208" s="378"/>
      <c r="W208" s="378"/>
      <c r="X208" s="378"/>
      <c r="Y208" s="378"/>
      <c r="Z208" s="378"/>
      <c r="AA208" s="378"/>
      <c r="AB208" s="378"/>
      <c r="AC208" s="378"/>
      <c r="AD208" s="378"/>
      <c r="AE208" s="378"/>
      <c r="AF208" s="378"/>
      <c r="AG208" s="378"/>
      <c r="AH208" s="378"/>
      <c r="AI208" s="378"/>
      <c r="AJ208" s="378"/>
      <c r="AK208" s="378"/>
      <c r="AL208" s="378"/>
    </row>
    <row r="209" spans="7:38" x14ac:dyDescent="0.2">
      <c r="G209" s="378"/>
      <c r="H209" s="378"/>
      <c r="I209" s="378"/>
      <c r="J209" s="378"/>
      <c r="K209" s="378"/>
      <c r="L209" s="378"/>
      <c r="M209" s="378"/>
      <c r="N209" s="378"/>
      <c r="O209" s="378"/>
      <c r="P209" s="369" t="s">
        <v>152</v>
      </c>
      <c r="Q209" s="425">
        <v>5.5798375350628773E-2</v>
      </c>
      <c r="R209" s="425">
        <v>5.6480086724143654E-2</v>
      </c>
      <c r="S209" s="89">
        <v>2.179700707594517E-2</v>
      </c>
      <c r="T209" s="425">
        <v>3.0807320031351081E-2</v>
      </c>
      <c r="U209" s="425">
        <v>7.4202577279813354E-3</v>
      </c>
      <c r="V209" s="378"/>
      <c r="W209" s="378"/>
      <c r="X209" s="378"/>
      <c r="Y209" s="378"/>
      <c r="Z209" s="378"/>
      <c r="AA209" s="378"/>
      <c r="AB209" s="378"/>
      <c r="AC209" s="378"/>
      <c r="AD209" s="378"/>
      <c r="AE209" s="378"/>
      <c r="AF209" s="378"/>
      <c r="AG209" s="378"/>
      <c r="AH209" s="378"/>
      <c r="AI209" s="378"/>
      <c r="AJ209" s="378"/>
      <c r="AK209" s="378"/>
      <c r="AL209" s="378"/>
    </row>
    <row r="210" spans="7:38" x14ac:dyDescent="0.2">
      <c r="G210" s="378"/>
      <c r="H210" s="378"/>
      <c r="I210" s="378"/>
      <c r="J210" s="378"/>
      <c r="K210" s="378"/>
      <c r="L210" s="378"/>
      <c r="M210" s="378"/>
      <c r="N210" s="378"/>
      <c r="O210" s="378"/>
      <c r="P210" s="369" t="s">
        <v>153</v>
      </c>
      <c r="Q210" s="425">
        <v>6.5207535286844323E-2</v>
      </c>
      <c r="R210" s="425">
        <v>7.9167902600757512E-2</v>
      </c>
      <c r="S210" s="89">
        <v>3.0552774141524006E-2</v>
      </c>
      <c r="T210" s="425">
        <v>4.3182492327685909E-2</v>
      </c>
      <c r="U210" s="425">
        <v>1.0400944388603919E-2</v>
      </c>
      <c r="V210" s="378"/>
      <c r="W210" s="378"/>
      <c r="X210" s="378"/>
      <c r="Y210" s="378"/>
      <c r="Z210" s="378"/>
      <c r="AA210" s="378"/>
      <c r="AB210" s="378"/>
      <c r="AC210" s="378"/>
      <c r="AD210" s="378"/>
      <c r="AE210" s="378"/>
      <c r="AF210" s="378"/>
      <c r="AG210" s="378"/>
      <c r="AH210" s="378"/>
      <c r="AI210" s="378"/>
      <c r="AJ210" s="378"/>
      <c r="AK210" s="378"/>
      <c r="AL210" s="378"/>
    </row>
    <row r="211" spans="7:38" x14ac:dyDescent="0.2">
      <c r="G211" s="378"/>
      <c r="H211" s="378"/>
      <c r="I211" s="378"/>
      <c r="J211" s="378"/>
      <c r="K211" s="378"/>
      <c r="L211" s="378"/>
      <c r="M211" s="378"/>
      <c r="N211" s="378"/>
      <c r="O211" s="378"/>
      <c r="P211" s="369" t="s">
        <v>154</v>
      </c>
      <c r="Q211" s="425">
        <v>5.3479927811358179E-2</v>
      </c>
      <c r="R211" s="425">
        <v>7.9167902600757512E-2</v>
      </c>
      <c r="S211" s="89">
        <v>3.0552774141524006E-2</v>
      </c>
      <c r="T211" s="425">
        <v>4.3182492327685909E-2</v>
      </c>
      <c r="U211" s="425">
        <v>1.0400944388603919E-2</v>
      </c>
      <c r="V211" s="378"/>
      <c r="W211" s="378"/>
      <c r="X211" s="378"/>
      <c r="Y211" s="378"/>
      <c r="Z211" s="378"/>
      <c r="AA211" s="378"/>
      <c r="AB211" s="378"/>
      <c r="AC211" s="378"/>
      <c r="AD211" s="378"/>
      <c r="AE211" s="378"/>
      <c r="AF211" s="378"/>
      <c r="AG211" s="378"/>
      <c r="AH211" s="378"/>
      <c r="AI211" s="378"/>
      <c r="AJ211" s="378"/>
      <c r="AK211" s="378"/>
      <c r="AL211" s="378"/>
    </row>
    <row r="212" spans="7:38" x14ac:dyDescent="0.2">
      <c r="G212" s="378"/>
      <c r="H212" s="378"/>
      <c r="I212" s="378"/>
      <c r="J212" s="378"/>
      <c r="K212" s="378"/>
      <c r="L212" s="378"/>
      <c r="M212" s="378"/>
      <c r="N212" s="378"/>
      <c r="O212" s="378"/>
      <c r="P212" s="369" t="s">
        <v>155</v>
      </c>
      <c r="Q212" s="425">
        <v>6.3384015777502301E-2</v>
      </c>
      <c r="R212" s="425">
        <v>7.9167902600757512E-2</v>
      </c>
      <c r="S212" s="89">
        <v>3.0552774141524006E-2</v>
      </c>
      <c r="T212" s="425">
        <v>4.3182492327685909E-2</v>
      </c>
      <c r="U212" s="425">
        <v>1.0400944388603919E-2</v>
      </c>
      <c r="V212" s="378"/>
      <c r="W212" s="378"/>
      <c r="X212" s="378"/>
      <c r="Y212" s="378"/>
      <c r="Z212" s="378"/>
      <c r="AA212" s="378"/>
      <c r="AB212" s="378"/>
      <c r="AC212" s="378"/>
      <c r="AD212" s="378"/>
      <c r="AE212" s="378"/>
      <c r="AF212" s="378"/>
      <c r="AG212" s="378"/>
      <c r="AH212" s="378"/>
      <c r="AI212" s="378"/>
      <c r="AJ212" s="378"/>
      <c r="AK212" s="378"/>
      <c r="AL212" s="378"/>
    </row>
    <row r="213" spans="7:38" x14ac:dyDescent="0.2">
      <c r="G213" s="378"/>
      <c r="H213" s="378"/>
      <c r="I213" s="378"/>
      <c r="J213" s="378"/>
      <c r="K213" s="378"/>
      <c r="L213" s="378"/>
      <c r="M213" s="378"/>
      <c r="N213" s="378"/>
      <c r="O213" s="378"/>
      <c r="P213" s="369" t="s">
        <v>156</v>
      </c>
      <c r="Q213" s="425">
        <v>3.6665842506265582E-2</v>
      </c>
      <c r="R213" s="425">
        <v>4.8185987308799604E-2</v>
      </c>
      <c r="S213" s="89">
        <v>1.8596117096299197E-2</v>
      </c>
      <c r="T213" s="425">
        <v>2.6283265804799779E-2</v>
      </c>
      <c r="U213" s="425">
        <v>6.330593054059302E-3</v>
      </c>
      <c r="V213" s="378"/>
      <c r="W213" s="378"/>
      <c r="X213" s="378"/>
      <c r="Y213" s="378"/>
      <c r="Z213" s="378"/>
      <c r="AA213" s="378"/>
      <c r="AB213" s="378"/>
      <c r="AC213" s="378"/>
      <c r="AD213" s="378"/>
      <c r="AE213" s="378"/>
      <c r="AF213" s="378"/>
      <c r="AG213" s="378"/>
      <c r="AH213" s="378"/>
      <c r="AI213" s="378"/>
      <c r="AJ213" s="378"/>
      <c r="AK213" s="378"/>
      <c r="AL213" s="378"/>
    </row>
    <row r="214" spans="7:38" x14ac:dyDescent="0.2">
      <c r="G214" s="378"/>
      <c r="H214" s="378"/>
      <c r="I214" s="378"/>
      <c r="J214" s="378"/>
      <c r="K214" s="378"/>
      <c r="L214" s="378"/>
      <c r="M214" s="378"/>
      <c r="N214" s="378"/>
      <c r="O214" s="378"/>
      <c r="P214" s="369" t="s">
        <v>115</v>
      </c>
      <c r="Q214" s="425">
        <v>3.0778797364086508E-2</v>
      </c>
      <c r="R214" s="425">
        <v>5.3148504808091628E-2</v>
      </c>
      <c r="S214" s="89">
        <v>2.0511270477257645E-2</v>
      </c>
      <c r="T214" s="425">
        <v>2.8990093531686339E-2</v>
      </c>
      <c r="U214" s="425">
        <v>6.9825601624706884E-3</v>
      </c>
      <c r="V214" s="378"/>
      <c r="W214" s="378"/>
      <c r="X214" s="378"/>
      <c r="Y214" s="378"/>
      <c r="Z214" s="378"/>
      <c r="AA214" s="378"/>
      <c r="AB214" s="378"/>
      <c r="AC214" s="378"/>
      <c r="AD214" s="378"/>
      <c r="AE214" s="378"/>
      <c r="AF214" s="378"/>
      <c r="AG214" s="378"/>
      <c r="AH214" s="378"/>
      <c r="AI214" s="378"/>
      <c r="AJ214" s="378"/>
      <c r="AK214" s="378"/>
      <c r="AL214" s="378"/>
    </row>
    <row r="215" spans="7:38" x14ac:dyDescent="0.2">
      <c r="G215" s="378"/>
      <c r="H215" s="378"/>
      <c r="I215" s="378"/>
      <c r="J215" s="378"/>
      <c r="K215" s="378"/>
      <c r="L215" s="378"/>
      <c r="M215" s="378"/>
      <c r="N215" s="378"/>
      <c r="O215" s="378"/>
      <c r="P215" s="369" t="s">
        <v>157</v>
      </c>
      <c r="Q215" s="425">
        <v>4.9818469643200823E-2</v>
      </c>
      <c r="R215" s="425">
        <v>6.2361235942683349E-2</v>
      </c>
      <c r="S215" s="89">
        <v>2.4066682258232042E-2</v>
      </c>
      <c r="T215" s="425">
        <v>3.4015219605100004E-2</v>
      </c>
      <c r="U215" s="425">
        <v>8.1929131091853773E-3</v>
      </c>
      <c r="V215" s="378"/>
      <c r="W215" s="378"/>
      <c r="X215" s="378"/>
      <c r="Y215" s="378"/>
      <c r="Z215" s="378"/>
      <c r="AA215" s="378"/>
      <c r="AB215" s="378"/>
      <c r="AC215" s="378"/>
      <c r="AD215" s="378"/>
      <c r="AE215" s="378"/>
      <c r="AF215" s="378"/>
      <c r="AG215" s="378"/>
      <c r="AH215" s="378"/>
      <c r="AI215" s="378"/>
      <c r="AJ215" s="378"/>
      <c r="AK215" s="378"/>
      <c r="AL215" s="378"/>
    </row>
    <row r="216" spans="7:38" x14ac:dyDescent="0.2">
      <c r="G216" s="378"/>
      <c r="H216" s="378"/>
      <c r="I216" s="378"/>
      <c r="J216" s="378"/>
      <c r="K216" s="378"/>
      <c r="L216" s="378"/>
      <c r="M216" s="378"/>
      <c r="N216" s="378"/>
      <c r="O216" s="378"/>
      <c r="P216" s="369" t="s">
        <v>158</v>
      </c>
      <c r="Q216" s="425">
        <v>2.857904498284343E-2</v>
      </c>
      <c r="R216" s="425">
        <v>4.9371310739653569E-2</v>
      </c>
      <c r="S216" s="89">
        <v>1.9053561564042254E-2</v>
      </c>
      <c r="T216" s="425">
        <v>2.6929805857992851E-2</v>
      </c>
      <c r="U216" s="425">
        <v>6.4863188303122569E-3</v>
      </c>
      <c r="V216" s="378"/>
      <c r="W216" s="378"/>
      <c r="X216" s="378"/>
      <c r="Y216" s="378"/>
      <c r="Z216" s="378"/>
      <c r="AA216" s="378"/>
      <c r="AB216" s="378"/>
      <c r="AC216" s="378"/>
      <c r="AD216" s="378"/>
      <c r="AE216" s="378"/>
      <c r="AF216" s="378"/>
      <c r="AG216" s="378"/>
      <c r="AH216" s="378"/>
      <c r="AI216" s="378"/>
      <c r="AJ216" s="378"/>
      <c r="AK216" s="378"/>
      <c r="AL216" s="378"/>
    </row>
    <row r="217" spans="7:38" x14ac:dyDescent="0.2">
      <c r="G217" s="378"/>
      <c r="H217" s="378"/>
      <c r="I217" s="378"/>
      <c r="J217" s="378"/>
      <c r="K217" s="378"/>
      <c r="L217" s="378"/>
      <c r="M217" s="378"/>
      <c r="N217" s="378"/>
      <c r="O217" s="378"/>
      <c r="P217" s="369" t="s">
        <v>159</v>
      </c>
      <c r="Q217" s="425">
        <v>4.8443834036624084E-2</v>
      </c>
      <c r="R217" s="425">
        <v>8.5613028229540089E-2</v>
      </c>
      <c r="S217" s="89">
        <v>3.3040101217030715E-2</v>
      </c>
      <c r="T217" s="425">
        <v>4.6698015397930955E-2</v>
      </c>
      <c r="U217" s="425">
        <v>1.1247694031329605E-2</v>
      </c>
      <c r="V217" s="378"/>
      <c r="W217" s="378"/>
      <c r="X217" s="378"/>
      <c r="Y217" s="378"/>
      <c r="Z217" s="378"/>
      <c r="AA217" s="378"/>
      <c r="AB217" s="378"/>
      <c r="AC217" s="378"/>
      <c r="AD217" s="378"/>
      <c r="AE217" s="378"/>
      <c r="AF217" s="378"/>
      <c r="AG217" s="378"/>
      <c r="AH217" s="378"/>
      <c r="AI217" s="378"/>
      <c r="AJ217" s="378"/>
      <c r="AK217" s="378"/>
      <c r="AL217" s="378"/>
    </row>
    <row r="218" spans="7:38" x14ac:dyDescent="0.2">
      <c r="G218" s="378"/>
      <c r="H218" s="378"/>
      <c r="I218" s="378"/>
      <c r="J218" s="378"/>
      <c r="K218" s="378"/>
      <c r="L218" s="378"/>
      <c r="M218" s="378"/>
      <c r="N218" s="378"/>
      <c r="O218" s="378"/>
      <c r="P218" s="369" t="s">
        <v>160</v>
      </c>
      <c r="Q218" s="425">
        <v>2.7979834613548953E-2</v>
      </c>
      <c r="R218" s="425">
        <v>5.4540360903878586E-2</v>
      </c>
      <c r="S218" s="89">
        <v>2.1048420806306218E-2</v>
      </c>
      <c r="T218" s="425">
        <v>2.9749287765751951E-2</v>
      </c>
      <c r="U218" s="425">
        <v>7.165419848955309E-3</v>
      </c>
      <c r="V218" s="378"/>
      <c r="W218" s="378"/>
      <c r="X218" s="378"/>
      <c r="Y218" s="378"/>
      <c r="Z218" s="378"/>
      <c r="AA218" s="378"/>
      <c r="AB218" s="378"/>
      <c r="AC218" s="378"/>
      <c r="AD218" s="378"/>
      <c r="AE218" s="378"/>
      <c r="AF218" s="378"/>
      <c r="AG218" s="378"/>
      <c r="AH218" s="378"/>
      <c r="AI218" s="378"/>
      <c r="AJ218" s="378"/>
      <c r="AK218" s="378"/>
      <c r="AL218" s="378"/>
    </row>
    <row r="219" spans="7:38" x14ac:dyDescent="0.2">
      <c r="G219" s="378"/>
      <c r="H219" s="378"/>
      <c r="I219" s="378"/>
      <c r="J219" s="378"/>
      <c r="K219" s="378"/>
      <c r="L219" s="378"/>
      <c r="M219" s="378"/>
      <c r="N219" s="378"/>
      <c r="O219" s="378"/>
      <c r="P219" s="369" t="s">
        <v>161</v>
      </c>
      <c r="Q219" s="425">
        <v>3.822920079307842E-2</v>
      </c>
      <c r="R219" s="425">
        <v>6.069196699810573E-2</v>
      </c>
      <c r="S219" s="89">
        <v>2.3422471721263088E-2</v>
      </c>
      <c r="T219" s="425">
        <v>3.3104709271694031E-2</v>
      </c>
      <c r="U219" s="425">
        <v>7.9736073944725403E-3</v>
      </c>
      <c r="V219" s="378"/>
      <c r="W219" s="378"/>
      <c r="X219" s="378"/>
      <c r="Y219" s="378"/>
      <c r="Z219" s="378"/>
      <c r="AA219" s="378"/>
      <c r="AB219" s="378"/>
      <c r="AC219" s="378"/>
      <c r="AD219" s="378"/>
      <c r="AE219" s="378"/>
      <c r="AF219" s="378"/>
      <c r="AG219" s="378"/>
      <c r="AH219" s="378"/>
      <c r="AI219" s="378"/>
      <c r="AJ219" s="378"/>
      <c r="AK219" s="378"/>
      <c r="AL219" s="378"/>
    </row>
    <row r="220" spans="7:38" x14ac:dyDescent="0.2">
      <c r="G220" s="378"/>
      <c r="H220" s="378"/>
      <c r="I220" s="378"/>
      <c r="J220" s="378"/>
      <c r="K220" s="378"/>
      <c r="L220" s="378"/>
      <c r="M220" s="378"/>
      <c r="N220" s="378"/>
      <c r="O220" s="378"/>
      <c r="P220" s="369" t="s">
        <v>162</v>
      </c>
      <c r="Q220" s="425">
        <v>3.4120945087519013E-2</v>
      </c>
      <c r="R220" s="425">
        <v>5.4502125381813697E-2</v>
      </c>
      <c r="S220" s="89">
        <v>2.1033664810107568E-2</v>
      </c>
      <c r="T220" s="425">
        <v>2.9728432026443829E-2</v>
      </c>
      <c r="U220" s="425">
        <v>7.1603965311004495E-3</v>
      </c>
      <c r="V220" s="378"/>
      <c r="W220" s="378"/>
      <c r="X220" s="378"/>
      <c r="Y220" s="378"/>
      <c r="Z220" s="378"/>
      <c r="AA220" s="378"/>
      <c r="AB220" s="378"/>
      <c r="AC220" s="378"/>
      <c r="AD220" s="378"/>
      <c r="AE220" s="378"/>
      <c r="AF220" s="378"/>
      <c r="AG220" s="378"/>
      <c r="AH220" s="378"/>
      <c r="AI220" s="378"/>
      <c r="AJ220" s="378"/>
      <c r="AK220" s="378"/>
      <c r="AL220" s="378"/>
    </row>
    <row r="221" spans="7:38" x14ac:dyDescent="0.2">
      <c r="G221" s="378"/>
      <c r="H221" s="378"/>
      <c r="I221" s="378"/>
      <c r="J221" s="378"/>
      <c r="K221" s="378"/>
      <c r="L221" s="378"/>
      <c r="M221" s="378"/>
      <c r="N221" s="378"/>
      <c r="O221" s="378"/>
      <c r="P221" s="369" t="s">
        <v>163</v>
      </c>
      <c r="Q221" s="425">
        <v>4.5572760039840274E-2</v>
      </c>
      <c r="R221" s="425">
        <v>5.7000863211453152E-2</v>
      </c>
      <c r="S221" s="89">
        <v>2.1997987092748483E-2</v>
      </c>
      <c r="T221" s="425">
        <v>3.1091379933519896E-2</v>
      </c>
      <c r="U221" s="425">
        <v>7.4886764571058676E-3</v>
      </c>
      <c r="V221" s="378"/>
      <c r="W221" s="378"/>
      <c r="X221" s="378"/>
      <c r="Y221" s="378"/>
      <c r="Z221" s="378"/>
      <c r="AA221" s="378"/>
      <c r="AB221" s="378"/>
      <c r="AC221" s="378"/>
      <c r="AD221" s="378"/>
      <c r="AE221" s="378"/>
      <c r="AF221" s="378"/>
      <c r="AG221" s="378"/>
      <c r="AH221" s="378"/>
      <c r="AI221" s="378"/>
      <c r="AJ221" s="378"/>
      <c r="AK221" s="378"/>
      <c r="AL221" s="378"/>
    </row>
    <row r="222" spans="7:38" x14ac:dyDescent="0.2">
      <c r="G222" s="378"/>
      <c r="H222" s="378"/>
      <c r="I222" s="378"/>
      <c r="J222" s="378"/>
      <c r="K222" s="378"/>
      <c r="L222" s="378"/>
      <c r="M222" s="378"/>
      <c r="N222" s="378"/>
      <c r="O222" s="378"/>
      <c r="P222" s="369" t="s">
        <v>164</v>
      </c>
      <c r="Q222" s="425">
        <v>8.0340411281943552E-2</v>
      </c>
      <c r="R222" s="425">
        <v>8.041418364247431E-2</v>
      </c>
      <c r="S222" s="89">
        <v>3.1033743599265737E-2</v>
      </c>
      <c r="T222" s="425">
        <v>4.3862281986804162E-2</v>
      </c>
      <c r="U222" s="425">
        <v>1.0564678672090464E-2</v>
      </c>
      <c r="V222" s="378"/>
      <c r="W222" s="378"/>
      <c r="X222" s="378"/>
      <c r="Y222" s="378"/>
      <c r="Z222" s="378"/>
      <c r="AA222" s="378"/>
      <c r="AB222" s="378"/>
      <c r="AC222" s="378"/>
      <c r="AD222" s="378"/>
      <c r="AE222" s="378"/>
      <c r="AF222" s="378"/>
      <c r="AG222" s="378"/>
      <c r="AH222" s="378"/>
      <c r="AI222" s="378"/>
      <c r="AJ222" s="378"/>
      <c r="AK222" s="378"/>
      <c r="AL222" s="378"/>
    </row>
    <row r="223" spans="7:38" x14ac:dyDescent="0.2">
      <c r="G223" s="378"/>
      <c r="H223" s="378"/>
      <c r="I223" s="378"/>
      <c r="J223" s="378"/>
      <c r="K223" s="378"/>
      <c r="L223" s="378"/>
      <c r="M223" s="378"/>
      <c r="N223" s="378"/>
      <c r="O223" s="378"/>
      <c r="P223" s="369" t="s">
        <v>165</v>
      </c>
      <c r="Q223" s="425">
        <v>6.7385251587499945E-2</v>
      </c>
      <c r="R223" s="425">
        <v>8.0596981659078332E-2</v>
      </c>
      <c r="S223" s="89">
        <v>3.1104289695996202E-2</v>
      </c>
      <c r="T223" s="425">
        <v>4.3961989995860901E-2</v>
      </c>
      <c r="U223" s="425">
        <v>1.0588694364594453E-2</v>
      </c>
      <c r="V223" s="378"/>
      <c r="W223" s="378"/>
      <c r="X223" s="378"/>
      <c r="Y223" s="378"/>
      <c r="Z223" s="378"/>
      <c r="AA223" s="378"/>
      <c r="AB223" s="378"/>
      <c r="AC223" s="378"/>
      <c r="AD223" s="378"/>
      <c r="AE223" s="378"/>
      <c r="AF223" s="378"/>
      <c r="AG223" s="378"/>
      <c r="AH223" s="378"/>
      <c r="AI223" s="378"/>
      <c r="AJ223" s="378"/>
      <c r="AK223" s="378"/>
      <c r="AL223" s="378"/>
    </row>
    <row r="224" spans="7:38" x14ac:dyDescent="0.2">
      <c r="G224" s="378"/>
      <c r="H224" s="378"/>
      <c r="I224" s="378"/>
      <c r="J224" s="378"/>
      <c r="K224" s="378"/>
      <c r="L224" s="378"/>
      <c r="M224" s="378"/>
      <c r="N224" s="378"/>
      <c r="O224" s="378"/>
      <c r="P224" s="369" t="s">
        <v>166</v>
      </c>
      <c r="Q224" s="425">
        <v>4.6722137207858006E-2</v>
      </c>
      <c r="R224" s="425">
        <v>7.4743279906772667E-2</v>
      </c>
      <c r="S224" s="89">
        <v>2.8845207142906983E-2</v>
      </c>
      <c r="T224" s="425">
        <v>4.0769061767330542E-2</v>
      </c>
      <c r="U224" s="425">
        <v>9.8196449848193985E-3</v>
      </c>
      <c r="V224" s="378"/>
      <c r="W224" s="378"/>
      <c r="X224" s="378"/>
      <c r="Y224" s="378"/>
      <c r="Z224" s="378"/>
      <c r="AA224" s="378"/>
      <c r="AB224" s="378"/>
      <c r="AC224" s="378"/>
      <c r="AD224" s="378"/>
      <c r="AE224" s="378"/>
      <c r="AF224" s="378"/>
      <c r="AG224" s="378"/>
      <c r="AH224" s="378"/>
      <c r="AI224" s="378"/>
      <c r="AJ224" s="378"/>
      <c r="AK224" s="378"/>
      <c r="AL224" s="378"/>
    </row>
    <row r="225" spans="1:38" x14ac:dyDescent="0.2">
      <c r="G225" s="378"/>
      <c r="H225" s="378"/>
      <c r="I225" s="378"/>
      <c r="J225" s="378"/>
      <c r="K225" s="378"/>
      <c r="L225" s="378"/>
      <c r="M225" s="378"/>
      <c r="N225" s="378"/>
      <c r="O225" s="378"/>
      <c r="P225" s="369" t="s">
        <v>167</v>
      </c>
      <c r="Q225" s="425">
        <v>7.2233046734209772E-2</v>
      </c>
      <c r="R225" s="425">
        <v>8.8460201848455128E-2</v>
      </c>
      <c r="S225" s="89">
        <v>3.4138893147380327E-2</v>
      </c>
      <c r="T225" s="425">
        <v>4.8251019190066427E-2</v>
      </c>
      <c r="U225" s="425">
        <v>1.1621750858682665E-2</v>
      </c>
      <c r="V225" s="378"/>
      <c r="W225" s="378"/>
      <c r="X225" s="378"/>
      <c r="Y225" s="378"/>
      <c r="Z225" s="378"/>
      <c r="AA225" s="378"/>
      <c r="AB225" s="378"/>
      <c r="AC225" s="378"/>
      <c r="AD225" s="378"/>
      <c r="AE225" s="378"/>
      <c r="AF225" s="378"/>
      <c r="AG225" s="378"/>
      <c r="AH225" s="378"/>
      <c r="AI225" s="378"/>
      <c r="AJ225" s="378"/>
      <c r="AK225" s="378"/>
      <c r="AL225" s="378"/>
    </row>
    <row r="226" spans="1:38" x14ac:dyDescent="0.2">
      <c r="A226" s="369"/>
      <c r="B226" s="369"/>
      <c r="C226" s="378"/>
      <c r="D226" s="378"/>
      <c r="E226" s="378"/>
      <c r="F226" s="378"/>
      <c r="G226" s="378"/>
      <c r="H226" s="378"/>
      <c r="I226" s="378"/>
      <c r="J226" s="378"/>
      <c r="K226" s="378"/>
      <c r="L226" s="378"/>
      <c r="M226" s="378"/>
      <c r="N226" s="378"/>
      <c r="O226" s="378"/>
      <c r="P226" s="378"/>
      <c r="Q226" s="378"/>
      <c r="R226" s="378"/>
      <c r="S226" s="378"/>
      <c r="T226" s="378"/>
      <c r="U226" s="378"/>
      <c r="V226" s="378"/>
      <c r="W226" s="378"/>
      <c r="X226" s="378"/>
      <c r="Y226" s="378"/>
      <c r="Z226" s="378"/>
      <c r="AA226" s="378"/>
      <c r="AB226" s="378"/>
      <c r="AC226" s="378"/>
      <c r="AD226" s="378"/>
      <c r="AE226" s="378"/>
      <c r="AF226" s="378"/>
      <c r="AG226" s="378"/>
      <c r="AH226" s="378"/>
      <c r="AI226" s="378"/>
      <c r="AJ226" s="378"/>
      <c r="AK226" s="378"/>
      <c r="AL226" s="378"/>
    </row>
    <row r="227" spans="1:38" x14ac:dyDescent="0.2">
      <c r="A227" s="369"/>
      <c r="B227" s="369"/>
      <c r="C227" s="378"/>
      <c r="D227" s="378"/>
      <c r="E227" s="378"/>
      <c r="F227" s="378"/>
      <c r="G227" s="378"/>
      <c r="H227" s="378"/>
      <c r="I227" s="378"/>
      <c r="J227" s="378"/>
      <c r="K227" s="378"/>
      <c r="L227" s="378"/>
      <c r="M227" s="378"/>
      <c r="N227" s="378"/>
      <c r="O227" s="378"/>
      <c r="P227" s="378"/>
      <c r="Q227" s="378"/>
      <c r="R227" s="378"/>
      <c r="S227" s="378"/>
      <c r="T227" s="378"/>
      <c r="U227" s="378"/>
      <c r="V227" s="378"/>
      <c r="W227" s="378"/>
      <c r="X227" s="378"/>
      <c r="Y227" s="378"/>
      <c r="Z227" s="378"/>
      <c r="AA227" s="378"/>
      <c r="AB227" s="378"/>
      <c r="AC227" s="378"/>
      <c r="AD227" s="378"/>
      <c r="AE227" s="378"/>
      <c r="AF227" s="378"/>
      <c r="AG227" s="378"/>
      <c r="AH227" s="378"/>
      <c r="AI227" s="378"/>
      <c r="AJ227" s="378"/>
      <c r="AK227" s="378"/>
      <c r="AL227" s="378"/>
    </row>
    <row r="228" spans="1:38" x14ac:dyDescent="0.2">
      <c r="A228" s="369"/>
      <c r="B228" s="369"/>
      <c r="C228" s="378"/>
      <c r="D228" s="378"/>
      <c r="E228" s="378"/>
      <c r="F228" s="378"/>
      <c r="G228" s="378"/>
      <c r="H228" s="378"/>
      <c r="I228" s="378"/>
      <c r="J228" s="378"/>
      <c r="K228" s="378"/>
      <c r="L228" s="378"/>
      <c r="M228" s="378"/>
      <c r="N228" s="378"/>
      <c r="O228" s="378"/>
      <c r="P228" s="378"/>
      <c r="Q228" s="378"/>
      <c r="R228" s="378"/>
      <c r="S228" s="378"/>
      <c r="T228" s="378"/>
      <c r="U228" s="378"/>
      <c r="V228" s="378"/>
      <c r="W228" s="378"/>
      <c r="X228" s="378"/>
      <c r="Y228" s="378"/>
      <c r="Z228" s="378"/>
      <c r="AA228" s="378"/>
      <c r="AB228" s="378"/>
      <c r="AC228" s="378"/>
      <c r="AD228" s="378"/>
      <c r="AE228" s="378"/>
      <c r="AF228" s="378"/>
      <c r="AG228" s="378"/>
      <c r="AH228" s="378"/>
      <c r="AI228" s="378"/>
      <c r="AJ228" s="378"/>
      <c r="AK228" s="378"/>
      <c r="AL228" s="378"/>
    </row>
    <row r="229" spans="1:38" x14ac:dyDescent="0.2">
      <c r="A229" s="369"/>
      <c r="B229" s="369"/>
      <c r="C229" s="378"/>
      <c r="D229" s="378"/>
      <c r="E229" s="378"/>
      <c r="F229" s="378"/>
      <c r="G229" s="378"/>
      <c r="H229" s="378"/>
      <c r="I229" s="378"/>
      <c r="J229" s="378"/>
      <c r="K229" s="378"/>
      <c r="L229" s="378"/>
      <c r="M229" s="378"/>
      <c r="N229" s="378"/>
      <c r="O229" s="378"/>
      <c r="P229" s="378"/>
      <c r="Q229" s="378"/>
      <c r="R229" s="378"/>
      <c r="S229" s="378"/>
      <c r="T229" s="378"/>
      <c r="U229" s="378"/>
      <c r="V229" s="378"/>
      <c r="W229" s="378"/>
      <c r="X229" s="378"/>
      <c r="Y229" s="378"/>
      <c r="Z229" s="378"/>
      <c r="AA229" s="378"/>
      <c r="AB229" s="378"/>
      <c r="AC229" s="378"/>
      <c r="AD229" s="378"/>
      <c r="AE229" s="378"/>
      <c r="AF229" s="378"/>
      <c r="AG229" s="378"/>
      <c r="AH229" s="378"/>
      <c r="AI229" s="378"/>
      <c r="AJ229" s="378"/>
      <c r="AK229" s="378"/>
      <c r="AL229" s="378"/>
    </row>
    <row r="230" spans="1:38" x14ac:dyDescent="0.2">
      <c r="A230" s="369"/>
      <c r="B230" s="369"/>
      <c r="C230" s="378"/>
      <c r="D230" s="378"/>
      <c r="E230" s="378"/>
      <c r="F230" s="378"/>
      <c r="G230" s="378"/>
      <c r="H230" s="378"/>
      <c r="I230" s="378"/>
      <c r="J230" s="378"/>
      <c r="K230" s="378"/>
      <c r="L230" s="378"/>
      <c r="M230" s="378"/>
      <c r="N230" s="378"/>
      <c r="O230" s="378"/>
      <c r="P230" s="378"/>
      <c r="Q230" s="378"/>
      <c r="R230" s="378"/>
      <c r="S230" s="378"/>
      <c r="T230" s="378"/>
      <c r="U230" s="378"/>
      <c r="V230" s="378"/>
      <c r="W230" s="378"/>
      <c r="X230" s="378"/>
      <c r="Y230" s="378"/>
      <c r="Z230" s="378"/>
      <c r="AA230" s="378"/>
      <c r="AB230" s="378"/>
      <c r="AC230" s="378"/>
      <c r="AD230" s="378"/>
      <c r="AE230" s="378"/>
      <c r="AF230" s="378"/>
      <c r="AG230" s="378"/>
      <c r="AH230" s="378"/>
      <c r="AI230" s="378"/>
      <c r="AJ230" s="378"/>
      <c r="AK230" s="378"/>
      <c r="AL230" s="378"/>
    </row>
    <row r="231" spans="1:38" x14ac:dyDescent="0.2">
      <c r="A231" s="369"/>
      <c r="B231" s="369"/>
      <c r="C231" s="378"/>
      <c r="D231" s="378"/>
      <c r="E231" s="378"/>
      <c r="F231" s="378"/>
      <c r="G231" s="378"/>
      <c r="H231" s="378"/>
      <c r="I231" s="378"/>
      <c r="J231" s="378"/>
      <c r="K231" s="378"/>
      <c r="L231" s="378"/>
      <c r="M231" s="378"/>
      <c r="N231" s="378"/>
      <c r="O231" s="378"/>
      <c r="P231" s="378"/>
      <c r="Q231" s="378"/>
      <c r="R231" s="378"/>
      <c r="S231" s="378"/>
      <c r="T231" s="378"/>
      <c r="U231" s="378"/>
      <c r="V231" s="378"/>
      <c r="W231" s="378"/>
      <c r="X231" s="378"/>
      <c r="Y231" s="378"/>
      <c r="Z231" s="378"/>
      <c r="AA231" s="378"/>
      <c r="AB231" s="378"/>
      <c r="AC231" s="378"/>
      <c r="AD231" s="378"/>
      <c r="AE231" s="378"/>
      <c r="AF231" s="378"/>
      <c r="AG231" s="378"/>
      <c r="AH231" s="378"/>
      <c r="AI231" s="378"/>
      <c r="AJ231" s="378"/>
      <c r="AK231" s="378"/>
      <c r="AL231" s="378"/>
    </row>
  </sheetData>
  <mergeCells count="6">
    <mergeCell ref="M138:M139"/>
    <mergeCell ref="C138:K138"/>
    <mergeCell ref="L138:L139"/>
    <mergeCell ref="D93:D94"/>
    <mergeCell ref="L3:L4"/>
    <mergeCell ref="M3:M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</sheetPr>
  <dimension ref="A1:H40"/>
  <sheetViews>
    <sheetView zoomScale="90" zoomScaleNormal="90" workbookViewId="0">
      <selection activeCell="C2" sqref="C2"/>
    </sheetView>
  </sheetViews>
  <sheetFormatPr defaultColWidth="9.140625" defaultRowHeight="12.75" x14ac:dyDescent="0.2"/>
  <cols>
    <col min="1" max="2" width="9.140625" style="13"/>
    <col min="3" max="3" width="9.140625" style="1"/>
    <col min="4" max="4" width="10.140625" style="1" customWidth="1"/>
    <col min="5" max="5" width="10.28515625" style="1" customWidth="1"/>
    <col min="6" max="6" width="11.85546875" style="1" customWidth="1"/>
    <col min="7" max="7" width="9.140625" style="1"/>
    <col min="8" max="8" width="11.7109375" style="1" customWidth="1"/>
    <col min="9" max="16384" width="9.140625" style="1"/>
  </cols>
  <sheetData>
    <row r="1" spans="1:8" ht="20.25" thickBot="1" x14ac:dyDescent="0.35">
      <c r="A1" s="3" t="s">
        <v>191</v>
      </c>
    </row>
    <row r="2" spans="1:8" ht="13.5" thickTop="1" x14ac:dyDescent="0.2">
      <c r="C2" s="2"/>
    </row>
    <row r="3" spans="1:8" ht="20.45" customHeight="1" x14ac:dyDescent="0.2">
      <c r="C3" s="51" t="s">
        <v>210</v>
      </c>
      <c r="D3" s="53"/>
      <c r="E3" s="51" t="s">
        <v>211</v>
      </c>
      <c r="F3" s="53"/>
      <c r="G3" s="701" t="s">
        <v>212</v>
      </c>
      <c r="H3" s="701" t="s">
        <v>213</v>
      </c>
    </row>
    <row r="4" spans="1:8" ht="20.45" customHeight="1" x14ac:dyDescent="0.2">
      <c r="C4" s="56" t="s">
        <v>206</v>
      </c>
      <c r="D4" s="56" t="s">
        <v>207</v>
      </c>
      <c r="E4" s="56" t="s">
        <v>208</v>
      </c>
      <c r="F4" s="51" t="s">
        <v>209</v>
      </c>
      <c r="G4" s="701"/>
      <c r="H4" s="701"/>
    </row>
    <row r="5" spans="1:8" x14ac:dyDescent="0.2">
      <c r="A5" s="11" t="s">
        <v>1</v>
      </c>
      <c r="B5" s="11" t="s">
        <v>2</v>
      </c>
      <c r="C5" s="69">
        <v>93500</v>
      </c>
      <c r="D5" s="70">
        <v>4100</v>
      </c>
      <c r="E5" s="69">
        <v>84500</v>
      </c>
      <c r="F5" s="70">
        <v>14100</v>
      </c>
      <c r="G5" s="75">
        <v>437500</v>
      </c>
      <c r="H5" s="75">
        <v>6600</v>
      </c>
    </row>
    <row r="6" spans="1:8" x14ac:dyDescent="0.2">
      <c r="A6" s="11" t="s">
        <v>3</v>
      </c>
      <c r="B6" s="11" t="s">
        <v>4</v>
      </c>
      <c r="C6" s="71">
        <v>99700</v>
      </c>
      <c r="D6" s="72">
        <v>4400</v>
      </c>
      <c r="E6" s="71">
        <v>90200</v>
      </c>
      <c r="F6" s="72">
        <v>15000</v>
      </c>
      <c r="G6" s="76">
        <v>466800</v>
      </c>
      <c r="H6" s="76">
        <v>7100</v>
      </c>
    </row>
    <row r="7" spans="1:8" x14ac:dyDescent="0.2">
      <c r="A7" s="11" t="s">
        <v>5</v>
      </c>
      <c r="B7" s="5" t="s">
        <v>6</v>
      </c>
      <c r="C7" s="71">
        <v>93900</v>
      </c>
      <c r="D7" s="72">
        <v>4100</v>
      </c>
      <c r="E7" s="71">
        <v>84900</v>
      </c>
      <c r="F7" s="72">
        <v>14100</v>
      </c>
      <c r="G7" s="76">
        <v>439200</v>
      </c>
      <c r="H7" s="76">
        <v>6700</v>
      </c>
    </row>
    <row r="8" spans="1:8" x14ac:dyDescent="0.2">
      <c r="A8" s="11" t="s">
        <v>7</v>
      </c>
      <c r="B8" s="5" t="s">
        <v>8</v>
      </c>
      <c r="C8" s="71">
        <v>52900</v>
      </c>
      <c r="D8" s="72">
        <v>2300</v>
      </c>
      <c r="E8" s="71">
        <v>47800</v>
      </c>
      <c r="F8" s="72">
        <v>8000</v>
      </c>
      <c r="G8" s="76">
        <v>247400</v>
      </c>
      <c r="H8" s="76">
        <v>3800</v>
      </c>
    </row>
    <row r="9" spans="1:8" x14ac:dyDescent="0.2">
      <c r="A9" s="11" t="s">
        <v>9</v>
      </c>
      <c r="B9" s="5" t="s">
        <v>10</v>
      </c>
      <c r="C9" s="71">
        <v>56100</v>
      </c>
      <c r="D9" s="72">
        <v>2500</v>
      </c>
      <c r="E9" s="71">
        <v>50700</v>
      </c>
      <c r="F9" s="72">
        <v>8500</v>
      </c>
      <c r="G9" s="76">
        <v>262700</v>
      </c>
      <c r="H9" s="76">
        <v>4000</v>
      </c>
    </row>
    <row r="10" spans="1:8" x14ac:dyDescent="0.2">
      <c r="A10" s="11" t="s">
        <v>11</v>
      </c>
      <c r="B10" s="5" t="s">
        <v>12</v>
      </c>
      <c r="C10" s="71">
        <v>69500</v>
      </c>
      <c r="D10" s="72">
        <v>3100</v>
      </c>
      <c r="E10" s="71">
        <v>62900</v>
      </c>
      <c r="F10" s="72">
        <v>10500</v>
      </c>
      <c r="G10" s="76">
        <v>325500</v>
      </c>
      <c r="H10" s="76">
        <v>4900</v>
      </c>
    </row>
    <row r="11" spans="1:8" x14ac:dyDescent="0.2">
      <c r="A11" s="11" t="s">
        <v>13</v>
      </c>
      <c r="B11" s="5" t="s">
        <v>14</v>
      </c>
      <c r="C11" s="71">
        <v>65400</v>
      </c>
      <c r="D11" s="72">
        <v>2900</v>
      </c>
      <c r="E11" s="71">
        <v>59100</v>
      </c>
      <c r="F11" s="72">
        <v>9900</v>
      </c>
      <c r="G11" s="76">
        <v>306100</v>
      </c>
      <c r="H11" s="76">
        <v>4600</v>
      </c>
    </row>
    <row r="12" spans="1:8" x14ac:dyDescent="0.2">
      <c r="A12" s="11" t="s">
        <v>15</v>
      </c>
      <c r="B12" s="5" t="s">
        <v>16</v>
      </c>
      <c r="C12" s="71">
        <v>125300</v>
      </c>
      <c r="D12" s="72">
        <v>5500</v>
      </c>
      <c r="E12" s="71">
        <v>113300</v>
      </c>
      <c r="F12" s="72">
        <v>18900</v>
      </c>
      <c r="G12" s="76">
        <v>586500</v>
      </c>
      <c r="H12" s="76">
        <v>8900</v>
      </c>
    </row>
    <row r="13" spans="1:8" x14ac:dyDescent="0.2">
      <c r="A13" s="11" t="s">
        <v>17</v>
      </c>
      <c r="B13" s="5" t="s">
        <v>18</v>
      </c>
      <c r="C13" s="71">
        <v>74900</v>
      </c>
      <c r="D13" s="72">
        <v>3300</v>
      </c>
      <c r="E13" s="71">
        <v>67800</v>
      </c>
      <c r="F13" s="72">
        <v>11300</v>
      </c>
      <c r="G13" s="76">
        <v>350700</v>
      </c>
      <c r="H13" s="76">
        <v>5300</v>
      </c>
    </row>
    <row r="14" spans="1:8" x14ac:dyDescent="0.2">
      <c r="A14" s="11" t="s">
        <v>19</v>
      </c>
      <c r="B14" s="5" t="s">
        <v>20</v>
      </c>
      <c r="C14" s="71">
        <v>125100</v>
      </c>
      <c r="D14" s="72">
        <v>5500</v>
      </c>
      <c r="E14" s="71">
        <v>113100</v>
      </c>
      <c r="F14" s="72">
        <v>18900</v>
      </c>
      <c r="G14" s="76">
        <v>585500</v>
      </c>
      <c r="H14" s="76">
        <v>8900</v>
      </c>
    </row>
    <row r="15" spans="1:8" x14ac:dyDescent="0.2">
      <c r="A15" s="11" t="s">
        <v>21</v>
      </c>
      <c r="B15" s="5" t="s">
        <v>22</v>
      </c>
      <c r="C15" s="71">
        <v>111100</v>
      </c>
      <c r="D15" s="72">
        <v>4900</v>
      </c>
      <c r="E15" s="71">
        <v>100500</v>
      </c>
      <c r="F15" s="72">
        <v>16700</v>
      </c>
      <c r="G15" s="76">
        <v>520000</v>
      </c>
      <c r="H15" s="76">
        <v>7900</v>
      </c>
    </row>
    <row r="16" spans="1:8" x14ac:dyDescent="0.2">
      <c r="A16" s="11" t="s">
        <v>23</v>
      </c>
      <c r="B16" s="5" t="s">
        <v>24</v>
      </c>
      <c r="C16" s="71">
        <v>120500</v>
      </c>
      <c r="D16" s="72">
        <v>5300</v>
      </c>
      <c r="E16" s="71">
        <v>108900</v>
      </c>
      <c r="F16" s="72">
        <v>18200</v>
      </c>
      <c r="G16" s="76">
        <v>563800</v>
      </c>
      <c r="H16" s="76">
        <v>8600</v>
      </c>
    </row>
    <row r="17" spans="1:8" x14ac:dyDescent="0.2">
      <c r="A17" s="13" t="s">
        <v>25</v>
      </c>
      <c r="B17" s="5" t="s">
        <v>26</v>
      </c>
      <c r="C17" s="71">
        <v>67500</v>
      </c>
      <c r="D17" s="72">
        <v>3000</v>
      </c>
      <c r="E17" s="71">
        <v>61000</v>
      </c>
      <c r="F17" s="72">
        <v>10200</v>
      </c>
      <c r="G17" s="76">
        <v>315700</v>
      </c>
      <c r="H17" s="76">
        <v>4800</v>
      </c>
    </row>
    <row r="18" spans="1:8" x14ac:dyDescent="0.2">
      <c r="A18" s="11" t="s">
        <v>27</v>
      </c>
      <c r="B18" s="5" t="s">
        <v>28</v>
      </c>
      <c r="C18" s="71">
        <v>55400</v>
      </c>
      <c r="D18" s="72">
        <v>2400</v>
      </c>
      <c r="E18" s="71">
        <v>50100</v>
      </c>
      <c r="F18" s="72">
        <v>8300</v>
      </c>
      <c r="G18" s="76">
        <v>259100</v>
      </c>
      <c r="H18" s="76">
        <v>3900</v>
      </c>
    </row>
    <row r="19" spans="1:8" x14ac:dyDescent="0.2">
      <c r="A19" s="11" t="s">
        <v>29</v>
      </c>
      <c r="B19" s="5" t="s">
        <v>30</v>
      </c>
      <c r="C19" s="71">
        <v>88600</v>
      </c>
      <c r="D19" s="72">
        <v>3900</v>
      </c>
      <c r="E19" s="71">
        <v>80100</v>
      </c>
      <c r="F19" s="72">
        <v>13300</v>
      </c>
      <c r="G19" s="76">
        <v>414400</v>
      </c>
      <c r="H19" s="76">
        <v>6300</v>
      </c>
    </row>
    <row r="20" spans="1:8" x14ac:dyDescent="0.2">
      <c r="A20" s="11" t="s">
        <v>31</v>
      </c>
      <c r="B20" s="5" t="s">
        <v>32</v>
      </c>
      <c r="C20" s="71">
        <v>74700</v>
      </c>
      <c r="D20" s="72">
        <v>3300</v>
      </c>
      <c r="E20" s="71">
        <v>67500</v>
      </c>
      <c r="F20" s="72">
        <v>11300</v>
      </c>
      <c r="G20" s="76">
        <v>349400</v>
      </c>
      <c r="H20" s="76">
        <v>5300</v>
      </c>
    </row>
    <row r="21" spans="1:8" x14ac:dyDescent="0.2">
      <c r="A21" s="11" t="s">
        <v>33</v>
      </c>
      <c r="B21" s="5" t="s">
        <v>34</v>
      </c>
      <c r="C21" s="71">
        <v>66000</v>
      </c>
      <c r="D21" s="72">
        <v>2900</v>
      </c>
      <c r="E21" s="71">
        <v>59600</v>
      </c>
      <c r="F21" s="72">
        <v>9900</v>
      </c>
      <c r="G21" s="76">
        <v>308700</v>
      </c>
      <c r="H21" s="76">
        <v>4700</v>
      </c>
    </row>
    <row r="22" spans="1:8" x14ac:dyDescent="0.2">
      <c r="A22" s="11" t="s">
        <v>35</v>
      </c>
      <c r="B22" s="5" t="s">
        <v>36</v>
      </c>
      <c r="C22" s="71">
        <v>66400</v>
      </c>
      <c r="D22" s="72">
        <v>2900</v>
      </c>
      <c r="E22" s="71">
        <v>60000</v>
      </c>
      <c r="F22" s="72">
        <v>10000</v>
      </c>
      <c r="G22" s="76">
        <v>310600</v>
      </c>
      <c r="H22" s="76">
        <v>4700</v>
      </c>
    </row>
    <row r="23" spans="1:8" x14ac:dyDescent="0.2">
      <c r="A23" s="11" t="s">
        <v>37</v>
      </c>
      <c r="B23" s="5" t="s">
        <v>38</v>
      </c>
      <c r="C23" s="71">
        <v>98600</v>
      </c>
      <c r="D23" s="72">
        <v>4300</v>
      </c>
      <c r="E23" s="71">
        <v>89100</v>
      </c>
      <c r="F23" s="72">
        <v>14900</v>
      </c>
      <c r="G23" s="76">
        <v>461400</v>
      </c>
      <c r="H23" s="76">
        <v>7000</v>
      </c>
    </row>
    <row r="24" spans="1:8" x14ac:dyDescent="0.2">
      <c r="A24" s="11" t="s">
        <v>39</v>
      </c>
      <c r="B24" s="5" t="s">
        <v>40</v>
      </c>
      <c r="C24" s="71">
        <v>76900</v>
      </c>
      <c r="D24" s="72">
        <v>3400</v>
      </c>
      <c r="E24" s="71">
        <v>69500</v>
      </c>
      <c r="F24" s="72">
        <v>11600</v>
      </c>
      <c r="G24" s="76">
        <v>359800</v>
      </c>
      <c r="H24" s="76">
        <v>5500</v>
      </c>
    </row>
    <row r="25" spans="1:8" x14ac:dyDescent="0.2">
      <c r="A25" s="11" t="s">
        <v>41</v>
      </c>
      <c r="B25" s="5" t="s">
        <v>42</v>
      </c>
      <c r="C25" s="71">
        <v>103000</v>
      </c>
      <c r="D25" s="72">
        <v>4500</v>
      </c>
      <c r="E25" s="71">
        <v>93100</v>
      </c>
      <c r="F25" s="72">
        <v>15500</v>
      </c>
      <c r="G25" s="76">
        <v>482000</v>
      </c>
      <c r="H25" s="76">
        <v>7300</v>
      </c>
    </row>
    <row r="26" spans="1:8" x14ac:dyDescent="0.2">
      <c r="A26" s="11" t="s">
        <v>43</v>
      </c>
      <c r="B26" s="5" t="s">
        <v>44</v>
      </c>
      <c r="C26" s="71">
        <v>64200</v>
      </c>
      <c r="D26" s="72">
        <v>2800</v>
      </c>
      <c r="E26" s="71">
        <v>58100</v>
      </c>
      <c r="F26" s="72">
        <v>9700</v>
      </c>
      <c r="G26" s="76">
        <v>300600</v>
      </c>
      <c r="H26" s="76">
        <v>4600</v>
      </c>
    </row>
    <row r="27" spans="1:8" x14ac:dyDescent="0.2">
      <c r="A27" s="11" t="s">
        <v>45</v>
      </c>
      <c r="B27" s="5" t="s">
        <v>46</v>
      </c>
      <c r="C27" s="71">
        <v>55000</v>
      </c>
      <c r="D27" s="72">
        <v>2400</v>
      </c>
      <c r="E27" s="71">
        <v>49700</v>
      </c>
      <c r="F27" s="72">
        <v>8300</v>
      </c>
      <c r="G27" s="76">
        <v>257500</v>
      </c>
      <c r="H27" s="76">
        <v>3900</v>
      </c>
    </row>
    <row r="28" spans="1:8" x14ac:dyDescent="0.2">
      <c r="A28" s="11" t="s">
        <v>47</v>
      </c>
      <c r="B28" s="5" t="s">
        <v>48</v>
      </c>
      <c r="C28" s="71">
        <v>48000</v>
      </c>
      <c r="D28" s="72">
        <v>2100</v>
      </c>
      <c r="E28" s="71">
        <v>43400</v>
      </c>
      <c r="F28" s="72">
        <v>7200</v>
      </c>
      <c r="G28" s="76">
        <v>224600</v>
      </c>
      <c r="H28" s="76">
        <v>3400</v>
      </c>
    </row>
    <row r="29" spans="1:8" x14ac:dyDescent="0.2">
      <c r="A29" s="11" t="s">
        <v>49</v>
      </c>
      <c r="B29" s="5" t="s">
        <v>50</v>
      </c>
      <c r="C29" s="71">
        <v>69400</v>
      </c>
      <c r="D29" s="72">
        <v>3000</v>
      </c>
      <c r="E29" s="71">
        <v>62700</v>
      </c>
      <c r="F29" s="72">
        <v>10500</v>
      </c>
      <c r="G29" s="76">
        <v>324700</v>
      </c>
      <c r="H29" s="76">
        <v>4900</v>
      </c>
    </row>
    <row r="30" spans="1:8" x14ac:dyDescent="0.2">
      <c r="A30" s="11" t="s">
        <v>51</v>
      </c>
      <c r="B30" s="5" t="s">
        <v>52</v>
      </c>
      <c r="C30" s="71">
        <v>66900</v>
      </c>
      <c r="D30" s="72">
        <v>2900</v>
      </c>
      <c r="E30" s="71">
        <v>60500</v>
      </c>
      <c r="F30" s="72">
        <v>10100</v>
      </c>
      <c r="G30" s="76">
        <v>313000</v>
      </c>
      <c r="H30" s="76">
        <v>4800</v>
      </c>
    </row>
    <row r="31" spans="1:8" x14ac:dyDescent="0.2">
      <c r="A31" s="11" t="s">
        <v>53</v>
      </c>
      <c r="B31" s="5" t="s">
        <v>54</v>
      </c>
      <c r="C31" s="71">
        <v>72100</v>
      </c>
      <c r="D31" s="72">
        <v>3200</v>
      </c>
      <c r="E31" s="71">
        <v>65200</v>
      </c>
      <c r="F31" s="72">
        <v>10900</v>
      </c>
      <c r="G31" s="76">
        <v>337400</v>
      </c>
      <c r="H31" s="76">
        <v>5100</v>
      </c>
    </row>
    <row r="32" spans="1:8" x14ac:dyDescent="0.2">
      <c r="A32" s="11" t="s">
        <v>55</v>
      </c>
      <c r="B32" s="5" t="s">
        <v>56</v>
      </c>
      <c r="C32" s="71">
        <v>142100</v>
      </c>
      <c r="D32" s="72">
        <v>6200</v>
      </c>
      <c r="E32" s="71">
        <v>128500</v>
      </c>
      <c r="F32" s="72">
        <v>21400</v>
      </c>
      <c r="G32" s="76">
        <v>665000</v>
      </c>
      <c r="H32" s="76">
        <v>10100</v>
      </c>
    </row>
    <row r="33" spans="1:8" x14ac:dyDescent="0.2">
      <c r="A33" s="11" t="s">
        <v>57</v>
      </c>
      <c r="B33" s="5" t="s">
        <v>58</v>
      </c>
      <c r="C33" s="71">
        <v>99000</v>
      </c>
      <c r="D33" s="72">
        <v>4300</v>
      </c>
      <c r="E33" s="71">
        <v>89500</v>
      </c>
      <c r="F33" s="72">
        <v>14900</v>
      </c>
      <c r="G33" s="76">
        <v>463400</v>
      </c>
      <c r="H33" s="76">
        <v>7000</v>
      </c>
    </row>
    <row r="34" spans="1:8" x14ac:dyDescent="0.2">
      <c r="A34" s="11" t="s">
        <v>59</v>
      </c>
      <c r="B34" s="11" t="s">
        <v>60</v>
      </c>
      <c r="C34" s="71">
        <v>134500</v>
      </c>
      <c r="D34" s="72">
        <v>5900</v>
      </c>
      <c r="E34" s="71">
        <v>121600</v>
      </c>
      <c r="F34" s="72">
        <v>20300</v>
      </c>
      <c r="G34" s="76">
        <v>629700</v>
      </c>
      <c r="H34" s="76">
        <v>9600</v>
      </c>
    </row>
    <row r="35" spans="1:8" x14ac:dyDescent="0.2">
      <c r="A35" s="11" t="s">
        <v>61</v>
      </c>
      <c r="B35" s="11" t="s">
        <v>62</v>
      </c>
      <c r="C35" s="71">
        <v>153900</v>
      </c>
      <c r="D35" s="72">
        <v>6800</v>
      </c>
      <c r="E35" s="71">
        <v>139100</v>
      </c>
      <c r="F35" s="72">
        <v>23200</v>
      </c>
      <c r="G35" s="76">
        <v>720300</v>
      </c>
      <c r="H35" s="76">
        <v>10900</v>
      </c>
    </row>
    <row r="36" spans="1:8" x14ac:dyDescent="0.2">
      <c r="A36" s="11" t="s">
        <v>63</v>
      </c>
      <c r="B36" s="11" t="s">
        <v>64</v>
      </c>
      <c r="C36" s="71">
        <v>105300</v>
      </c>
      <c r="D36" s="72">
        <v>4600</v>
      </c>
      <c r="E36" s="71">
        <v>95200</v>
      </c>
      <c r="F36" s="72">
        <v>15900</v>
      </c>
      <c r="G36" s="76">
        <v>492900</v>
      </c>
      <c r="H36" s="76">
        <v>7500</v>
      </c>
    </row>
    <row r="37" spans="1:8" x14ac:dyDescent="0.2">
      <c r="A37" s="11" t="s">
        <v>63</v>
      </c>
      <c r="B37" s="11" t="s">
        <v>65</v>
      </c>
      <c r="C37" s="71">
        <v>105300</v>
      </c>
      <c r="D37" s="72">
        <v>4600</v>
      </c>
      <c r="E37" s="71">
        <v>95200</v>
      </c>
      <c r="F37" s="72">
        <v>15900</v>
      </c>
      <c r="G37" s="76">
        <v>492900</v>
      </c>
      <c r="H37" s="76">
        <v>7500</v>
      </c>
    </row>
    <row r="38" spans="1:8" x14ac:dyDescent="0.2">
      <c r="A38" s="11" t="s">
        <v>66</v>
      </c>
      <c r="B38" s="11" t="s">
        <v>67</v>
      </c>
      <c r="C38" s="71">
        <v>110200</v>
      </c>
      <c r="D38" s="72">
        <v>4800</v>
      </c>
      <c r="E38" s="71">
        <v>99600</v>
      </c>
      <c r="F38" s="72">
        <v>16600</v>
      </c>
      <c r="G38" s="76">
        <v>515500</v>
      </c>
      <c r="H38" s="76">
        <v>7800</v>
      </c>
    </row>
    <row r="39" spans="1:8" x14ac:dyDescent="0.2">
      <c r="A39" s="11" t="s">
        <v>66</v>
      </c>
      <c r="B39" s="11" t="s">
        <v>68</v>
      </c>
      <c r="C39" s="71">
        <v>110200</v>
      </c>
      <c r="D39" s="72">
        <v>4800</v>
      </c>
      <c r="E39" s="71">
        <v>99600</v>
      </c>
      <c r="F39" s="72">
        <v>16600</v>
      </c>
      <c r="G39" s="76">
        <v>515500</v>
      </c>
      <c r="H39" s="76">
        <v>7800</v>
      </c>
    </row>
    <row r="40" spans="1:8" x14ac:dyDescent="0.2">
      <c r="A40" s="11" t="s">
        <v>69</v>
      </c>
      <c r="B40" s="11" t="s">
        <v>70</v>
      </c>
      <c r="C40" s="73">
        <v>103400</v>
      </c>
      <c r="D40" s="74">
        <v>4500</v>
      </c>
      <c r="E40" s="73">
        <v>93400</v>
      </c>
      <c r="F40" s="74">
        <v>15600</v>
      </c>
      <c r="G40" s="77">
        <v>483700</v>
      </c>
      <c r="H40" s="77">
        <v>7300</v>
      </c>
    </row>
  </sheetData>
  <mergeCells count="2">
    <mergeCell ref="H3:H4"/>
    <mergeCell ref="G3:G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</sheetPr>
  <dimension ref="A1:BA244"/>
  <sheetViews>
    <sheetView topLeftCell="B31" zoomScale="90" zoomScaleNormal="90" workbookViewId="0">
      <selection activeCell="P50" sqref="P50"/>
    </sheetView>
  </sheetViews>
  <sheetFormatPr defaultColWidth="9.140625" defaultRowHeight="12.75" x14ac:dyDescent="0.2"/>
  <cols>
    <col min="1" max="2" width="9.140625" style="13"/>
    <col min="3" max="3" width="10" style="13" customWidth="1"/>
    <col min="4" max="5" width="9.140625" style="13" customWidth="1"/>
    <col min="6" max="6" width="9.28515625" style="13" customWidth="1"/>
    <col min="7" max="10" width="9.140625" style="13"/>
    <col min="11" max="11" width="9.7109375" style="13" bestFit="1" customWidth="1"/>
    <col min="12" max="14" width="9.140625" style="13"/>
    <col min="15" max="15" width="2.7109375" style="13" customWidth="1"/>
    <col min="16" max="18" width="9.7109375" style="13" customWidth="1"/>
    <col min="19" max="21" width="9.28515625" style="13" bestFit="1" customWidth="1"/>
    <col min="22" max="23" width="9.42578125" style="13" bestFit="1" customWidth="1"/>
    <col min="24" max="24" width="9.28515625" style="13" bestFit="1" customWidth="1"/>
    <col min="25" max="27" width="9.140625" style="13"/>
    <col min="28" max="28" width="2.7109375" style="13" customWidth="1"/>
    <col min="29" max="29" width="9.140625" style="13"/>
    <col min="30" max="32" width="10.7109375" style="13" customWidth="1"/>
    <col min="33" max="33" width="11.42578125" style="13" bestFit="1" customWidth="1"/>
    <col min="34" max="16384" width="9.140625" style="13"/>
  </cols>
  <sheetData>
    <row r="1" spans="1:49" ht="20.25" thickBot="1" x14ac:dyDescent="0.35">
      <c r="A1" s="3" t="s">
        <v>0</v>
      </c>
      <c r="J1" s="414"/>
    </row>
    <row r="2" spans="1:49" ht="13.5" thickTop="1" x14ac:dyDescent="0.2"/>
    <row r="3" spans="1:49" ht="12.75" customHeight="1" x14ac:dyDescent="0.2">
      <c r="C3" s="30" t="s">
        <v>84</v>
      </c>
      <c r="D3" s="16"/>
      <c r="E3" s="16"/>
      <c r="F3" s="16"/>
      <c r="G3" s="16"/>
      <c r="H3" s="16"/>
      <c r="I3" s="16"/>
      <c r="J3" s="16"/>
      <c r="K3" s="17"/>
      <c r="L3" s="634" t="s">
        <v>367</v>
      </c>
      <c r="M3" s="634" t="s">
        <v>366</v>
      </c>
      <c r="O3" s="6"/>
      <c r="P3" s="23" t="s">
        <v>85</v>
      </c>
      <c r="Q3" s="24"/>
      <c r="R3" s="24"/>
      <c r="S3" s="24"/>
      <c r="T3" s="24"/>
      <c r="U3" s="24"/>
      <c r="V3" s="24"/>
      <c r="W3" s="24"/>
      <c r="X3" s="25"/>
      <c r="AB3" s="6"/>
      <c r="AC3" s="26" t="s">
        <v>73</v>
      </c>
      <c r="AD3" s="27"/>
      <c r="AE3" s="27"/>
      <c r="AF3" s="27"/>
      <c r="AG3" s="27"/>
      <c r="AH3" s="27"/>
      <c r="AI3" s="27"/>
      <c r="AJ3" s="27"/>
      <c r="AK3" s="28"/>
    </row>
    <row r="4" spans="1:49" ht="25.5" x14ac:dyDescent="0.2">
      <c r="C4" s="12" t="s">
        <v>81</v>
      </c>
      <c r="D4" s="12" t="s">
        <v>82</v>
      </c>
      <c r="E4" s="12" t="s">
        <v>83</v>
      </c>
      <c r="F4" s="12" t="s">
        <v>71</v>
      </c>
      <c r="G4" s="12" t="s">
        <v>72</v>
      </c>
      <c r="H4" s="12" t="s">
        <v>79</v>
      </c>
      <c r="I4" s="12" t="s">
        <v>351</v>
      </c>
      <c r="J4" s="12" t="s">
        <v>352</v>
      </c>
      <c r="K4" s="12" t="s">
        <v>177</v>
      </c>
      <c r="L4" s="635"/>
      <c r="M4" s="635"/>
      <c r="O4" s="7"/>
      <c r="P4" s="22" t="s">
        <v>81</v>
      </c>
      <c r="Q4" s="21" t="s">
        <v>82</v>
      </c>
      <c r="R4" s="21" t="s">
        <v>83</v>
      </c>
      <c r="S4" s="21" t="s">
        <v>71</v>
      </c>
      <c r="T4" s="21" t="s">
        <v>72</v>
      </c>
      <c r="U4" s="21" t="s">
        <v>79</v>
      </c>
      <c r="V4" s="21" t="s">
        <v>351</v>
      </c>
      <c r="W4" s="21" t="s">
        <v>352</v>
      </c>
      <c r="X4" s="21" t="s">
        <v>177</v>
      </c>
      <c r="AB4" s="7"/>
      <c r="AC4" s="29" t="s">
        <v>81</v>
      </c>
      <c r="AD4" s="29" t="s">
        <v>82</v>
      </c>
      <c r="AE4" s="29" t="s">
        <v>83</v>
      </c>
      <c r="AF4" s="29" t="s">
        <v>71</v>
      </c>
      <c r="AG4" s="29" t="s">
        <v>72</v>
      </c>
      <c r="AH4" s="29" t="s">
        <v>79</v>
      </c>
      <c r="AI4" s="29" t="s">
        <v>351</v>
      </c>
      <c r="AJ4" s="29" t="s">
        <v>352</v>
      </c>
      <c r="AK4" s="29" t="s">
        <v>177</v>
      </c>
      <c r="AO4" s="6"/>
      <c r="AP4" s="6"/>
      <c r="AQ4" s="6"/>
      <c r="AR4" s="6"/>
      <c r="AS4" s="6"/>
      <c r="AT4" s="6"/>
      <c r="AU4" s="6"/>
      <c r="AV4" s="6"/>
      <c r="AW4" s="6"/>
    </row>
    <row r="5" spans="1:49" x14ac:dyDescent="0.2">
      <c r="A5" s="11" t="s">
        <v>1</v>
      </c>
      <c r="B5" s="11" t="s">
        <v>368</v>
      </c>
      <c r="C5" s="450">
        <f>SUM(C7:C34)</f>
        <v>14.122635845033029</v>
      </c>
      <c r="D5" s="448">
        <f t="shared" ref="D5:L5" si="0">SUM(D7:D34)</f>
        <v>11.812181115572171</v>
      </c>
      <c r="E5" s="448">
        <f t="shared" si="0"/>
        <v>25.934816960605197</v>
      </c>
      <c r="F5" s="448">
        <f t="shared" si="0"/>
        <v>0.18111206328282803</v>
      </c>
      <c r="G5" s="448">
        <f t="shared" si="0"/>
        <v>0.41114024407248323</v>
      </c>
      <c r="H5" s="448">
        <f t="shared" si="0"/>
        <v>0.54419230601307056</v>
      </c>
      <c r="I5" s="448">
        <f t="shared" si="0"/>
        <v>0.23892415186136745</v>
      </c>
      <c r="J5" s="448">
        <f t="shared" si="0"/>
        <v>4.2025122431723627</v>
      </c>
      <c r="K5" s="449">
        <f t="shared" si="0"/>
        <v>3.5610978162803359</v>
      </c>
      <c r="L5" s="450">
        <f t="shared" si="0"/>
        <v>35.073795785287643</v>
      </c>
      <c r="M5" s="342">
        <f>L5*1000/GDP!C3</f>
        <v>2.3579346717513164E-3</v>
      </c>
      <c r="P5" s="400">
        <v>0.53960552438959275</v>
      </c>
      <c r="Q5" s="446">
        <v>0.56190178774454169</v>
      </c>
      <c r="R5" s="446">
        <v>0.54953704051974395</v>
      </c>
      <c r="S5" s="446">
        <v>0.10144800980178914</v>
      </c>
      <c r="T5" s="446">
        <v>0.11265306623273529</v>
      </c>
      <c r="U5" s="446">
        <v>0.32967964339400918</v>
      </c>
      <c r="V5" s="446">
        <v>1.2591036128131574</v>
      </c>
      <c r="W5" s="446">
        <v>1.3470059073302283</v>
      </c>
      <c r="X5" s="402">
        <v>0.1943516819106709</v>
      </c>
      <c r="Y5" s="6"/>
      <c r="Z5" s="6"/>
      <c r="AA5" s="6"/>
      <c r="AB5" s="6"/>
      <c r="AC5" s="450">
        <v>0.867734612049192</v>
      </c>
      <c r="AD5" s="448">
        <v>0.90579456047986406</v>
      </c>
      <c r="AE5" s="448">
        <v>0.88466489400600157</v>
      </c>
      <c r="AF5" s="448">
        <v>1.8989260893546243</v>
      </c>
      <c r="AG5" s="448">
        <v>2.2069198074972896</v>
      </c>
      <c r="AH5" s="448">
        <v>0.34616362556370966</v>
      </c>
      <c r="AI5" s="446">
        <v>0.85877055687995307</v>
      </c>
      <c r="AJ5" s="446">
        <v>0.93352033488491715</v>
      </c>
      <c r="AK5" s="449">
        <v>2.3967775790320003</v>
      </c>
      <c r="AL5" s="92"/>
      <c r="AM5" s="92"/>
      <c r="AN5" s="6"/>
      <c r="AO5" s="6"/>
      <c r="AP5" s="6"/>
      <c r="AQ5" s="6"/>
    </row>
    <row r="6" spans="1:49" x14ac:dyDescent="0.2">
      <c r="A6" s="249" t="s">
        <v>1</v>
      </c>
      <c r="B6" s="249" t="s">
        <v>349</v>
      </c>
      <c r="C6" s="399">
        <f t="shared" ref="C6" si="1">SUM(C7:C33)</f>
        <v>13.105996582505163</v>
      </c>
      <c r="D6" s="381">
        <f t="shared" ref="D6:L6" si="2">SUM(D7:D33)</f>
        <v>11.157006219972123</v>
      </c>
      <c r="E6" s="381">
        <f t="shared" si="2"/>
        <v>24.263002802477281</v>
      </c>
      <c r="F6" s="381">
        <f t="shared" si="2"/>
        <v>0.17545104032244402</v>
      </c>
      <c r="G6" s="381">
        <f t="shared" si="2"/>
        <v>0.39541760164968748</v>
      </c>
      <c r="H6" s="381">
        <f t="shared" si="2"/>
        <v>0.52954912106350516</v>
      </c>
      <c r="I6" s="381">
        <f t="shared" si="2"/>
        <v>0.2271593717980841</v>
      </c>
      <c r="J6" s="381">
        <f t="shared" si="2"/>
        <v>3.9063666831989541</v>
      </c>
      <c r="K6" s="466">
        <f t="shared" si="2"/>
        <v>3.3885601267785388</v>
      </c>
      <c r="L6" s="399">
        <f t="shared" si="2"/>
        <v>32.885506747288495</v>
      </c>
      <c r="M6" s="343">
        <f>L6*1000/GDP!C4</f>
        <v>2.5648154197656049E-3</v>
      </c>
      <c r="P6" s="379"/>
      <c r="Q6" s="459"/>
      <c r="R6" s="459"/>
      <c r="S6" s="459"/>
      <c r="T6" s="459"/>
      <c r="U6" s="459"/>
      <c r="V6" s="459"/>
      <c r="W6" s="459"/>
      <c r="X6" s="380"/>
      <c r="AC6" s="379"/>
      <c r="AD6" s="459"/>
      <c r="AE6" s="459"/>
      <c r="AF6" s="459"/>
      <c r="AG6" s="459"/>
      <c r="AH6" s="459"/>
      <c r="AI6" s="459"/>
      <c r="AJ6" s="459"/>
      <c r="AK6" s="380"/>
    </row>
    <row r="7" spans="1:49" x14ac:dyDescent="0.2">
      <c r="A7" s="11" t="s">
        <v>3</v>
      </c>
      <c r="B7" s="11" t="s">
        <v>4</v>
      </c>
      <c r="C7" s="460">
        <v>0.23830259589135244</v>
      </c>
      <c r="D7" s="461">
        <v>0.31681123827027025</v>
      </c>
      <c r="E7" s="461">
        <v>0.55511383416162263</v>
      </c>
      <c r="F7" s="461">
        <v>2.6471786240873409E-3</v>
      </c>
      <c r="G7" s="461">
        <v>1.1526843339816637E-2</v>
      </c>
      <c r="H7" s="461">
        <v>8.2728457513744687E-3</v>
      </c>
      <c r="I7" s="461">
        <v>4.0187669924706933E-3</v>
      </c>
      <c r="J7" s="461">
        <v>0.13831066413686036</v>
      </c>
      <c r="K7" s="462">
        <v>4.9346504560827044E-2</v>
      </c>
      <c r="L7" s="399">
        <f t="shared" ref="L7:L41" si="3">SUM(E7:K7)</f>
        <v>0.76923663756705918</v>
      </c>
      <c r="M7" s="343">
        <f>L7*1000/GDP!C5</f>
        <v>2.3766958875327017E-3</v>
      </c>
      <c r="P7" s="399">
        <v>0.70853234222321548</v>
      </c>
      <c r="Q7" s="381">
        <v>0.70853234222321548</v>
      </c>
      <c r="R7" s="381">
        <v>0.70853234222321548</v>
      </c>
      <c r="S7" s="381">
        <v>0.14289006470507473</v>
      </c>
      <c r="T7" s="381">
        <v>0.13652840832073715</v>
      </c>
      <c r="U7" s="381">
        <v>0.50181758528316123</v>
      </c>
      <c r="V7" s="381">
        <v>1.6806837853779533</v>
      </c>
      <c r="W7" s="381">
        <v>1.7433607694363054</v>
      </c>
      <c r="X7" s="466">
        <v>0.18879219741689129</v>
      </c>
      <c r="Y7" s="6"/>
      <c r="Z7" s="6"/>
      <c r="AA7" s="6"/>
      <c r="AB7" s="6"/>
      <c r="AC7" s="399">
        <v>1.1319219490481087</v>
      </c>
      <c r="AD7" s="381">
        <v>1.1319219490481087</v>
      </c>
      <c r="AE7" s="381">
        <v>1.1319219490481087</v>
      </c>
      <c r="AF7" s="381">
        <v>2.6746475589632657</v>
      </c>
      <c r="AG7" s="381">
        <v>2.6746475589632666</v>
      </c>
      <c r="AH7" s="381">
        <v>0.52690846454731932</v>
      </c>
      <c r="AI7" s="381">
        <v>1.1669725572232763</v>
      </c>
      <c r="AJ7" s="381">
        <v>1.2104919396329599</v>
      </c>
      <c r="AK7" s="466">
        <v>2.9174313930581914</v>
      </c>
      <c r="AL7" s="93"/>
      <c r="AM7" s="93"/>
      <c r="AN7" s="6"/>
      <c r="AO7" s="6"/>
      <c r="AP7" s="6"/>
      <c r="AQ7" s="6"/>
    </row>
    <row r="8" spans="1:49" x14ac:dyDescent="0.2">
      <c r="A8" s="11" t="s">
        <v>5</v>
      </c>
      <c r="B8" s="5" t="s">
        <v>6</v>
      </c>
      <c r="C8" s="460">
        <v>0.24056072706519802</v>
      </c>
      <c r="D8" s="461">
        <v>0.39265908702733282</v>
      </c>
      <c r="E8" s="461">
        <v>0.63321981409253092</v>
      </c>
      <c r="F8" s="461">
        <v>7.2308179554375742E-3</v>
      </c>
      <c r="G8" s="461">
        <v>9.0002730769701E-3</v>
      </c>
      <c r="H8" s="461">
        <v>8.0499374103602389E-3</v>
      </c>
      <c r="I8" s="461">
        <v>1.2422326089168015E-3</v>
      </c>
      <c r="J8" s="461">
        <v>8.8655058398784709E-2</v>
      </c>
      <c r="K8" s="462">
        <v>5.0406558085748898E-2</v>
      </c>
      <c r="L8" s="399">
        <f t="shared" si="3"/>
        <v>0.79780469162874923</v>
      </c>
      <c r="M8" s="343">
        <f>L8*1000/GDP!C6</f>
        <v>2.0563513552011598E-3</v>
      </c>
      <c r="P8" s="399">
        <v>0.59140367323101428</v>
      </c>
      <c r="Q8" s="381">
        <v>0.59140367323101439</v>
      </c>
      <c r="R8" s="381">
        <v>0.59140367323101439</v>
      </c>
      <c r="S8" s="381">
        <v>0.109787632767015</v>
      </c>
      <c r="T8" s="381">
        <v>0.10489974083166487</v>
      </c>
      <c r="U8" s="381">
        <v>0.36793727431188139</v>
      </c>
      <c r="V8" s="381">
        <v>0.87870686056810199</v>
      </c>
      <c r="W8" s="381">
        <v>0.95033150005289158</v>
      </c>
      <c r="X8" s="466">
        <v>0.16331300205977289</v>
      </c>
      <c r="Y8" s="92"/>
      <c r="Z8" s="92"/>
      <c r="AC8" s="399">
        <v>0.80430313365155259</v>
      </c>
      <c r="AD8" s="381">
        <v>0.80430313365155248</v>
      </c>
      <c r="AE8" s="381">
        <v>0.80430313365155259</v>
      </c>
      <c r="AF8" s="381">
        <v>2.0550289804314397</v>
      </c>
      <c r="AG8" s="381">
        <v>2.0550289804314392</v>
      </c>
      <c r="AH8" s="381">
        <v>0.38633413802747552</v>
      </c>
      <c r="AI8" s="381">
        <v>0.79326332643765674</v>
      </c>
      <c r="AJ8" s="381">
        <v>0.85792334256165592</v>
      </c>
      <c r="AK8" s="466">
        <v>1.9831583160941419</v>
      </c>
    </row>
    <row r="9" spans="1:49" x14ac:dyDescent="0.2">
      <c r="A9" s="11" t="s">
        <v>7</v>
      </c>
      <c r="B9" s="5" t="s">
        <v>8</v>
      </c>
      <c r="C9" s="460">
        <v>0.12235440009402043</v>
      </c>
      <c r="D9" s="461">
        <v>7.1933216094757252E-2</v>
      </c>
      <c r="E9" s="461">
        <v>0.19428761618877768</v>
      </c>
      <c r="F9" s="461">
        <v>2.8933689141180984E-3</v>
      </c>
      <c r="G9" s="461">
        <v>7.8319750520944951E-3</v>
      </c>
      <c r="H9" s="461">
        <v>7.1330383128607577E-4</v>
      </c>
      <c r="I9" s="461">
        <v>1.1987389840225034E-3</v>
      </c>
      <c r="J9" s="461">
        <v>1.492581548366898E-2</v>
      </c>
      <c r="K9" s="462">
        <v>4.7720621070466068E-2</v>
      </c>
      <c r="L9" s="399">
        <f t="shared" si="3"/>
        <v>0.26957143952443385</v>
      </c>
      <c r="M9" s="343">
        <f>L9*1000/GDP!C7</f>
        <v>2.6536801024219744E-3</v>
      </c>
      <c r="P9" s="399">
        <v>0.34177833242571987</v>
      </c>
      <c r="Q9" s="381">
        <v>0.34177833242571992</v>
      </c>
      <c r="R9" s="381">
        <v>0.34177833242571987</v>
      </c>
      <c r="S9" s="381">
        <v>4.8603538694649118E-2</v>
      </c>
      <c r="T9" s="381">
        <v>0.11948094096861953</v>
      </c>
      <c r="U9" s="381">
        <v>0.23616303142517314</v>
      </c>
      <c r="V9" s="381">
        <v>0.75834026592031789</v>
      </c>
      <c r="W9" s="381">
        <v>0.75834026592031789</v>
      </c>
      <c r="X9" s="466">
        <v>0.13476975082737741</v>
      </c>
      <c r="Y9" s="97"/>
      <c r="Z9" s="97"/>
      <c r="AC9" s="399">
        <v>0.5460109202183111</v>
      </c>
      <c r="AD9" s="381">
        <v>0.5460109202183111</v>
      </c>
      <c r="AE9" s="381">
        <v>0.5460109202183111</v>
      </c>
      <c r="AF9" s="381">
        <v>0.90977169332895602</v>
      </c>
      <c r="AG9" s="381">
        <v>2.3406806761682089</v>
      </c>
      <c r="AH9" s="381">
        <v>0.24797118299643181</v>
      </c>
      <c r="AI9" s="381">
        <v>0.78591870357000337</v>
      </c>
      <c r="AJ9" s="381">
        <v>0.78591870357000337</v>
      </c>
      <c r="AK9" s="466">
        <v>1.9647967589250082</v>
      </c>
    </row>
    <row r="10" spans="1:49" x14ac:dyDescent="0.2">
      <c r="A10" s="11" t="s">
        <v>9</v>
      </c>
      <c r="B10" s="5" t="s">
        <v>10</v>
      </c>
      <c r="C10" s="460">
        <v>5.2123469786441834E-2</v>
      </c>
      <c r="D10" s="461">
        <v>4.2696026022267193E-2</v>
      </c>
      <c r="E10" s="461">
        <v>9.4819495808709006E-2</v>
      </c>
      <c r="F10" s="461">
        <v>4.7252602360670564E-4</v>
      </c>
      <c r="G10" s="461">
        <v>1.6857097190276578E-3</v>
      </c>
      <c r="H10" s="461">
        <v>2.4530117349101082E-3</v>
      </c>
      <c r="I10" s="461">
        <v>7.1983363213262307E-4</v>
      </c>
      <c r="J10" s="461">
        <v>2.2210478618728512E-2</v>
      </c>
      <c r="K10" s="462">
        <v>1.3749408169657808E-2</v>
      </c>
      <c r="L10" s="399">
        <f t="shared" si="3"/>
        <v>0.13611046370677243</v>
      </c>
      <c r="M10" s="343">
        <f>L10*1000/GDP!C8</f>
        <v>1.8559589798706306E-3</v>
      </c>
      <c r="P10" s="399">
        <v>0.35926001518853107</v>
      </c>
      <c r="Q10" s="381">
        <v>0.35926001518853112</v>
      </c>
      <c r="R10" s="381">
        <v>0.35926001518853107</v>
      </c>
      <c r="S10" s="381">
        <v>6.6235795361103342E-2</v>
      </c>
      <c r="T10" s="381">
        <v>6.3286889352135195E-2</v>
      </c>
      <c r="U10" s="381">
        <v>0.19530583144701777</v>
      </c>
      <c r="V10" s="381">
        <v>0.47551156839842496</v>
      </c>
      <c r="W10" s="381">
        <v>0.44723500960236562</v>
      </c>
      <c r="X10" s="466">
        <v>0.12127907003314639</v>
      </c>
      <c r="AC10" s="399">
        <v>0.50302119792418576</v>
      </c>
      <c r="AD10" s="381">
        <v>0.50302119792418576</v>
      </c>
      <c r="AE10" s="381">
        <v>0.50302119792418565</v>
      </c>
      <c r="AF10" s="381">
        <v>1.2398161393811289</v>
      </c>
      <c r="AG10" s="381">
        <v>1.2398161393811291</v>
      </c>
      <c r="AH10" s="381">
        <v>0.20507112301936867</v>
      </c>
      <c r="AI10" s="381">
        <v>0.56791508791321155</v>
      </c>
      <c r="AJ10" s="381">
        <v>0.53414370264779198</v>
      </c>
      <c r="AK10" s="466">
        <v>1.4197877197830291</v>
      </c>
    </row>
    <row r="11" spans="1:49" x14ac:dyDescent="0.2">
      <c r="A11" s="11" t="s">
        <v>11</v>
      </c>
      <c r="B11" s="5" t="s">
        <v>12</v>
      </c>
      <c r="C11" s="460">
        <v>2.536644392969948E-2</v>
      </c>
      <c r="D11" s="461">
        <v>3.5988909976148345E-3</v>
      </c>
      <c r="E11" s="461">
        <v>2.8965334927314318E-2</v>
      </c>
      <c r="F11" s="461">
        <v>5.7917483849328382E-4</v>
      </c>
      <c r="G11" s="461">
        <v>9.2687987804215713E-4</v>
      </c>
      <c r="H11" s="461">
        <v>9.0599101841846313E-4</v>
      </c>
      <c r="I11" s="461">
        <v>6.9940244449513992E-4</v>
      </c>
      <c r="J11" s="461">
        <v>1.4154690462747527E-2</v>
      </c>
      <c r="K11" s="462">
        <v>1.9477830004698471E-3</v>
      </c>
      <c r="L11" s="399">
        <f t="shared" si="3"/>
        <v>4.8179256569980733E-2</v>
      </c>
      <c r="M11" s="343">
        <f>L11*1000/GDP!C9</f>
        <v>2.3468876501525028E-3</v>
      </c>
      <c r="P11" s="399">
        <v>0.4673235028923402</v>
      </c>
      <c r="Q11" s="381">
        <v>0.46732350289234015</v>
      </c>
      <c r="R11" s="381">
        <v>0.46732350289234015</v>
      </c>
      <c r="S11" s="381">
        <v>7.7121528831645747E-2</v>
      </c>
      <c r="T11" s="381">
        <v>0.13716771604865713</v>
      </c>
      <c r="U11" s="381">
        <v>0.32039787257693081</v>
      </c>
      <c r="V11" s="381">
        <v>2.3205391564388558</v>
      </c>
      <c r="W11" s="381">
        <v>2.3205391564388558</v>
      </c>
      <c r="X11" s="466">
        <v>0.27706728313938078</v>
      </c>
      <c r="AC11" s="399">
        <v>0.74657668917425313</v>
      </c>
      <c r="AD11" s="381">
        <v>0.74657668917425313</v>
      </c>
      <c r="AE11" s="381">
        <v>0.74657668917425313</v>
      </c>
      <c r="AF11" s="381">
        <v>1.4435776851163444</v>
      </c>
      <c r="AG11" s="381">
        <v>2.6871718597658547</v>
      </c>
      <c r="AH11" s="381">
        <v>0.33641776620577735</v>
      </c>
      <c r="AI11" s="381">
        <v>0.97321519551380009</v>
      </c>
      <c r="AJ11" s="381">
        <v>0.97321519551380009</v>
      </c>
      <c r="AK11" s="466">
        <v>2.4330379887845002</v>
      </c>
    </row>
    <row r="12" spans="1:49" x14ac:dyDescent="0.2">
      <c r="A12" s="11" t="s">
        <v>13</v>
      </c>
      <c r="B12" s="5" t="s">
        <v>14</v>
      </c>
      <c r="C12" s="460">
        <v>0.16977356651627531</v>
      </c>
      <c r="D12" s="461">
        <v>9.3884606426351741E-2</v>
      </c>
      <c r="E12" s="461">
        <v>0.26365817294262706</v>
      </c>
      <c r="F12" s="461">
        <v>3.2385265627987193E-3</v>
      </c>
      <c r="G12" s="461">
        <v>9.0369185582047321E-3</v>
      </c>
      <c r="H12" s="461">
        <v>8.9328007057516683E-3</v>
      </c>
      <c r="I12" s="461">
        <v>5.9462749347626784E-3</v>
      </c>
      <c r="J12" s="461">
        <v>4.7300784164460756E-2</v>
      </c>
      <c r="K12" s="462">
        <v>8.5625680161490622E-2</v>
      </c>
      <c r="L12" s="399">
        <f t="shared" si="3"/>
        <v>0.42373915803009621</v>
      </c>
      <c r="M12" s="343">
        <f>L12*1000/GDP!C10</f>
        <v>1.5683703263407688E-3</v>
      </c>
      <c r="P12" s="399">
        <v>0.37728725620921577</v>
      </c>
      <c r="Q12" s="381">
        <v>0.37999946035898308</v>
      </c>
      <c r="R12" s="381">
        <v>0.37824858036385778</v>
      </c>
      <c r="S12" s="381">
        <v>8.2281500611380121E-2</v>
      </c>
      <c r="T12" s="381">
        <v>7.3310023195339982E-2</v>
      </c>
      <c r="U12" s="381">
        <v>0.25512741054153554</v>
      </c>
      <c r="V12" s="381">
        <v>0.89904700785849956</v>
      </c>
      <c r="W12" s="381">
        <v>0.89263015920496169</v>
      </c>
      <c r="X12" s="466">
        <v>0.17017923116663145</v>
      </c>
      <c r="AC12" s="399">
        <v>0.60273850740437773</v>
      </c>
      <c r="AD12" s="381">
        <v>0.60707141251607388</v>
      </c>
      <c r="AE12" s="381">
        <v>0.60427427909177178</v>
      </c>
      <c r="AF12" s="381">
        <v>1.540163168183144</v>
      </c>
      <c r="AG12" s="381">
        <v>1.4361734455024358</v>
      </c>
      <c r="AH12" s="381">
        <v>0.26788378106861233</v>
      </c>
      <c r="AI12" s="381">
        <v>0.64754284001714546</v>
      </c>
      <c r="AJ12" s="381">
        <v>0.64292107456466951</v>
      </c>
      <c r="AK12" s="466">
        <v>1.6188571000428635</v>
      </c>
    </row>
    <row r="13" spans="1:49" x14ac:dyDescent="0.2">
      <c r="A13" s="11" t="s">
        <v>15</v>
      </c>
      <c r="B13" s="5" t="s">
        <v>16</v>
      </c>
      <c r="C13" s="460">
        <v>0.24748532914658125</v>
      </c>
      <c r="D13" s="461">
        <v>0.14534852664164297</v>
      </c>
      <c r="E13" s="461">
        <v>0.39283385578822422</v>
      </c>
      <c r="F13" s="461">
        <v>5.6421176641911121E-3</v>
      </c>
      <c r="G13" s="461">
        <v>3.6589586419028598E-3</v>
      </c>
      <c r="H13" s="461">
        <v>4.291030015878417E-3</v>
      </c>
      <c r="I13" s="461">
        <v>6.9550227874474293E-3</v>
      </c>
      <c r="J13" s="461">
        <v>9.7421778893401076E-2</v>
      </c>
      <c r="K13" s="462">
        <v>4.7352433129170479E-2</v>
      </c>
      <c r="L13" s="399">
        <f t="shared" si="3"/>
        <v>0.55815519692021553</v>
      </c>
      <c r="M13" s="343">
        <f>L13*1000/GDP!C11</f>
        <v>2.7090704207123921E-3</v>
      </c>
      <c r="P13" s="399">
        <v>0.69499824104917318</v>
      </c>
      <c r="Q13" s="381">
        <v>0.6949982410491734</v>
      </c>
      <c r="R13" s="381">
        <v>0.69499824104917329</v>
      </c>
      <c r="S13" s="381">
        <v>0.13252539285244333</v>
      </c>
      <c r="T13" s="381">
        <v>0.13773016290448842</v>
      </c>
      <c r="U13" s="381">
        <v>0.45521120687880295</v>
      </c>
      <c r="V13" s="381">
        <v>1.3283628430903704</v>
      </c>
      <c r="W13" s="381">
        <v>1.2789302679162653</v>
      </c>
      <c r="X13" s="466">
        <v>0.29422414023344401</v>
      </c>
      <c r="AC13" s="399">
        <v>1.1103004290883183</v>
      </c>
      <c r="AD13" s="381">
        <v>1.1103004290883185</v>
      </c>
      <c r="AE13" s="381">
        <v>1.1103004290883187</v>
      </c>
      <c r="AF13" s="381">
        <v>2.480639358831831</v>
      </c>
      <c r="AG13" s="381">
        <v>2.6981904245356252</v>
      </c>
      <c r="AH13" s="381">
        <v>0.47797176722274309</v>
      </c>
      <c r="AI13" s="381">
        <v>1.1991957442380556</v>
      </c>
      <c r="AJ13" s="381">
        <v>1.154569884606508</v>
      </c>
      <c r="AK13" s="466">
        <v>2.9979893605951391</v>
      </c>
    </row>
    <row r="14" spans="1:49" x14ac:dyDescent="0.2">
      <c r="A14" s="11" t="s">
        <v>17</v>
      </c>
      <c r="B14" s="5" t="s">
        <v>18</v>
      </c>
      <c r="C14" s="460">
        <v>0.10191278755032392</v>
      </c>
      <c r="D14" s="461">
        <v>5.6599457401848643E-2</v>
      </c>
      <c r="E14" s="461">
        <v>0.15851224495217256</v>
      </c>
      <c r="F14" s="461">
        <v>3.8988217659464901E-3</v>
      </c>
      <c r="G14" s="461">
        <v>3.4834350403227989E-3</v>
      </c>
      <c r="H14" s="461">
        <v>2.5769257486243311E-4</v>
      </c>
      <c r="I14" s="461">
        <v>9.5411443771486473E-4</v>
      </c>
      <c r="J14" s="461">
        <v>1.1090701270935451E-2</v>
      </c>
      <c r="K14" s="462">
        <v>2.590628524030001E-2</v>
      </c>
      <c r="L14" s="399">
        <f t="shared" si="3"/>
        <v>0.20410329528225463</v>
      </c>
      <c r="M14" s="343">
        <f>L14*1000/GDP!C12</f>
        <v>7.0822476589144185E-3</v>
      </c>
      <c r="P14" s="399">
        <v>1.2853787470772597</v>
      </c>
      <c r="Q14" s="381">
        <v>1.28537874707726</v>
      </c>
      <c r="R14" s="381">
        <v>1.2853787470772597</v>
      </c>
      <c r="S14" s="381">
        <v>0.23978310553783003</v>
      </c>
      <c r="T14" s="381">
        <v>0.22910764166041142</v>
      </c>
      <c r="U14" s="381">
        <v>0.77229919746034859</v>
      </c>
      <c r="V14" s="381">
        <v>2.1653308472245842</v>
      </c>
      <c r="W14" s="381">
        <v>2.2501670059376919</v>
      </c>
      <c r="X14" s="466">
        <v>0.38573980405449693</v>
      </c>
      <c r="AC14" s="399">
        <v>1.8701303085438008</v>
      </c>
      <c r="AD14" s="381">
        <v>1.8701303085438012</v>
      </c>
      <c r="AE14" s="381">
        <v>1.8701303085438008</v>
      </c>
      <c r="AF14" s="381">
        <v>4.4883127405051226</v>
      </c>
      <c r="AG14" s="381">
        <v>4.4883127405051226</v>
      </c>
      <c r="AH14" s="381">
        <v>0.81091415733336591</v>
      </c>
      <c r="AI14" s="381">
        <v>1.8611235291184545</v>
      </c>
      <c r="AJ14" s="381">
        <v>1.9340410563884181</v>
      </c>
      <c r="AK14" s="466">
        <v>4.6528088227961355</v>
      </c>
    </row>
    <row r="15" spans="1:49" x14ac:dyDescent="0.2">
      <c r="A15" s="11" t="s">
        <v>19</v>
      </c>
      <c r="B15" s="5" t="s">
        <v>20</v>
      </c>
      <c r="C15" s="460">
        <v>0.64090300738757178</v>
      </c>
      <c r="D15" s="461">
        <v>0.20543554178983731</v>
      </c>
      <c r="E15" s="461">
        <v>0.84633854917740903</v>
      </c>
      <c r="F15" s="461">
        <v>8.0195433145402416E-3</v>
      </c>
      <c r="G15" s="461">
        <v>5.8234069128613166E-3</v>
      </c>
      <c r="H15" s="461">
        <v>6.9170642774383558E-3</v>
      </c>
      <c r="I15" s="461">
        <v>2.5619023049506498E-3</v>
      </c>
      <c r="J15" s="461">
        <v>0.10377899489864709</v>
      </c>
      <c r="K15" s="462">
        <v>9.6784506269097959E-2</v>
      </c>
      <c r="L15" s="399">
        <f t="shared" si="3"/>
        <v>1.0702239671549445</v>
      </c>
      <c r="M15" s="343">
        <f>L15*1000/GDP!C13</f>
        <v>6.1139933568793428E-3</v>
      </c>
      <c r="P15" s="399">
        <v>1.2766250081867547</v>
      </c>
      <c r="Q15" s="381">
        <v>1.2766250081867547</v>
      </c>
      <c r="R15" s="381">
        <v>1.2766250081867547</v>
      </c>
      <c r="S15" s="381">
        <v>0.18719226506796874</v>
      </c>
      <c r="T15" s="381">
        <v>0.17885821559695639</v>
      </c>
      <c r="U15" s="381">
        <v>0.61797281452470487</v>
      </c>
      <c r="V15" s="381">
        <v>2.1606273228822617</v>
      </c>
      <c r="W15" s="381">
        <v>2.644946902809457</v>
      </c>
      <c r="X15" s="466">
        <v>0.36051741886723521</v>
      </c>
      <c r="AC15" s="399">
        <v>1.7872210942401203</v>
      </c>
      <c r="AD15" s="381">
        <v>1.7872210942401205</v>
      </c>
      <c r="AE15" s="381">
        <v>1.7872210942401203</v>
      </c>
      <c r="AF15" s="381">
        <v>3.5039058583550764</v>
      </c>
      <c r="AG15" s="381">
        <v>3.5039058583550773</v>
      </c>
      <c r="AH15" s="381">
        <v>0.64887145525094003</v>
      </c>
      <c r="AI15" s="381">
        <v>1.5572914926022563</v>
      </c>
      <c r="AJ15" s="381">
        <v>1.906369167189462</v>
      </c>
      <c r="AK15" s="466">
        <v>3.8932287315056411</v>
      </c>
    </row>
    <row r="16" spans="1:49" x14ac:dyDescent="0.2">
      <c r="A16" s="11" t="s">
        <v>21</v>
      </c>
      <c r="B16" s="5" t="s">
        <v>22</v>
      </c>
      <c r="C16" s="460">
        <v>1.4231444060168843</v>
      </c>
      <c r="D16" s="461">
        <v>3.3471196634304414</v>
      </c>
      <c r="E16" s="461">
        <v>4.7702640694473244</v>
      </c>
      <c r="F16" s="461">
        <v>2.5201046158418131E-2</v>
      </c>
      <c r="G16" s="461">
        <v>6.8602549694709594E-2</v>
      </c>
      <c r="H16" s="461">
        <v>8.8711036577723043E-2</v>
      </c>
      <c r="I16" s="461">
        <v>5.0319819415002701E-2</v>
      </c>
      <c r="J16" s="461">
        <v>1.2348483899061398</v>
      </c>
      <c r="K16" s="462">
        <v>0.30546801203999979</v>
      </c>
      <c r="L16" s="399">
        <f t="shared" si="3"/>
        <v>6.5434149232393173</v>
      </c>
      <c r="M16" s="343">
        <f>L16*1000/GDP!C14</f>
        <v>3.2255721038187391E-3</v>
      </c>
      <c r="P16" s="399">
        <v>0.66106312487314411</v>
      </c>
      <c r="Q16" s="381">
        <v>0.65781769237474563</v>
      </c>
      <c r="R16" s="381">
        <v>0.65878258348776975</v>
      </c>
      <c r="S16" s="381">
        <v>0.14032563444173018</v>
      </c>
      <c r="T16" s="381">
        <v>0.13099658373528583</v>
      </c>
      <c r="U16" s="381">
        <v>0.45557212769974575</v>
      </c>
      <c r="V16" s="381">
        <v>2.4591724480306452</v>
      </c>
      <c r="W16" s="381">
        <v>2.4800800328994166</v>
      </c>
      <c r="X16" s="466">
        <v>0.1960100948005363</v>
      </c>
      <c r="AC16" s="399">
        <v>1.0796130481407351</v>
      </c>
      <c r="AD16" s="381">
        <v>1.0743127808284365</v>
      </c>
      <c r="AE16" s="381">
        <v>1.0758885895469394</v>
      </c>
      <c r="AF16" s="381">
        <v>2.6266459910575972</v>
      </c>
      <c r="AG16" s="381">
        <v>2.5662768447209103</v>
      </c>
      <c r="AH16" s="381">
        <v>0.478350734084733</v>
      </c>
      <c r="AI16" s="381">
        <v>1.1383635335811286</v>
      </c>
      <c r="AJ16" s="381">
        <v>1.1480417618033592</v>
      </c>
      <c r="AK16" s="466">
        <v>2.8459088339528211</v>
      </c>
    </row>
    <row r="17" spans="1:37" x14ac:dyDescent="0.2">
      <c r="A17" s="11" t="s">
        <v>23</v>
      </c>
      <c r="B17" s="5" t="s">
        <v>24</v>
      </c>
      <c r="C17" s="460">
        <v>4.2024865080430018</v>
      </c>
      <c r="D17" s="461">
        <v>2.0476289668023764</v>
      </c>
      <c r="E17" s="461">
        <v>6.2501154748453782</v>
      </c>
      <c r="F17" s="461">
        <v>2.5128334376253378E-2</v>
      </c>
      <c r="G17" s="461">
        <v>4.8375790241036901E-2</v>
      </c>
      <c r="H17" s="461">
        <v>5.4636644464824427E-2</v>
      </c>
      <c r="I17" s="461">
        <v>1.9343390352223801E-2</v>
      </c>
      <c r="J17" s="461">
        <v>0.38584875837180416</v>
      </c>
      <c r="K17" s="462">
        <v>0.80243866399919261</v>
      </c>
      <c r="L17" s="399">
        <f t="shared" si="3"/>
        <v>7.5858870566507131</v>
      </c>
      <c r="M17" s="343">
        <f>L17*1000/GDP!C15</f>
        <v>2.5642507353487911E-3</v>
      </c>
      <c r="P17" s="399">
        <v>0.67328616555481824</v>
      </c>
      <c r="Q17" s="381">
        <v>0.67328616555481813</v>
      </c>
      <c r="R17" s="381">
        <v>0.67328616555481824</v>
      </c>
      <c r="S17" s="381">
        <v>9.3029844758643232E-2</v>
      </c>
      <c r="T17" s="381">
        <v>0.12700740097573904</v>
      </c>
      <c r="U17" s="381">
        <v>0.32906796793837712</v>
      </c>
      <c r="V17" s="381">
        <v>2.0433005947685459</v>
      </c>
      <c r="W17" s="381">
        <v>1.9216234270370298</v>
      </c>
      <c r="X17" s="466">
        <v>0.25411802871648476</v>
      </c>
      <c r="AC17" s="399">
        <v>1.0756141157799732</v>
      </c>
      <c r="AD17" s="381">
        <v>1.0756141157799732</v>
      </c>
      <c r="AE17" s="381">
        <v>1.0756141157799735</v>
      </c>
      <c r="AF17" s="381">
        <v>1.7413530304434091</v>
      </c>
      <c r="AG17" s="381">
        <v>2.4881271170465444</v>
      </c>
      <c r="AH17" s="381">
        <v>0.34552136633529601</v>
      </c>
      <c r="AI17" s="381">
        <v>1.161150873250548</v>
      </c>
      <c r="AJ17" s="381">
        <v>1.0920051244909987</v>
      </c>
      <c r="AK17" s="466">
        <v>2.9028771831263711</v>
      </c>
    </row>
    <row r="18" spans="1:37" x14ac:dyDescent="0.2">
      <c r="A18" s="13" t="s">
        <v>25</v>
      </c>
      <c r="B18" s="5" t="s">
        <v>26</v>
      </c>
      <c r="C18" s="460">
        <v>0.1816979514607738</v>
      </c>
      <c r="D18" s="461">
        <v>0.14165736082412009</v>
      </c>
      <c r="E18" s="461">
        <v>0.32335531228489384</v>
      </c>
      <c r="F18" s="461">
        <v>4.2894612310624674E-3</v>
      </c>
      <c r="G18" s="461">
        <v>1.0701884234686208E-2</v>
      </c>
      <c r="H18" s="461">
        <v>2.4399360417138454E-2</v>
      </c>
      <c r="I18" s="461">
        <v>3.8514800632139995E-2</v>
      </c>
      <c r="J18" s="461">
        <v>2.2745551574425898E-2</v>
      </c>
      <c r="K18" s="462">
        <v>2.6083651491344038E-2</v>
      </c>
      <c r="L18" s="399">
        <f t="shared" si="3"/>
        <v>0.45009002186569091</v>
      </c>
      <c r="M18" s="343">
        <f>L18*1000/GDP!C16</f>
        <v>2.1186689035289537E-3</v>
      </c>
      <c r="P18" s="399">
        <v>0.32902847214985742</v>
      </c>
      <c r="Q18" s="381">
        <v>0.32902847214985742</v>
      </c>
      <c r="R18" s="381">
        <v>0.32902847214985742</v>
      </c>
      <c r="S18" s="381">
        <v>6.3298167903717686E-2</v>
      </c>
      <c r="T18" s="381">
        <v>7.4465110368654594E-2</v>
      </c>
      <c r="U18" s="381">
        <v>0.22346047837883265</v>
      </c>
      <c r="V18" s="381">
        <v>0.91613067368816048</v>
      </c>
      <c r="W18" s="381">
        <v>0.91613067368816059</v>
      </c>
      <c r="X18" s="466">
        <v>0.10620379271719886</v>
      </c>
      <c r="AC18" s="399">
        <v>0.52564227106355077</v>
      </c>
      <c r="AD18" s="381">
        <v>0.52564227106355077</v>
      </c>
      <c r="AE18" s="381">
        <v>0.52564227106355077</v>
      </c>
      <c r="AF18" s="381">
        <v>1.1848289845760898</v>
      </c>
      <c r="AG18" s="381">
        <v>1.4588020773490611</v>
      </c>
      <c r="AH18" s="381">
        <v>0.2346335022977743</v>
      </c>
      <c r="AI18" s="381">
        <v>0.59965015121772125</v>
      </c>
      <c r="AJ18" s="381">
        <v>0.59965015121772114</v>
      </c>
      <c r="AK18" s="466">
        <v>1.499125378044303</v>
      </c>
    </row>
    <row r="19" spans="1:37" x14ac:dyDescent="0.2">
      <c r="A19" s="11" t="s">
        <v>27</v>
      </c>
      <c r="B19" s="5" t="s">
        <v>28</v>
      </c>
      <c r="C19" s="460">
        <v>0.25184020973849608</v>
      </c>
      <c r="D19" s="461">
        <v>9.8508002426941521E-2</v>
      </c>
      <c r="E19" s="461">
        <v>0.35034821216543754</v>
      </c>
      <c r="F19" s="461">
        <v>7.1726580388441364E-3</v>
      </c>
      <c r="G19" s="461">
        <v>2.1993228051274592E-2</v>
      </c>
      <c r="H19" s="461">
        <v>9.9279123654778464E-3</v>
      </c>
      <c r="I19" s="461">
        <v>4.7684656173291769E-3</v>
      </c>
      <c r="J19" s="461">
        <v>8.7573981208090457E-2</v>
      </c>
      <c r="K19" s="462">
        <v>0.11601757903673253</v>
      </c>
      <c r="L19" s="399">
        <f t="shared" si="3"/>
        <v>0.59780203648318631</v>
      </c>
      <c r="M19" s="343">
        <f>L19*1000/GDP!C17</f>
        <v>3.0868478242040798E-3</v>
      </c>
      <c r="P19" s="399">
        <v>0.64162813795109719</v>
      </c>
      <c r="Q19" s="381">
        <v>0.64162813795109719</v>
      </c>
      <c r="R19" s="381">
        <v>0.64162813795109708</v>
      </c>
      <c r="S19" s="381">
        <v>0.16621847577783289</v>
      </c>
      <c r="T19" s="381">
        <v>0.1629372206936914</v>
      </c>
      <c r="U19" s="381">
        <v>0.55170637206327022</v>
      </c>
      <c r="V19" s="381">
        <v>1.9119695485151018</v>
      </c>
      <c r="W19" s="381">
        <v>1.8981376020571827</v>
      </c>
      <c r="X19" s="466">
        <v>0.29002944611952536</v>
      </c>
      <c r="AC19" s="399">
        <v>1.3118118416211269</v>
      </c>
      <c r="AD19" s="381">
        <v>1.3118118416211269</v>
      </c>
      <c r="AE19" s="381">
        <v>1.3118118416211264</v>
      </c>
      <c r="AF19" s="381">
        <v>3.1113138720412832</v>
      </c>
      <c r="AG19" s="381">
        <v>3.1920070332091286</v>
      </c>
      <c r="AH19" s="381">
        <v>0.57929169066643382</v>
      </c>
      <c r="AI19" s="381">
        <v>1.4058231201126588</v>
      </c>
      <c r="AJ19" s="381">
        <v>1.3956528377764128</v>
      </c>
      <c r="AK19" s="466">
        <v>3.5145578002816467</v>
      </c>
    </row>
    <row r="20" spans="1:37" x14ac:dyDescent="0.2">
      <c r="A20" s="11" t="s">
        <v>29</v>
      </c>
      <c r="B20" s="5" t="s">
        <v>30</v>
      </c>
      <c r="C20" s="460">
        <v>0.16048537636525353</v>
      </c>
      <c r="D20" s="461">
        <v>0.13144815294100332</v>
      </c>
      <c r="E20" s="461">
        <v>0.29193352930625677</v>
      </c>
      <c r="F20" s="461">
        <v>5.922533897090165E-3</v>
      </c>
      <c r="G20" s="461">
        <v>5.187639844922526E-3</v>
      </c>
      <c r="H20" s="461">
        <v>2.080853307801566E-3</v>
      </c>
      <c r="I20" s="461">
        <v>2.6172282528410563E-4</v>
      </c>
      <c r="J20" s="461">
        <v>0.13522025147057529</v>
      </c>
      <c r="K20" s="462">
        <v>2.1497580304640149E-2</v>
      </c>
      <c r="L20" s="399">
        <f t="shared" si="3"/>
        <v>0.46210411095657061</v>
      </c>
      <c r="M20" s="343">
        <f>L20*1000/GDP!C18</f>
        <v>1.8343943335406973E-3</v>
      </c>
      <c r="P20" s="399">
        <v>0.5623460743472446</v>
      </c>
      <c r="Q20" s="381">
        <v>0.56234607434724471</v>
      </c>
      <c r="R20" s="381">
        <v>0.56234607434724448</v>
      </c>
      <c r="S20" s="381">
        <v>0.11093928473570956</v>
      </c>
      <c r="T20" s="381">
        <v>9.5489801216636472E-2</v>
      </c>
      <c r="U20" s="381">
        <v>0.35262307044035529</v>
      </c>
      <c r="V20" s="381">
        <v>0.87028391617063772</v>
      </c>
      <c r="W20" s="381">
        <v>0.97165253631477233</v>
      </c>
      <c r="X20" s="466">
        <v>0.18506870096969827</v>
      </c>
      <c r="AC20" s="399">
        <v>0.82234796987677983</v>
      </c>
      <c r="AD20" s="381">
        <v>0.82234796987677994</v>
      </c>
      <c r="AE20" s="381">
        <v>0.82234796987677972</v>
      </c>
      <c r="AF20" s="381">
        <v>2.0765858544744442</v>
      </c>
      <c r="AG20" s="381">
        <v>1.8706844009340993</v>
      </c>
      <c r="AH20" s="381">
        <v>0.37025422396237306</v>
      </c>
      <c r="AI20" s="381">
        <v>0.78565941073952272</v>
      </c>
      <c r="AJ20" s="381">
        <v>0.87717116786856519</v>
      </c>
      <c r="AK20" s="466">
        <v>1.9641485268488073</v>
      </c>
    </row>
    <row r="21" spans="1:37" x14ac:dyDescent="0.2">
      <c r="A21" s="11" t="s">
        <v>31</v>
      </c>
      <c r="B21" s="5" t="s">
        <v>32</v>
      </c>
      <c r="C21" s="460">
        <v>1.4931794364561273</v>
      </c>
      <c r="D21" s="461">
        <v>1.2999077435746875</v>
      </c>
      <c r="E21" s="461">
        <v>2.793087180030815</v>
      </c>
      <c r="F21" s="461">
        <v>1.3039715508408808E-2</v>
      </c>
      <c r="G21" s="461">
        <v>8.3874079962472564E-2</v>
      </c>
      <c r="H21" s="461">
        <v>0.13751824911759464</v>
      </c>
      <c r="I21" s="461">
        <v>2.0990606653116018E-2</v>
      </c>
      <c r="J21" s="461">
        <v>0.46090642501425022</v>
      </c>
      <c r="K21" s="462">
        <v>0.16027671422553677</v>
      </c>
      <c r="L21" s="399">
        <f t="shared" si="3"/>
        <v>3.6696929705121937</v>
      </c>
      <c r="M21" s="343">
        <f>L21*1000/GDP!C19</f>
        <v>2.1450546336251089E-3</v>
      </c>
      <c r="P21" s="399">
        <v>0.39646787780245862</v>
      </c>
      <c r="Q21" s="381">
        <v>0.42928665246601533</v>
      </c>
      <c r="R21" s="381">
        <v>0.41109452230052901</v>
      </c>
      <c r="S21" s="381">
        <v>6.7765528581889833E-2</v>
      </c>
      <c r="T21" s="381">
        <v>0.10007574469576264</v>
      </c>
      <c r="U21" s="381">
        <v>0.2348088043607931</v>
      </c>
      <c r="V21" s="381">
        <v>1.3054995245161261</v>
      </c>
      <c r="W21" s="381">
        <v>1.1613040721471308</v>
      </c>
      <c r="X21" s="466">
        <v>0.1422949068472498</v>
      </c>
      <c r="AC21" s="399">
        <v>0.63338067471836867</v>
      </c>
      <c r="AD21" s="381">
        <v>0.68581059099569874</v>
      </c>
      <c r="AE21" s="381">
        <v>0.65674759668037808</v>
      </c>
      <c r="AF21" s="381">
        <v>1.2684500211929013</v>
      </c>
      <c r="AG21" s="381">
        <v>1.9605249160536571</v>
      </c>
      <c r="AH21" s="381">
        <v>0.24654924457883276</v>
      </c>
      <c r="AI21" s="381">
        <v>0.75949391907665464</v>
      </c>
      <c r="AJ21" s="381">
        <v>0.67560605303292665</v>
      </c>
      <c r="AK21" s="466">
        <v>1.8987347976916369</v>
      </c>
    </row>
    <row r="22" spans="1:37" x14ac:dyDescent="0.2">
      <c r="A22" s="11" t="s">
        <v>33</v>
      </c>
      <c r="B22" s="5" t="s">
        <v>34</v>
      </c>
      <c r="C22" s="460">
        <v>6.2706114293982318E-2</v>
      </c>
      <c r="D22" s="461">
        <v>7.3652254558275884E-2</v>
      </c>
      <c r="E22" s="461">
        <v>0.13635836885225819</v>
      </c>
      <c r="F22" s="461">
        <v>2.4662976069016592E-3</v>
      </c>
      <c r="G22" s="461">
        <v>2.2035343033076247E-3</v>
      </c>
      <c r="H22" s="461">
        <v>3.2092892041514878E-4</v>
      </c>
      <c r="I22" s="461">
        <v>1.141423954210615E-3</v>
      </c>
      <c r="J22" s="461">
        <v>1.3737473494305624E-2</v>
      </c>
      <c r="K22" s="462">
        <v>4.8926545464016022E-2</v>
      </c>
      <c r="L22" s="399">
        <f t="shared" si="3"/>
        <v>0.20515457259541486</v>
      </c>
      <c r="M22" s="343">
        <f>L22*1000/GDP!C20</f>
        <v>5.5423214986874561E-3</v>
      </c>
      <c r="P22" s="399">
        <v>1.0068847108550663</v>
      </c>
      <c r="Q22" s="381">
        <v>1.0068847108550663</v>
      </c>
      <c r="R22" s="381">
        <v>1.006884710855066</v>
      </c>
      <c r="S22" s="381">
        <v>0.20624492006693923</v>
      </c>
      <c r="T22" s="381">
        <v>0.1970626209673543</v>
      </c>
      <c r="U22" s="381">
        <v>0.65060990855497425</v>
      </c>
      <c r="V22" s="381">
        <v>1.7607467692892649</v>
      </c>
      <c r="W22" s="381">
        <v>1.8944743720200947</v>
      </c>
      <c r="X22" s="466">
        <v>0.34389924414153389</v>
      </c>
      <c r="AC22" s="399">
        <v>1.608557346587226</v>
      </c>
      <c r="AD22" s="381">
        <v>1.6085573465872258</v>
      </c>
      <c r="AE22" s="381">
        <v>1.6085573465872258</v>
      </c>
      <c r="AF22" s="381">
        <v>3.8605376318093425</v>
      </c>
      <c r="AG22" s="381">
        <v>3.860537631809343</v>
      </c>
      <c r="AH22" s="381">
        <v>0.68314040398272302</v>
      </c>
      <c r="AI22" s="381">
        <v>1.5060862859898176</v>
      </c>
      <c r="AJ22" s="381">
        <v>1.6204725861915756</v>
      </c>
      <c r="AK22" s="466">
        <v>3.7652157149745435</v>
      </c>
    </row>
    <row r="23" spans="1:37" x14ac:dyDescent="0.2">
      <c r="A23" s="11" t="s">
        <v>35</v>
      </c>
      <c r="B23" s="5" t="s">
        <v>36</v>
      </c>
      <c r="C23" s="460">
        <v>5.8617894525744167E-2</v>
      </c>
      <c r="D23" s="461">
        <v>0.10306279094724341</v>
      </c>
      <c r="E23" s="461">
        <v>0.16168068547298758</v>
      </c>
      <c r="F23" s="461">
        <v>3.114220277911361E-3</v>
      </c>
      <c r="G23" s="461">
        <v>4.9760329139698618E-4</v>
      </c>
      <c r="H23" s="461">
        <v>2.0074520872562169E-3</v>
      </c>
      <c r="I23" s="461">
        <v>8.369860457890832E-4</v>
      </c>
      <c r="J23" s="461">
        <v>2.3458160258679937E-2</v>
      </c>
      <c r="K23" s="462">
        <v>7.2351144846625401E-2</v>
      </c>
      <c r="L23" s="399">
        <f t="shared" si="3"/>
        <v>0.26394625228064655</v>
      </c>
      <c r="M23" s="343">
        <f>L23*1000/GDP!C21</f>
        <v>4.1534942449903463E-3</v>
      </c>
      <c r="P23" s="399">
        <v>0.65023400552176791</v>
      </c>
      <c r="Q23" s="381">
        <v>0.6502340055217678</v>
      </c>
      <c r="R23" s="381">
        <v>0.65023400552176791</v>
      </c>
      <c r="S23" s="381">
        <v>0.13239675410415824</v>
      </c>
      <c r="T23" s="381">
        <v>0.12650227391233576</v>
      </c>
      <c r="U23" s="381">
        <v>0.43307806570143947</v>
      </c>
      <c r="V23" s="381">
        <v>0.66228421387472547</v>
      </c>
      <c r="W23" s="381">
        <v>0.81139125197150141</v>
      </c>
      <c r="X23" s="466">
        <v>0.23358670125468264</v>
      </c>
      <c r="AC23" s="399">
        <v>1.0420459618954614</v>
      </c>
      <c r="AD23" s="381">
        <v>1.0420459618954614</v>
      </c>
      <c r="AE23" s="381">
        <v>1.0420459618954616</v>
      </c>
      <c r="AF23" s="381">
        <v>2.4782314705381348</v>
      </c>
      <c r="AG23" s="381">
        <v>2.4782314705381348</v>
      </c>
      <c r="AH23" s="381">
        <v>0.45473196898651147</v>
      </c>
      <c r="AI23" s="381">
        <v>0.94016447216114296</v>
      </c>
      <c r="AJ23" s="381">
        <v>1.1518336269302214</v>
      </c>
      <c r="AK23" s="466">
        <v>2.3504111804028573</v>
      </c>
    </row>
    <row r="24" spans="1:37" x14ac:dyDescent="0.2">
      <c r="A24" s="11" t="s">
        <v>37</v>
      </c>
      <c r="B24" s="5" t="s">
        <v>38</v>
      </c>
      <c r="C24" s="460">
        <v>2.4028259925870141E-2</v>
      </c>
      <c r="D24" s="461">
        <v>4.6500943022409993E-2</v>
      </c>
      <c r="E24" s="461">
        <v>7.0529202948280134E-2</v>
      </c>
      <c r="F24" s="461">
        <v>9.0282346007384846E-4</v>
      </c>
      <c r="G24" s="461">
        <v>9.3497763022199745E-4</v>
      </c>
      <c r="H24" s="461">
        <v>2.1963251205636249E-3</v>
      </c>
      <c r="I24" s="461">
        <v>1.9078963533366048E-3</v>
      </c>
      <c r="J24" s="461">
        <v>6.0232190877943556E-2</v>
      </c>
      <c r="K24" s="462">
        <v>2.9979186666344589E-2</v>
      </c>
      <c r="L24" s="399">
        <f t="shared" si="3"/>
        <v>0.16668260305676436</v>
      </c>
      <c r="M24" s="343">
        <f>L24*1000/GDP!C22</f>
        <v>3.8516175953591911E-3</v>
      </c>
      <c r="P24" s="399">
        <v>0.96333495011699299</v>
      </c>
      <c r="Q24" s="381">
        <v>0.96333495011699266</v>
      </c>
      <c r="R24" s="381">
        <v>0.96333495011699266</v>
      </c>
      <c r="S24" s="381">
        <v>0.17215561377728869</v>
      </c>
      <c r="T24" s="381">
        <v>0.16449101608992445</v>
      </c>
      <c r="U24" s="381">
        <v>0.54756044495197265</v>
      </c>
      <c r="V24" s="381">
        <v>5.1264899736354881</v>
      </c>
      <c r="W24" s="381">
        <v>4.4624397723784144</v>
      </c>
      <c r="X24" s="466">
        <v>0.32152709852364425</v>
      </c>
      <c r="AC24" s="399">
        <v>1.5389840510330071</v>
      </c>
      <c r="AD24" s="381">
        <v>1.5389840510330068</v>
      </c>
      <c r="AE24" s="381">
        <v>1.5389840510330066</v>
      </c>
      <c r="AF24" s="381">
        <v>3.2224465227979908</v>
      </c>
      <c r="AG24" s="381">
        <v>3.2224465227979913</v>
      </c>
      <c r="AH24" s="381">
        <v>0.57493846719957131</v>
      </c>
      <c r="AI24" s="381">
        <v>1.8858649431588057</v>
      </c>
      <c r="AJ24" s="381">
        <v>1.6415829877685408</v>
      </c>
      <c r="AK24" s="466">
        <v>4.7146623578970139</v>
      </c>
    </row>
    <row r="25" spans="1:37" x14ac:dyDescent="0.2">
      <c r="A25" s="11" t="s">
        <v>39</v>
      </c>
      <c r="B25" s="5" t="s">
        <v>40</v>
      </c>
      <c r="C25" s="460">
        <v>3.9950687041203446E-3</v>
      </c>
      <c r="D25" s="461">
        <v>1.7972059577995871E-3</v>
      </c>
      <c r="E25" s="461">
        <v>5.7922746619199321E-3</v>
      </c>
      <c r="F25" s="461">
        <v>1.8475635244372636E-4</v>
      </c>
      <c r="G25" s="461">
        <v>6.8645305880486797E-5</v>
      </c>
      <c r="H25" s="461">
        <v>1.3825789874248197E-4</v>
      </c>
      <c r="I25" s="461">
        <v>7.5526038868642864E-5</v>
      </c>
      <c r="J25" s="461">
        <v>6.3053058597746937E-4</v>
      </c>
      <c r="K25" s="462">
        <v>2.7432578108809828E-3</v>
      </c>
      <c r="L25" s="399">
        <f t="shared" si="3"/>
        <v>9.6332486547137212E-3</v>
      </c>
      <c r="M25" s="343">
        <f>L25*1000/GDP!C23</f>
        <v>7.7775299973467801E-4</v>
      </c>
      <c r="P25" s="399">
        <v>0.2312994668302443</v>
      </c>
      <c r="Q25" s="381">
        <v>0.23129946683024435</v>
      </c>
      <c r="R25" s="381">
        <v>0.23129946683024433</v>
      </c>
      <c r="S25" s="381">
        <v>4.7526796311777718E-2</v>
      </c>
      <c r="T25" s="381">
        <v>4.541083990985445E-2</v>
      </c>
      <c r="U25" s="381">
        <v>0.15689894062378809</v>
      </c>
      <c r="V25" s="381">
        <v>0.43797285313317597</v>
      </c>
      <c r="W25" s="381">
        <v>0.43797285313317591</v>
      </c>
      <c r="X25" s="466">
        <v>0.15438818753227337</v>
      </c>
      <c r="AC25" s="399">
        <v>0.37067374722369939</v>
      </c>
      <c r="AD25" s="381">
        <v>0.37067374722369945</v>
      </c>
      <c r="AE25" s="381">
        <v>0.37067374722369945</v>
      </c>
      <c r="AF25" s="381">
        <v>0.88961699333687871</v>
      </c>
      <c r="AG25" s="381">
        <v>0.88961699333687871</v>
      </c>
      <c r="AH25" s="381">
        <v>0.16474388765497749</v>
      </c>
      <c r="AI25" s="381">
        <v>0.39538533037194601</v>
      </c>
      <c r="AJ25" s="381">
        <v>0.39538533037194595</v>
      </c>
      <c r="AK25" s="466">
        <v>0.98846332592986519</v>
      </c>
    </row>
    <row r="26" spans="1:37" x14ac:dyDescent="0.2">
      <c r="A26" s="11" t="s">
        <v>41</v>
      </c>
      <c r="B26" s="5" t="s">
        <v>42</v>
      </c>
      <c r="C26" s="460">
        <v>0.54491987613195092</v>
      </c>
      <c r="D26" s="461">
        <v>0.10619976691690389</v>
      </c>
      <c r="E26" s="461">
        <v>0.65111964304885483</v>
      </c>
      <c r="F26" s="461">
        <v>1.6799088252345356E-3</v>
      </c>
      <c r="G26" s="461">
        <v>2.1748907169053134E-3</v>
      </c>
      <c r="H26" s="461">
        <v>9.7606254169397902E-3</v>
      </c>
      <c r="I26" s="461">
        <v>2.4043804218861916E-3</v>
      </c>
      <c r="J26" s="461">
        <v>0.13090037838950869</v>
      </c>
      <c r="K26" s="462">
        <v>0.10249185734968395</v>
      </c>
      <c r="L26" s="399">
        <f t="shared" si="3"/>
        <v>0.9005316841690133</v>
      </c>
      <c r="M26" s="343">
        <f>L26*1000/GDP!C24</f>
        <v>1.4257423877360596E-3</v>
      </c>
      <c r="P26" s="399">
        <v>0.47461213743745295</v>
      </c>
      <c r="Q26" s="381">
        <v>0.43335745067351328</v>
      </c>
      <c r="R26" s="381">
        <v>0.46735547161129404</v>
      </c>
      <c r="S26" s="381">
        <v>8.1009448408905935E-2</v>
      </c>
      <c r="T26" s="381">
        <v>7.7402799649064755E-2</v>
      </c>
      <c r="U26" s="381">
        <v>0.28617508862093571</v>
      </c>
      <c r="V26" s="381">
        <v>0.79104239602943138</v>
      </c>
      <c r="W26" s="381">
        <v>0.88699383341512106</v>
      </c>
      <c r="X26" s="466">
        <v>0.15121476762667488</v>
      </c>
      <c r="AC26" s="399">
        <v>0.62920917496394435</v>
      </c>
      <c r="AD26" s="381">
        <v>0.57451645774375881</v>
      </c>
      <c r="AE26" s="381">
        <v>0.61958877051723282</v>
      </c>
      <c r="AF26" s="381">
        <v>1.5163526161672023</v>
      </c>
      <c r="AG26" s="381">
        <v>1.5163526161672021</v>
      </c>
      <c r="AH26" s="381">
        <v>0.3004838430519825</v>
      </c>
      <c r="AI26" s="381">
        <v>0.61837364048555188</v>
      </c>
      <c r="AJ26" s="381">
        <v>0.69338079553037824</v>
      </c>
      <c r="AK26" s="466">
        <v>1.5459341012138805</v>
      </c>
    </row>
    <row r="27" spans="1:37" x14ac:dyDescent="0.2">
      <c r="A27" s="11" t="s">
        <v>43</v>
      </c>
      <c r="B27" s="5" t="s">
        <v>44</v>
      </c>
      <c r="C27" s="460">
        <v>0.34049977854255198</v>
      </c>
      <c r="D27" s="461">
        <v>0.18327816206722702</v>
      </c>
      <c r="E27" s="461">
        <v>0.523777940609779</v>
      </c>
      <c r="F27" s="461">
        <v>1.2925662358919617E-2</v>
      </c>
      <c r="G27" s="461">
        <v>8.0993924111036272E-3</v>
      </c>
      <c r="H27" s="461">
        <v>6.1262209387030944E-3</v>
      </c>
      <c r="I27" s="461">
        <v>1.0259769390647447E-2</v>
      </c>
      <c r="J27" s="461">
        <v>6.3371633599694749E-2</v>
      </c>
      <c r="K27" s="462">
        <v>0.24727345765289299</v>
      </c>
      <c r="L27" s="399">
        <f t="shared" si="3"/>
        <v>0.87183407696174042</v>
      </c>
      <c r="M27" s="343">
        <f>L27*1000/GDP!C25</f>
        <v>1.1539111093839833E-3</v>
      </c>
      <c r="P27" s="399">
        <v>0.26114470788741034</v>
      </c>
      <c r="Q27" s="381">
        <v>0.26114470788741034</v>
      </c>
      <c r="R27" s="381">
        <v>0.26114470788741034</v>
      </c>
      <c r="S27" s="381">
        <v>5.5922726293020301E-2</v>
      </c>
      <c r="T27" s="381">
        <v>5.598697256280824E-2</v>
      </c>
      <c r="U27" s="381">
        <v>0.19344052436104472</v>
      </c>
      <c r="V27" s="381">
        <v>0.50576527492599133</v>
      </c>
      <c r="W27" s="381">
        <v>0.49061440286905089</v>
      </c>
      <c r="X27" s="466">
        <v>8.5047053524824848E-2</v>
      </c>
      <c r="AC27" s="399">
        <v>0.45700323880296817</v>
      </c>
      <c r="AD27" s="381">
        <v>0.45700323880296823</v>
      </c>
      <c r="AE27" s="381">
        <v>0.45700323880296823</v>
      </c>
      <c r="AF27" s="381">
        <v>1.0467738514844798</v>
      </c>
      <c r="AG27" s="381">
        <v>1.096807773127124</v>
      </c>
      <c r="AH27" s="381">
        <v>0.20311255057909697</v>
      </c>
      <c r="AI27" s="381">
        <v>0.49488255422578009</v>
      </c>
      <c r="AJ27" s="381">
        <v>0.48005768855388542</v>
      </c>
      <c r="AK27" s="466">
        <v>1.23720638556445</v>
      </c>
    </row>
    <row r="28" spans="1:37" x14ac:dyDescent="0.2">
      <c r="A28" s="11" t="s">
        <v>45</v>
      </c>
      <c r="B28" s="5" t="s">
        <v>46</v>
      </c>
      <c r="C28" s="460">
        <v>0.36107408943309616</v>
      </c>
      <c r="D28" s="461">
        <v>0.37435275237364107</v>
      </c>
      <c r="E28" s="461">
        <v>0.73542684180673723</v>
      </c>
      <c r="F28" s="461">
        <v>7.5181063259842644E-4</v>
      </c>
      <c r="G28" s="461">
        <v>1.4403511642802805E-2</v>
      </c>
      <c r="H28" s="461">
        <v>1.4548361545461458E-2</v>
      </c>
      <c r="I28" s="461">
        <v>4.4985472387350572E-3</v>
      </c>
      <c r="J28" s="461">
        <v>0.22408724608844346</v>
      </c>
      <c r="K28" s="462">
        <v>0.21446204280500947</v>
      </c>
      <c r="L28" s="399">
        <f t="shared" si="3"/>
        <v>1.2081783617597881</v>
      </c>
      <c r="M28" s="343">
        <f>L28*1000/GDP!C26</f>
        <v>5.1694736376930268E-3</v>
      </c>
      <c r="P28" s="399">
        <v>0.87065880850519994</v>
      </c>
      <c r="Q28" s="381">
        <v>0.87065880850519983</v>
      </c>
      <c r="R28" s="381">
        <v>0.87065880850519983</v>
      </c>
      <c r="S28" s="381">
        <v>3.9616683498679334E-2</v>
      </c>
      <c r="T28" s="381">
        <v>0.34713214188436037</v>
      </c>
      <c r="U28" s="381">
        <v>0.84826760002750878</v>
      </c>
      <c r="V28" s="381">
        <v>2.1625220796008269</v>
      </c>
      <c r="W28" s="381">
        <v>0.95240955312593523</v>
      </c>
      <c r="X28" s="466">
        <v>0.61490966196923325</v>
      </c>
      <c r="AC28" s="399">
        <v>1.3909284823707218</v>
      </c>
      <c r="AD28" s="381">
        <v>1.3909284823707213</v>
      </c>
      <c r="AE28" s="381">
        <v>1.3909284823707215</v>
      </c>
      <c r="AF28" s="381">
        <v>0.74155376745518264</v>
      </c>
      <c r="AG28" s="381">
        <v>6.8004611446691303</v>
      </c>
      <c r="AH28" s="381">
        <v>0.89068098002888441</v>
      </c>
      <c r="AI28" s="381">
        <v>2.9320244304151517</v>
      </c>
      <c r="AJ28" s="381">
        <v>1.291310781918803</v>
      </c>
      <c r="AK28" s="466">
        <v>7.3300610760378788</v>
      </c>
    </row>
    <row r="29" spans="1:37" x14ac:dyDescent="0.2">
      <c r="A29" s="11" t="s">
        <v>47</v>
      </c>
      <c r="B29" s="5" t="s">
        <v>48</v>
      </c>
      <c r="C29" s="460">
        <v>0.22305256867346634</v>
      </c>
      <c r="D29" s="461">
        <v>0.13113454530895335</v>
      </c>
      <c r="E29" s="461">
        <v>0.3541871139824197</v>
      </c>
      <c r="F29" s="461">
        <v>1.0799066321190017E-2</v>
      </c>
      <c r="G29" s="461">
        <v>9.1628047517206389E-3</v>
      </c>
      <c r="H29" s="461">
        <v>1.3494047700877525E-3</v>
      </c>
      <c r="I29" s="461">
        <v>1.6550494309928887E-2</v>
      </c>
      <c r="J29" s="461">
        <v>4.437422372719229E-2</v>
      </c>
      <c r="K29" s="462">
        <v>7.6766191070295184E-2</v>
      </c>
      <c r="L29" s="399">
        <f t="shared" si="3"/>
        <v>0.51318929893283449</v>
      </c>
      <c r="M29" s="343">
        <f>L29*1000/GDP!C27</f>
        <v>1.5276901062226227E-3</v>
      </c>
      <c r="P29" s="399">
        <v>0.39412646265241702</v>
      </c>
      <c r="Q29" s="381">
        <v>0.39412646265241702</v>
      </c>
      <c r="R29" s="381">
        <v>0.39412646265241702</v>
      </c>
      <c r="S29" s="381">
        <v>0.12070628414581633</v>
      </c>
      <c r="T29" s="381">
        <v>0.10748870612756996</v>
      </c>
      <c r="U29" s="381">
        <v>0.3903543290175886</v>
      </c>
      <c r="V29" s="381">
        <v>1.7645732766984425</v>
      </c>
      <c r="W29" s="381">
        <v>1.7645732766984423</v>
      </c>
      <c r="X29" s="466">
        <v>0.15934529863478741</v>
      </c>
      <c r="AC29" s="399">
        <v>0.92349259245018578</v>
      </c>
      <c r="AD29" s="381">
        <v>0.92349259245018556</v>
      </c>
      <c r="AE29" s="381">
        <v>0.92349259245018556</v>
      </c>
      <c r="AF29" s="381">
        <v>2.259406690790505</v>
      </c>
      <c r="AG29" s="381">
        <v>2.105747873254578</v>
      </c>
      <c r="AH29" s="381">
        <v>0.409872045468468</v>
      </c>
      <c r="AI29" s="381">
        <v>0.96320506678619922</v>
      </c>
      <c r="AJ29" s="381">
        <v>0.96320506678619922</v>
      </c>
      <c r="AK29" s="466">
        <v>2.4080126669654982</v>
      </c>
    </row>
    <row r="30" spans="1:37" x14ac:dyDescent="0.2">
      <c r="A30" s="11" t="s">
        <v>49</v>
      </c>
      <c r="B30" s="5" t="s">
        <v>50</v>
      </c>
      <c r="C30" s="460">
        <v>7.5783219653319189E-2</v>
      </c>
      <c r="D30" s="461">
        <v>4.1641037710211971E-2</v>
      </c>
      <c r="E30" s="461">
        <v>0.11742425736353115</v>
      </c>
      <c r="F30" s="461">
        <v>2.7966732952014691E-3</v>
      </c>
      <c r="G30" s="461">
        <v>1.8243051445239414E-3</v>
      </c>
      <c r="H30" s="461">
        <v>8.0922006433743071E-4</v>
      </c>
      <c r="I30" s="461">
        <v>4.2440494597112913E-3</v>
      </c>
      <c r="J30" s="461">
        <v>1.8722397036265472E-2</v>
      </c>
      <c r="K30" s="462">
        <v>5.1992313155632949E-2</v>
      </c>
      <c r="L30" s="399">
        <f t="shared" si="3"/>
        <v>0.19781321551920372</v>
      </c>
      <c r="M30" s="343">
        <f>L30*1000/GDP!C28</f>
        <v>1.6274493658406861E-3</v>
      </c>
      <c r="P30" s="399">
        <v>0.42639986780370137</v>
      </c>
      <c r="Q30" s="381">
        <v>0.42672892210649421</v>
      </c>
      <c r="R30" s="381">
        <v>0.4265164990865975</v>
      </c>
      <c r="S30" s="381">
        <v>8.7948101408671986E-2</v>
      </c>
      <c r="T30" s="381">
        <v>8.338852534058154E-2</v>
      </c>
      <c r="U30" s="381">
        <v>0.28833810932560761</v>
      </c>
      <c r="V30" s="381">
        <v>0.83950330114425664</v>
      </c>
      <c r="W30" s="381">
        <v>0.83885595300556759</v>
      </c>
      <c r="X30" s="466">
        <v>0.14386760329736004</v>
      </c>
      <c r="AC30" s="399">
        <v>0.68119878328174799</v>
      </c>
      <c r="AD30" s="381">
        <v>0.68172446681877785</v>
      </c>
      <c r="AE30" s="381">
        <v>0.68138510859280088</v>
      </c>
      <c r="AF30" s="381">
        <v>1.6462318442760433</v>
      </c>
      <c r="AG30" s="381">
        <v>1.6336154393873232</v>
      </c>
      <c r="AH30" s="381">
        <v>0.30275501479188799</v>
      </c>
      <c r="AI30" s="381">
        <v>0.72717276460669644</v>
      </c>
      <c r="AJ30" s="381">
        <v>0.72661203550053099</v>
      </c>
      <c r="AK30" s="466">
        <v>1.8179319115167412</v>
      </c>
    </row>
    <row r="31" spans="1:37" x14ac:dyDescent="0.2">
      <c r="A31" s="11" t="s">
        <v>51</v>
      </c>
      <c r="B31" s="5" t="s">
        <v>52</v>
      </c>
      <c r="C31" s="460">
        <v>6.3292220278872005E-2</v>
      </c>
      <c r="D31" s="461">
        <v>5.0417277936688855E-2</v>
      </c>
      <c r="E31" s="461">
        <v>0.11370949821556087</v>
      </c>
      <c r="F31" s="461">
        <v>4.5212756512920236E-4</v>
      </c>
      <c r="G31" s="461">
        <v>2.6174328369084304E-3</v>
      </c>
      <c r="H31" s="461">
        <v>8.6114751744546922E-4</v>
      </c>
      <c r="I31" s="461">
        <v>1.4871052617116179E-3</v>
      </c>
      <c r="J31" s="461">
        <v>1.9053730870668747E-2</v>
      </c>
      <c r="K31" s="462">
        <v>2.5473631243746665E-2</v>
      </c>
      <c r="L31" s="399">
        <f t="shared" si="3"/>
        <v>0.16365467351117099</v>
      </c>
      <c r="M31" s="343">
        <f>L31*1000/GDP!C29</f>
        <v>3.2897395523583529E-3</v>
      </c>
      <c r="P31" s="399">
        <v>0.43740255362600283</v>
      </c>
      <c r="Q31" s="381">
        <v>0.43740255362600272</v>
      </c>
      <c r="R31" s="381">
        <v>0.43740255362600283</v>
      </c>
      <c r="S31" s="381">
        <v>8.9246314496819523E-2</v>
      </c>
      <c r="T31" s="381">
        <v>8.5272949465673806E-2</v>
      </c>
      <c r="U31" s="381">
        <v>0.29931055483450719</v>
      </c>
      <c r="V31" s="381">
        <v>0.89359981739650518</v>
      </c>
      <c r="W31" s="381">
        <v>0.90178860639451885</v>
      </c>
      <c r="X31" s="466">
        <v>0.13617165362563033</v>
      </c>
      <c r="AC31" s="399">
        <v>0.69877621883206464</v>
      </c>
      <c r="AD31" s="381">
        <v>0.69877621883206453</v>
      </c>
      <c r="AE31" s="381">
        <v>0.69877621883206464</v>
      </c>
      <c r="AF31" s="381">
        <v>1.6705320814856401</v>
      </c>
      <c r="AG31" s="381">
        <v>1.6705320814856399</v>
      </c>
      <c r="AH31" s="381">
        <v>0.31427608257623263</v>
      </c>
      <c r="AI31" s="381">
        <v>0.7390723394766392</v>
      </c>
      <c r="AJ31" s="381">
        <v>0.74584506628837388</v>
      </c>
      <c r="AK31" s="466">
        <v>1.8476808486915985</v>
      </c>
    </row>
    <row r="32" spans="1:37" x14ac:dyDescent="0.2">
      <c r="A32" s="11" t="s">
        <v>53</v>
      </c>
      <c r="B32" s="5" t="s">
        <v>54</v>
      </c>
      <c r="C32" s="460">
        <v>0.97539297391033086</v>
      </c>
      <c r="D32" s="461">
        <v>1.2720399126811652</v>
      </c>
      <c r="E32" s="461">
        <v>2.2474328865914956</v>
      </c>
      <c r="F32" s="461">
        <v>1.2012188996965191E-2</v>
      </c>
      <c r="G32" s="461">
        <v>5.1629922473227563E-2</v>
      </c>
      <c r="H32" s="461">
        <v>0.12467729081316542</v>
      </c>
      <c r="I32" s="461">
        <v>7.1864029756582397E-3</v>
      </c>
      <c r="J32" s="461">
        <v>0.24697047009199377</v>
      </c>
      <c r="K32" s="462">
        <v>0.47902659280218141</v>
      </c>
      <c r="L32" s="399">
        <f t="shared" si="3"/>
        <v>3.168935754744687</v>
      </c>
      <c r="M32" s="343">
        <f>L32*1000/GDP!C30</f>
        <v>2.5556943417479297E-3</v>
      </c>
      <c r="P32" s="399">
        <v>0.70773473612011106</v>
      </c>
      <c r="Q32" s="381">
        <v>0.70773473612011095</v>
      </c>
      <c r="R32" s="381">
        <v>0.70773473612011095</v>
      </c>
      <c r="S32" s="381">
        <v>0.14875336388372193</v>
      </c>
      <c r="T32" s="381">
        <v>0.13475555656852417</v>
      </c>
      <c r="U32" s="381">
        <v>0.47398141290167045</v>
      </c>
      <c r="V32" s="381">
        <v>3.0617566185693583</v>
      </c>
      <c r="W32" s="381">
        <v>3.1632353466973027</v>
      </c>
      <c r="X32" s="466">
        <v>0.22075263381621929</v>
      </c>
      <c r="AC32" s="399">
        <v>1.1341949476716853</v>
      </c>
      <c r="AD32" s="381">
        <v>1.134194947671685</v>
      </c>
      <c r="AE32" s="381">
        <v>1.1341949476716848</v>
      </c>
      <c r="AF32" s="381">
        <v>2.7843980784833477</v>
      </c>
      <c r="AG32" s="381">
        <v>2.6399166654460671</v>
      </c>
      <c r="AH32" s="381">
        <v>0.49768048354675398</v>
      </c>
      <c r="AI32" s="381">
        <v>1.1754386079529988</v>
      </c>
      <c r="AJ32" s="381">
        <v>1.2143972940236401</v>
      </c>
      <c r="AK32" s="466">
        <v>2.938596519882497</v>
      </c>
    </row>
    <row r="33" spans="1:53" x14ac:dyDescent="0.2">
      <c r="A33" s="11" t="s">
        <v>55</v>
      </c>
      <c r="B33" s="5" t="s">
        <v>56</v>
      </c>
      <c r="C33" s="460">
        <v>0.82101830298385692</v>
      </c>
      <c r="D33" s="461">
        <v>0.37769308982010863</v>
      </c>
      <c r="E33" s="461">
        <v>1.1987113928039654</v>
      </c>
      <c r="F33" s="461">
        <v>1.1989679756578324E-2</v>
      </c>
      <c r="G33" s="461">
        <v>1.0091008893343004E-2</v>
      </c>
      <c r="H33" s="461">
        <v>8.6861523995470681E-3</v>
      </c>
      <c r="I33" s="461">
        <v>1.8071695725591266E-2</v>
      </c>
      <c r="J33" s="461">
        <v>0.19583592430476057</v>
      </c>
      <c r="K33" s="462">
        <v>0.1864519251265549</v>
      </c>
      <c r="L33" s="399">
        <f t="shared" si="3"/>
        <v>1.6298377790103407</v>
      </c>
      <c r="M33" s="343">
        <f>L33*1000/GDP!C31</f>
        <v>4.5957916940712355E-3</v>
      </c>
      <c r="P33" s="399">
        <v>1.0709786517730386</v>
      </c>
      <c r="Q33" s="381">
        <v>1.0709786517730386</v>
      </c>
      <c r="R33" s="381">
        <v>1.0709786517730386</v>
      </c>
      <c r="S33" s="381">
        <v>0.22938549205372277</v>
      </c>
      <c r="T33" s="381">
        <v>0.2191729438054599</v>
      </c>
      <c r="U33" s="381">
        <v>0.75726418548385566</v>
      </c>
      <c r="V33" s="381">
        <v>2.2523775850425216</v>
      </c>
      <c r="W33" s="381">
        <v>2.2916824330673289</v>
      </c>
      <c r="X33" s="466">
        <v>0.43693184244500011</v>
      </c>
      <c r="AC33" s="399">
        <v>1.8202560099674516</v>
      </c>
      <c r="AD33" s="381">
        <v>1.8202560099674516</v>
      </c>
      <c r="AE33" s="381">
        <v>1.8202560099674516</v>
      </c>
      <c r="AF33" s="381">
        <v>4.2936879316934622</v>
      </c>
      <c r="AG33" s="381">
        <v>4.2936879316934631</v>
      </c>
      <c r="AH33" s="381">
        <v>0.79512739475804839</v>
      </c>
      <c r="AI33" s="381">
        <v>1.9083057474193164</v>
      </c>
      <c r="AJ33" s="381">
        <v>1.9416064106319484</v>
      </c>
      <c r="AK33" s="466">
        <v>4.7707643685482912</v>
      </c>
    </row>
    <row r="34" spans="1:53" x14ac:dyDescent="0.2">
      <c r="A34" s="11" t="s">
        <v>57</v>
      </c>
      <c r="B34" s="5" t="s">
        <v>58</v>
      </c>
      <c r="C34" s="460">
        <v>1.016639262527866</v>
      </c>
      <c r="D34" s="461">
        <v>0.65517489560004782</v>
      </c>
      <c r="E34" s="461">
        <v>1.6718141581279142</v>
      </c>
      <c r="F34" s="461">
        <v>5.6610229603840092E-3</v>
      </c>
      <c r="G34" s="461">
        <v>1.5722642422795769E-2</v>
      </c>
      <c r="H34" s="461">
        <v>1.4643184949565378E-2</v>
      </c>
      <c r="I34" s="461">
        <v>1.1764780063283367E-2</v>
      </c>
      <c r="J34" s="461">
        <v>0.29614555997340825</v>
      </c>
      <c r="K34" s="462">
        <v>0.17253768950179699</v>
      </c>
      <c r="L34" s="399">
        <f t="shared" si="3"/>
        <v>2.1882890379991484</v>
      </c>
      <c r="M34" s="343">
        <f>L34*1000/GDP!C32</f>
        <v>1.0658919860181764E-3</v>
      </c>
      <c r="P34" s="399">
        <v>0.25423078412816008</v>
      </c>
      <c r="Q34" s="381">
        <v>0.25423078412816008</v>
      </c>
      <c r="R34" s="381">
        <v>0.25423078412816014</v>
      </c>
      <c r="S34" s="381">
        <v>5.4206556796986743E-2</v>
      </c>
      <c r="T34" s="381">
        <v>5.1793208543332692E-2</v>
      </c>
      <c r="U34" s="381">
        <v>0.17895701472345835</v>
      </c>
      <c r="V34" s="381">
        <v>0.49212599341747204</v>
      </c>
      <c r="W34" s="381">
        <v>0.49562321085577055</v>
      </c>
      <c r="X34" s="466">
        <v>0.11128448388294591</v>
      </c>
      <c r="AC34" s="399">
        <v>0.41939415846631029</v>
      </c>
      <c r="AD34" s="381">
        <v>0.41939415846631023</v>
      </c>
      <c r="AE34" s="381">
        <v>0.41939415846631029</v>
      </c>
      <c r="AF34" s="381">
        <v>1.0146502145975664</v>
      </c>
      <c r="AG34" s="381">
        <v>1.0146502145975667</v>
      </c>
      <c r="AH34" s="381">
        <v>0.18790486545963128</v>
      </c>
      <c r="AI34" s="381">
        <v>0.44427273768226644</v>
      </c>
      <c r="AJ34" s="381">
        <v>0.44742989334233135</v>
      </c>
      <c r="AK34" s="466">
        <v>1.1106818442056661</v>
      </c>
    </row>
    <row r="35" spans="1:53" x14ac:dyDescent="0.2">
      <c r="A35" s="11" t="s">
        <v>59</v>
      </c>
      <c r="B35" s="11" t="s">
        <v>60</v>
      </c>
      <c r="C35" s="460">
        <v>0.21082708354062205</v>
      </c>
      <c r="D35" s="461">
        <v>0.20236797216399213</v>
      </c>
      <c r="E35" s="461">
        <v>0.41319505570461418</v>
      </c>
      <c r="F35" s="461">
        <v>3.4106324501888522E-3</v>
      </c>
      <c r="G35" s="461">
        <v>2.8913469247142469E-3</v>
      </c>
      <c r="H35" s="461">
        <v>5.5027897076178941E-3</v>
      </c>
      <c r="I35" s="461">
        <v>5.6516006702106644E-3</v>
      </c>
      <c r="J35" s="461">
        <v>0.12469731657634368</v>
      </c>
      <c r="K35" s="462">
        <v>5.5366337734877404E-2</v>
      </c>
      <c r="L35" s="399">
        <f t="shared" si="3"/>
        <v>0.61071507976856698</v>
      </c>
      <c r="M35" s="343">
        <f>L35*1000/GDP!C33</f>
        <v>2.7067824334670379E-3</v>
      </c>
      <c r="P35" s="399">
        <v>0.63847434282807047</v>
      </c>
      <c r="Q35" s="381">
        <v>0.63847434282807058</v>
      </c>
      <c r="R35" s="381">
        <v>0.63847434282807047</v>
      </c>
      <c r="S35" s="381">
        <v>0.15741511676432321</v>
      </c>
      <c r="T35" s="381">
        <v>0.1504067856769104</v>
      </c>
      <c r="U35" s="381">
        <v>0.51967031180621981</v>
      </c>
      <c r="V35" s="381">
        <v>1.0636577703876735</v>
      </c>
      <c r="W35" s="381">
        <v>1.0392415136112236</v>
      </c>
      <c r="X35" s="466">
        <v>0.26455627740289278</v>
      </c>
      <c r="AC35" s="399">
        <v>1.1999275612156648</v>
      </c>
      <c r="AD35" s="381">
        <v>1.1999275612156648</v>
      </c>
      <c r="AE35" s="381">
        <v>1.1999275612156646</v>
      </c>
      <c r="AF35" s="381">
        <v>2.9465306679412664</v>
      </c>
      <c r="AG35" s="381">
        <v>2.9465306679412659</v>
      </c>
      <c r="AH35" s="381">
        <v>0.54565382739653079</v>
      </c>
      <c r="AI35" s="381">
        <v>1.3095691857516736</v>
      </c>
      <c r="AJ35" s="381">
        <v>1.2799227319633757</v>
      </c>
      <c r="AK35" s="466">
        <v>3.2951181702918153</v>
      </c>
    </row>
    <row r="36" spans="1:53" x14ac:dyDescent="0.2">
      <c r="A36" s="11" t="s">
        <v>61</v>
      </c>
      <c r="B36" s="11" t="s">
        <v>62</v>
      </c>
      <c r="C36" s="460">
        <v>0.43601030354252623</v>
      </c>
      <c r="D36" s="461">
        <v>0.16484142261921542</v>
      </c>
      <c r="E36" s="461">
        <v>0.60085172616174165</v>
      </c>
      <c r="F36" s="461">
        <v>5.4297649066103095E-3</v>
      </c>
      <c r="G36" s="461">
        <v>2.5983884101514506E-3</v>
      </c>
      <c r="H36" s="461">
        <v>1.018884474208381E-2</v>
      </c>
      <c r="I36" s="461">
        <v>1.0468456577260983E-2</v>
      </c>
      <c r="J36" s="461">
        <v>4.2279193475724196E-2</v>
      </c>
      <c r="K36" s="462">
        <v>2.3374828987203975E-2</v>
      </c>
      <c r="L36" s="399">
        <f t="shared" si="3"/>
        <v>0.69519120326077644</v>
      </c>
      <c r="M36" s="343">
        <f>L36*1000/GDP!C34</f>
        <v>1.7762790246203166E-3</v>
      </c>
      <c r="P36" s="399">
        <v>0.65994302458289411</v>
      </c>
      <c r="Q36" s="381">
        <v>0.65994302458289389</v>
      </c>
      <c r="R36" s="381">
        <v>0.659943024582894</v>
      </c>
      <c r="S36" s="381">
        <v>0.13559613552910346</v>
      </c>
      <c r="T36" s="381">
        <v>0.12955921460629002</v>
      </c>
      <c r="U36" s="381">
        <v>0.45392495109754971</v>
      </c>
      <c r="V36" s="381">
        <v>2.8459284403214538</v>
      </c>
      <c r="W36" s="381">
        <v>2.8622104545278026</v>
      </c>
      <c r="X36" s="466">
        <v>0.19332419971221551</v>
      </c>
      <c r="AC36" s="399">
        <v>1.0612005054075269</v>
      </c>
      <c r="AD36" s="381">
        <v>1.0612005054075266</v>
      </c>
      <c r="AE36" s="381">
        <v>1.0612005054075269</v>
      </c>
      <c r="AF36" s="381">
        <v>2.5381181934959853</v>
      </c>
      <c r="AG36" s="381">
        <v>2.5381181934959844</v>
      </c>
      <c r="AH36" s="381">
        <v>0.47662119865242725</v>
      </c>
      <c r="AI36" s="381">
        <v>1.1235087425630632</v>
      </c>
      <c r="AJ36" s="381">
        <v>1.1325963183222565</v>
      </c>
      <c r="AK36" s="466">
        <v>2.7361760439153291</v>
      </c>
    </row>
    <row r="37" spans="1:53" x14ac:dyDescent="0.2">
      <c r="A37" s="11" t="s">
        <v>63</v>
      </c>
      <c r="B37" s="11" t="s">
        <v>64</v>
      </c>
      <c r="C37" s="460">
        <v>0.97887289364451913</v>
      </c>
      <c r="D37" s="461">
        <v>3.1212926410373484E-2</v>
      </c>
      <c r="E37" s="461">
        <v>1.0100878729396503</v>
      </c>
      <c r="F37" s="461">
        <v>1.3011733974631678E-2</v>
      </c>
      <c r="G37" s="461">
        <v>0</v>
      </c>
      <c r="H37" s="461">
        <v>1.975751675422989E-2</v>
      </c>
      <c r="I37" s="461">
        <v>0</v>
      </c>
      <c r="J37" s="461">
        <v>0</v>
      </c>
      <c r="K37" s="462">
        <v>0.51920615972431061</v>
      </c>
      <c r="L37" s="399">
        <f t="shared" si="3"/>
        <v>1.5620632833928223</v>
      </c>
      <c r="M37" s="343">
        <f>L37*1000/GDP!C35</f>
        <v>8.4224154605603337E-3</v>
      </c>
      <c r="P37" s="399">
        <v>1.4418244045395183</v>
      </c>
      <c r="Q37" s="381">
        <v>1.4418292122582648</v>
      </c>
      <c r="R37" s="381">
        <v>1.4418292122582652</v>
      </c>
      <c r="S37" s="381">
        <v>0.35665370452916095</v>
      </c>
      <c r="T37" s="381"/>
      <c r="U37" s="381">
        <v>0.89709192870990895</v>
      </c>
      <c r="V37" s="381">
        <v>0</v>
      </c>
      <c r="W37" s="381">
        <v>0</v>
      </c>
      <c r="X37" s="466">
        <v>0.39930452777811976</v>
      </c>
      <c r="AC37" s="399">
        <v>2.4222649996263907</v>
      </c>
      <c r="AD37" s="381">
        <v>2.4222730765938851</v>
      </c>
      <c r="AE37" s="381">
        <v>2.4222730765938856</v>
      </c>
      <c r="AF37" s="381">
        <v>5.8134553838253238</v>
      </c>
      <c r="AG37" s="381"/>
      <c r="AH37" s="381">
        <v>1.0765103144518908</v>
      </c>
      <c r="AI37" s="381"/>
      <c r="AJ37" s="381"/>
      <c r="AK37" s="466">
        <v>6.459394870917027</v>
      </c>
    </row>
    <row r="38" spans="1:53" x14ac:dyDescent="0.2">
      <c r="A38" s="11" t="s">
        <v>63</v>
      </c>
      <c r="B38" s="11" t="s">
        <v>65</v>
      </c>
      <c r="C38" s="460">
        <v>0.91190662042377635</v>
      </c>
      <c r="D38" s="461">
        <v>2.9076914856089608E-2</v>
      </c>
      <c r="E38" s="461">
        <v>0.94098353527986589</v>
      </c>
      <c r="F38" s="461">
        <v>7.5219944412918327E-3</v>
      </c>
      <c r="G38" s="461">
        <v>0</v>
      </c>
      <c r="H38" s="461">
        <v>9.0760822763441343E-3</v>
      </c>
      <c r="I38" s="461">
        <v>0</v>
      </c>
      <c r="J38" s="461">
        <v>0</v>
      </c>
      <c r="K38" s="462">
        <v>0.18657659526349935</v>
      </c>
      <c r="L38" s="399">
        <f t="shared" si="3"/>
        <v>1.1441582072610013</v>
      </c>
      <c r="M38" s="343">
        <f>L38*1000/GDP!C36</f>
        <v>7.3646558739234626E-3</v>
      </c>
      <c r="P38" s="399">
        <v>1.755139602276121</v>
      </c>
      <c r="Q38" s="381">
        <v>1.7551722171480779</v>
      </c>
      <c r="R38" s="381">
        <v>1.7551406100756644</v>
      </c>
      <c r="S38" s="381">
        <v>0.41609445475521151</v>
      </c>
      <c r="T38" s="381"/>
      <c r="U38" s="381">
        <v>1.0465838452673408</v>
      </c>
      <c r="V38" s="381">
        <v>0</v>
      </c>
      <c r="W38" s="381">
        <v>0</v>
      </c>
      <c r="X38" s="466">
        <v>0.46582085018105668</v>
      </c>
      <c r="AC38" s="399">
        <v>2.8257747596645548</v>
      </c>
      <c r="AD38" s="381">
        <v>2.8258272696084052</v>
      </c>
      <c r="AE38" s="381">
        <v>2.8257763822218194</v>
      </c>
      <c r="AF38" s="381">
        <v>6.7823396125099471</v>
      </c>
      <c r="AG38" s="381"/>
      <c r="AH38" s="381">
        <v>1.2559006143208089</v>
      </c>
      <c r="AI38" s="381"/>
      <c r="AJ38" s="381"/>
      <c r="AK38" s="466">
        <v>7.5354036859248517</v>
      </c>
    </row>
    <row r="39" spans="1:53" x14ac:dyDescent="0.2">
      <c r="A39" s="11" t="s">
        <v>66</v>
      </c>
      <c r="B39" s="11" t="s">
        <v>67</v>
      </c>
      <c r="C39" s="460">
        <v>1.5553747881308191</v>
      </c>
      <c r="D39" s="461">
        <v>6.4939648058683838E-2</v>
      </c>
      <c r="E39" s="461">
        <v>1.6203144361895037</v>
      </c>
      <c r="F39" s="461">
        <v>1.4411217773856183E-2</v>
      </c>
      <c r="G39" s="461">
        <v>5.1895715068620415E-3</v>
      </c>
      <c r="H39" s="461">
        <v>4.1358730514020493E-3</v>
      </c>
      <c r="I39" s="461">
        <v>6.0797413532009487E-2</v>
      </c>
      <c r="J39" s="461">
        <v>2.5383995341673772E-3</v>
      </c>
      <c r="K39" s="462">
        <v>0.11522144546234986</v>
      </c>
      <c r="L39" s="399">
        <f t="shared" si="3"/>
        <v>1.8226083570501508</v>
      </c>
      <c r="M39" s="343">
        <f>L39*1000/GDP!C37</f>
        <v>9.5795666826981539E-4</v>
      </c>
      <c r="P39" s="399">
        <v>0.34473616799858253</v>
      </c>
      <c r="Q39" s="381">
        <v>0.34473616799858264</v>
      </c>
      <c r="R39" s="381">
        <v>0.34473616799858264</v>
      </c>
      <c r="S39" s="381">
        <v>0.11907896046007119</v>
      </c>
      <c r="T39" s="381">
        <v>0.11907896046007119</v>
      </c>
      <c r="U39" s="381">
        <v>0.19662729582141375</v>
      </c>
      <c r="V39" s="381">
        <v>0.30645224145383282</v>
      </c>
      <c r="W39" s="381">
        <v>0.30645224145383265</v>
      </c>
      <c r="X39" s="466">
        <v>8.7516250616605895E-2</v>
      </c>
      <c r="AC39" s="399">
        <v>0.53089369871781711</v>
      </c>
      <c r="AD39" s="381">
        <v>0.53089369871781733</v>
      </c>
      <c r="AE39" s="381">
        <v>0.53089369871781722</v>
      </c>
      <c r="AF39" s="381">
        <v>1.2741448769227615</v>
      </c>
      <c r="AG39" s="381">
        <v>1.2741448769227617</v>
      </c>
      <c r="AH39" s="381">
        <v>0.23595275498569651</v>
      </c>
      <c r="AI39" s="381">
        <v>0.56628661196567176</v>
      </c>
      <c r="AJ39" s="381">
        <v>0.56628661196567154</v>
      </c>
      <c r="AK39" s="466">
        <v>1.415716529914179</v>
      </c>
    </row>
    <row r="40" spans="1:53" x14ac:dyDescent="0.2">
      <c r="A40" s="11" t="s">
        <v>66</v>
      </c>
      <c r="B40" s="11" t="s">
        <v>68</v>
      </c>
      <c r="C40" s="460">
        <v>1.1231227138030715</v>
      </c>
      <c r="D40" s="461">
        <v>3.235332920420371E-2</v>
      </c>
      <c r="E40" s="461">
        <v>1.1554760430072755</v>
      </c>
      <c r="F40" s="461">
        <v>1.3678109123197014E-2</v>
      </c>
      <c r="G40" s="461">
        <v>8.6764125035204958E-4</v>
      </c>
      <c r="H40" s="461">
        <v>2.7136630028712339E-3</v>
      </c>
      <c r="I40" s="461">
        <v>3.0015094187150169E-2</v>
      </c>
      <c r="J40" s="461">
        <v>8.6463234283971695E-4</v>
      </c>
      <c r="K40" s="462">
        <v>5.6176854042276229E-2</v>
      </c>
      <c r="L40" s="399">
        <f t="shared" si="3"/>
        <v>1.2597920369559619</v>
      </c>
      <c r="M40" s="343">
        <f>L40*1000/GDP!C38</f>
        <v>5.8635887221594697E-3</v>
      </c>
      <c r="P40" s="399">
        <v>1.8362223753272817</v>
      </c>
      <c r="Q40" s="381">
        <v>1.8362223753272819</v>
      </c>
      <c r="R40" s="381">
        <v>1.8362223753272822</v>
      </c>
      <c r="S40" s="381">
        <v>0.6342689625429565</v>
      </c>
      <c r="T40" s="381">
        <v>0.63426896254295662</v>
      </c>
      <c r="U40" s="381">
        <v>1.0473268362977832</v>
      </c>
      <c r="V40" s="381">
        <v>1.6323046867801823</v>
      </c>
      <c r="W40" s="381">
        <v>1.6323046867801823</v>
      </c>
      <c r="X40" s="466">
        <v>0.46615154574562245</v>
      </c>
      <c r="AC40" s="399">
        <v>2.8277824580040143</v>
      </c>
      <c r="AD40" s="381">
        <v>2.8277824580040143</v>
      </c>
      <c r="AE40" s="381">
        <v>2.8277824580040147</v>
      </c>
      <c r="AF40" s="381">
        <v>6.7866778992096339</v>
      </c>
      <c r="AG40" s="381">
        <v>6.7866778992096357</v>
      </c>
      <c r="AH40" s="381">
        <v>1.2567922035573398</v>
      </c>
      <c r="AI40" s="381">
        <v>3.0163012885376155</v>
      </c>
      <c r="AJ40" s="381">
        <v>3.0163012885376155</v>
      </c>
      <c r="AK40" s="466">
        <v>7.5407532213440396</v>
      </c>
    </row>
    <row r="41" spans="1:53" x14ac:dyDescent="0.2">
      <c r="A41" s="11" t="s">
        <v>69</v>
      </c>
      <c r="B41" s="11" t="s">
        <v>70</v>
      </c>
      <c r="C41" s="153">
        <v>10.58249299285575</v>
      </c>
      <c r="D41" s="447">
        <v>0.1502585211967348</v>
      </c>
      <c r="E41" s="447">
        <v>10.732751514052485</v>
      </c>
      <c r="F41" s="447">
        <v>0.30643562590228179</v>
      </c>
      <c r="G41" s="447">
        <v>0</v>
      </c>
      <c r="H41" s="447">
        <v>0.27029115160860639</v>
      </c>
      <c r="I41" s="447">
        <v>0.9517882438451275</v>
      </c>
      <c r="J41" s="447">
        <v>0.35203126827148562</v>
      </c>
      <c r="K41" s="155">
        <v>0.59295314031940682</v>
      </c>
      <c r="L41" s="413">
        <f t="shared" si="3"/>
        <v>13.206250943999393</v>
      </c>
      <c r="M41" s="344">
        <f>L41*1000/GDP!C39</f>
        <v>3.3329516413198889E-3</v>
      </c>
      <c r="P41" s="413">
        <v>1.4901874375745523</v>
      </c>
      <c r="Q41" s="173">
        <v>1.4901874375745521</v>
      </c>
      <c r="R41" s="173">
        <v>1.4901874375745523</v>
      </c>
      <c r="S41" s="173">
        <v>0.30131887648276562</v>
      </c>
      <c r="T41" s="173"/>
      <c r="U41" s="173">
        <v>0.91354097250478405</v>
      </c>
      <c r="V41" s="173">
        <v>2.2829316178659496</v>
      </c>
      <c r="W41" s="173">
        <v>2.28293161786595</v>
      </c>
      <c r="X41" s="247">
        <v>0.46530278418306947</v>
      </c>
      <c r="AC41" s="413">
        <v>2.1582405475425523</v>
      </c>
      <c r="AD41" s="173">
        <v>2.1582405475425519</v>
      </c>
      <c r="AE41" s="173">
        <v>2.1582405475425523</v>
      </c>
      <c r="AF41" s="173">
        <v>5.1797773141021262</v>
      </c>
      <c r="AG41" s="173"/>
      <c r="AH41" s="173">
        <v>0.9592180211300233</v>
      </c>
      <c r="AI41" s="173">
        <v>2.4400478002560164</v>
      </c>
      <c r="AJ41" s="173">
        <v>2.4400478002560169</v>
      </c>
      <c r="AK41" s="247">
        <v>6.1001195006400408</v>
      </c>
    </row>
    <row r="43" spans="1:53" s="8" customFormat="1" ht="13.5" thickBot="1" x14ac:dyDescent="0.25"/>
    <row r="44" spans="1:53" ht="13.5" thickTop="1" x14ac:dyDescent="0.2"/>
    <row r="45" spans="1:53" x14ac:dyDescent="0.2">
      <c r="E45" s="414"/>
    </row>
    <row r="46" spans="1:53" ht="20.25" thickBot="1" x14ac:dyDescent="0.35">
      <c r="A46" s="3" t="s">
        <v>86</v>
      </c>
      <c r="B46" s="365"/>
      <c r="C46" s="365"/>
      <c r="D46" s="365"/>
      <c r="E46" s="365"/>
      <c r="F46" s="365"/>
      <c r="G46" s="365"/>
      <c r="H46" s="365"/>
      <c r="I46" s="365"/>
      <c r="J46" s="365"/>
      <c r="K46" s="365"/>
      <c r="AC46" s="365"/>
      <c r="AD46" s="365"/>
      <c r="AE46" s="365"/>
      <c r="AF46" s="365"/>
      <c r="AG46" s="365"/>
      <c r="AH46" s="365"/>
      <c r="AI46" s="365"/>
      <c r="AJ46" s="365"/>
      <c r="AK46" s="365"/>
    </row>
    <row r="47" spans="1:53" ht="13.5" thickTop="1" x14ac:dyDescent="0.2">
      <c r="AL47" s="365"/>
      <c r="AM47" s="365"/>
      <c r="AN47" s="365"/>
      <c r="AO47" s="365"/>
      <c r="AP47" s="365"/>
      <c r="AQ47" s="365"/>
      <c r="AR47" s="365"/>
      <c r="AS47" s="365"/>
      <c r="AT47" s="365"/>
      <c r="AU47" s="365"/>
      <c r="AV47" s="365"/>
      <c r="AW47" s="365"/>
      <c r="AX47" s="365"/>
      <c r="AY47" s="365"/>
      <c r="AZ47" s="365"/>
      <c r="BA47" s="365"/>
    </row>
    <row r="48" spans="1:53" x14ac:dyDescent="0.2">
      <c r="C48" s="18" t="s">
        <v>84</v>
      </c>
      <c r="D48" s="19"/>
      <c r="E48" s="19"/>
      <c r="F48" s="19"/>
      <c r="G48" s="19"/>
      <c r="H48" s="19"/>
      <c r="I48" s="634" t="s">
        <v>367</v>
      </c>
      <c r="J48" s="634" t="s">
        <v>366</v>
      </c>
      <c r="K48" s="365"/>
      <c r="P48" s="23" t="s">
        <v>85</v>
      </c>
      <c r="Q48" s="98"/>
      <c r="R48" s="98"/>
      <c r="S48" s="98"/>
      <c r="T48" s="99"/>
      <c r="U48" s="365"/>
      <c r="V48" s="365"/>
      <c r="W48" s="365"/>
      <c r="X48" s="365"/>
      <c r="AC48" s="26" t="s">
        <v>73</v>
      </c>
      <c r="AD48" s="100"/>
      <c r="AE48" s="100"/>
      <c r="AF48" s="100"/>
      <c r="AG48" s="101"/>
      <c r="AH48" s="365"/>
      <c r="AI48" s="365"/>
      <c r="AJ48" s="365"/>
      <c r="AK48" s="365"/>
      <c r="AL48" s="365"/>
      <c r="AM48" s="365"/>
      <c r="AN48" s="365"/>
      <c r="AO48" s="365"/>
      <c r="AP48" s="365"/>
      <c r="AQ48" s="365"/>
      <c r="AR48" s="365"/>
      <c r="AS48" s="365"/>
      <c r="AT48" s="365"/>
      <c r="AU48" s="365"/>
      <c r="AV48" s="365"/>
      <c r="AW48" s="365"/>
      <c r="AX48" s="365"/>
      <c r="AY48" s="365"/>
      <c r="AZ48" s="365"/>
      <c r="BA48" s="365"/>
    </row>
    <row r="49" spans="1:53" ht="63.75" x14ac:dyDescent="0.2">
      <c r="C49" s="129" t="s">
        <v>226</v>
      </c>
      <c r="D49" s="114" t="s">
        <v>236</v>
      </c>
      <c r="E49" s="114" t="s">
        <v>404</v>
      </c>
      <c r="F49" s="129" t="s">
        <v>174</v>
      </c>
      <c r="G49" s="129" t="s">
        <v>175</v>
      </c>
      <c r="H49" s="129" t="s">
        <v>176</v>
      </c>
      <c r="I49" s="635"/>
      <c r="J49" s="635"/>
      <c r="P49" s="22" t="s">
        <v>173</v>
      </c>
      <c r="Q49" s="120" t="s">
        <v>403</v>
      </c>
      <c r="R49" s="120" t="s">
        <v>174</v>
      </c>
      <c r="S49" s="120" t="s">
        <v>175</v>
      </c>
      <c r="T49" s="120" t="s">
        <v>176</v>
      </c>
      <c r="U49" s="365"/>
      <c r="V49" s="365"/>
      <c r="W49" s="365"/>
      <c r="X49" s="365"/>
      <c r="AC49" s="29" t="s">
        <v>173</v>
      </c>
      <c r="AD49" s="29" t="s">
        <v>403</v>
      </c>
      <c r="AE49" s="29" t="s">
        <v>174</v>
      </c>
      <c r="AF49" s="29" t="s">
        <v>175</v>
      </c>
      <c r="AG49" s="29" t="s">
        <v>176</v>
      </c>
      <c r="AH49" s="365"/>
      <c r="AI49" s="365"/>
      <c r="AJ49" s="365"/>
      <c r="AK49" s="365"/>
      <c r="AL49" s="365"/>
      <c r="AM49" s="365"/>
      <c r="AN49" s="365"/>
      <c r="AO49" s="365"/>
      <c r="AP49" s="365"/>
      <c r="AQ49" s="365"/>
      <c r="AR49" s="365"/>
      <c r="AS49" s="365"/>
      <c r="AT49" s="365"/>
      <c r="AU49" s="365"/>
      <c r="AV49" s="365"/>
      <c r="AW49" s="365"/>
      <c r="AX49" s="365"/>
      <c r="AY49" s="365"/>
      <c r="AZ49" s="365"/>
      <c r="BA49" s="365"/>
    </row>
    <row r="50" spans="1:53" x14ac:dyDescent="0.2">
      <c r="A50" s="11" t="s">
        <v>1</v>
      </c>
      <c r="B50" s="11" t="s">
        <v>368</v>
      </c>
      <c r="C50" s="609">
        <v>0.67260015582389787</v>
      </c>
      <c r="D50" s="485">
        <f t="shared" ref="D50" si="4">SUM(D52:D79)</f>
        <v>2.1306466618680213</v>
      </c>
      <c r="E50" s="485">
        <f>SUM(E52:E79)</f>
        <v>1.4450385074971819</v>
      </c>
      <c r="F50" s="485">
        <f>SUM(F52:F79)</f>
        <v>0.54667399189931309</v>
      </c>
      <c r="G50" s="485">
        <f>SUM(G52:G79)</f>
        <v>0.77836093825458086</v>
      </c>
      <c r="H50" s="486">
        <f>SUM(H52:H79)</f>
        <v>0.23959347088384869</v>
      </c>
      <c r="I50" s="450">
        <f>SUM(I52:I79)</f>
        <v>3.6952750629057647</v>
      </c>
      <c r="J50" s="342">
        <f>I50*1000/GDP!C3</f>
        <v>2.4842527013111169E-4</v>
      </c>
      <c r="K50" s="31"/>
      <c r="P50" s="612">
        <v>0.6201995000635302</v>
      </c>
      <c r="Q50" s="446">
        <v>0.56555297202465427</v>
      </c>
      <c r="R50" s="446">
        <v>0.83895683190188686</v>
      </c>
      <c r="S50" s="446">
        <v>0.24320049763119328</v>
      </c>
      <c r="T50" s="402">
        <v>0.24575976279206266</v>
      </c>
      <c r="U50" s="424"/>
      <c r="V50" s="424"/>
      <c r="W50" s="424"/>
      <c r="X50" s="365"/>
      <c r="AC50" s="611">
        <v>185.43965051899553</v>
      </c>
      <c r="AD50" s="43">
        <v>74.914512157200349</v>
      </c>
      <c r="AE50" s="43">
        <v>49.398621212076925</v>
      </c>
      <c r="AF50" s="43">
        <v>134.26345048842231</v>
      </c>
      <c r="AG50" s="44">
        <v>110.6008324500412</v>
      </c>
      <c r="AH50" s="424"/>
      <c r="AI50" s="424"/>
      <c r="AJ50" s="424"/>
      <c r="AK50" s="365"/>
      <c r="AL50" s="365"/>
      <c r="AM50" s="365"/>
      <c r="AN50" s="365"/>
      <c r="AO50" s="365"/>
      <c r="AP50" s="365"/>
      <c r="AQ50" s="365"/>
      <c r="AR50" s="365"/>
      <c r="AS50" s="365"/>
      <c r="AT50" s="365"/>
      <c r="AU50" s="365"/>
      <c r="AV50" s="365"/>
      <c r="AW50" s="365"/>
      <c r="AX50" s="365"/>
      <c r="AY50" s="365"/>
      <c r="AZ50" s="365"/>
      <c r="BA50" s="365"/>
    </row>
    <row r="51" spans="1:53" x14ac:dyDescent="0.2">
      <c r="A51" s="106" t="s">
        <v>1</v>
      </c>
      <c r="B51" s="249" t="s">
        <v>349</v>
      </c>
      <c r="C51" s="609">
        <v>0.66248401036306548</v>
      </c>
      <c r="D51" s="451">
        <f t="shared" ref="D51" si="5">SUM(D52:D78)</f>
        <v>2.0134149986866041</v>
      </c>
      <c r="E51" s="451">
        <f>SUM(E52:E78)</f>
        <v>1.3379229897765972</v>
      </c>
      <c r="F51" s="451">
        <f>SUM(F52:F78)</f>
        <v>0.44794726663300449</v>
      </c>
      <c r="G51" s="451">
        <f>SUM(G52:G78)</f>
        <v>0.77333118486376307</v>
      </c>
      <c r="H51" s="455">
        <f>SUM(H52:H78)</f>
        <v>0.20857437512575003</v>
      </c>
      <c r="I51" s="399">
        <f>SUM(I52:I78)</f>
        <v>3.4432678253091225</v>
      </c>
      <c r="J51" s="343">
        <f>I51*1000/GDP!C4</f>
        <v>2.6854828422140061E-4</v>
      </c>
      <c r="P51" s="460"/>
      <c r="Q51" s="461"/>
      <c r="R51" s="461"/>
      <c r="S51" s="461"/>
      <c r="T51" s="462"/>
      <c r="U51" s="424"/>
      <c r="V51" s="424"/>
      <c r="W51" s="424"/>
      <c r="X51" s="365"/>
      <c r="AC51" s="379"/>
      <c r="AD51" s="459"/>
      <c r="AE51" s="459"/>
      <c r="AF51" s="459"/>
      <c r="AG51" s="380"/>
      <c r="AH51" s="424"/>
      <c r="AI51" s="424"/>
      <c r="AJ51" s="424"/>
      <c r="AL51" s="365"/>
      <c r="AM51" s="365"/>
      <c r="AN51" s="365"/>
      <c r="AO51" s="365"/>
      <c r="AP51" s="365"/>
      <c r="AQ51" s="365"/>
      <c r="AR51" s="365"/>
      <c r="AS51" s="365"/>
      <c r="AT51" s="365"/>
      <c r="AU51" s="365"/>
      <c r="AV51" s="365"/>
      <c r="AW51" s="365"/>
      <c r="AX51" s="365"/>
      <c r="AY51" s="365"/>
      <c r="AZ51" s="365"/>
      <c r="BA51" s="365"/>
    </row>
    <row r="52" spans="1:53" x14ac:dyDescent="0.2">
      <c r="A52" s="11" t="s">
        <v>3</v>
      </c>
      <c r="B52" s="11" t="s">
        <v>4</v>
      </c>
      <c r="C52" s="419" t="s">
        <v>227</v>
      </c>
      <c r="D52" s="417">
        <v>3.1658823766588733E-2</v>
      </c>
      <c r="E52" s="417">
        <v>3.1658823766588733E-2</v>
      </c>
      <c r="F52" s="417">
        <v>7.188067659555924E-3</v>
      </c>
      <c r="G52" s="417">
        <v>3.3029991302687967E-2</v>
      </c>
      <c r="H52" s="416">
        <v>3.0640944166076775E-3</v>
      </c>
      <c r="I52" s="399">
        <f>SUM(F52:H52)+D52</f>
        <v>7.4940977145440291E-2</v>
      </c>
      <c r="J52" s="343">
        <f>I52*1000/GDP!C5</f>
        <v>2.3154371943669022E-4</v>
      </c>
      <c r="P52" s="399" t="s">
        <v>227</v>
      </c>
      <c r="Q52" s="381">
        <v>0.28203313364557847</v>
      </c>
      <c r="R52" s="381">
        <v>0.81795459363927858</v>
      </c>
      <c r="S52" s="381">
        <v>0.17169000258324627</v>
      </c>
      <c r="T52" s="466">
        <v>0.2981090274781743</v>
      </c>
      <c r="U52" s="424"/>
      <c r="V52" s="424"/>
      <c r="W52" s="424"/>
      <c r="AC52" s="460" t="s">
        <v>227</v>
      </c>
      <c r="AD52" s="468">
        <v>35.276551635151023</v>
      </c>
      <c r="AE52" s="468">
        <v>35.276551635151023</v>
      </c>
      <c r="AF52" s="468">
        <v>88.191379087877564</v>
      </c>
      <c r="AG52" s="469">
        <v>88.191379087877564</v>
      </c>
      <c r="AH52" s="424"/>
      <c r="AI52" s="424"/>
      <c r="AJ52" s="424"/>
      <c r="AL52" s="365"/>
      <c r="AM52" s="365"/>
      <c r="AN52" s="365"/>
      <c r="AO52" s="365"/>
      <c r="AP52" s="365"/>
      <c r="AQ52" s="365"/>
      <c r="AR52" s="365"/>
      <c r="AS52" s="365"/>
      <c r="AT52" s="365"/>
      <c r="AU52" s="365"/>
      <c r="AV52" s="365"/>
      <c r="AW52" s="365"/>
      <c r="AX52" s="365"/>
      <c r="AY52" s="365"/>
      <c r="AZ52" s="365"/>
      <c r="BA52" s="365"/>
    </row>
    <row r="53" spans="1:53" x14ac:dyDescent="0.2">
      <c r="A53" s="11" t="s">
        <v>5</v>
      </c>
      <c r="B53" s="5" t="s">
        <v>6</v>
      </c>
      <c r="C53" s="422">
        <v>1.7734747154694985E-2</v>
      </c>
      <c r="D53" s="417">
        <v>5.4200698677613603E-2</v>
      </c>
      <c r="E53" s="417">
        <v>3.6465951522918615E-2</v>
      </c>
      <c r="F53" s="417">
        <v>2.4615904581973295E-3</v>
      </c>
      <c r="G53" s="417">
        <v>9.4578112250863575E-3</v>
      </c>
      <c r="H53" s="416">
        <v>2.6359900697317919E-3</v>
      </c>
      <c r="I53" s="399">
        <f t="shared" ref="I53:I55" si="6">SUM(F53:H53)+D53</f>
        <v>6.875609043062908E-2</v>
      </c>
      <c r="J53" s="343">
        <f>I53*1000/GDP!C6</f>
        <v>1.7721966443530338E-4</v>
      </c>
      <c r="P53" s="399">
        <v>1.9488733137027459</v>
      </c>
      <c r="Q53" s="381">
        <v>0.53234715016524214</v>
      </c>
      <c r="R53" s="381">
        <v>1.6243561659368382</v>
      </c>
      <c r="S53" s="381">
        <v>0.16540769433845409</v>
      </c>
      <c r="T53" s="466">
        <v>0.16874425629486914</v>
      </c>
      <c r="U53" s="424"/>
      <c r="V53" s="424"/>
      <c r="W53" s="424"/>
      <c r="AC53" s="467">
        <v>582.71312079712095</v>
      </c>
      <c r="AD53" s="468">
        <v>46.077243437039591</v>
      </c>
      <c r="AE53" s="468">
        <v>31.000532584994076</v>
      </c>
      <c r="AF53" s="468">
        <v>77.501331462485197</v>
      </c>
      <c r="AG53" s="469">
        <v>77.501331462485197</v>
      </c>
      <c r="AH53" s="424"/>
      <c r="AI53" s="424"/>
      <c r="AJ53" s="424"/>
      <c r="AL53" s="365"/>
      <c r="AM53" s="365"/>
      <c r="AN53" s="365"/>
      <c r="AO53" s="365"/>
      <c r="AP53" s="365"/>
      <c r="AQ53" s="365"/>
      <c r="AR53" s="365"/>
      <c r="AS53" s="365"/>
      <c r="AT53" s="365"/>
      <c r="AU53" s="365"/>
      <c r="AV53" s="365"/>
      <c r="AW53" s="365"/>
      <c r="AX53" s="365"/>
      <c r="AY53" s="365"/>
      <c r="AZ53" s="365"/>
      <c r="BA53" s="365"/>
    </row>
    <row r="54" spans="1:53" x14ac:dyDescent="0.2">
      <c r="A54" s="11" t="s">
        <v>7</v>
      </c>
      <c r="B54" s="5" t="s">
        <v>8</v>
      </c>
      <c r="C54" s="419" t="s">
        <v>227</v>
      </c>
      <c r="D54" s="417">
        <v>1.5169722178992777E-2</v>
      </c>
      <c r="E54" s="417">
        <v>1.5169722178992777E-2</v>
      </c>
      <c r="F54" s="417">
        <v>2.5596886206862087E-3</v>
      </c>
      <c r="G54" s="417">
        <v>1.1600693739999899E-2</v>
      </c>
      <c r="H54" s="416">
        <v>2.6858837961626675E-3</v>
      </c>
      <c r="I54" s="399">
        <f t="shared" si="6"/>
        <v>3.2015988335841551E-2</v>
      </c>
      <c r="J54" s="343">
        <f>I54*1000/GDP!C7</f>
        <v>3.1516762812885442E-4</v>
      </c>
      <c r="P54" s="399" t="s">
        <v>227</v>
      </c>
      <c r="Q54" s="381">
        <v>1.0738746896604929</v>
      </c>
      <c r="R54" s="381">
        <v>1.8768202217956615</v>
      </c>
      <c r="S54" s="381">
        <v>0.36026624316890926</v>
      </c>
      <c r="T54" s="466">
        <v>0.62467281338788561</v>
      </c>
      <c r="U54" s="424"/>
      <c r="V54" s="424"/>
      <c r="W54" s="424"/>
      <c r="AC54" s="460" t="s">
        <v>227</v>
      </c>
      <c r="AD54" s="468">
        <v>69.646456082301782</v>
      </c>
      <c r="AE54" s="468">
        <v>69.646456082301768</v>
      </c>
      <c r="AF54" s="468">
        <v>174.11614020575445</v>
      </c>
      <c r="AG54" s="469">
        <v>174.11614020575445</v>
      </c>
      <c r="AH54" s="424"/>
      <c r="AI54" s="424"/>
      <c r="AJ54" s="424"/>
      <c r="AL54" s="365"/>
      <c r="AM54" s="365"/>
      <c r="AN54" s="365"/>
      <c r="AO54" s="365"/>
      <c r="AP54" s="365"/>
      <c r="AQ54" s="365"/>
      <c r="AR54" s="365"/>
      <c r="AS54" s="365"/>
      <c r="AT54" s="365"/>
      <c r="AU54" s="365"/>
      <c r="AV54" s="365"/>
      <c r="AW54" s="365"/>
      <c r="AX54" s="365"/>
      <c r="AY54" s="365"/>
      <c r="AZ54" s="365"/>
      <c r="BA54" s="365"/>
    </row>
    <row r="55" spans="1:53" x14ac:dyDescent="0.2">
      <c r="A55" s="11" t="s">
        <v>9</v>
      </c>
      <c r="B55" s="5" t="s">
        <v>10</v>
      </c>
      <c r="C55" s="419" t="s">
        <v>227</v>
      </c>
      <c r="D55" s="417">
        <v>6.0308149991184145E-3</v>
      </c>
      <c r="E55" s="417">
        <v>6.0308149991184145E-3</v>
      </c>
      <c r="F55" s="417">
        <v>6.126715969546931E-3</v>
      </c>
      <c r="G55" s="417">
        <v>5.4528855563989306E-3</v>
      </c>
      <c r="H55" s="416">
        <v>4.4169906734538569E-3</v>
      </c>
      <c r="I55" s="399">
        <f t="shared" si="6"/>
        <v>2.2027407198518135E-2</v>
      </c>
      <c r="J55" s="343">
        <f>I55*1000/GDP!C8</f>
        <v>3.0035871658941782E-4</v>
      </c>
      <c r="P55" s="399" t="s">
        <v>227</v>
      </c>
      <c r="Q55" s="381">
        <v>1.0361348478682901</v>
      </c>
      <c r="R55" s="381">
        <v>1.7068402239674438</v>
      </c>
      <c r="S55" s="381">
        <v>0.45686426059100199</v>
      </c>
      <c r="T55" s="466">
        <v>0.44595620911486372</v>
      </c>
      <c r="U55" s="424"/>
      <c r="V55" s="424"/>
      <c r="W55" s="424"/>
      <c r="AC55" s="460" t="s">
        <v>227</v>
      </c>
      <c r="AD55" s="468">
        <v>81.687367927604271</v>
      </c>
      <c r="AE55" s="468">
        <v>81.687367927604285</v>
      </c>
      <c r="AF55" s="468">
        <v>204.21841981901071</v>
      </c>
      <c r="AG55" s="469">
        <v>204.21841981901073</v>
      </c>
      <c r="AH55" s="424"/>
      <c r="AI55" s="424"/>
      <c r="AJ55" s="424"/>
      <c r="AL55" s="365"/>
      <c r="AM55" s="365"/>
      <c r="AN55" s="365"/>
      <c r="AO55" s="365"/>
      <c r="AP55" s="365"/>
      <c r="AQ55" s="365"/>
      <c r="AR55" s="365"/>
      <c r="AS55" s="365"/>
      <c r="AT55" s="365"/>
      <c r="AU55" s="365"/>
      <c r="AV55" s="365"/>
      <c r="AW55" s="365"/>
      <c r="AX55" s="365"/>
      <c r="AY55" s="365"/>
      <c r="AZ55" s="365"/>
      <c r="BA55" s="365"/>
    </row>
    <row r="56" spans="1:53" x14ac:dyDescent="0.2">
      <c r="A56" s="11" t="s">
        <v>11</v>
      </c>
      <c r="B56" s="5" t="s">
        <v>12</v>
      </c>
      <c r="C56" s="423" t="s">
        <v>228</v>
      </c>
      <c r="D56" s="424" t="s">
        <v>228</v>
      </c>
      <c r="E56" s="424" t="s">
        <v>228</v>
      </c>
      <c r="F56" s="424" t="s">
        <v>228</v>
      </c>
      <c r="G56" s="424" t="s">
        <v>228</v>
      </c>
      <c r="H56" s="426" t="s">
        <v>228</v>
      </c>
      <c r="I56" s="423" t="s">
        <v>228</v>
      </c>
      <c r="J56" s="426" t="s">
        <v>228</v>
      </c>
      <c r="P56" s="399" t="s">
        <v>228</v>
      </c>
      <c r="Q56" s="381" t="s">
        <v>228</v>
      </c>
      <c r="R56" s="381" t="s">
        <v>228</v>
      </c>
      <c r="S56" s="381" t="s">
        <v>228</v>
      </c>
      <c r="T56" s="466" t="s">
        <v>228</v>
      </c>
      <c r="U56" s="424"/>
      <c r="V56" s="424"/>
      <c r="W56" s="424"/>
      <c r="AC56" s="467" t="s">
        <v>228</v>
      </c>
      <c r="AD56" s="468" t="s">
        <v>228</v>
      </c>
      <c r="AE56" s="468" t="s">
        <v>228</v>
      </c>
      <c r="AF56" s="468" t="s">
        <v>228</v>
      </c>
      <c r="AG56" s="469" t="s">
        <v>228</v>
      </c>
      <c r="AH56" s="424"/>
      <c r="AI56" s="424"/>
      <c r="AJ56" s="424"/>
      <c r="AL56" s="365"/>
      <c r="AM56" s="365"/>
      <c r="AN56" s="365"/>
      <c r="AO56" s="365"/>
      <c r="AP56" s="365"/>
      <c r="AQ56" s="365"/>
      <c r="AR56" s="365"/>
      <c r="AS56" s="365"/>
      <c r="AT56" s="365"/>
      <c r="AU56" s="365"/>
      <c r="AV56" s="365"/>
      <c r="AW56" s="365"/>
      <c r="AX56" s="365"/>
      <c r="AY56" s="365"/>
      <c r="AZ56" s="365"/>
      <c r="BA56" s="365"/>
    </row>
    <row r="57" spans="1:53" x14ac:dyDescent="0.2">
      <c r="A57" s="11" t="s">
        <v>13</v>
      </c>
      <c r="B57" s="5" t="s">
        <v>14</v>
      </c>
      <c r="C57" s="419" t="s">
        <v>227</v>
      </c>
      <c r="D57" s="417">
        <v>2.6995999071999777E-2</v>
      </c>
      <c r="E57" s="417">
        <v>2.6995999071999777E-2</v>
      </c>
      <c r="F57" s="417">
        <v>3.1859996079368805E-2</v>
      </c>
      <c r="G57" s="417">
        <v>2.7889557806476555E-2</v>
      </c>
      <c r="H57" s="416">
        <v>6.5637653982175033E-3</v>
      </c>
      <c r="I57" s="399">
        <f t="shared" ref="I57:I69" si="7">SUM(F57:H57)+D57</f>
        <v>9.330931835606264E-2</v>
      </c>
      <c r="J57" s="343">
        <f>I57*1000/GDP!C10</f>
        <v>3.4536238463554633E-4</v>
      </c>
      <c r="P57" s="399" t="s">
        <v>227</v>
      </c>
      <c r="Q57" s="381">
        <v>0.43863309715121712</v>
      </c>
      <c r="R57" s="381">
        <v>1.6169091350687346</v>
      </c>
      <c r="S57" s="381">
        <v>0.20133066770126082</v>
      </c>
      <c r="T57" s="466">
        <v>0.46604835024334046</v>
      </c>
      <c r="U57" s="424"/>
      <c r="V57" s="424"/>
      <c r="W57" s="424"/>
      <c r="AC57" s="460" t="s">
        <v>227</v>
      </c>
      <c r="AD57" s="468">
        <v>46.303562416011907</v>
      </c>
      <c r="AE57" s="468">
        <v>46.303562416011907</v>
      </c>
      <c r="AF57" s="468">
        <v>115.75890604002976</v>
      </c>
      <c r="AG57" s="469">
        <v>115.75890604002976</v>
      </c>
      <c r="AH57" s="424"/>
      <c r="AI57" s="424"/>
      <c r="AJ57" s="424"/>
      <c r="AL57" s="365"/>
      <c r="AM57" s="365"/>
      <c r="AN57" s="365"/>
      <c r="AO57" s="365"/>
      <c r="AP57" s="365"/>
      <c r="AQ57" s="365"/>
      <c r="AR57" s="365"/>
      <c r="AS57" s="365"/>
      <c r="AT57" s="365"/>
      <c r="AU57" s="365"/>
      <c r="AV57" s="365"/>
      <c r="AW57" s="365"/>
      <c r="AX57" s="365"/>
      <c r="AY57" s="365"/>
      <c r="AZ57" s="365"/>
      <c r="BA57" s="365"/>
    </row>
    <row r="58" spans="1:53" x14ac:dyDescent="0.2">
      <c r="A58" s="11" t="s">
        <v>15</v>
      </c>
      <c r="B58" s="5" t="s">
        <v>16</v>
      </c>
      <c r="C58" s="419" t="s">
        <v>227</v>
      </c>
      <c r="D58" s="417">
        <v>1.7127924833482133E-2</v>
      </c>
      <c r="E58" s="417">
        <v>1.7127924833482133E-2</v>
      </c>
      <c r="F58" s="417">
        <v>2.4640463944812993E-2</v>
      </c>
      <c r="G58" s="417">
        <v>2.9638192827346906E-3</v>
      </c>
      <c r="H58" s="416">
        <v>3.4709650607224916E-3</v>
      </c>
      <c r="I58" s="399">
        <f t="shared" si="7"/>
        <v>4.8203173121752305E-2</v>
      </c>
      <c r="J58" s="343">
        <f>I58*1000/GDP!C11</f>
        <v>2.3395964278244305E-4</v>
      </c>
      <c r="P58" s="399" t="s">
        <v>227</v>
      </c>
      <c r="Q58" s="381">
        <v>0.69901239879633215</v>
      </c>
      <c r="R58" s="381">
        <v>0.60755195963703346</v>
      </c>
      <c r="S58" s="381">
        <v>0.23106267359512114</v>
      </c>
      <c r="T58" s="466">
        <v>0.3504930070184748</v>
      </c>
      <c r="U58" s="424"/>
      <c r="V58" s="424"/>
      <c r="W58" s="424"/>
      <c r="AC58" s="460" t="s">
        <v>227</v>
      </c>
      <c r="AD58" s="468">
        <v>52.828984957050459</v>
      </c>
      <c r="AE58" s="468">
        <v>52.828984957050451</v>
      </c>
      <c r="AF58" s="468">
        <v>132.07246239262616</v>
      </c>
      <c r="AG58" s="469">
        <v>132.07246239262616</v>
      </c>
      <c r="AH58" s="424"/>
      <c r="AI58" s="424"/>
      <c r="AJ58" s="424"/>
      <c r="AL58" s="365"/>
      <c r="AM58" s="365"/>
      <c r="AN58" s="365"/>
      <c r="AO58" s="365"/>
      <c r="AP58" s="365"/>
      <c r="AQ58" s="365"/>
      <c r="AR58" s="365"/>
      <c r="AS58" s="365"/>
      <c r="AT58" s="365"/>
      <c r="AU58" s="365"/>
      <c r="AV58" s="365"/>
      <c r="AW58" s="365"/>
      <c r="AX58" s="365"/>
      <c r="AY58" s="365"/>
      <c r="AZ58" s="365"/>
      <c r="BA58" s="365"/>
    </row>
    <row r="59" spans="1:53" x14ac:dyDescent="0.2">
      <c r="A59" s="11" t="s">
        <v>17</v>
      </c>
      <c r="B59" s="5" t="s">
        <v>18</v>
      </c>
      <c r="C59" s="419" t="s">
        <v>227</v>
      </c>
      <c r="D59" s="417">
        <v>4.0329942362246705E-4</v>
      </c>
      <c r="E59" s="417">
        <v>4.0329942362246705E-4</v>
      </c>
      <c r="F59" s="417">
        <v>2.0164971181123358E-3</v>
      </c>
      <c r="G59" s="425" t="s">
        <v>233</v>
      </c>
      <c r="H59" s="416">
        <v>1.4634917251308803E-2</v>
      </c>
      <c r="I59" s="399">
        <f t="shared" si="7"/>
        <v>1.7054713793043606E-2</v>
      </c>
      <c r="J59" s="343">
        <f>I59*1000/GDP!C12</f>
        <v>5.9178714712667367E-4</v>
      </c>
      <c r="P59" s="399" t="s">
        <v>227</v>
      </c>
      <c r="Q59" s="381">
        <v>0.84608270690028053</v>
      </c>
      <c r="R59" s="381">
        <v>0.84608270690028065</v>
      </c>
      <c r="S59" s="381" t="s">
        <v>233</v>
      </c>
      <c r="T59" s="466">
        <v>0.46951932150493431</v>
      </c>
      <c r="U59" s="424"/>
      <c r="V59" s="424"/>
      <c r="W59" s="424"/>
      <c r="AC59" s="460" t="s">
        <v>227</v>
      </c>
      <c r="AD59" s="468">
        <v>92.997567079131116</v>
      </c>
      <c r="AE59" s="468">
        <v>92.997567079131116</v>
      </c>
      <c r="AF59" s="461" t="s">
        <v>233</v>
      </c>
      <c r="AG59" s="469">
        <v>232.49391769782781</v>
      </c>
      <c r="AH59" s="424"/>
      <c r="AI59" s="424"/>
      <c r="AJ59" s="424"/>
      <c r="AL59" s="365"/>
      <c r="AM59" s="365"/>
      <c r="AN59" s="365"/>
      <c r="AO59" s="365"/>
      <c r="AP59" s="365"/>
      <c r="AQ59" s="365"/>
      <c r="AR59" s="365"/>
      <c r="AS59" s="365"/>
      <c r="AT59" s="365"/>
      <c r="AU59" s="365"/>
      <c r="AV59" s="365"/>
      <c r="AW59" s="365"/>
      <c r="AX59" s="365"/>
      <c r="AY59" s="365"/>
      <c r="AZ59" s="365"/>
      <c r="BA59" s="365"/>
    </row>
    <row r="60" spans="1:53" x14ac:dyDescent="0.2">
      <c r="A60" s="11" t="s">
        <v>19</v>
      </c>
      <c r="B60" s="5" t="s">
        <v>20</v>
      </c>
      <c r="C60" s="419" t="s">
        <v>227</v>
      </c>
      <c r="D60" s="417">
        <v>5.3290439956604388E-2</v>
      </c>
      <c r="E60" s="417">
        <v>5.3290439956604388E-2</v>
      </c>
      <c r="F60" s="417">
        <v>6.0447749701856568E-3</v>
      </c>
      <c r="G60" s="417">
        <v>3.2785697319124632E-2</v>
      </c>
      <c r="H60" s="416">
        <v>1.956744525379131E-2</v>
      </c>
      <c r="I60" s="399">
        <f t="shared" si="7"/>
        <v>0.11168835749970599</v>
      </c>
      <c r="J60" s="343">
        <f>I60*1000/GDP!C13</f>
        <v>6.3805511439747489E-4</v>
      </c>
      <c r="P60" s="399" t="s">
        <v>227</v>
      </c>
      <c r="Q60" s="381">
        <v>1.4176802775696451</v>
      </c>
      <c r="R60" s="381">
        <v>1.7026988136428387</v>
      </c>
      <c r="S60" s="381">
        <v>0.63047846593499257</v>
      </c>
      <c r="T60" s="466">
        <v>0.59878278051315703</v>
      </c>
      <c r="U60" s="424"/>
      <c r="V60" s="424"/>
      <c r="W60" s="424"/>
      <c r="AC60" s="460" t="s">
        <v>227</v>
      </c>
      <c r="AD60" s="468">
        <v>165.33441519948184</v>
      </c>
      <c r="AE60" s="468">
        <v>165.33441519948187</v>
      </c>
      <c r="AF60" s="468">
        <v>413.33603799870468</v>
      </c>
      <c r="AG60" s="469">
        <v>413.33603799870468</v>
      </c>
      <c r="AH60" s="424"/>
      <c r="AI60" s="424"/>
      <c r="AJ60" s="424"/>
      <c r="AL60" s="365"/>
      <c r="AM60" s="365"/>
      <c r="AN60" s="365"/>
      <c r="AO60" s="365"/>
      <c r="AP60" s="365"/>
      <c r="AQ60" s="365"/>
      <c r="AR60" s="365"/>
      <c r="AS60" s="365"/>
      <c r="AT60" s="365"/>
      <c r="AU60" s="365"/>
      <c r="AV60" s="365"/>
      <c r="AW60" s="365"/>
      <c r="AX60" s="365"/>
      <c r="AY60" s="365"/>
      <c r="AZ60" s="365"/>
      <c r="BA60" s="365"/>
    </row>
    <row r="61" spans="1:53" x14ac:dyDescent="0.2">
      <c r="A61" s="11" t="s">
        <v>21</v>
      </c>
      <c r="B61" s="5" t="s">
        <v>22</v>
      </c>
      <c r="C61" s="422">
        <v>0.21516878986303478</v>
      </c>
      <c r="D61" s="417">
        <v>0.48730890244625458</v>
      </c>
      <c r="E61" s="417">
        <v>0.2721401125832198</v>
      </c>
      <c r="F61" s="417">
        <v>7.3334015456395771E-2</v>
      </c>
      <c r="G61" s="417">
        <v>0.120516548085448</v>
      </c>
      <c r="H61" s="416">
        <v>1.5681123325057056E-2</v>
      </c>
      <c r="I61" s="399">
        <f t="shared" si="7"/>
        <v>0.6968405893131554</v>
      </c>
      <c r="J61" s="343">
        <f>I61*1000/GDP!C14</f>
        <v>3.4350711242752682E-4</v>
      </c>
      <c r="P61" s="399">
        <v>0.43050978363952541</v>
      </c>
      <c r="Q61" s="381">
        <v>0.6062013746104995</v>
      </c>
      <c r="R61" s="381">
        <v>0.83964645996207221</v>
      </c>
      <c r="S61" s="381">
        <v>0.39131642833889563</v>
      </c>
      <c r="T61" s="466">
        <v>0.45396247915842208</v>
      </c>
      <c r="U61" s="424"/>
      <c r="V61" s="424"/>
      <c r="W61" s="424"/>
      <c r="AC61" s="467">
        <v>128.72242530821808</v>
      </c>
      <c r="AD61" s="468">
        <v>155.68924885741768</v>
      </c>
      <c r="AE61" s="468">
        <v>86.945445690328825</v>
      </c>
      <c r="AF61" s="468">
        <v>217.36361422582206</v>
      </c>
      <c r="AG61" s="469">
        <v>217.36361422582203</v>
      </c>
      <c r="AH61" s="424"/>
      <c r="AI61" s="424"/>
      <c r="AJ61" s="424"/>
      <c r="AL61" s="365"/>
      <c r="AM61" s="365"/>
      <c r="AN61" s="365"/>
      <c r="AO61" s="365"/>
      <c r="AP61" s="365"/>
      <c r="AQ61" s="365"/>
      <c r="AR61" s="365"/>
      <c r="AS61" s="365"/>
      <c r="AT61" s="365"/>
      <c r="AU61" s="365"/>
      <c r="AV61" s="365"/>
      <c r="AW61" s="365"/>
      <c r="AX61" s="365"/>
      <c r="AY61" s="365"/>
      <c r="AZ61" s="365"/>
      <c r="BA61" s="365"/>
    </row>
    <row r="62" spans="1:53" x14ac:dyDescent="0.2">
      <c r="A62" s="11" t="s">
        <v>23</v>
      </c>
      <c r="B62" s="5" t="s">
        <v>24</v>
      </c>
      <c r="C62" s="422">
        <v>0.16066715470233583</v>
      </c>
      <c r="D62" s="417">
        <v>0.48767894645638482</v>
      </c>
      <c r="E62" s="417">
        <v>0.32701179175404899</v>
      </c>
      <c r="F62" s="417">
        <v>0.12389791810442002</v>
      </c>
      <c r="G62" s="417">
        <v>0.22086177010803237</v>
      </c>
      <c r="H62" s="416">
        <v>3.3257768811303184E-2</v>
      </c>
      <c r="I62" s="399">
        <f t="shared" si="7"/>
        <v>0.86569640348014043</v>
      </c>
      <c r="J62" s="343">
        <f>I62*1000/GDP!C15</f>
        <v>2.9263059450200383E-4</v>
      </c>
      <c r="P62" s="399">
        <v>0.63555045372759422</v>
      </c>
      <c r="Q62" s="381">
        <v>0.60450718676496962</v>
      </c>
      <c r="R62" s="381">
        <v>1.1706121761199975</v>
      </c>
      <c r="S62" s="381">
        <v>0.21097344272254553</v>
      </c>
      <c r="T62" s="466">
        <v>0.27842420775051052</v>
      </c>
      <c r="U62" s="424"/>
      <c r="V62" s="424"/>
      <c r="W62" s="424"/>
      <c r="AC62" s="467">
        <v>190.02958566455069</v>
      </c>
      <c r="AD62" s="468">
        <v>60.635733457525085</v>
      </c>
      <c r="AE62" s="468">
        <v>40.659126227093687</v>
      </c>
      <c r="AF62" s="468">
        <v>101.64781556773421</v>
      </c>
      <c r="AG62" s="469">
        <v>101.64781556773421</v>
      </c>
      <c r="AH62" s="424"/>
      <c r="AI62" s="424"/>
      <c r="AJ62" s="424"/>
      <c r="AL62" s="365"/>
      <c r="AM62" s="365"/>
      <c r="AN62" s="365"/>
      <c r="AO62" s="365"/>
      <c r="AP62" s="365"/>
      <c r="AQ62" s="365"/>
      <c r="AR62" s="365"/>
      <c r="AS62" s="365"/>
      <c r="AT62" s="365"/>
      <c r="AU62" s="365"/>
      <c r="AV62" s="365"/>
      <c r="AW62" s="365"/>
      <c r="AX62" s="365"/>
      <c r="AY62" s="365"/>
      <c r="AZ62" s="365"/>
      <c r="BA62" s="365"/>
    </row>
    <row r="63" spans="1:53" x14ac:dyDescent="0.2">
      <c r="A63" s="11" t="s">
        <v>25</v>
      </c>
      <c r="B63" s="5" t="s">
        <v>26</v>
      </c>
      <c r="C63" s="419" t="s">
        <v>227</v>
      </c>
      <c r="D63" s="417">
        <v>4.6677710357104713E-3</v>
      </c>
      <c r="E63" s="417">
        <v>4.6677710357104713E-3</v>
      </c>
      <c r="F63" s="417">
        <v>1.5239161057538565E-2</v>
      </c>
      <c r="G63" s="417">
        <v>3.7898628374185639E-4</v>
      </c>
      <c r="H63" s="416">
        <v>2.4786255806142064E-3</v>
      </c>
      <c r="I63" s="399">
        <f t="shared" si="7"/>
        <v>2.2764543957605098E-2</v>
      </c>
      <c r="J63" s="343">
        <f>I63*1000/GDP!C16</f>
        <v>1.0715752192433205E-4</v>
      </c>
      <c r="P63" s="399" t="s">
        <v>227</v>
      </c>
      <c r="Q63" s="381">
        <v>3.0708450454599663</v>
      </c>
      <c r="R63" s="381">
        <v>1.3716651417237515</v>
      </c>
      <c r="S63" s="381">
        <v>0.80156981438878128</v>
      </c>
      <c r="T63" s="466">
        <v>1.0046330611896601</v>
      </c>
      <c r="U63" s="424"/>
      <c r="V63" s="424"/>
      <c r="W63" s="424"/>
      <c r="AC63" s="460" t="s">
        <v>227</v>
      </c>
      <c r="AD63" s="468">
        <v>136.4015209716498</v>
      </c>
      <c r="AE63" s="468">
        <v>136.4015209716498</v>
      </c>
      <c r="AF63" s="468">
        <v>341.00380242912451</v>
      </c>
      <c r="AG63" s="469">
        <v>341.00380242912451</v>
      </c>
      <c r="AH63" s="424"/>
      <c r="AI63" s="424"/>
      <c r="AJ63" s="424"/>
      <c r="AL63" s="365"/>
      <c r="AM63" s="365"/>
      <c r="AN63" s="365"/>
      <c r="AO63" s="365"/>
      <c r="AP63" s="365"/>
      <c r="AQ63" s="365"/>
      <c r="AR63" s="365"/>
      <c r="AS63" s="365"/>
      <c r="AT63" s="365"/>
      <c r="AU63" s="365"/>
      <c r="AV63" s="365"/>
      <c r="AW63" s="365"/>
      <c r="AX63" s="365"/>
      <c r="AY63" s="365"/>
      <c r="AZ63" s="365"/>
      <c r="BA63" s="365"/>
    </row>
    <row r="64" spans="1:53" x14ac:dyDescent="0.2">
      <c r="A64" s="11" t="s">
        <v>27</v>
      </c>
      <c r="B64" s="5" t="s">
        <v>28</v>
      </c>
      <c r="C64" s="419" t="s">
        <v>227</v>
      </c>
      <c r="D64" s="417">
        <v>2.5893449951988386E-2</v>
      </c>
      <c r="E64" s="417">
        <v>2.5893449951988386E-2</v>
      </c>
      <c r="F64" s="417">
        <v>2.0533675592862486E-2</v>
      </c>
      <c r="G64" s="417">
        <v>1.5234471097812407E-2</v>
      </c>
      <c r="H64" s="416">
        <v>4.2099560872707886E-3</v>
      </c>
      <c r="I64" s="399">
        <f t="shared" si="7"/>
        <v>6.5871552729934071E-2</v>
      </c>
      <c r="J64" s="343">
        <f>I64*1000/GDP!C17</f>
        <v>3.4013845188207264E-4</v>
      </c>
      <c r="P64" s="399" t="s">
        <v>227</v>
      </c>
      <c r="Q64" s="381">
        <v>0.43736712262832134</v>
      </c>
      <c r="R64" s="381">
        <v>1.2159464229608341</v>
      </c>
      <c r="S64" s="381">
        <v>0.17644926371484826</v>
      </c>
      <c r="T64" s="466">
        <v>0.30593616023644443</v>
      </c>
      <c r="U64" s="424"/>
      <c r="V64" s="424"/>
      <c r="W64" s="424"/>
      <c r="AC64" s="460" t="s">
        <v>227</v>
      </c>
      <c r="AD64" s="468">
        <v>56.113516761093244</v>
      </c>
      <c r="AE64" s="468">
        <v>56.113516761093244</v>
      </c>
      <c r="AF64" s="468">
        <v>140.28379190273313</v>
      </c>
      <c r="AG64" s="469">
        <v>140.2837919027331</v>
      </c>
      <c r="AH64" s="424"/>
      <c r="AI64" s="424"/>
      <c r="AJ64" s="424"/>
      <c r="AL64" s="365"/>
      <c r="AM64" s="365"/>
      <c r="AN64" s="365"/>
      <c r="AO64" s="365"/>
      <c r="AP64" s="365"/>
      <c r="AQ64" s="365"/>
      <c r="AR64" s="365"/>
      <c r="AS64" s="365"/>
      <c r="AT64" s="365"/>
      <c r="AU64" s="365"/>
      <c r="AV64" s="365"/>
      <c r="AW64" s="365"/>
      <c r="AX64" s="365"/>
      <c r="AY64" s="365"/>
      <c r="AZ64" s="365"/>
      <c r="BA64" s="365"/>
    </row>
    <row r="65" spans="1:53" x14ac:dyDescent="0.2">
      <c r="A65" s="11" t="s">
        <v>29</v>
      </c>
      <c r="B65" s="5" t="s">
        <v>30</v>
      </c>
      <c r="C65" s="419" t="s">
        <v>227</v>
      </c>
      <c r="D65" s="417">
        <v>4.341129090359077E-3</v>
      </c>
      <c r="E65" s="417">
        <v>4.341129090359077E-3</v>
      </c>
      <c r="F65" s="417">
        <v>1.9619270541824916E-2</v>
      </c>
      <c r="G65" s="425" t="s">
        <v>233</v>
      </c>
      <c r="H65" s="416">
        <v>1.3183533568884578E-3</v>
      </c>
      <c r="I65" s="399">
        <f t="shared" si="7"/>
        <v>2.527875298907245E-2</v>
      </c>
      <c r="J65" s="343">
        <f>I65*1000/GDP!C18</f>
        <v>1.0034795220959963E-4</v>
      </c>
      <c r="P65" s="399" t="s">
        <v>227</v>
      </c>
      <c r="Q65" s="381">
        <v>2.6879034374301058</v>
      </c>
      <c r="R65" s="381">
        <v>1.116956397587735</v>
      </c>
      <c r="S65" s="381" t="s">
        <v>233</v>
      </c>
      <c r="T65" s="466">
        <v>1.3732847467588103</v>
      </c>
      <c r="U65" s="424"/>
      <c r="V65" s="424"/>
      <c r="W65" s="424"/>
      <c r="AC65" s="460" t="s">
        <v>227</v>
      </c>
      <c r="AD65" s="468">
        <v>134.52585274372015</v>
      </c>
      <c r="AE65" s="468">
        <v>134.52585274372015</v>
      </c>
      <c r="AF65" s="461" t="s">
        <v>233</v>
      </c>
      <c r="AG65" s="469">
        <v>336.31463185930045</v>
      </c>
      <c r="AH65" s="424"/>
      <c r="AI65" s="424"/>
      <c r="AJ65" s="424"/>
      <c r="AL65" s="365"/>
      <c r="AM65" s="365"/>
      <c r="AN65" s="365"/>
      <c r="AO65" s="365"/>
      <c r="AP65" s="365"/>
      <c r="AQ65" s="365"/>
      <c r="AR65" s="365"/>
      <c r="AS65" s="365"/>
      <c r="AT65" s="365"/>
      <c r="AU65" s="365"/>
      <c r="AV65" s="365"/>
      <c r="AW65" s="365"/>
      <c r="AX65" s="365"/>
      <c r="AY65" s="365"/>
      <c r="AZ65" s="365"/>
      <c r="BA65" s="365"/>
    </row>
    <row r="66" spans="1:53" x14ac:dyDescent="0.2">
      <c r="A66" s="11" t="s">
        <v>31</v>
      </c>
      <c r="B66" s="5" t="s">
        <v>32</v>
      </c>
      <c r="C66" s="422">
        <v>6.6216759462859973E-2</v>
      </c>
      <c r="D66" s="417">
        <v>0.19267175093336381</v>
      </c>
      <c r="E66" s="417">
        <v>0.12645499147050382</v>
      </c>
      <c r="F66" s="417">
        <v>2.8105265806704582E-2</v>
      </c>
      <c r="G66" s="417">
        <v>3.5859026526477045E-2</v>
      </c>
      <c r="H66" s="416">
        <v>1.3243808552498982E-3</v>
      </c>
      <c r="I66" s="399">
        <f t="shared" si="7"/>
        <v>0.25796042412179532</v>
      </c>
      <c r="J66" s="343">
        <f>I66*1000/GDP!C19</f>
        <v>1.5078623947581193E-4</v>
      </c>
      <c r="P66" s="399">
        <v>0.51756104004111281</v>
      </c>
      <c r="Q66" s="381">
        <v>0.38209227708063992</v>
      </c>
      <c r="R66" s="381">
        <v>1.577573972696239</v>
      </c>
      <c r="S66" s="381">
        <v>0.17807861328041072</v>
      </c>
      <c r="T66" s="466">
        <v>0.20553023184839492</v>
      </c>
      <c r="U66" s="424"/>
      <c r="V66" s="424"/>
      <c r="W66" s="424"/>
      <c r="AC66" s="467">
        <v>154.75075097229274</v>
      </c>
      <c r="AD66" s="468">
        <v>67.509637666340922</v>
      </c>
      <c r="AE66" s="468">
        <v>44.308159415785205</v>
      </c>
      <c r="AF66" s="468">
        <v>110.77039853946302</v>
      </c>
      <c r="AG66" s="469">
        <v>110.77039853946302</v>
      </c>
      <c r="AH66" s="424"/>
      <c r="AI66" s="424"/>
      <c r="AJ66" s="424"/>
      <c r="AL66" s="365"/>
      <c r="AM66" s="365"/>
      <c r="AN66" s="365"/>
      <c r="AO66" s="365"/>
      <c r="AP66" s="365"/>
      <c r="AQ66" s="365"/>
      <c r="AR66" s="365"/>
      <c r="AS66" s="365"/>
      <c r="AT66" s="365"/>
      <c r="AU66" s="365"/>
      <c r="AV66" s="365"/>
      <c r="AW66" s="365"/>
      <c r="AX66" s="365"/>
      <c r="AY66" s="365"/>
      <c r="AZ66" s="365"/>
      <c r="BA66" s="365"/>
    </row>
    <row r="67" spans="1:53" x14ac:dyDescent="0.2">
      <c r="A67" s="11" t="s">
        <v>33</v>
      </c>
      <c r="B67" s="5" t="s">
        <v>34</v>
      </c>
      <c r="C67" s="419" t="s">
        <v>227</v>
      </c>
      <c r="D67" s="417">
        <v>1.486232747009878E-4</v>
      </c>
      <c r="E67" s="417">
        <v>1.486232747009878E-4</v>
      </c>
      <c r="F67" s="417">
        <v>9.5653939597555764E-4</v>
      </c>
      <c r="G67" s="425" t="s">
        <v>233</v>
      </c>
      <c r="H67" s="416">
        <v>1.7377339227949089E-2</v>
      </c>
      <c r="I67" s="399">
        <f t="shared" si="7"/>
        <v>1.8482501898625634E-2</v>
      </c>
      <c r="J67" s="343">
        <f>I67*1000/GDP!C20</f>
        <v>4.9931116000177312E-4</v>
      </c>
      <c r="P67" s="399" t="s">
        <v>227</v>
      </c>
      <c r="Q67" s="381">
        <v>0.18731570689432969</v>
      </c>
      <c r="R67" s="381">
        <v>0.18731570689432975</v>
      </c>
      <c r="S67" s="381" t="s">
        <v>233</v>
      </c>
      <c r="T67" s="466">
        <v>9.1914414619428161E-2</v>
      </c>
      <c r="U67" s="424"/>
      <c r="V67" s="424"/>
      <c r="W67" s="424"/>
      <c r="AC67" s="460" t="s">
        <v>227</v>
      </c>
      <c r="AD67" s="468">
        <v>18.205463646759661</v>
      </c>
      <c r="AE67" s="468">
        <v>18.205463646759664</v>
      </c>
      <c r="AF67" s="461" t="s">
        <v>233</v>
      </c>
      <c r="AG67" s="469">
        <v>45.513659116899149</v>
      </c>
      <c r="AH67" s="424"/>
      <c r="AI67" s="424"/>
      <c r="AJ67" s="424"/>
      <c r="AL67" s="365"/>
      <c r="AM67" s="365"/>
      <c r="AN67" s="365"/>
      <c r="AO67" s="365"/>
      <c r="AP67" s="365"/>
      <c r="AQ67" s="365"/>
      <c r="AR67" s="365"/>
      <c r="AS67" s="365"/>
      <c r="AT67" s="365"/>
      <c r="AU67" s="365"/>
      <c r="AV67" s="365"/>
      <c r="AW67" s="365"/>
      <c r="AX67" s="365"/>
      <c r="AY67" s="365"/>
      <c r="AZ67" s="365"/>
      <c r="BA67" s="365"/>
    </row>
    <row r="68" spans="1:53" x14ac:dyDescent="0.2">
      <c r="A68" s="11" t="s">
        <v>35</v>
      </c>
      <c r="B68" s="5" t="s">
        <v>36</v>
      </c>
      <c r="C68" s="419" t="s">
        <v>227</v>
      </c>
      <c r="D68" s="417">
        <v>8.7262200114286042E-5</v>
      </c>
      <c r="E68" s="417">
        <v>8.7262200114286042E-5</v>
      </c>
      <c r="F68" s="417">
        <v>1.2552882065620654E-3</v>
      </c>
      <c r="G68" s="425" t="s">
        <v>233</v>
      </c>
      <c r="H68" s="416">
        <v>1.7431000306187595E-2</v>
      </c>
      <c r="I68" s="399">
        <f t="shared" si="7"/>
        <v>1.8773550712863948E-2</v>
      </c>
      <c r="J68" s="343">
        <f>I68*1000/GDP!C21</f>
        <v>2.9542315592723527E-4</v>
      </c>
      <c r="P68" s="399" t="s">
        <v>227</v>
      </c>
      <c r="Q68" s="381">
        <v>0.51242381934211889</v>
      </c>
      <c r="R68" s="381">
        <v>0.51242381934211878</v>
      </c>
      <c r="S68" s="381" t="s">
        <v>233</v>
      </c>
      <c r="T68" s="466">
        <v>0.12418780497426329</v>
      </c>
      <c r="U68" s="424"/>
      <c r="V68" s="424"/>
      <c r="W68" s="424"/>
      <c r="AC68" s="460" t="s">
        <v>227</v>
      </c>
      <c r="AD68" s="468">
        <v>24.597845486924722</v>
      </c>
      <c r="AE68" s="468">
        <v>24.597845486924719</v>
      </c>
      <c r="AF68" s="461" t="s">
        <v>233</v>
      </c>
      <c r="AG68" s="469">
        <v>61.4946137173118</v>
      </c>
      <c r="AH68" s="424"/>
      <c r="AI68" s="424"/>
      <c r="AJ68" s="424"/>
      <c r="AL68" s="365"/>
      <c r="AM68" s="365"/>
      <c r="AN68" s="365"/>
      <c r="AO68" s="365"/>
      <c r="AP68" s="365"/>
      <c r="AQ68" s="365"/>
      <c r="AR68" s="365"/>
      <c r="AS68" s="365"/>
      <c r="AT68" s="365"/>
      <c r="AU68" s="365"/>
      <c r="AV68" s="365"/>
      <c r="AW68" s="365"/>
      <c r="AX68" s="365"/>
      <c r="AY68" s="365"/>
      <c r="AZ68" s="365"/>
      <c r="BA68" s="365"/>
    </row>
    <row r="69" spans="1:53" x14ac:dyDescent="0.2">
      <c r="A69" s="11" t="s">
        <v>37</v>
      </c>
      <c r="B69" s="5" t="s">
        <v>38</v>
      </c>
      <c r="C69" s="419" t="s">
        <v>227</v>
      </c>
      <c r="D69" s="417">
        <v>3.072804254625089E-3</v>
      </c>
      <c r="E69" s="417">
        <v>3.072804254625089E-3</v>
      </c>
      <c r="F69" s="417">
        <v>2.8134402079623561E-4</v>
      </c>
      <c r="G69" s="417">
        <v>5.9679497335116669E-4</v>
      </c>
      <c r="H69" s="416">
        <v>1.3565373607633268E-4</v>
      </c>
      <c r="I69" s="399">
        <f t="shared" si="7"/>
        <v>4.0865969848488237E-3</v>
      </c>
      <c r="J69" s="343">
        <f>I69*1000/GDP!C22</f>
        <v>9.4431023774120155E-5</v>
      </c>
      <c r="P69" s="399" t="s">
        <v>227</v>
      </c>
      <c r="Q69" s="381">
        <v>0.74965831621176826</v>
      </c>
      <c r="R69" s="381">
        <v>3.4708003476280322</v>
      </c>
      <c r="S69" s="381">
        <v>0.3493436039598623</v>
      </c>
      <c r="T69" s="466">
        <v>0.37507841531886515</v>
      </c>
      <c r="U69" s="424"/>
      <c r="V69" s="424"/>
      <c r="W69" s="424"/>
      <c r="AC69" s="460" t="s">
        <v>227</v>
      </c>
      <c r="AD69" s="468">
        <v>66.030498842858435</v>
      </c>
      <c r="AE69" s="468">
        <v>66.030498842858435</v>
      </c>
      <c r="AF69" s="468">
        <v>165.07624710714609</v>
      </c>
      <c r="AG69" s="469">
        <v>165.07624710714612</v>
      </c>
      <c r="AH69" s="424"/>
      <c r="AI69" s="424"/>
      <c r="AJ69" s="424"/>
      <c r="AL69" s="365"/>
      <c r="AM69" s="365"/>
      <c r="AN69" s="365"/>
      <c r="AO69" s="365"/>
      <c r="AP69" s="365"/>
      <c r="AQ69" s="365"/>
      <c r="AR69" s="365"/>
      <c r="AS69" s="365"/>
      <c r="AT69" s="365"/>
      <c r="AU69" s="365"/>
      <c r="AV69" s="365"/>
      <c r="AW69" s="365"/>
      <c r="AX69" s="365"/>
      <c r="AY69" s="365"/>
      <c r="AZ69" s="365"/>
      <c r="BA69" s="365"/>
    </row>
    <row r="70" spans="1:53" x14ac:dyDescent="0.2">
      <c r="A70" s="11" t="s">
        <v>39</v>
      </c>
      <c r="B70" s="5" t="s">
        <v>40</v>
      </c>
      <c r="C70" s="423" t="s">
        <v>228</v>
      </c>
      <c r="D70" s="424" t="s">
        <v>228</v>
      </c>
      <c r="E70" s="424" t="s">
        <v>228</v>
      </c>
      <c r="F70" s="424" t="s">
        <v>228</v>
      </c>
      <c r="G70" s="424" t="s">
        <v>228</v>
      </c>
      <c r="H70" s="426" t="s">
        <v>228</v>
      </c>
      <c r="I70" s="423" t="s">
        <v>228</v>
      </c>
      <c r="J70" s="426" t="s">
        <v>228</v>
      </c>
      <c r="P70" s="399" t="s">
        <v>228</v>
      </c>
      <c r="Q70" s="381" t="s">
        <v>228</v>
      </c>
      <c r="R70" s="381" t="s">
        <v>228</v>
      </c>
      <c r="S70" s="381" t="s">
        <v>228</v>
      </c>
      <c r="T70" s="466" t="s">
        <v>228</v>
      </c>
      <c r="U70" s="424"/>
      <c r="V70" s="424"/>
      <c r="W70" s="424"/>
      <c r="AC70" s="467" t="s">
        <v>228</v>
      </c>
      <c r="AD70" s="468" t="s">
        <v>228</v>
      </c>
      <c r="AE70" s="468" t="s">
        <v>228</v>
      </c>
      <c r="AF70" s="468" t="s">
        <v>228</v>
      </c>
      <c r="AG70" s="469" t="s">
        <v>228</v>
      </c>
      <c r="AH70" s="424"/>
      <c r="AI70" s="424"/>
      <c r="AJ70" s="424"/>
      <c r="AL70" s="365"/>
      <c r="AM70" s="365"/>
      <c r="AN70" s="365"/>
      <c r="AO70" s="365"/>
      <c r="AP70" s="365"/>
      <c r="AQ70" s="365"/>
      <c r="AR70" s="365"/>
      <c r="AS70" s="365"/>
      <c r="AT70" s="365"/>
      <c r="AU70" s="365"/>
      <c r="AV70" s="365"/>
      <c r="AW70" s="365"/>
      <c r="AX70" s="365"/>
      <c r="AY70" s="365"/>
      <c r="AZ70" s="365"/>
      <c r="BA70" s="365"/>
    </row>
    <row r="71" spans="1:53" x14ac:dyDescent="0.2">
      <c r="A71" s="11" t="s">
        <v>41</v>
      </c>
      <c r="B71" s="5" t="s">
        <v>42</v>
      </c>
      <c r="C71" s="422">
        <v>1.1174228407878514E-2</v>
      </c>
      <c r="D71" s="417">
        <v>4.5726714092144273E-2</v>
      </c>
      <c r="E71" s="417">
        <v>3.4552485684265756E-2</v>
      </c>
      <c r="F71" s="417">
        <v>4.3557069145074602E-3</v>
      </c>
      <c r="G71" s="417">
        <v>6.6999984815936282E-3</v>
      </c>
      <c r="H71" s="416">
        <v>1.8597954540237724E-3</v>
      </c>
      <c r="I71" s="399">
        <f t="shared" ref="I71:I86" si="8">SUM(F71:H71)+D71</f>
        <v>5.8642214942269136E-2</v>
      </c>
      <c r="J71" s="343">
        <f>I71*1000/GDP!C24</f>
        <v>9.2843697810670499E-5</v>
      </c>
      <c r="P71" s="399">
        <v>1.1219104827187263</v>
      </c>
      <c r="Q71" s="381">
        <v>0.28092561321078885</v>
      </c>
      <c r="R71" s="381">
        <v>0.34962034343246151</v>
      </c>
      <c r="S71" s="381">
        <v>0.12407995133227236</v>
      </c>
      <c r="T71" s="466">
        <v>0.16239110065641726</v>
      </c>
      <c r="U71" s="424"/>
      <c r="V71" s="424"/>
      <c r="W71" s="424"/>
      <c r="AC71" s="467">
        <v>335.45123433289916</v>
      </c>
      <c r="AD71" s="468">
        <v>32.29847840745559</v>
      </c>
      <c r="AE71" s="468">
        <v>24.405705394626214</v>
      </c>
      <c r="AF71" s="468">
        <v>61.014263486565547</v>
      </c>
      <c r="AG71" s="469">
        <v>61.014263486565547</v>
      </c>
      <c r="AH71" s="424"/>
      <c r="AI71" s="424"/>
      <c r="AJ71" s="424"/>
      <c r="AL71" s="365"/>
      <c r="AM71" s="365"/>
      <c r="AN71" s="365"/>
      <c r="AO71" s="365"/>
      <c r="AP71" s="365"/>
      <c r="AQ71" s="365"/>
      <c r="AR71" s="365"/>
      <c r="AS71" s="365"/>
      <c r="AT71" s="365"/>
      <c r="AU71" s="365"/>
      <c r="AV71" s="365"/>
      <c r="AW71" s="365"/>
      <c r="AX71" s="365"/>
      <c r="AY71" s="365"/>
      <c r="AZ71" s="365"/>
      <c r="BA71" s="365"/>
    </row>
    <row r="72" spans="1:53" x14ac:dyDescent="0.2">
      <c r="A72" s="11" t="s">
        <v>43</v>
      </c>
      <c r="B72" s="5" t="s">
        <v>44</v>
      </c>
      <c r="C72" s="419" t="s">
        <v>227</v>
      </c>
      <c r="D72" s="417">
        <v>8.5316122625399129E-2</v>
      </c>
      <c r="E72" s="417">
        <v>7.2308124078457103E-2</v>
      </c>
      <c r="F72" s="417">
        <v>9.0461465976328162E-3</v>
      </c>
      <c r="G72" s="417">
        <v>7.6897751212157348E-2</v>
      </c>
      <c r="H72" s="416">
        <v>2.0930609966495709E-2</v>
      </c>
      <c r="I72" s="399">
        <f t="shared" si="8"/>
        <v>0.19219063040168499</v>
      </c>
      <c r="J72" s="343">
        <f>I72*1000/GDP!C25</f>
        <v>2.5437283240047938E-4</v>
      </c>
      <c r="P72" s="596" t="s">
        <v>227</v>
      </c>
      <c r="Q72" s="381">
        <v>0.53562564765847043</v>
      </c>
      <c r="R72" s="381">
        <v>0.68965671922135885</v>
      </c>
      <c r="S72" s="381">
        <v>0.17437526972508754</v>
      </c>
      <c r="T72" s="466">
        <v>0.32181137517992331</v>
      </c>
      <c r="U72" s="424"/>
      <c r="V72" s="424"/>
      <c r="W72" s="424"/>
      <c r="AC72" s="606" t="s">
        <v>227</v>
      </c>
      <c r="AD72" s="468">
        <v>69.086123597985036</v>
      </c>
      <c r="AE72" s="468">
        <v>58.552684340293013</v>
      </c>
      <c r="AF72" s="468">
        <v>146.3817108507325</v>
      </c>
      <c r="AG72" s="469">
        <v>146.3817108507325</v>
      </c>
      <c r="AH72" s="424"/>
      <c r="AI72" s="424"/>
      <c r="AJ72" s="424"/>
      <c r="AL72" s="365"/>
      <c r="AM72" s="365"/>
      <c r="AN72" s="365"/>
      <c r="AO72" s="365"/>
      <c r="AP72" s="365"/>
      <c r="AQ72" s="365"/>
      <c r="AR72" s="365"/>
      <c r="AS72" s="365"/>
      <c r="AT72" s="365"/>
      <c r="AU72" s="365"/>
      <c r="AV72" s="365"/>
      <c r="AW72" s="365"/>
      <c r="AX72" s="365"/>
      <c r="AY72" s="365"/>
      <c r="AZ72" s="365"/>
      <c r="BA72" s="365"/>
    </row>
    <row r="73" spans="1:53" x14ac:dyDescent="0.2">
      <c r="A73" s="11" t="s">
        <v>45</v>
      </c>
      <c r="B73" s="5" t="s">
        <v>46</v>
      </c>
      <c r="C73" s="419" t="s">
        <v>227</v>
      </c>
      <c r="D73" s="417">
        <v>9.4729372929079191E-3</v>
      </c>
      <c r="E73" s="417">
        <v>9.4729372929079191E-3</v>
      </c>
      <c r="F73" s="417">
        <v>4.5148219710863984E-3</v>
      </c>
      <c r="G73" s="417">
        <v>4.5171707890689534E-3</v>
      </c>
      <c r="H73" s="416">
        <v>2.5965045644608378E-3</v>
      </c>
      <c r="I73" s="399">
        <f t="shared" si="8"/>
        <v>2.110143461752411E-2</v>
      </c>
      <c r="J73" s="343">
        <f>I73*1000/GDP!C26</f>
        <v>9.0287422308993505E-5</v>
      </c>
      <c r="P73" s="399" t="s">
        <v>227</v>
      </c>
      <c r="Q73" s="381">
        <v>0.30566278174446632</v>
      </c>
      <c r="R73" s="381">
        <v>0.5262928673536782</v>
      </c>
      <c r="S73" s="381">
        <v>0.26079063882522358</v>
      </c>
      <c r="T73" s="466">
        <v>0.27163106696181755</v>
      </c>
      <c r="U73" s="424"/>
      <c r="V73" s="424"/>
      <c r="W73" s="424"/>
      <c r="AC73" s="460" t="s">
        <v>227</v>
      </c>
      <c r="AD73" s="468">
        <v>27.383414796480618</v>
      </c>
      <c r="AE73" s="468">
        <v>27.383414796480626</v>
      </c>
      <c r="AF73" s="468">
        <v>68.458536991201555</v>
      </c>
      <c r="AG73" s="469">
        <v>68.458536991201555</v>
      </c>
      <c r="AH73" s="424"/>
      <c r="AI73" s="424"/>
      <c r="AJ73" s="424"/>
      <c r="AL73" s="365"/>
      <c r="AM73" s="365"/>
      <c r="AN73" s="365"/>
      <c r="AO73" s="365"/>
      <c r="AP73" s="365"/>
      <c r="AQ73" s="365"/>
      <c r="AR73" s="365"/>
      <c r="AS73" s="365"/>
      <c r="AT73" s="365"/>
      <c r="AU73" s="365"/>
      <c r="AV73" s="365"/>
      <c r="AW73" s="365"/>
      <c r="AX73" s="365"/>
      <c r="AY73" s="365"/>
      <c r="AZ73" s="365"/>
      <c r="BA73" s="365"/>
    </row>
    <row r="74" spans="1:53" x14ac:dyDescent="0.2">
      <c r="A74" s="11" t="s">
        <v>47</v>
      </c>
      <c r="B74" s="5" t="s">
        <v>48</v>
      </c>
      <c r="C74" s="419" t="s">
        <v>227</v>
      </c>
      <c r="D74" s="417">
        <v>2.4063019551253808E-2</v>
      </c>
      <c r="E74" s="417">
        <v>2.4063019551253808E-2</v>
      </c>
      <c r="F74" s="417">
        <v>2.0115218415781892E-2</v>
      </c>
      <c r="G74" s="417">
        <v>2.3248510764043492E-2</v>
      </c>
      <c r="H74" s="416">
        <v>1.0457330314171311E-2</v>
      </c>
      <c r="I74" s="399">
        <f t="shared" si="8"/>
        <v>7.7884079045250507E-2</v>
      </c>
      <c r="J74" s="343">
        <f>I74*1000/GDP!C27</f>
        <v>2.3184960644563669E-4</v>
      </c>
      <c r="P74" s="399" t="s">
        <v>227</v>
      </c>
      <c r="Q74" s="381">
        <v>0.73708603478730284</v>
      </c>
      <c r="R74" s="381">
        <v>1.0680352635111832</v>
      </c>
      <c r="S74" s="381">
        <v>0.21414271426336046</v>
      </c>
      <c r="T74" s="466">
        <v>0.37129472112699946</v>
      </c>
      <c r="U74" s="424"/>
      <c r="V74" s="424"/>
      <c r="W74" s="424"/>
      <c r="AC74" s="460" t="s">
        <v>227</v>
      </c>
      <c r="AD74" s="468">
        <v>72.128913071292104</v>
      </c>
      <c r="AE74" s="468">
        <v>72.128913071292104</v>
      </c>
      <c r="AF74" s="468">
        <v>180.32228267823027</v>
      </c>
      <c r="AG74" s="469">
        <v>180.32228267823027</v>
      </c>
      <c r="AH74" s="424"/>
      <c r="AI74" s="424"/>
      <c r="AJ74" s="424"/>
      <c r="AL74" s="365"/>
      <c r="AM74" s="365"/>
      <c r="AN74" s="365"/>
      <c r="AO74" s="365"/>
      <c r="AP74" s="365"/>
      <c r="AQ74" s="365"/>
      <c r="AR74" s="365"/>
      <c r="AS74" s="365"/>
      <c r="AT74" s="365"/>
      <c r="AU74" s="365"/>
      <c r="AV74" s="365"/>
      <c r="AW74" s="365"/>
      <c r="AX74" s="365"/>
      <c r="AY74" s="365"/>
      <c r="AZ74" s="365"/>
      <c r="BA74" s="365"/>
    </row>
    <row r="75" spans="1:53" x14ac:dyDescent="0.2">
      <c r="A75" s="11" t="s">
        <v>49</v>
      </c>
      <c r="B75" s="5" t="s">
        <v>50</v>
      </c>
      <c r="C75" s="419" t="s">
        <v>227</v>
      </c>
      <c r="D75" s="417">
        <v>1.2043999194358295E-2</v>
      </c>
      <c r="E75" s="417">
        <v>1.2043999194358295E-2</v>
      </c>
      <c r="F75" s="417">
        <v>8.267485292474952E-3</v>
      </c>
      <c r="G75" s="417">
        <v>1.3349429939190855E-2</v>
      </c>
      <c r="H75" s="416">
        <v>4.252349902917129E-3</v>
      </c>
      <c r="I75" s="399">
        <f t="shared" si="8"/>
        <v>3.791326432894123E-2</v>
      </c>
      <c r="J75" s="343">
        <f>I75*1000/GDP!C28</f>
        <v>3.1192010011634277E-4</v>
      </c>
      <c r="P75" s="399" t="s">
        <v>227</v>
      </c>
      <c r="Q75" s="381">
        <v>0.46424172106609496</v>
      </c>
      <c r="R75" s="381">
        <v>1.0123508727533808</v>
      </c>
      <c r="S75" s="381">
        <v>0.18043538437313056</v>
      </c>
      <c r="T75" s="466">
        <v>0.40866547255935176</v>
      </c>
      <c r="U75" s="424"/>
      <c r="V75" s="424"/>
      <c r="W75" s="424"/>
      <c r="AC75" s="460" t="s">
        <v>227</v>
      </c>
      <c r="AD75" s="468">
        <v>59.475518979922235</v>
      </c>
      <c r="AE75" s="468">
        <v>59.475518979922242</v>
      </c>
      <c r="AF75" s="468">
        <v>148.68879744980558</v>
      </c>
      <c r="AG75" s="469">
        <v>148.68879744980558</v>
      </c>
      <c r="AH75" s="424"/>
      <c r="AI75" s="424"/>
      <c r="AJ75" s="424"/>
      <c r="AL75" s="365"/>
      <c r="AM75" s="365"/>
      <c r="AN75" s="365"/>
      <c r="AO75" s="365"/>
      <c r="AP75" s="365"/>
      <c r="AQ75" s="365"/>
      <c r="AR75" s="365"/>
      <c r="AS75" s="365"/>
      <c r="AT75" s="365"/>
      <c r="AU75" s="365"/>
      <c r="AV75" s="365"/>
      <c r="AW75" s="365"/>
      <c r="AX75" s="365"/>
      <c r="AY75" s="365"/>
      <c r="AZ75" s="365"/>
      <c r="BA75" s="365"/>
    </row>
    <row r="76" spans="1:53" x14ac:dyDescent="0.2">
      <c r="A76" s="11" t="s">
        <v>51</v>
      </c>
      <c r="B76" s="5" t="s">
        <v>52</v>
      </c>
      <c r="C76" s="419" t="s">
        <v>227</v>
      </c>
      <c r="D76" s="417">
        <v>2.9755658729718683E-3</v>
      </c>
      <c r="E76" s="417">
        <v>2.9755658729718683E-3</v>
      </c>
      <c r="F76" s="417">
        <v>1.6020834272351498E-3</v>
      </c>
      <c r="G76" s="417">
        <v>5.8995844887817488E-3</v>
      </c>
      <c r="H76" s="416">
        <v>1.7097033280308012E-3</v>
      </c>
      <c r="I76" s="399">
        <f t="shared" si="8"/>
        <v>1.2186937117019568E-2</v>
      </c>
      <c r="J76" s="343">
        <f>I76*1000/GDP!C29</f>
        <v>2.4497833270387294E-4</v>
      </c>
      <c r="P76" s="399" t="s">
        <v>227</v>
      </c>
      <c r="Q76" s="381">
        <v>0.57306353767660712</v>
      </c>
      <c r="R76" s="381">
        <v>1.473022872615245</v>
      </c>
      <c r="S76" s="381">
        <v>0.1777246759243061</v>
      </c>
      <c r="T76" s="466">
        <v>0.19985025440263116</v>
      </c>
      <c r="U76" s="424"/>
      <c r="V76" s="424"/>
      <c r="W76" s="424"/>
      <c r="AC76" s="460" t="s">
        <v>227</v>
      </c>
      <c r="AD76" s="468">
        <v>40.937661421990853</v>
      </c>
      <c r="AE76" s="468">
        <v>40.93766142199086</v>
      </c>
      <c r="AF76" s="468">
        <v>102.34415355497715</v>
      </c>
      <c r="AG76" s="469">
        <v>102.34415355497714</v>
      </c>
      <c r="AH76" s="424"/>
      <c r="AI76" s="424"/>
      <c r="AJ76" s="424"/>
      <c r="AL76" s="365"/>
      <c r="AM76" s="365"/>
      <c r="AN76" s="365"/>
      <c r="AO76" s="365"/>
      <c r="AP76" s="365"/>
      <c r="AQ76" s="365"/>
      <c r="AR76" s="365"/>
      <c r="AS76" s="365"/>
      <c r="AT76" s="365"/>
      <c r="AU76" s="365"/>
      <c r="AV76" s="365"/>
      <c r="AW76" s="365"/>
      <c r="AX76" s="365"/>
      <c r="AY76" s="365"/>
      <c r="AZ76" s="365"/>
      <c r="BA76" s="365"/>
    </row>
    <row r="77" spans="1:53" x14ac:dyDescent="0.2">
      <c r="A77" s="11" t="s">
        <v>53</v>
      </c>
      <c r="B77" s="5" t="s">
        <v>54</v>
      </c>
      <c r="C77" s="422">
        <v>0.19152233077226136</v>
      </c>
      <c r="D77" s="417">
        <v>0.29998995974120818</v>
      </c>
      <c r="E77" s="417">
        <v>0.10846762896894679</v>
      </c>
      <c r="F77" s="417">
        <v>2.3961331404056367E-2</v>
      </c>
      <c r="G77" s="417">
        <v>3.3750797429906734E-2</v>
      </c>
      <c r="H77" s="416">
        <v>8.2947643134343926E-3</v>
      </c>
      <c r="I77" s="399">
        <f t="shared" si="8"/>
        <v>0.36599685288860567</v>
      </c>
      <c r="J77" s="343">
        <f>I77*1000/GDP!C30</f>
        <v>2.9517041632177857E-4</v>
      </c>
      <c r="P77" s="399">
        <v>1.3555264404576501</v>
      </c>
      <c r="Q77" s="381">
        <v>1.3576946066450124</v>
      </c>
      <c r="R77" s="381">
        <v>0.57717847376035447</v>
      </c>
      <c r="S77" s="381">
        <v>0.36975504110229873</v>
      </c>
      <c r="T77" s="466">
        <v>0.41409228681159493</v>
      </c>
      <c r="U77" s="424"/>
      <c r="V77" s="424"/>
      <c r="W77" s="424"/>
      <c r="AC77" s="467">
        <v>405.30240569683735</v>
      </c>
      <c r="AD77" s="468">
        <v>108.09743211054663</v>
      </c>
      <c r="AE77" s="468">
        <v>39.084881936640606</v>
      </c>
      <c r="AF77" s="468">
        <v>97.712204841601505</v>
      </c>
      <c r="AG77" s="469">
        <v>97.712204841601505</v>
      </c>
      <c r="AH77" s="424"/>
      <c r="AI77" s="424"/>
      <c r="AJ77" s="424"/>
      <c r="AL77" s="365"/>
      <c r="AM77" s="365"/>
      <c r="AN77" s="365"/>
      <c r="AO77" s="365"/>
      <c r="AP77" s="365"/>
      <c r="AQ77" s="365"/>
      <c r="AR77" s="365"/>
      <c r="AS77" s="365"/>
      <c r="AT77" s="365"/>
      <c r="AU77" s="365"/>
      <c r="AV77" s="365"/>
      <c r="AW77" s="365"/>
      <c r="AX77" s="365"/>
      <c r="AY77" s="365"/>
      <c r="AZ77" s="365"/>
      <c r="BA77" s="365"/>
    </row>
    <row r="78" spans="1:53" x14ac:dyDescent="0.2">
      <c r="A78" s="11" t="s">
        <v>55</v>
      </c>
      <c r="B78" s="5" t="s">
        <v>56</v>
      </c>
      <c r="C78" s="419" t="s">
        <v>227</v>
      </c>
      <c r="D78" s="417">
        <v>0.12307831776483752</v>
      </c>
      <c r="E78" s="417">
        <v>0.12307831776483752</v>
      </c>
      <c r="F78" s="417">
        <v>9.9641996066829989E-3</v>
      </c>
      <c r="G78" s="417">
        <v>9.2339888451648422E-2</v>
      </c>
      <c r="H78" s="416">
        <v>8.219064075623372E-3</v>
      </c>
      <c r="I78" s="399">
        <f t="shared" si="8"/>
        <v>0.23360146989879232</v>
      </c>
      <c r="J78" s="343">
        <f>I78*1000/GDP!C31</f>
        <v>6.5870585950927939E-4</v>
      </c>
      <c r="P78" s="399" t="s">
        <v>227</v>
      </c>
      <c r="Q78" s="381">
        <v>0.99094586915244098</v>
      </c>
      <c r="R78" s="381">
        <v>3.1068867112913057</v>
      </c>
      <c r="S78" s="381">
        <v>0.4706625845731448</v>
      </c>
      <c r="T78" s="466">
        <v>0.85271201620814319</v>
      </c>
      <c r="U78" s="424"/>
      <c r="V78" s="424"/>
      <c r="W78" s="424"/>
      <c r="AC78" s="460" t="s">
        <v>227</v>
      </c>
      <c r="AD78" s="468">
        <v>113.44007279290631</v>
      </c>
      <c r="AE78" s="468">
        <v>113.44007279290631</v>
      </c>
      <c r="AF78" s="468">
        <v>283.60018198226578</v>
      </c>
      <c r="AG78" s="469">
        <v>283.60018198226578</v>
      </c>
      <c r="AH78" s="424"/>
      <c r="AI78" s="424"/>
      <c r="AJ78" s="424"/>
      <c r="AL78" s="365"/>
      <c r="AM78" s="365"/>
      <c r="AN78" s="365"/>
      <c r="AO78" s="365"/>
      <c r="AP78" s="365"/>
      <c r="AQ78" s="365"/>
      <c r="AR78" s="365"/>
      <c r="AS78" s="365"/>
      <c r="AT78" s="365"/>
      <c r="AU78" s="365"/>
      <c r="AV78" s="365"/>
      <c r="AW78" s="365"/>
      <c r="AX78" s="365"/>
      <c r="AY78" s="365"/>
      <c r="AZ78" s="365"/>
      <c r="BA78" s="365"/>
    </row>
    <row r="79" spans="1:53" x14ac:dyDescent="0.2">
      <c r="A79" s="11" t="s">
        <v>57</v>
      </c>
      <c r="B79" s="5" t="s">
        <v>58</v>
      </c>
      <c r="C79" s="422">
        <v>1.0116145460832409E-2</v>
      </c>
      <c r="D79" s="417">
        <v>0.1172316631814172</v>
      </c>
      <c r="E79" s="417">
        <v>0.10711551772058479</v>
      </c>
      <c r="F79" s="417">
        <v>9.8726725266308546E-2</v>
      </c>
      <c r="G79" s="417">
        <v>5.0297533908178248E-3</v>
      </c>
      <c r="H79" s="416">
        <v>3.1019095758098671E-2</v>
      </c>
      <c r="I79" s="399">
        <f t="shared" si="8"/>
        <v>0.25200723759664223</v>
      </c>
      <c r="J79" s="343">
        <f>I79*1000/GDP!C32</f>
        <v>1.2275000710986698E-4</v>
      </c>
      <c r="P79" s="399">
        <v>0.23202168488147726</v>
      </c>
      <c r="Q79" s="381">
        <v>0.2521178745893371</v>
      </c>
      <c r="R79" s="381">
        <v>0.49610799418173901</v>
      </c>
      <c r="S79" s="381">
        <v>0.11647581151275969</v>
      </c>
      <c r="T79" s="466">
        <v>0.1755295938723884</v>
      </c>
      <c r="U79" s="424"/>
      <c r="V79" s="424"/>
      <c r="W79" s="424"/>
      <c r="AC79" s="467">
        <v>69.3744837795617</v>
      </c>
      <c r="AD79" s="468">
        <v>42.42524324109489</v>
      </c>
      <c r="AE79" s="468">
        <v>38.764287487409533</v>
      </c>
      <c r="AF79" s="468">
        <v>96.910718718523839</v>
      </c>
      <c r="AG79" s="469">
        <v>96.910718718523839</v>
      </c>
      <c r="AH79" s="424"/>
      <c r="AI79" s="424"/>
      <c r="AJ79" s="424"/>
      <c r="AL79" s="365"/>
      <c r="AM79" s="365"/>
      <c r="AN79" s="365"/>
      <c r="AO79" s="365"/>
      <c r="AP79" s="365"/>
      <c r="AQ79" s="365"/>
      <c r="AR79" s="365"/>
      <c r="AS79" s="365"/>
      <c r="AT79" s="365"/>
      <c r="AU79" s="365"/>
      <c r="AV79" s="365"/>
      <c r="AW79" s="365"/>
      <c r="AX79" s="365"/>
      <c r="AY79" s="365"/>
      <c r="AZ79" s="365"/>
      <c r="BA79" s="365"/>
    </row>
    <row r="80" spans="1:53" x14ac:dyDescent="0.2">
      <c r="A80" s="11" t="s">
        <v>59</v>
      </c>
      <c r="B80" s="11" t="s">
        <v>60</v>
      </c>
      <c r="C80" s="419" t="s">
        <v>227</v>
      </c>
      <c r="D80" s="417">
        <v>4.0462504638069254E-2</v>
      </c>
      <c r="E80" s="417">
        <v>4.0462504638069254E-2</v>
      </c>
      <c r="F80" s="417">
        <v>1.0428511139612092E-2</v>
      </c>
      <c r="G80" s="417">
        <v>2.1719621673636124E-2</v>
      </c>
      <c r="H80" s="416">
        <v>5.6012905830774874E-3</v>
      </c>
      <c r="I80" s="399">
        <f t="shared" si="8"/>
        <v>7.8211928034394945E-2</v>
      </c>
      <c r="J80" s="343">
        <f>I80*1000/GDP!C33</f>
        <v>3.4664720080485652E-4</v>
      </c>
      <c r="P80" s="399" t="s">
        <v>227</v>
      </c>
      <c r="Q80" s="381">
        <v>1.5148247732505657</v>
      </c>
      <c r="R80" s="381">
        <v>1.1798310679972479</v>
      </c>
      <c r="S80" s="381">
        <v>0.72112588692226831</v>
      </c>
      <c r="T80" s="466">
        <v>1.1523020479578954</v>
      </c>
      <c r="U80" s="424"/>
      <c r="V80" s="424"/>
      <c r="W80" s="424"/>
      <c r="AC80" s="460" t="s">
        <v>227</v>
      </c>
      <c r="AD80" s="468">
        <v>133.90962998021615</v>
      </c>
      <c r="AE80" s="468">
        <v>133.90962998021615</v>
      </c>
      <c r="AF80" s="468">
        <v>334.77407495054052</v>
      </c>
      <c r="AG80" s="469">
        <v>334.77407495054052</v>
      </c>
      <c r="AH80" s="424"/>
      <c r="AI80" s="424"/>
      <c r="AJ80" s="424"/>
      <c r="AL80" s="365"/>
      <c r="AM80" s="365"/>
      <c r="AN80" s="365"/>
      <c r="AO80" s="365"/>
      <c r="AP80" s="365"/>
      <c r="AQ80" s="365"/>
      <c r="AR80" s="365"/>
      <c r="AS80" s="365"/>
      <c r="AT80" s="365"/>
      <c r="AU80" s="365"/>
      <c r="AV80" s="365"/>
      <c r="AW80" s="365"/>
      <c r="AX80" s="365"/>
      <c r="AY80" s="365"/>
      <c r="AZ80" s="365"/>
      <c r="BA80" s="365"/>
    </row>
    <row r="81" spans="1:53" x14ac:dyDescent="0.2">
      <c r="A81" s="11" t="s">
        <v>61</v>
      </c>
      <c r="B81" s="11" t="s">
        <v>62</v>
      </c>
      <c r="C81" s="419" t="s">
        <v>227</v>
      </c>
      <c r="D81" s="417">
        <v>6.0544978818852485E-2</v>
      </c>
      <c r="E81" s="417">
        <v>6.0544978818852485E-2</v>
      </c>
      <c r="F81" s="417">
        <v>1.2356118126296428E-3</v>
      </c>
      <c r="G81" s="417">
        <v>2.1106964382349103E-2</v>
      </c>
      <c r="H81" s="416">
        <v>4.3075437514998149E-4</v>
      </c>
      <c r="I81" s="399">
        <f t="shared" si="8"/>
        <v>8.3318309388981215E-2</v>
      </c>
      <c r="J81" s="343">
        <f>I81*1000/GDP!C34</f>
        <v>2.128861306649153E-4</v>
      </c>
      <c r="P81" s="399" t="s">
        <v>227</v>
      </c>
      <c r="Q81" s="381">
        <v>0.30417306204264749</v>
      </c>
      <c r="R81" s="381">
        <v>0.30417306204264749</v>
      </c>
      <c r="S81" s="381">
        <v>0.17325813496499945</v>
      </c>
      <c r="T81" s="466">
        <v>0.17325813496499939</v>
      </c>
      <c r="U81" s="424"/>
      <c r="V81" s="424"/>
      <c r="W81" s="424"/>
      <c r="AC81" s="460" t="s">
        <v>227</v>
      </c>
      <c r="AD81" s="468">
        <v>30.690347700472486</v>
      </c>
      <c r="AE81" s="468">
        <v>30.690347700472486</v>
      </c>
      <c r="AF81" s="468">
        <v>76.725869251181237</v>
      </c>
      <c r="AG81" s="469">
        <v>76.725869251181209</v>
      </c>
      <c r="AH81" s="424"/>
      <c r="AI81" s="424"/>
      <c r="AJ81" s="424"/>
      <c r="AL81" s="365"/>
      <c r="AM81" s="365"/>
      <c r="AN81" s="365"/>
      <c r="AO81" s="365"/>
      <c r="AP81" s="365"/>
      <c r="AQ81" s="365"/>
      <c r="AR81" s="365"/>
      <c r="AS81" s="365"/>
      <c r="AT81" s="365"/>
      <c r="AU81" s="365"/>
      <c r="AV81" s="365"/>
      <c r="AW81" s="365"/>
      <c r="AX81" s="365"/>
      <c r="AY81" s="365"/>
      <c r="AZ81" s="365"/>
      <c r="BA81" s="365"/>
    </row>
    <row r="82" spans="1:53" x14ac:dyDescent="0.2">
      <c r="A82" s="11" t="s">
        <v>63</v>
      </c>
      <c r="B82" s="11" t="s">
        <v>64</v>
      </c>
      <c r="C82" s="419" t="s">
        <v>227</v>
      </c>
      <c r="D82" s="425" t="s">
        <v>324</v>
      </c>
      <c r="E82" s="425" t="s">
        <v>324</v>
      </c>
      <c r="F82" s="417">
        <v>1.0029965502558564E-2</v>
      </c>
      <c r="G82" s="425" t="s">
        <v>324</v>
      </c>
      <c r="H82" s="416">
        <v>0.13651897489593603</v>
      </c>
      <c r="I82" s="399">
        <f>F82+H82</f>
        <v>0.14654894039849459</v>
      </c>
      <c r="J82" s="343">
        <f>I82*1000/GDP!C35</f>
        <v>7.9017033078205906E-4</v>
      </c>
      <c r="P82" s="493" t="s">
        <v>227</v>
      </c>
      <c r="Q82" s="381" t="s">
        <v>324</v>
      </c>
      <c r="R82" s="381">
        <v>3.2459435283361047</v>
      </c>
      <c r="S82" s="381" t="s">
        <v>324</v>
      </c>
      <c r="T82" s="466">
        <v>0.22885900706755186</v>
      </c>
      <c r="U82" s="424"/>
      <c r="V82" s="424"/>
      <c r="W82" s="424"/>
      <c r="AC82" s="467" t="s">
        <v>227</v>
      </c>
      <c r="AD82" s="468" t="s">
        <v>324</v>
      </c>
      <c r="AE82" s="468">
        <v>371.48020379846531</v>
      </c>
      <c r="AF82" s="468" t="s">
        <v>324</v>
      </c>
      <c r="AG82" s="469">
        <v>928.70050949616348</v>
      </c>
      <c r="AH82" s="424"/>
      <c r="AI82" s="424"/>
      <c r="AJ82" s="424"/>
      <c r="AL82" s="365"/>
      <c r="AM82" s="365"/>
      <c r="AN82" s="365"/>
      <c r="AO82" s="365"/>
      <c r="AP82" s="365"/>
      <c r="AQ82" s="365"/>
      <c r="AR82" s="365"/>
      <c r="AS82" s="365"/>
      <c r="AT82" s="365"/>
      <c r="AU82" s="365"/>
      <c r="AV82" s="365"/>
      <c r="AW82" s="365"/>
      <c r="AX82" s="365"/>
      <c r="AY82" s="365"/>
      <c r="AZ82" s="365"/>
      <c r="BA82" s="365"/>
    </row>
    <row r="83" spans="1:53" x14ac:dyDescent="0.2">
      <c r="A83" s="11" t="s">
        <v>63</v>
      </c>
      <c r="B83" s="11" t="s">
        <v>65</v>
      </c>
      <c r="C83" s="419" t="s">
        <v>227</v>
      </c>
      <c r="D83" s="425" t="s">
        <v>324</v>
      </c>
      <c r="E83" s="425" t="s">
        <v>324</v>
      </c>
      <c r="F83" s="417">
        <v>1.0418034882067695E-2</v>
      </c>
      <c r="G83" s="425" t="s">
        <v>324</v>
      </c>
      <c r="H83" s="416">
        <v>0.14417816131432967</v>
      </c>
      <c r="I83" s="399">
        <f t="shared" ref="I83:I85" si="9">F83+H83</f>
        <v>0.15459619619639736</v>
      </c>
      <c r="J83" s="343">
        <f>I83*1000/GDP!C36</f>
        <v>9.9509646234115625E-4</v>
      </c>
      <c r="P83" s="493" t="s">
        <v>227</v>
      </c>
      <c r="Q83" s="381" t="s">
        <v>324</v>
      </c>
      <c r="R83" s="381">
        <v>3.1957162214931576</v>
      </c>
      <c r="S83" s="381" t="s">
        <v>324</v>
      </c>
      <c r="T83" s="466">
        <v>0.22922170672718117</v>
      </c>
      <c r="U83" s="424"/>
      <c r="V83" s="424"/>
      <c r="W83" s="424"/>
      <c r="AC83" s="467" t="s">
        <v>227</v>
      </c>
      <c r="AD83" s="468" t="s">
        <v>324</v>
      </c>
      <c r="AE83" s="468">
        <v>372.07267435956049</v>
      </c>
      <c r="AF83" s="468" t="s">
        <v>324</v>
      </c>
      <c r="AG83" s="469">
        <v>930.18168589890115</v>
      </c>
      <c r="AH83" s="424"/>
      <c r="AI83" s="424"/>
      <c r="AJ83" s="424"/>
      <c r="AL83" s="365"/>
      <c r="AM83" s="365"/>
      <c r="AN83" s="365"/>
      <c r="AO83" s="365"/>
      <c r="AP83" s="365"/>
      <c r="AQ83" s="365"/>
      <c r="AR83" s="365"/>
      <c r="AS83" s="365"/>
      <c r="AT83" s="365"/>
      <c r="AU83" s="365"/>
      <c r="AV83" s="365"/>
      <c r="AW83" s="365"/>
      <c r="AX83" s="365"/>
      <c r="AY83" s="365"/>
      <c r="AZ83" s="365"/>
      <c r="BA83" s="365"/>
    </row>
    <row r="84" spans="1:53" x14ac:dyDescent="0.2">
      <c r="A84" s="11" t="s">
        <v>66</v>
      </c>
      <c r="B84" s="11" t="s">
        <v>67</v>
      </c>
      <c r="C84" s="419" t="s">
        <v>227</v>
      </c>
      <c r="D84" s="425" t="s">
        <v>324</v>
      </c>
      <c r="E84" s="425" t="s">
        <v>324</v>
      </c>
      <c r="F84" s="417">
        <v>0.12974014752697507</v>
      </c>
      <c r="G84" s="425" t="s">
        <v>324</v>
      </c>
      <c r="H84" s="416">
        <v>1.1723129778797256E-2</v>
      </c>
      <c r="I84" s="399">
        <f t="shared" si="9"/>
        <v>0.14146327730577232</v>
      </c>
      <c r="J84" s="343">
        <f>I84*1000/GDP!C37</f>
        <v>7.4352610798787087E-5</v>
      </c>
      <c r="P84" s="399" t="s">
        <v>227</v>
      </c>
      <c r="Q84" s="381" t="s">
        <v>324</v>
      </c>
      <c r="R84" s="381">
        <v>1.0138325195512627</v>
      </c>
      <c r="S84" s="381" t="s">
        <v>324</v>
      </c>
      <c r="T84" s="466">
        <v>9.4541369183848839E-2</v>
      </c>
      <c r="U84" s="424"/>
      <c r="V84" s="424"/>
      <c r="W84" s="424"/>
      <c r="AC84" s="467" t="s">
        <v>227</v>
      </c>
      <c r="AD84" s="468" t="s">
        <v>324</v>
      </c>
      <c r="AE84" s="468">
        <v>146.5391222349657</v>
      </c>
      <c r="AF84" s="468" t="s">
        <v>324</v>
      </c>
      <c r="AG84" s="469">
        <v>366.34780558741426</v>
      </c>
      <c r="AH84" s="424"/>
      <c r="AI84" s="424"/>
      <c r="AJ84" s="424"/>
      <c r="AL84" s="365"/>
      <c r="AM84" s="365"/>
      <c r="AN84" s="365"/>
      <c r="AO84" s="365"/>
      <c r="AP84" s="365"/>
      <c r="AQ84" s="365"/>
      <c r="AR84" s="365"/>
      <c r="AS84" s="365"/>
      <c r="AT84" s="365"/>
      <c r="AU84" s="365"/>
      <c r="AV84" s="365"/>
      <c r="AW84" s="365"/>
      <c r="AX84" s="365"/>
      <c r="AY84" s="365"/>
      <c r="AZ84" s="365"/>
      <c r="BA84" s="365"/>
    </row>
    <row r="85" spans="1:53" x14ac:dyDescent="0.2">
      <c r="A85" s="11" t="s">
        <v>66</v>
      </c>
      <c r="B85" s="11" t="s">
        <v>68</v>
      </c>
      <c r="C85" s="419" t="s">
        <v>227</v>
      </c>
      <c r="D85" s="425" t="s">
        <v>324</v>
      </c>
      <c r="E85" s="425" t="s">
        <v>324</v>
      </c>
      <c r="F85" s="417">
        <v>7.0062141786811624E-2</v>
      </c>
      <c r="G85" s="425" t="s">
        <v>324</v>
      </c>
      <c r="H85" s="416">
        <v>3.5657627005954304E-2</v>
      </c>
      <c r="I85" s="399">
        <f t="shared" si="9"/>
        <v>0.10571976879276593</v>
      </c>
      <c r="J85" s="343">
        <f>I85*1000/GDP!C38</f>
        <v>4.9206315472546394E-4</v>
      </c>
      <c r="P85" s="399" t="s">
        <v>227</v>
      </c>
      <c r="Q85" s="381" t="s">
        <v>324</v>
      </c>
      <c r="R85" s="381">
        <v>98.679072939171306</v>
      </c>
      <c r="S85" s="381" t="s">
        <v>324</v>
      </c>
      <c r="T85" s="466">
        <v>14.795695853093072</v>
      </c>
      <c r="U85" s="424"/>
      <c r="V85" s="424"/>
      <c r="W85" s="424"/>
      <c r="AC85" s="467" t="s">
        <v>227</v>
      </c>
      <c r="AD85" s="468" t="s">
        <v>324</v>
      </c>
      <c r="AE85" s="468">
        <v>14263.050802381722</v>
      </c>
      <c r="AF85" s="468" t="s">
        <v>324</v>
      </c>
      <c r="AG85" s="469">
        <v>35657.627005954302</v>
      </c>
      <c r="AH85" s="424"/>
      <c r="AI85" s="424"/>
      <c r="AJ85" s="424"/>
      <c r="AL85" s="365"/>
      <c r="AM85" s="365"/>
      <c r="AN85" s="365"/>
      <c r="AO85" s="365"/>
      <c r="AP85" s="365"/>
      <c r="AQ85" s="365"/>
      <c r="AR85" s="365"/>
      <c r="AS85" s="365"/>
      <c r="AT85" s="365"/>
      <c r="AU85" s="365"/>
      <c r="AV85" s="365"/>
      <c r="AW85" s="365"/>
      <c r="AX85" s="365"/>
      <c r="AY85" s="365"/>
      <c r="AZ85" s="365"/>
      <c r="BA85" s="365"/>
    </row>
    <row r="86" spans="1:53" x14ac:dyDescent="0.2">
      <c r="A86" s="11" t="s">
        <v>69</v>
      </c>
      <c r="B86" s="11" t="s">
        <v>70</v>
      </c>
      <c r="C86" s="470">
        <v>0.25828254448294158</v>
      </c>
      <c r="D86" s="471">
        <v>0.51959824111194153</v>
      </c>
      <c r="E86" s="471">
        <v>0.26131569662899995</v>
      </c>
      <c r="F86" s="471">
        <v>6.301715357763564E-2</v>
      </c>
      <c r="G86" s="471">
        <v>4.1098143637588458E-2</v>
      </c>
      <c r="H86" s="472">
        <v>1.6268015189878762E-2</v>
      </c>
      <c r="I86" s="413">
        <f t="shared" si="8"/>
        <v>0.63998155351704433</v>
      </c>
      <c r="J86" s="344">
        <f>I86*1000/GDP!C39</f>
        <v>1.6151651049598463E-4</v>
      </c>
      <c r="P86" s="413">
        <v>0.14606427968587643</v>
      </c>
      <c r="Q86" s="173">
        <v>0.14279580655773041</v>
      </c>
      <c r="R86" s="173">
        <v>8.6381666818778971E-2</v>
      </c>
      <c r="S86" s="173">
        <v>0.2654747344331016</v>
      </c>
      <c r="T86" s="247">
        <v>0.26942721414174831</v>
      </c>
      <c r="U86" s="424"/>
      <c r="V86" s="424"/>
      <c r="W86" s="424"/>
      <c r="AC86" s="464">
        <v>88.452926192788212</v>
      </c>
      <c r="AD86" s="463">
        <v>68.099376292521825</v>
      </c>
      <c r="AE86" s="463">
        <v>34.248453031323713</v>
      </c>
      <c r="AF86" s="463">
        <v>85.621132578309286</v>
      </c>
      <c r="AG86" s="465">
        <v>85.621132578309286</v>
      </c>
      <c r="AH86" s="424"/>
      <c r="AI86" s="424"/>
      <c r="AJ86" s="424"/>
      <c r="AL86" s="365"/>
      <c r="AM86" s="365"/>
      <c r="AN86" s="365"/>
      <c r="AO86" s="365"/>
      <c r="AP86" s="365"/>
      <c r="AQ86" s="365"/>
      <c r="AR86" s="365"/>
      <c r="AS86" s="365"/>
      <c r="AT86" s="365"/>
      <c r="AU86" s="365"/>
      <c r="AV86" s="365"/>
      <c r="AW86" s="365"/>
      <c r="AX86" s="365"/>
      <c r="AY86" s="365"/>
      <c r="AZ86" s="365"/>
      <c r="BA86" s="365"/>
    </row>
    <row r="87" spans="1:53" x14ac:dyDescent="0.2">
      <c r="U87" s="468"/>
      <c r="AL87" s="365"/>
      <c r="AM87" s="365"/>
      <c r="AN87" s="365"/>
      <c r="AO87" s="365"/>
      <c r="AP87" s="365"/>
      <c r="AQ87" s="365"/>
      <c r="AR87" s="365"/>
      <c r="AS87" s="365"/>
      <c r="AT87" s="365"/>
      <c r="AU87" s="365"/>
      <c r="AV87" s="365"/>
      <c r="AW87" s="365"/>
      <c r="AX87" s="365"/>
      <c r="AY87" s="365"/>
      <c r="AZ87" s="365"/>
      <c r="BA87" s="365"/>
    </row>
    <row r="88" spans="1:53" s="8" customFormat="1" ht="13.5" thickBot="1" x14ac:dyDescent="0.25"/>
    <row r="89" spans="1:53" ht="13.5" thickTop="1" x14ac:dyDescent="0.2"/>
    <row r="91" spans="1:53" ht="20.25" thickBot="1" x14ac:dyDescent="0.35">
      <c r="A91" s="3" t="s">
        <v>87</v>
      </c>
    </row>
    <row r="92" spans="1:53" ht="13.5" thickTop="1" x14ac:dyDescent="0.2"/>
    <row r="93" spans="1:53" x14ac:dyDescent="0.2">
      <c r="C93" s="18" t="s">
        <v>84</v>
      </c>
      <c r="D93" s="634" t="s">
        <v>366</v>
      </c>
      <c r="P93" s="23" t="s">
        <v>78</v>
      </c>
      <c r="AC93" s="26" t="s">
        <v>73</v>
      </c>
    </row>
    <row r="94" spans="1:53" ht="25.5" x14ac:dyDescent="0.2">
      <c r="C94" s="114" t="s">
        <v>182</v>
      </c>
      <c r="D94" s="635"/>
      <c r="P94" s="118" t="s">
        <v>182</v>
      </c>
      <c r="AC94" s="119" t="s">
        <v>182</v>
      </c>
    </row>
    <row r="95" spans="1:53" x14ac:dyDescent="0.2">
      <c r="A95" s="11" t="s">
        <v>1</v>
      </c>
      <c r="B95" s="11" t="s">
        <v>368</v>
      </c>
      <c r="C95" s="484">
        <f>SUM(C97:C124)</f>
        <v>0.29252632250166971</v>
      </c>
      <c r="D95" s="351">
        <f>C95*1000/GDP!C3</f>
        <v>1.9665905636478789E-5</v>
      </c>
      <c r="P95" s="248">
        <v>0.19776064768468637</v>
      </c>
      <c r="Q95" s="249"/>
      <c r="R95" s="249"/>
      <c r="S95" s="249"/>
      <c r="T95" s="249"/>
      <c r="U95" s="249"/>
      <c r="V95" s="249"/>
      <c r="W95" s="249"/>
      <c r="X95" s="249"/>
      <c r="Y95" s="249"/>
      <c r="Z95" s="249"/>
      <c r="AA95" s="249"/>
      <c r="AB95" s="249"/>
      <c r="AC95" s="248">
        <v>2.8551556604953272</v>
      </c>
    </row>
    <row r="96" spans="1:53" x14ac:dyDescent="0.2">
      <c r="A96" s="249" t="s">
        <v>1</v>
      </c>
      <c r="B96" s="249" t="s">
        <v>349</v>
      </c>
      <c r="C96" s="282">
        <f t="shared" ref="C96" si="10">SUM(C97:C123)</f>
        <v>0.28514177270632662</v>
      </c>
      <c r="D96" s="353">
        <f>C96*1000/GDP!C4</f>
        <v>2.2238854978775308E-5</v>
      </c>
      <c r="P96" s="86"/>
      <c r="AC96" s="86"/>
    </row>
    <row r="97" spans="1:29" x14ac:dyDescent="0.2">
      <c r="A97" s="11" t="s">
        <v>3</v>
      </c>
      <c r="B97" s="11" t="s">
        <v>4</v>
      </c>
      <c r="C97" s="252">
        <v>2.4867514309235969E-3</v>
      </c>
      <c r="D97" s="353">
        <f>C97*1000/GDP!C5</f>
        <v>7.6832688545427487E-6</v>
      </c>
      <c r="P97" s="418">
        <v>0.13769387768126226</v>
      </c>
      <c r="Q97" s="249"/>
      <c r="R97" s="249"/>
      <c r="S97" s="249"/>
      <c r="T97" s="249"/>
      <c r="U97" s="249"/>
      <c r="V97" s="249"/>
      <c r="W97" s="249"/>
      <c r="X97" s="249"/>
      <c r="Y97" s="249"/>
      <c r="Z97" s="249"/>
      <c r="AA97" s="249"/>
      <c r="AB97" s="249"/>
      <c r="AC97" s="418">
        <v>1.2433757154617984</v>
      </c>
    </row>
    <row r="98" spans="1:29" x14ac:dyDescent="0.2">
      <c r="A98" s="11" t="s">
        <v>5</v>
      </c>
      <c r="B98" s="5" t="s">
        <v>6</v>
      </c>
      <c r="C98" s="252">
        <v>1.0105923783835824E-2</v>
      </c>
      <c r="D98" s="353">
        <f>C98*1000/GDP!C6</f>
        <v>2.6048142216392009E-5</v>
      </c>
      <c r="P98" s="418">
        <v>9.6930019027775025E-2</v>
      </c>
      <c r="Q98" s="249"/>
      <c r="R98" s="249"/>
      <c r="S98" s="249"/>
      <c r="T98" s="249"/>
      <c r="U98" s="249"/>
      <c r="V98" s="249"/>
      <c r="W98" s="249"/>
      <c r="X98" s="249"/>
      <c r="Y98" s="249"/>
      <c r="Z98" s="249"/>
      <c r="AA98" s="249"/>
      <c r="AB98" s="249"/>
      <c r="AC98" s="418">
        <v>1.6197006179541207</v>
      </c>
    </row>
    <row r="99" spans="1:29" x14ac:dyDescent="0.2">
      <c r="A99" s="11" t="s">
        <v>7</v>
      </c>
      <c r="B99" s="5" t="s">
        <v>8</v>
      </c>
      <c r="C99" s="252">
        <v>1.7644844525685651E-3</v>
      </c>
      <c r="D99" s="353">
        <f>C99*1000/GDP!C7</f>
        <v>1.7369708345493039E-5</v>
      </c>
      <c r="P99" s="418">
        <v>3.1536808803727702E-2</v>
      </c>
      <c r="Q99" s="249"/>
      <c r="R99" s="249"/>
      <c r="S99" s="249"/>
      <c r="T99" s="249"/>
      <c r="U99" s="249"/>
      <c r="V99" s="249"/>
      <c r="W99" s="249"/>
      <c r="X99" s="249"/>
      <c r="Y99" s="249"/>
      <c r="Z99" s="249"/>
      <c r="AA99" s="249"/>
      <c r="AB99" s="249"/>
      <c r="AC99" s="418">
        <v>0.52224955378973081</v>
      </c>
    </row>
    <row r="100" spans="1:29" x14ac:dyDescent="0.2">
      <c r="A100" s="11" t="s">
        <v>9</v>
      </c>
      <c r="B100" s="5" t="s">
        <v>10</v>
      </c>
      <c r="C100" s="252">
        <v>4.0538877474599333E-3</v>
      </c>
      <c r="D100" s="353">
        <f>C100*1000/GDP!C8</f>
        <v>5.5277523589183274E-5</v>
      </c>
      <c r="P100" s="418">
        <v>0.46119314533105049</v>
      </c>
      <c r="Q100" s="249"/>
      <c r="R100" s="249"/>
      <c r="S100" s="249"/>
      <c r="T100" s="249"/>
      <c r="U100" s="249"/>
      <c r="V100" s="249"/>
      <c r="W100" s="249"/>
      <c r="X100" s="249"/>
      <c r="Y100" s="249"/>
      <c r="Z100" s="249"/>
      <c r="AA100" s="249"/>
      <c r="AB100" s="249"/>
      <c r="AC100" s="418">
        <v>3.9247536667672396</v>
      </c>
    </row>
    <row r="101" spans="1:29" x14ac:dyDescent="0.2">
      <c r="A101" s="11" t="s">
        <v>11</v>
      </c>
      <c r="B101" s="5" t="s">
        <v>12</v>
      </c>
      <c r="C101" s="418" t="s">
        <v>220</v>
      </c>
      <c r="D101" s="473" t="s">
        <v>220</v>
      </c>
      <c r="P101" s="418" t="s">
        <v>220</v>
      </c>
      <c r="Q101" s="249"/>
      <c r="R101" s="249"/>
      <c r="S101" s="249"/>
      <c r="T101" s="249"/>
      <c r="U101" s="249"/>
      <c r="V101" s="249"/>
      <c r="W101" s="249"/>
      <c r="X101" s="249"/>
      <c r="Y101" s="249"/>
      <c r="Z101" s="249"/>
      <c r="AA101" s="249"/>
      <c r="AB101" s="249"/>
      <c r="AC101" s="418" t="s">
        <v>220</v>
      </c>
    </row>
    <row r="102" spans="1:29" x14ac:dyDescent="0.2">
      <c r="A102" s="11" t="s">
        <v>13</v>
      </c>
      <c r="B102" s="5" t="s">
        <v>14</v>
      </c>
      <c r="C102" s="252">
        <v>3.3447378462682083E-3</v>
      </c>
      <c r="D102" s="353">
        <f>C102*1000/GDP!C10</f>
        <v>1.2379756480054662E-5</v>
      </c>
      <c r="P102" s="418">
        <v>10.135569231115783</v>
      </c>
      <c r="Q102" s="249"/>
      <c r="R102" s="249"/>
      <c r="S102" s="249"/>
      <c r="T102" s="249"/>
      <c r="U102" s="249"/>
      <c r="V102" s="249"/>
      <c r="W102" s="249"/>
      <c r="X102" s="249"/>
      <c r="Y102" s="249"/>
      <c r="Z102" s="249"/>
      <c r="AA102" s="249"/>
      <c r="AB102" s="249"/>
      <c r="AC102" s="418">
        <v>75.20592369487909</v>
      </c>
    </row>
    <row r="103" spans="1:29" x14ac:dyDescent="0.2">
      <c r="A103" s="11" t="s">
        <v>15</v>
      </c>
      <c r="B103" s="5" t="s">
        <v>16</v>
      </c>
      <c r="C103" s="418" t="s">
        <v>220</v>
      </c>
      <c r="D103" s="473" t="s">
        <v>220</v>
      </c>
      <c r="P103" s="418" t="s">
        <v>220</v>
      </c>
      <c r="Q103" s="249"/>
      <c r="R103" s="249"/>
      <c r="S103" s="249"/>
      <c r="T103" s="249"/>
      <c r="U103" s="249"/>
      <c r="V103" s="249"/>
      <c r="W103" s="249"/>
      <c r="X103" s="249"/>
      <c r="Y103" s="249"/>
      <c r="Z103" s="249"/>
      <c r="AA103" s="249"/>
      <c r="AB103" s="249"/>
      <c r="AC103" s="418" t="s">
        <v>220</v>
      </c>
    </row>
    <row r="104" spans="1:29" x14ac:dyDescent="0.2">
      <c r="A104" s="11" t="s">
        <v>17</v>
      </c>
      <c r="B104" s="5" t="s">
        <v>18</v>
      </c>
      <c r="C104" s="252">
        <v>2.214276699910399E-3</v>
      </c>
      <c r="D104" s="353">
        <f>C104*1000/GDP!C12</f>
        <v>7.6833918592262017E-5</v>
      </c>
      <c r="P104" s="418">
        <v>0.15130878370513121</v>
      </c>
      <c r="Q104" s="249"/>
      <c r="R104" s="249"/>
      <c r="S104" s="249"/>
      <c r="T104" s="249"/>
      <c r="U104" s="249"/>
      <c r="V104" s="249"/>
      <c r="W104" s="249"/>
      <c r="X104" s="249"/>
      <c r="Y104" s="249"/>
      <c r="Z104" s="249"/>
      <c r="AA104" s="249"/>
      <c r="AB104" s="249"/>
      <c r="AC104" s="418">
        <v>0.50234516190103551</v>
      </c>
    </row>
    <row r="105" spans="1:29" x14ac:dyDescent="0.2">
      <c r="A105" s="11" t="s">
        <v>19</v>
      </c>
      <c r="B105" s="5" t="s">
        <v>20</v>
      </c>
      <c r="C105" s="252">
        <v>7.2221666009557206E-2</v>
      </c>
      <c r="D105" s="353">
        <f>C105*1000/GDP!C13</f>
        <v>4.1258913999004374E-4</v>
      </c>
      <c r="P105" s="418">
        <v>55.555127699659394</v>
      </c>
      <c r="Q105" s="249"/>
      <c r="R105" s="249"/>
      <c r="S105" s="249"/>
      <c r="T105" s="249"/>
      <c r="U105" s="249"/>
      <c r="V105" s="249"/>
      <c r="W105" s="249"/>
      <c r="X105" s="249"/>
      <c r="Y105" s="249"/>
      <c r="Z105" s="249"/>
      <c r="AA105" s="249"/>
      <c r="AB105" s="249"/>
      <c r="AC105" s="418">
        <v>164.44317799099181</v>
      </c>
    </row>
    <row r="106" spans="1:29" x14ac:dyDescent="0.2">
      <c r="A106" s="11" t="s">
        <v>21</v>
      </c>
      <c r="B106" s="5" t="s">
        <v>22</v>
      </c>
      <c r="C106" s="252">
        <v>3.8052668629012555E-2</v>
      </c>
      <c r="D106" s="353">
        <f>C106*1000/GDP!C14</f>
        <v>1.8758038095624561E-5</v>
      </c>
      <c r="P106" s="418">
        <v>0.44683734886111509</v>
      </c>
      <c r="Q106" s="249"/>
      <c r="R106" s="249"/>
      <c r="S106" s="249"/>
      <c r="T106" s="249"/>
      <c r="U106" s="249"/>
      <c r="V106" s="249"/>
      <c r="W106" s="249"/>
      <c r="X106" s="249"/>
      <c r="Y106" s="249"/>
      <c r="Z106" s="249"/>
      <c r="AA106" s="249"/>
      <c r="AB106" s="249"/>
      <c r="AC106" s="418">
        <v>5.8222906556603284</v>
      </c>
    </row>
    <row r="107" spans="1:29" x14ac:dyDescent="0.2">
      <c r="A107" s="11" t="s">
        <v>23</v>
      </c>
      <c r="B107" s="5" t="s">
        <v>24</v>
      </c>
      <c r="C107" s="252">
        <v>6.5676737173568631E-2</v>
      </c>
      <c r="D107" s="353">
        <f>C107*1000/GDP!C15</f>
        <v>2.2200649750642214E-5</v>
      </c>
      <c r="P107" s="418">
        <v>0.118732237500802</v>
      </c>
      <c r="Q107" s="249"/>
      <c r="R107" s="249"/>
      <c r="S107" s="249"/>
      <c r="T107" s="249"/>
      <c r="U107" s="249"/>
      <c r="V107" s="249"/>
      <c r="W107" s="249"/>
      <c r="X107" s="249"/>
      <c r="Y107" s="249"/>
      <c r="Z107" s="249"/>
      <c r="AA107" s="249"/>
      <c r="AB107" s="249"/>
      <c r="AC107" s="418">
        <v>1.6005105615108113</v>
      </c>
    </row>
    <row r="108" spans="1:29" x14ac:dyDescent="0.2">
      <c r="A108" s="11" t="s">
        <v>25</v>
      </c>
      <c r="B108" s="5" t="s">
        <v>26</v>
      </c>
      <c r="C108" s="418" t="s">
        <v>220</v>
      </c>
      <c r="D108" s="473" t="s">
        <v>220</v>
      </c>
      <c r="P108" s="418" t="s">
        <v>220</v>
      </c>
      <c r="Q108" s="249"/>
      <c r="R108" s="249"/>
      <c r="S108" s="249"/>
      <c r="T108" s="249"/>
      <c r="U108" s="249"/>
      <c r="V108" s="249"/>
      <c r="W108" s="249"/>
      <c r="X108" s="249"/>
      <c r="Y108" s="249"/>
      <c r="Z108" s="249"/>
      <c r="AA108" s="249"/>
      <c r="AB108" s="249"/>
      <c r="AC108" s="418" t="s">
        <v>220</v>
      </c>
    </row>
    <row r="109" spans="1:29" x14ac:dyDescent="0.2">
      <c r="A109" s="11" t="s">
        <v>27</v>
      </c>
      <c r="B109" s="5" t="s">
        <v>28</v>
      </c>
      <c r="C109" s="252">
        <v>7.3310191431829753E-3</v>
      </c>
      <c r="D109" s="353">
        <f>C109*1000/GDP!C17</f>
        <v>3.7854906993059908E-5</v>
      </c>
      <c r="P109" s="418">
        <v>0.40191990916573328</v>
      </c>
      <c r="Q109" s="249"/>
      <c r="R109" s="249"/>
      <c r="S109" s="249"/>
      <c r="T109" s="249"/>
      <c r="U109" s="249"/>
      <c r="V109" s="249"/>
      <c r="W109" s="249"/>
      <c r="X109" s="249"/>
      <c r="Y109" s="249"/>
      <c r="Z109" s="249"/>
      <c r="AA109" s="249"/>
      <c r="AB109" s="249"/>
      <c r="AC109" s="418">
        <v>5.502283556478889</v>
      </c>
    </row>
    <row r="110" spans="1:29" x14ac:dyDescent="0.2">
      <c r="A110" s="11" t="s">
        <v>29</v>
      </c>
      <c r="B110" s="5" t="s">
        <v>30</v>
      </c>
      <c r="C110" s="418" t="s">
        <v>220</v>
      </c>
      <c r="D110" s="473" t="s">
        <v>220</v>
      </c>
      <c r="P110" s="418" t="s">
        <v>220</v>
      </c>
      <c r="Q110" s="249"/>
      <c r="R110" s="249"/>
      <c r="S110" s="249"/>
      <c r="T110" s="249"/>
      <c r="U110" s="249"/>
      <c r="V110" s="249"/>
      <c r="W110" s="249"/>
      <c r="X110" s="249"/>
      <c r="Y110" s="249"/>
      <c r="Z110" s="249"/>
      <c r="AA110" s="249"/>
      <c r="AB110" s="249"/>
      <c r="AC110" s="418" t="s">
        <v>220</v>
      </c>
    </row>
    <row r="111" spans="1:29" x14ac:dyDescent="0.2">
      <c r="A111" s="11" t="s">
        <v>31</v>
      </c>
      <c r="B111" s="5" t="s">
        <v>32</v>
      </c>
      <c r="C111" s="252">
        <v>8.2828166484739708E-3</v>
      </c>
      <c r="D111" s="353">
        <f>C111*1000/GDP!C19</f>
        <v>4.8415751328636241E-6</v>
      </c>
      <c r="P111" s="418">
        <v>13.359381691087048</v>
      </c>
      <c r="Q111" s="249"/>
      <c r="R111" s="249"/>
      <c r="S111" s="249"/>
      <c r="T111" s="249"/>
      <c r="U111" s="249"/>
      <c r="V111" s="249"/>
      <c r="W111" s="249"/>
      <c r="X111" s="249"/>
      <c r="Y111" s="249"/>
      <c r="Z111" s="249"/>
      <c r="AA111" s="249"/>
      <c r="AB111" s="249"/>
      <c r="AC111" s="418">
        <v>32.329703692430662</v>
      </c>
    </row>
    <row r="112" spans="1:29" x14ac:dyDescent="0.2">
      <c r="A112" s="11" t="s">
        <v>33</v>
      </c>
      <c r="B112" s="5" t="s">
        <v>34</v>
      </c>
      <c r="C112" s="418" t="s">
        <v>220</v>
      </c>
      <c r="D112" s="473" t="s">
        <v>220</v>
      </c>
      <c r="P112" s="418" t="s">
        <v>220</v>
      </c>
      <c r="Q112" s="249"/>
      <c r="R112" s="249"/>
      <c r="S112" s="249"/>
      <c r="T112" s="249"/>
      <c r="U112" s="249"/>
      <c r="V112" s="249"/>
      <c r="W112" s="249"/>
      <c r="X112" s="249"/>
      <c r="Y112" s="249"/>
      <c r="Z112" s="249"/>
      <c r="AA112" s="249"/>
      <c r="AB112" s="249"/>
      <c r="AC112" s="418" t="s">
        <v>220</v>
      </c>
    </row>
    <row r="113" spans="1:29" x14ac:dyDescent="0.2">
      <c r="A113" s="11" t="s">
        <v>35</v>
      </c>
      <c r="B113" s="5" t="s">
        <v>36</v>
      </c>
      <c r="C113" s="418" t="s">
        <v>220</v>
      </c>
      <c r="D113" s="473" t="s">
        <v>220</v>
      </c>
      <c r="P113" s="418" t="s">
        <v>220</v>
      </c>
      <c r="Q113" s="249"/>
      <c r="R113" s="249"/>
      <c r="S113" s="249"/>
      <c r="T113" s="249"/>
      <c r="U113" s="249"/>
      <c r="V113" s="249"/>
      <c r="W113" s="249"/>
      <c r="X113" s="249"/>
      <c r="Y113" s="249"/>
      <c r="Z113" s="249"/>
      <c r="AA113" s="249"/>
      <c r="AB113" s="249"/>
      <c r="AC113" s="418" t="s">
        <v>220</v>
      </c>
    </row>
    <row r="114" spans="1:29" x14ac:dyDescent="0.2">
      <c r="A114" s="11" t="s">
        <v>37</v>
      </c>
      <c r="B114" s="5" t="s">
        <v>38</v>
      </c>
      <c r="C114" s="252">
        <v>2.5912058272456831E-4</v>
      </c>
      <c r="D114" s="353">
        <f>C114*1000/GDP!C22</f>
        <v>5.9876278474112277E-6</v>
      </c>
      <c r="P114" s="418">
        <v>0.11026407775513544</v>
      </c>
      <c r="Q114" s="249"/>
      <c r="R114" s="249"/>
      <c r="S114" s="249"/>
      <c r="T114" s="249"/>
      <c r="U114" s="249"/>
      <c r="V114" s="249"/>
      <c r="W114" s="249"/>
      <c r="X114" s="249"/>
      <c r="Y114" s="249"/>
      <c r="Z114" s="249"/>
      <c r="AA114" s="249"/>
      <c r="AB114" s="249"/>
      <c r="AC114" s="418">
        <v>1.0938196513309437</v>
      </c>
    </row>
    <row r="115" spans="1:29" x14ac:dyDescent="0.2">
      <c r="A115" s="11" t="s">
        <v>39</v>
      </c>
      <c r="B115" s="5" t="s">
        <v>40</v>
      </c>
      <c r="C115" s="418" t="s">
        <v>220</v>
      </c>
      <c r="D115" s="473" t="s">
        <v>220</v>
      </c>
      <c r="P115" s="418" t="s">
        <v>220</v>
      </c>
      <c r="Q115" s="249"/>
      <c r="R115" s="249"/>
      <c r="S115" s="249"/>
      <c r="T115" s="249"/>
      <c r="U115" s="249"/>
      <c r="V115" s="249"/>
      <c r="W115" s="249"/>
      <c r="X115" s="249"/>
      <c r="Y115" s="249"/>
      <c r="Z115" s="249"/>
      <c r="AA115" s="249"/>
      <c r="AB115" s="249"/>
      <c r="AC115" s="418" t="s">
        <v>220</v>
      </c>
    </row>
    <row r="116" spans="1:29" x14ac:dyDescent="0.2">
      <c r="A116" s="11" t="s">
        <v>41</v>
      </c>
      <c r="B116" s="5" t="s">
        <v>42</v>
      </c>
      <c r="C116" s="252">
        <v>4.5764754888187924E-2</v>
      </c>
      <c r="D116" s="353">
        <f>C116*1000/GDP!C24</f>
        <v>7.2455808113681614E-5</v>
      </c>
      <c r="P116" s="418">
        <v>9.4292273386603329E-2</v>
      </c>
      <c r="Q116" s="249"/>
      <c r="R116" s="249"/>
      <c r="S116" s="249"/>
      <c r="T116" s="249"/>
      <c r="U116" s="249"/>
      <c r="V116" s="249"/>
      <c r="W116" s="249"/>
      <c r="X116" s="249"/>
      <c r="Y116" s="249"/>
      <c r="Z116" s="249"/>
      <c r="AA116" s="249"/>
      <c r="AB116" s="249"/>
      <c r="AC116" s="418">
        <v>1.781181044272937</v>
      </c>
    </row>
    <row r="117" spans="1:29" x14ac:dyDescent="0.2">
      <c r="A117" s="11" t="s">
        <v>43</v>
      </c>
      <c r="B117" s="5" t="s">
        <v>44</v>
      </c>
      <c r="C117" s="252">
        <v>1.6672488003319323E-2</v>
      </c>
      <c r="D117" s="353">
        <f>C117*1000/GDP!C25</f>
        <v>2.2066778113498329E-5</v>
      </c>
      <c r="P117" s="418">
        <v>18.946009094681049</v>
      </c>
      <c r="Q117" s="249"/>
      <c r="R117" s="249"/>
      <c r="S117" s="249"/>
      <c r="T117" s="249"/>
      <c r="U117" s="249"/>
      <c r="V117" s="249"/>
      <c r="W117" s="249"/>
      <c r="X117" s="249"/>
      <c r="Y117" s="249"/>
      <c r="Z117" s="249"/>
      <c r="AA117" s="249"/>
      <c r="AB117" s="249"/>
      <c r="AC117" s="418">
        <v>102.87682938411811</v>
      </c>
    </row>
    <row r="118" spans="1:29" x14ac:dyDescent="0.2">
      <c r="A118" s="11" t="s">
        <v>45</v>
      </c>
      <c r="B118" s="5" t="s">
        <v>46</v>
      </c>
      <c r="C118" s="418" t="s">
        <v>220</v>
      </c>
      <c r="D118" s="473" t="s">
        <v>220</v>
      </c>
      <c r="P118" s="418" t="s">
        <v>220</v>
      </c>
      <c r="Q118" s="249"/>
      <c r="R118" s="249"/>
      <c r="S118" s="249"/>
      <c r="T118" s="249"/>
      <c r="U118" s="249"/>
      <c r="V118" s="249"/>
      <c r="W118" s="249"/>
      <c r="X118" s="249"/>
      <c r="Y118" s="249"/>
      <c r="Z118" s="249"/>
      <c r="AA118" s="249"/>
      <c r="AB118" s="249"/>
      <c r="AC118" s="418" t="s">
        <v>220</v>
      </c>
    </row>
    <row r="119" spans="1:29" x14ac:dyDescent="0.2">
      <c r="A119" s="11" t="s">
        <v>47</v>
      </c>
      <c r="B119" s="5" t="s">
        <v>48</v>
      </c>
      <c r="C119" s="252">
        <v>6.0628944117765956E-3</v>
      </c>
      <c r="D119" s="353">
        <f>C119*1000/GDP!C27</f>
        <v>1.8048357257651546E-5</v>
      </c>
      <c r="P119" s="418">
        <v>4.6042636784451661E-2</v>
      </c>
      <c r="Q119" s="249"/>
      <c r="R119" s="249"/>
      <c r="S119" s="249"/>
      <c r="T119" s="249"/>
      <c r="U119" s="249"/>
      <c r="V119" s="249"/>
      <c r="W119" s="249"/>
      <c r="X119" s="249"/>
      <c r="Y119" s="249"/>
      <c r="Z119" s="249"/>
      <c r="AA119" s="249"/>
      <c r="AB119" s="249"/>
      <c r="AC119" s="418">
        <v>0.61881303838303059</v>
      </c>
    </row>
    <row r="120" spans="1:29" x14ac:dyDescent="0.2">
      <c r="A120" s="11" t="s">
        <v>49</v>
      </c>
      <c r="B120" s="5" t="s">
        <v>50</v>
      </c>
      <c r="C120" s="252">
        <v>8.475452555563132E-4</v>
      </c>
      <c r="D120" s="353">
        <f>C120*1000/GDP!C28</f>
        <v>6.9729263793424265E-6</v>
      </c>
      <c r="P120" s="418">
        <v>0.11437857699815293</v>
      </c>
      <c r="Q120" s="249"/>
      <c r="R120" s="249"/>
      <c r="S120" s="249"/>
      <c r="T120" s="249"/>
      <c r="U120" s="249"/>
      <c r="V120" s="249"/>
      <c r="W120" s="249"/>
      <c r="X120" s="249"/>
      <c r="Y120" s="249"/>
      <c r="Z120" s="249"/>
      <c r="AA120" s="249"/>
      <c r="AB120" s="249"/>
      <c r="AC120" s="418">
        <v>1.89982816393932</v>
      </c>
    </row>
    <row r="121" spans="1:29" x14ac:dyDescent="0.2">
      <c r="A121" s="11" t="s">
        <v>51</v>
      </c>
      <c r="B121" s="5" t="s">
        <v>52</v>
      </c>
      <c r="C121" s="418" t="s">
        <v>220</v>
      </c>
      <c r="D121" s="473" t="s">
        <v>220</v>
      </c>
      <c r="P121" s="418" t="s">
        <v>220</v>
      </c>
      <c r="Q121" s="249"/>
      <c r="R121" s="249"/>
      <c r="S121" s="249"/>
      <c r="T121" s="249"/>
      <c r="U121" s="249"/>
      <c r="V121" s="249"/>
      <c r="W121" s="249"/>
      <c r="X121" s="249"/>
      <c r="Y121" s="249"/>
      <c r="Z121" s="249"/>
      <c r="AA121" s="249"/>
      <c r="AB121" s="249"/>
      <c r="AC121" s="418" t="s">
        <v>220</v>
      </c>
    </row>
    <row r="122" spans="1:29" x14ac:dyDescent="0.2">
      <c r="A122" s="11" t="s">
        <v>53</v>
      </c>
      <c r="B122" s="5" t="s">
        <v>54</v>
      </c>
      <c r="C122" s="418" t="s">
        <v>220</v>
      </c>
      <c r="D122" s="473" t="s">
        <v>220</v>
      </c>
      <c r="P122" s="418" t="s">
        <v>220</v>
      </c>
      <c r="Q122" s="249"/>
      <c r="R122" s="249"/>
      <c r="S122" s="249"/>
      <c r="T122" s="249"/>
      <c r="U122" s="249"/>
      <c r="V122" s="249"/>
      <c r="W122" s="249"/>
      <c r="X122" s="249"/>
      <c r="Y122" s="249"/>
      <c r="Z122" s="249"/>
      <c r="AA122" s="249"/>
      <c r="AB122" s="249"/>
      <c r="AC122" s="418" t="s">
        <v>220</v>
      </c>
    </row>
    <row r="123" spans="1:29" x14ac:dyDescent="0.2">
      <c r="A123" s="11" t="s">
        <v>55</v>
      </c>
      <c r="B123" s="5" t="s">
        <v>56</v>
      </c>
      <c r="C123" s="418" t="s">
        <v>220</v>
      </c>
      <c r="D123" s="473" t="s">
        <v>220</v>
      </c>
      <c r="P123" s="418" t="s">
        <v>220</v>
      </c>
      <c r="Q123" s="249"/>
      <c r="R123" s="249"/>
      <c r="S123" s="249"/>
      <c r="T123" s="249"/>
      <c r="U123" s="249"/>
      <c r="V123" s="249"/>
      <c r="W123" s="249"/>
      <c r="X123" s="249"/>
      <c r="Y123" s="249"/>
      <c r="Z123" s="249"/>
      <c r="AA123" s="249"/>
      <c r="AB123" s="249"/>
      <c r="AC123" s="418" t="s">
        <v>220</v>
      </c>
    </row>
    <row r="124" spans="1:29" x14ac:dyDescent="0.2">
      <c r="A124" s="11" t="s">
        <v>57</v>
      </c>
      <c r="B124" s="5" t="s">
        <v>58</v>
      </c>
      <c r="C124" s="252">
        <v>7.3845497953430785E-3</v>
      </c>
      <c r="D124" s="353">
        <f>C124*1000/GDP!C32</f>
        <v>3.5969345504766064E-6</v>
      </c>
      <c r="P124" s="418">
        <v>4.44852397309824</v>
      </c>
      <c r="Q124" s="249"/>
      <c r="R124" s="249"/>
      <c r="S124" s="249"/>
      <c r="T124" s="249"/>
      <c r="U124" s="249"/>
      <c r="V124" s="249"/>
      <c r="W124" s="249"/>
      <c r="X124" s="249"/>
      <c r="Y124" s="249"/>
      <c r="Z124" s="249"/>
      <c r="AA124" s="249"/>
      <c r="AB124" s="249"/>
      <c r="AC124" s="418">
        <v>47.939387757152801</v>
      </c>
    </row>
    <row r="125" spans="1:29" x14ac:dyDescent="0.2">
      <c r="A125" s="11" t="s">
        <v>59</v>
      </c>
      <c r="B125" s="11" t="s">
        <v>60</v>
      </c>
      <c r="C125" s="418" t="s">
        <v>220</v>
      </c>
      <c r="D125" s="473" t="s">
        <v>220</v>
      </c>
      <c r="P125" s="418" t="s">
        <v>220</v>
      </c>
      <c r="Q125" s="249"/>
      <c r="R125" s="249"/>
      <c r="S125" s="249"/>
      <c r="T125" s="249"/>
      <c r="U125" s="249"/>
      <c r="V125" s="249"/>
      <c r="W125" s="249"/>
      <c r="X125" s="249"/>
      <c r="Y125" s="249"/>
      <c r="Z125" s="249"/>
      <c r="AA125" s="249"/>
      <c r="AB125" s="249"/>
      <c r="AC125" s="418" t="s">
        <v>220</v>
      </c>
    </row>
    <row r="126" spans="1:29" x14ac:dyDescent="0.2">
      <c r="A126" s="11" t="s">
        <v>61</v>
      </c>
      <c r="B126" s="11" t="s">
        <v>62</v>
      </c>
      <c r="C126" s="252">
        <v>5.4656925252914589E-5</v>
      </c>
      <c r="D126" s="353">
        <f>C126*1000/GDP!C34</f>
        <v>1.396535937474662E-7</v>
      </c>
      <c r="P126" s="418">
        <v>0.12422028466571497</v>
      </c>
      <c r="Q126" s="249"/>
      <c r="R126" s="249"/>
      <c r="S126" s="249"/>
      <c r="T126" s="249"/>
      <c r="U126" s="249"/>
      <c r="V126" s="249"/>
      <c r="W126" s="249"/>
      <c r="X126" s="249"/>
      <c r="Y126" s="249"/>
      <c r="Z126" s="249"/>
      <c r="AA126" s="249"/>
      <c r="AB126" s="249"/>
      <c r="AC126" s="418">
        <v>1.4633149533621224</v>
      </c>
    </row>
    <row r="127" spans="1:29" x14ac:dyDescent="0.2">
      <c r="A127" s="11" t="s">
        <v>63</v>
      </c>
      <c r="B127" s="11" t="s">
        <v>64</v>
      </c>
      <c r="C127" s="253"/>
      <c r="D127" s="353"/>
      <c r="P127" s="250"/>
      <c r="Q127" s="249"/>
      <c r="R127" s="249"/>
      <c r="S127" s="249"/>
      <c r="T127" s="249"/>
      <c r="U127" s="249"/>
      <c r="V127" s="249"/>
      <c r="W127" s="249"/>
      <c r="X127" s="249"/>
      <c r="Y127" s="249"/>
      <c r="Z127" s="249"/>
      <c r="AA127" s="249"/>
      <c r="AB127" s="249"/>
      <c r="AC127" s="250"/>
    </row>
    <row r="128" spans="1:29" x14ac:dyDescent="0.2">
      <c r="A128" s="11" t="s">
        <v>63</v>
      </c>
      <c r="B128" s="11" t="s">
        <v>65</v>
      </c>
      <c r="C128" s="253"/>
      <c r="D128" s="353"/>
      <c r="P128" s="250"/>
      <c r="Q128" s="249"/>
      <c r="R128" s="249"/>
      <c r="S128" s="249"/>
      <c r="T128" s="249"/>
      <c r="U128" s="249"/>
      <c r="V128" s="249"/>
      <c r="W128" s="249"/>
      <c r="X128" s="249"/>
      <c r="Y128" s="249"/>
      <c r="Z128" s="249"/>
      <c r="AA128" s="249"/>
      <c r="AB128" s="249"/>
      <c r="AC128" s="250"/>
    </row>
    <row r="129" spans="1:37" x14ac:dyDescent="0.2">
      <c r="A129" s="11" t="s">
        <v>66</v>
      </c>
      <c r="B129" s="11" t="s">
        <v>67</v>
      </c>
      <c r="C129" s="253"/>
      <c r="D129" s="353"/>
      <c r="P129" s="250"/>
      <c r="Q129" s="249"/>
      <c r="R129" s="249"/>
      <c r="S129" s="249"/>
      <c r="T129" s="249"/>
      <c r="U129" s="249"/>
      <c r="V129" s="249"/>
      <c r="W129" s="249"/>
      <c r="X129" s="249"/>
      <c r="Y129" s="249"/>
      <c r="Z129" s="249"/>
      <c r="AA129" s="249"/>
      <c r="AB129" s="249"/>
      <c r="AC129" s="250"/>
    </row>
    <row r="130" spans="1:37" x14ac:dyDescent="0.2">
      <c r="A130" s="11" t="s">
        <v>66</v>
      </c>
      <c r="B130" s="11" t="s">
        <v>68</v>
      </c>
      <c r="C130" s="253">
        <v>1.2972053983923443E-2</v>
      </c>
      <c r="D130" s="353">
        <f>C130*1000/GDP!C38</f>
        <v>6.0377258477651583E-5</v>
      </c>
      <c r="P130" s="250" t="s">
        <v>313</v>
      </c>
      <c r="Q130" s="249"/>
      <c r="R130" s="249"/>
      <c r="S130" s="249"/>
      <c r="T130" s="249"/>
      <c r="U130" s="249"/>
      <c r="V130" s="249"/>
      <c r="W130" s="249"/>
      <c r="X130" s="249"/>
      <c r="Y130" s="249"/>
      <c r="Z130" s="249"/>
      <c r="AA130" s="249"/>
      <c r="AB130" s="249"/>
      <c r="AC130" s="250" t="s">
        <v>313</v>
      </c>
    </row>
    <row r="131" spans="1:37" x14ac:dyDescent="0.2">
      <c r="A131" s="11" t="s">
        <v>69</v>
      </c>
      <c r="B131" s="11" t="s">
        <v>70</v>
      </c>
      <c r="C131" s="254"/>
      <c r="D131" s="355"/>
      <c r="P131" s="251"/>
      <c r="Q131" s="249"/>
      <c r="R131" s="249"/>
      <c r="S131" s="249"/>
      <c r="T131" s="249"/>
      <c r="U131" s="249"/>
      <c r="V131" s="249"/>
      <c r="W131" s="249"/>
      <c r="X131" s="249"/>
      <c r="Y131" s="249"/>
      <c r="Z131" s="249"/>
      <c r="AA131" s="249"/>
      <c r="AB131" s="249"/>
      <c r="AC131" s="251"/>
    </row>
    <row r="133" spans="1:37" s="8" customFormat="1" ht="13.5" thickBot="1" x14ac:dyDescent="0.25"/>
    <row r="134" spans="1:37" s="6" customFormat="1" ht="13.5" thickTop="1" x14ac:dyDescent="0.2"/>
    <row r="136" spans="1:37" ht="20.25" thickBot="1" x14ac:dyDescent="0.35">
      <c r="A136" s="3" t="s">
        <v>88</v>
      </c>
      <c r="U136" s="97"/>
    </row>
    <row r="137" spans="1:37" ht="13.5" thickTop="1" x14ac:dyDescent="0.2"/>
    <row r="138" spans="1:37" x14ac:dyDescent="0.2">
      <c r="C138" s="18" t="s">
        <v>84</v>
      </c>
      <c r="D138" s="19"/>
      <c r="E138" s="20"/>
      <c r="F138" s="634" t="s">
        <v>366</v>
      </c>
      <c r="P138" s="23" t="s">
        <v>234</v>
      </c>
      <c r="Q138" s="98"/>
      <c r="R138" s="131"/>
      <c r="AC138" s="26" t="s">
        <v>250</v>
      </c>
      <c r="AD138" s="27"/>
      <c r="AE138" s="27"/>
      <c r="AF138" s="100"/>
      <c r="AG138" s="28"/>
    </row>
    <row r="139" spans="1:37" ht="38.25" x14ac:dyDescent="0.2">
      <c r="C139" s="114" t="s">
        <v>231</v>
      </c>
      <c r="D139" s="114" t="s">
        <v>232</v>
      </c>
      <c r="E139" s="114" t="s">
        <v>230</v>
      </c>
      <c r="F139" s="635"/>
      <c r="M139" s="15"/>
      <c r="N139" s="15"/>
      <c r="O139" s="15"/>
      <c r="P139" s="478" t="s">
        <v>185</v>
      </c>
      <c r="Q139" s="479" t="s">
        <v>186</v>
      </c>
      <c r="R139" s="479" t="s">
        <v>187</v>
      </c>
      <c r="AB139" s="15"/>
      <c r="AC139" s="394" t="s">
        <v>251</v>
      </c>
      <c r="AD139" s="394" t="s">
        <v>252</v>
      </c>
      <c r="AE139" s="394" t="s">
        <v>253</v>
      </c>
      <c r="AF139" s="394" t="s">
        <v>254</v>
      </c>
      <c r="AG139" s="394" t="s">
        <v>255</v>
      </c>
    </row>
    <row r="140" spans="1:37" x14ac:dyDescent="0.2">
      <c r="A140" s="106" t="s">
        <v>329</v>
      </c>
      <c r="B140" s="474" t="s">
        <v>368</v>
      </c>
      <c r="C140" s="147">
        <f>SUM(C157:C176,C155,C142:C153)</f>
        <v>4.9834380683018535E-2</v>
      </c>
      <c r="D140" s="148">
        <f>SUM(D157:D176,D155,D142:D153)</f>
        <v>6.352428750594029E-3</v>
      </c>
      <c r="E140" s="148">
        <f>SUM(E157:E176,E155,E142:E153)</f>
        <v>5.618680943361256E-2</v>
      </c>
      <c r="F140" s="475">
        <f>E140*1000/VLOOKUP(B140,GDP!$A$3:$C$39,3,FALSE)</f>
        <v>3.7773164578375124E-6</v>
      </c>
      <c r="K140" s="277"/>
      <c r="L140" s="277"/>
      <c r="P140" s="147">
        <v>2.6637410970974919E-2</v>
      </c>
      <c r="Q140" s="148">
        <v>6.876206663636945E-3</v>
      </c>
      <c r="R140" s="480">
        <v>8.3191648175048622E-4</v>
      </c>
      <c r="S140" s="429">
        <v>6.6362994041715391E-3</v>
      </c>
      <c r="Y140" s="365"/>
      <c r="Z140" s="365"/>
      <c r="AC140" s="42">
        <v>17.190653748094302</v>
      </c>
      <c r="AD140" s="448">
        <v>14.916322413091557</v>
      </c>
      <c r="AE140" s="448">
        <v>12.292964939559555</v>
      </c>
      <c r="AF140" s="448">
        <v>6.527383271437559</v>
      </c>
      <c r="AG140" s="44">
        <v>57.201229973290857</v>
      </c>
      <c r="AI140" s="89"/>
      <c r="AJ140" s="89"/>
      <c r="AK140" s="89"/>
    </row>
    <row r="141" spans="1:37" s="365" customFormat="1" x14ac:dyDescent="0.2">
      <c r="A141" s="106" t="s">
        <v>329</v>
      </c>
      <c r="B141" s="474" t="s">
        <v>349</v>
      </c>
      <c r="C141" s="158">
        <f>SUM(C143:C147,C149:C153,C155,C157:C176)</f>
        <v>4.3821718401171876E-2</v>
      </c>
      <c r="D141" s="451">
        <f t="shared" ref="D141:E141" si="11">SUM(D143:D147,D149:D153,D155,D157:D176)</f>
        <v>5.586194219136492E-3</v>
      </c>
      <c r="E141" s="451">
        <f t="shared" si="11"/>
        <v>4.94079126203084E-2</v>
      </c>
      <c r="F141" s="476">
        <f>E141*1000/VLOOKUP(B141,GDP!$A$3:$C$39,3,FALSE)</f>
        <v>3.853435409124332E-6</v>
      </c>
      <c r="P141" s="282"/>
      <c r="Q141" s="451"/>
      <c r="R141" s="487"/>
      <c r="S141" s="429"/>
      <c r="AC141" s="467"/>
      <c r="AD141" s="381"/>
      <c r="AE141" s="381"/>
      <c r="AF141" s="381"/>
      <c r="AG141" s="469"/>
      <c r="AI141" s="89"/>
      <c r="AJ141" s="89"/>
      <c r="AK141" s="89"/>
    </row>
    <row r="142" spans="1:37" x14ac:dyDescent="0.2">
      <c r="A142" s="11" t="s">
        <v>89</v>
      </c>
      <c r="B142" s="11" t="s">
        <v>58</v>
      </c>
      <c r="C142" s="282">
        <v>3.5435796117831543E-3</v>
      </c>
      <c r="D142" s="451">
        <v>7.2167608924427308E-4</v>
      </c>
      <c r="E142" s="451">
        <v>4.265255701027427E-3</v>
      </c>
      <c r="F142" s="476">
        <f>E142*1000/VLOOKUP(B142,GDP!$A$3:$C$39,3,FALSE)</f>
        <v>2.0775600439877736E-6</v>
      </c>
      <c r="J142" s="277"/>
      <c r="K142" s="277"/>
      <c r="L142" s="277"/>
      <c r="P142" s="282">
        <v>2.2618738163736423E-2</v>
      </c>
      <c r="Q142" s="451">
        <v>4.8036631180328757E-3</v>
      </c>
      <c r="R142" s="455">
        <v>6.7803332881413237E-4</v>
      </c>
      <c r="S142" s="88"/>
      <c r="W142" s="365"/>
      <c r="X142" s="365"/>
      <c r="Y142" s="365"/>
      <c r="AC142" s="467">
        <v>18.026104380429121</v>
      </c>
      <c r="AD142" s="468">
        <v>14.588024897358263</v>
      </c>
      <c r="AE142" s="468">
        <v>9.6489104486165616</v>
      </c>
      <c r="AF142" s="468">
        <v>5.3838435558423772</v>
      </c>
      <c r="AG142" s="469">
        <v>46.825534775739975</v>
      </c>
      <c r="AI142" s="89"/>
      <c r="AJ142" s="89"/>
      <c r="AK142" s="89"/>
    </row>
    <row r="143" spans="1:37" x14ac:dyDescent="0.2">
      <c r="A143" s="11" t="s">
        <v>90</v>
      </c>
      <c r="B143" s="11" t="s">
        <v>22</v>
      </c>
      <c r="C143" s="282">
        <v>3.6901033438123281E-3</v>
      </c>
      <c r="D143" s="451">
        <v>1.0930059492457289E-3</v>
      </c>
      <c r="E143" s="451">
        <v>4.7831092930580577E-3</v>
      </c>
      <c r="F143" s="476">
        <f>E143*1000/VLOOKUP(B143,GDP!$A$3:$C$39,3,FALSE)</f>
        <v>2.3578305955212876E-6</v>
      </c>
      <c r="J143" s="277"/>
      <c r="K143" s="277"/>
      <c r="L143" s="277"/>
      <c r="P143" s="282">
        <v>2.7034625897803886E-2</v>
      </c>
      <c r="Q143" s="451">
        <v>5.7414889546448652E-3</v>
      </c>
      <c r="R143" s="455">
        <v>8.104067193333075E-4</v>
      </c>
      <c r="S143" s="88"/>
      <c r="AC143" s="467">
        <v>20.2267017361584</v>
      </c>
      <c r="AD143" s="468">
        <v>17.436065302715413</v>
      </c>
      <c r="AE143" s="468">
        <v>11.532680665536686</v>
      </c>
      <c r="AF143" s="468">
        <v>6.4349388268641246</v>
      </c>
      <c r="AG143" s="469">
        <v>55.967349105102258</v>
      </c>
      <c r="AI143" s="89"/>
      <c r="AJ143" s="89"/>
      <c r="AK143" s="89"/>
    </row>
    <row r="144" spans="1:37" x14ac:dyDescent="0.2">
      <c r="A144" s="11" t="s">
        <v>91</v>
      </c>
      <c r="B144" s="11" t="s">
        <v>42</v>
      </c>
      <c r="C144" s="282">
        <v>3.5602585132979182E-3</v>
      </c>
      <c r="D144" s="451">
        <v>9.3036944168256922E-4</v>
      </c>
      <c r="E144" s="451">
        <v>4.4906279549804876E-3</v>
      </c>
      <c r="F144" s="476">
        <f>E144*1000/VLOOKUP(B144,GDP!$A$3:$C$39,3,FALSE)</f>
        <v>7.1096650295832914E-6</v>
      </c>
      <c r="J144" s="277"/>
      <c r="K144" s="277"/>
      <c r="L144" s="277"/>
      <c r="P144" s="282">
        <v>2.7040209069302663E-2</v>
      </c>
      <c r="Q144" s="451">
        <v>5.7426746828148521E-3</v>
      </c>
      <c r="R144" s="455">
        <v>8.1057408394618951E-4</v>
      </c>
      <c r="S144" s="88"/>
      <c r="AC144" s="467">
        <v>18.750012338123124</v>
      </c>
      <c r="AD144" s="468">
        <v>17.439666186382784</v>
      </c>
      <c r="AE144" s="468">
        <v>11.535062386454136</v>
      </c>
      <c r="AF144" s="468">
        <v>6.4362677658030361</v>
      </c>
      <c r="AG144" s="469">
        <v>55.978907441791172</v>
      </c>
      <c r="AI144" s="89"/>
      <c r="AJ144" s="89"/>
      <c r="AK144" s="89"/>
    </row>
    <row r="145" spans="1:37" x14ac:dyDescent="0.2">
      <c r="A145" s="11" t="s">
        <v>92</v>
      </c>
      <c r="B145" s="11" t="s">
        <v>24</v>
      </c>
      <c r="C145" s="282">
        <v>3.7665914684967784E-3</v>
      </c>
      <c r="D145" s="451">
        <v>1.3096638062658065E-3</v>
      </c>
      <c r="E145" s="451">
        <v>5.0762552747625851E-3</v>
      </c>
      <c r="F145" s="476">
        <f>E145*1000/VLOOKUP(B145,GDP!$A$3:$C$39,3,FALSE)</f>
        <v>1.7159221095594922E-6</v>
      </c>
      <c r="J145" s="277"/>
      <c r="K145" s="277"/>
      <c r="L145" s="277"/>
      <c r="P145" s="282">
        <v>2.9931183215469833E-2</v>
      </c>
      <c r="Q145" s="451">
        <v>6.3566464163660472E-3</v>
      </c>
      <c r="R145" s="455">
        <v>8.9723571863383898E-4</v>
      </c>
      <c r="S145" s="132"/>
      <c r="T145" s="92"/>
      <c r="U145" s="92"/>
      <c r="AC145" s="467">
        <v>21.933116323763286</v>
      </c>
      <c r="AD145" s="468">
        <v>19.304208872920476</v>
      </c>
      <c r="AE145" s="468">
        <v>12.768320866379209</v>
      </c>
      <c r="AF145" s="468">
        <v>7.1243942392728501</v>
      </c>
      <c r="AG145" s="469">
        <v>61.963830625267029</v>
      </c>
      <c r="AI145" s="89"/>
      <c r="AJ145" s="89"/>
      <c r="AK145" s="89"/>
    </row>
    <row r="146" spans="1:37" x14ac:dyDescent="0.2">
      <c r="A146" s="11" t="s">
        <v>93</v>
      </c>
      <c r="B146" s="11" t="s">
        <v>54</v>
      </c>
      <c r="C146" s="282">
        <v>2.146091272370019E-3</v>
      </c>
      <c r="D146" s="451">
        <v>1.7559883039572496E-4</v>
      </c>
      <c r="E146" s="451">
        <v>2.3216901027657442E-3</v>
      </c>
      <c r="F146" s="476">
        <f>E146*1000/VLOOKUP(B146,GDP!$A$3:$C$39,3,FALSE)</f>
        <v>1.8724047182233364E-6</v>
      </c>
      <c r="J146" s="277"/>
      <c r="K146" s="277"/>
      <c r="L146" s="277"/>
      <c r="P146" s="282">
        <v>2.1060751006645683E-2</v>
      </c>
      <c r="Q146" s="451">
        <v>4.4727850031394244E-3</v>
      </c>
      <c r="R146" s="455">
        <v>6.3133013915231775E-4</v>
      </c>
      <c r="S146" s="133"/>
      <c r="T146" s="97"/>
      <c r="U146" s="97"/>
      <c r="AC146" s="467">
        <v>13.126014703809677</v>
      </c>
      <c r="AD146" s="468">
        <v>13.583196278145419</v>
      </c>
      <c r="AE146" s="468">
        <v>8.9842898826928295</v>
      </c>
      <c r="AF146" s="468">
        <v>5.0130023950725766</v>
      </c>
      <c r="AG146" s="469">
        <v>43.600174400797769</v>
      </c>
      <c r="AI146" s="89"/>
      <c r="AJ146" s="89"/>
      <c r="AK146" s="89"/>
    </row>
    <row r="147" spans="1:37" x14ac:dyDescent="0.2">
      <c r="A147" s="11" t="s">
        <v>94</v>
      </c>
      <c r="B147" s="11" t="s">
        <v>54</v>
      </c>
      <c r="C147" s="282">
        <v>1.8747833487908145E-3</v>
      </c>
      <c r="D147" s="451">
        <v>4.8650341846640435E-5</v>
      </c>
      <c r="E147" s="451">
        <v>1.9234336906374548E-3</v>
      </c>
      <c r="F147" s="476">
        <f>E147*1000/VLOOKUP(B147,GDP!$A$3:$C$39,3,FALSE)</f>
        <v>1.5512175002378761E-6</v>
      </c>
      <c r="J147" s="277"/>
      <c r="K147" s="277"/>
      <c r="L147" s="277"/>
      <c r="P147" s="282">
        <v>2.1071199286228619E-2</v>
      </c>
      <c r="Q147" s="451">
        <v>4.6079221882750461E-3</v>
      </c>
      <c r="R147" s="455">
        <v>6.3411382308323433E-4</v>
      </c>
      <c r="S147" s="88"/>
      <c r="AC147" s="467">
        <v>13.126014703809675</v>
      </c>
      <c r="AD147" s="468">
        <v>9.8089779793050038</v>
      </c>
      <c r="AE147" s="468">
        <v>8.3541970488561947</v>
      </c>
      <c r="AF147" s="468">
        <v>5.1855753872994024</v>
      </c>
      <c r="AG147" s="469">
        <v>42.845617577271668</v>
      </c>
      <c r="AI147" s="89"/>
      <c r="AJ147" s="89"/>
      <c r="AK147" s="89"/>
    </row>
    <row r="148" spans="1:37" x14ac:dyDescent="0.2">
      <c r="A148" s="11" t="s">
        <v>95</v>
      </c>
      <c r="B148" s="11" t="s">
        <v>58</v>
      </c>
      <c r="C148" s="282">
        <v>2.4690826700634835E-3</v>
      </c>
      <c r="D148" s="451">
        <v>4.4558442213265215E-5</v>
      </c>
      <c r="E148" s="451">
        <v>2.5136411122767487E-3</v>
      </c>
      <c r="F148" s="476">
        <f>E148*1000/VLOOKUP(B148,GDP!$A$3:$C$39,3,FALSE)</f>
        <v>1.224367471927465E-6</v>
      </c>
      <c r="J148" s="277"/>
      <c r="K148" s="277"/>
      <c r="L148" s="277"/>
      <c r="P148" s="282">
        <v>2.7533743065673667E-2</v>
      </c>
      <c r="Q148" s="451">
        <v>6.0211734450967749E-3</v>
      </c>
      <c r="R148" s="455">
        <v>8.2859674202676926E-4</v>
      </c>
      <c r="S148" s="88"/>
      <c r="AC148" s="467">
        <v>18.026104380429121</v>
      </c>
      <c r="AD148" s="468">
        <v>12.817394764784369</v>
      </c>
      <c r="AE148" s="468">
        <v>10.916432042553458</v>
      </c>
      <c r="AF148" s="468">
        <v>6.7759930710207721</v>
      </c>
      <c r="AG148" s="469">
        <v>55.986382637162912</v>
      </c>
      <c r="AI148" s="89"/>
      <c r="AJ148" s="89"/>
      <c r="AK148" s="89"/>
    </row>
    <row r="149" spans="1:37" x14ac:dyDescent="0.2">
      <c r="A149" s="11" t="s">
        <v>96</v>
      </c>
      <c r="B149" s="11" t="s">
        <v>24</v>
      </c>
      <c r="C149" s="282">
        <v>4.3248466078049733E-3</v>
      </c>
      <c r="D149" s="451">
        <v>3.6393124114614199E-7</v>
      </c>
      <c r="E149" s="451">
        <v>4.3252105390461197E-3</v>
      </c>
      <c r="F149" s="476">
        <f>E149*1000/VLOOKUP(B149,GDP!$A$3:$C$39,3,FALSE)</f>
        <v>1.462047117556766E-6</v>
      </c>
      <c r="J149" s="277"/>
      <c r="K149" s="277"/>
      <c r="L149" s="277"/>
      <c r="P149" s="282">
        <v>5.028207467884302E-2</v>
      </c>
      <c r="Q149" s="451">
        <v>1.0995856687501013E-2</v>
      </c>
      <c r="R149" s="455">
        <v>1.5131819586555969E-3</v>
      </c>
      <c r="S149" s="88"/>
      <c r="AC149" s="467">
        <v>21.933116323763286</v>
      </c>
      <c r="AD149" s="468">
        <v>23.407104483174294</v>
      </c>
      <c r="AE149" s="468">
        <v>19.935569598399525</v>
      </c>
      <c r="AF149" s="468">
        <v>12.374307002419656</v>
      </c>
      <c r="AG149" s="469">
        <v>102.24223659113414</v>
      </c>
      <c r="AI149" s="89"/>
      <c r="AJ149" s="89"/>
      <c r="AK149" s="89"/>
    </row>
    <row r="150" spans="1:37" x14ac:dyDescent="0.2">
      <c r="A150" s="11" t="s">
        <v>97</v>
      </c>
      <c r="B150" s="11" t="s">
        <v>32</v>
      </c>
      <c r="C150" s="282">
        <v>2.0585438674467706E-3</v>
      </c>
      <c r="D150" s="451">
        <v>7.6440722729257998E-5</v>
      </c>
      <c r="E150" s="451">
        <v>2.1349845901760286E-3</v>
      </c>
      <c r="F150" s="476">
        <f>E150*1000/VLOOKUP(B150,GDP!$A$3:$C$39,3,FALSE)</f>
        <v>1.2479677795050229E-6</v>
      </c>
      <c r="J150" s="277"/>
      <c r="K150" s="277"/>
      <c r="L150" s="277"/>
      <c r="P150" s="282">
        <v>2.4251628758808656E-2</v>
      </c>
      <c r="Q150" s="451">
        <v>5.3034294223850446E-3</v>
      </c>
      <c r="R150" s="455">
        <v>7.298252377259879E-4</v>
      </c>
      <c r="S150" s="88"/>
      <c r="AC150" s="467">
        <v>13.591399416081439</v>
      </c>
      <c r="AD150" s="468">
        <v>11.289518419243763</v>
      </c>
      <c r="AE150" s="468">
        <v>9.61515681450601</v>
      </c>
      <c r="AF150" s="468">
        <v>5.9682720231207655</v>
      </c>
      <c r="AG150" s="469">
        <v>49.312618485127331</v>
      </c>
      <c r="AI150" s="89"/>
      <c r="AJ150" s="89"/>
      <c r="AK150" s="89"/>
    </row>
    <row r="151" spans="1:37" x14ac:dyDescent="0.2">
      <c r="A151" s="11" t="s">
        <v>98</v>
      </c>
      <c r="B151" s="11" t="s">
        <v>22</v>
      </c>
      <c r="C151" s="282">
        <v>2.2953514467732852E-3</v>
      </c>
      <c r="D151" s="451">
        <v>7.271999904006402E-5</v>
      </c>
      <c r="E151" s="451">
        <v>2.3680714458133491E-3</v>
      </c>
      <c r="F151" s="476">
        <f>E151*1000/VLOOKUP(B151,GDP!$A$3:$C$39,3,FALSE)</f>
        <v>1.1673392693373424E-6</v>
      </c>
      <c r="J151" s="277"/>
      <c r="K151" s="277"/>
      <c r="L151" s="277"/>
      <c r="P151" s="282">
        <v>3.6136883413018898E-2</v>
      </c>
      <c r="Q151" s="451">
        <v>7.9025377071340747E-3</v>
      </c>
      <c r="R151" s="455">
        <v>1.0874984847359349E-3</v>
      </c>
      <c r="S151" s="88"/>
      <c r="AC151" s="467">
        <v>20.2267017361584</v>
      </c>
      <c r="AD151" s="468">
        <v>16.822293255547198</v>
      </c>
      <c r="AE151" s="468">
        <v>14.327359381068092</v>
      </c>
      <c r="AF151" s="468">
        <v>8.8932068201134911</v>
      </c>
      <c r="AG151" s="469">
        <v>73.479779964901084</v>
      </c>
      <c r="AI151" s="89"/>
      <c r="AJ151" s="89"/>
      <c r="AK151" s="89"/>
    </row>
    <row r="152" spans="1:37" x14ac:dyDescent="0.2">
      <c r="A152" s="11" t="s">
        <v>99</v>
      </c>
      <c r="B152" s="11" t="s">
        <v>16</v>
      </c>
      <c r="C152" s="282">
        <v>2.7083464814696917E-3</v>
      </c>
      <c r="D152" s="451">
        <v>3.2367325433437427E-4</v>
      </c>
      <c r="E152" s="451">
        <v>3.0320197358040661E-3</v>
      </c>
      <c r="F152" s="476">
        <f>E152*1000/VLOOKUP(B152,GDP!$A$3:$C$39,3,FALSE)</f>
        <v>1.4716256386406317E-5</v>
      </c>
      <c r="J152" s="277"/>
      <c r="K152" s="277"/>
      <c r="L152" s="277"/>
      <c r="P152" s="282">
        <v>3.8320689185971576E-2</v>
      </c>
      <c r="Q152" s="451">
        <v>8.6201703366042531E-3</v>
      </c>
      <c r="R152" s="455">
        <v>1.4899690315728926E-3</v>
      </c>
      <c r="S152" s="88"/>
      <c r="AC152" s="467">
        <v>22.815667879210682</v>
      </c>
      <c r="AD152" s="468">
        <v>21.286306606205699</v>
      </c>
      <c r="AE152" s="468">
        <v>15.96211762586219</v>
      </c>
      <c r="AF152" s="468">
        <v>10.738109828987737</v>
      </c>
      <c r="AG152" s="469">
        <v>93.252064804844295</v>
      </c>
      <c r="AI152" s="89"/>
      <c r="AJ152" s="89"/>
      <c r="AK152" s="89"/>
    </row>
    <row r="153" spans="1:37" x14ac:dyDescent="0.2">
      <c r="A153" s="11" t="s">
        <v>100</v>
      </c>
      <c r="B153" s="11" t="s">
        <v>30</v>
      </c>
      <c r="C153" s="282">
        <v>1.5957065615429826E-3</v>
      </c>
      <c r="D153" s="451">
        <v>7.7092834675091454E-5</v>
      </c>
      <c r="E153" s="451">
        <v>1.6727993962180742E-3</v>
      </c>
      <c r="F153" s="476">
        <f>E153*1000/VLOOKUP(B153,GDP!$A$3:$C$39,3,FALSE)</f>
        <v>6.6404380762176888E-6</v>
      </c>
      <c r="J153" s="277"/>
      <c r="K153" s="277"/>
      <c r="L153" s="277"/>
      <c r="P153" s="282">
        <v>2.3605527002616818E-2</v>
      </c>
      <c r="Q153" s="451">
        <v>5.3100209826695763E-3</v>
      </c>
      <c r="R153" s="455">
        <v>9.1782024162374181E-4</v>
      </c>
      <c r="S153" s="88"/>
      <c r="AC153" s="467">
        <v>16.12181376463063</v>
      </c>
      <c r="AD153" s="468">
        <v>13.112355128589781</v>
      </c>
      <c r="AE153" s="468">
        <v>9.8326571531018416</v>
      </c>
      <c r="AF153" s="468">
        <v>6.6146707407868979</v>
      </c>
      <c r="AG153" s="469">
        <v>57.443229246679714</v>
      </c>
      <c r="AI153" s="89"/>
      <c r="AJ153" s="89"/>
      <c r="AK153" s="89"/>
    </row>
    <row r="154" spans="1:37" x14ac:dyDescent="0.2">
      <c r="A154" s="11" t="s">
        <v>101</v>
      </c>
      <c r="B154" s="11" t="s">
        <v>62</v>
      </c>
      <c r="C154" s="282">
        <v>2.857348958132516E-3</v>
      </c>
      <c r="D154" s="451">
        <v>4.4779209994879774E-4</v>
      </c>
      <c r="E154" s="451">
        <v>3.3051410580813138E-3</v>
      </c>
      <c r="F154" s="476">
        <f>E154*1000/VLOOKUP(B154,GDP!$A$3:$C$39,3,FALSE)</f>
        <v>8.4449468108114063E-6</v>
      </c>
      <c r="J154" s="277"/>
      <c r="K154" s="277"/>
      <c r="L154" s="277"/>
      <c r="P154" s="282">
        <v>4.5981777591859715E-2</v>
      </c>
      <c r="Q154" s="451">
        <v>9.9860341158210381E-3</v>
      </c>
      <c r="R154" s="455">
        <v>1.5542395759522978E-3</v>
      </c>
      <c r="S154" s="88"/>
      <c r="AC154" s="467">
        <v>28.018336672625974</v>
      </c>
      <c r="AD154" s="468">
        <v>25.288862542227616</v>
      </c>
      <c r="AE154" s="468">
        <v>18.11247269941304</v>
      </c>
      <c r="AF154" s="468">
        <v>11.953337148596823</v>
      </c>
      <c r="AG154" s="469">
        <v>103.27856411866816</v>
      </c>
      <c r="AI154" s="89"/>
      <c r="AJ154" s="89"/>
      <c r="AK154" s="89"/>
    </row>
    <row r="155" spans="1:37" x14ac:dyDescent="0.2">
      <c r="A155" s="11" t="s">
        <v>102</v>
      </c>
      <c r="B155" s="11" t="s">
        <v>54</v>
      </c>
      <c r="C155" s="282">
        <v>1.2190891088683644E-3</v>
      </c>
      <c r="D155" s="451">
        <v>3.9535631885097804E-6</v>
      </c>
      <c r="E155" s="451">
        <v>1.223042672056874E-3</v>
      </c>
      <c r="F155" s="476">
        <f>E155*1000/VLOOKUP(B155,GDP!$A$3:$C$39,3,FALSE)</f>
        <v>9.8636371280548521E-7</v>
      </c>
      <c r="J155" s="277"/>
      <c r="K155" s="277"/>
      <c r="L155" s="277"/>
      <c r="P155" s="282">
        <v>1.7913485286432072E-2</v>
      </c>
      <c r="Q155" s="451">
        <v>4.0893207526266724E-3</v>
      </c>
      <c r="R155" s="455">
        <v>7.7157551233657414E-4</v>
      </c>
      <c r="S155" s="88"/>
      <c r="AC155" s="467">
        <v>13.126014703809675</v>
      </c>
      <c r="AD155" s="468">
        <v>10.049117858488605</v>
      </c>
      <c r="AE155" s="468">
        <v>7.7274013707072662</v>
      </c>
      <c r="AF155" s="468">
        <v>5.1873603018404024</v>
      </c>
      <c r="AG155" s="469">
        <v>46.468772784553124</v>
      </c>
      <c r="AI155" s="89"/>
      <c r="AJ155" s="89"/>
      <c r="AK155" s="89"/>
    </row>
    <row r="156" spans="1:37" x14ac:dyDescent="0.2">
      <c r="A156" s="11" t="s">
        <v>103</v>
      </c>
      <c r="B156" s="11" t="s">
        <v>60</v>
      </c>
      <c r="C156" s="282">
        <v>2.7674571673875375E-3</v>
      </c>
      <c r="D156" s="451">
        <v>1.4734137010875666E-4</v>
      </c>
      <c r="E156" s="451">
        <v>2.9147985374962946E-3</v>
      </c>
      <c r="F156" s="476">
        <f>E156*1000/VLOOKUP(B156,GDP!$A$3:$C$39,3,FALSE)</f>
        <v>1.2918831939404915E-5</v>
      </c>
      <c r="J156" s="277"/>
      <c r="K156" s="277"/>
      <c r="L156" s="277"/>
      <c r="P156" s="282">
        <v>4.7552543363719516E-2</v>
      </c>
      <c r="Q156" s="451">
        <v>1.3918426442651215E-2</v>
      </c>
      <c r="R156" s="455">
        <v>1.4860993683197682E-3</v>
      </c>
      <c r="S156" s="88"/>
      <c r="AC156" s="467">
        <v>24.494105357111717</v>
      </c>
      <c r="AD156" s="468">
        <v>22.866565260129189</v>
      </c>
      <c r="AE156" s="468">
        <v>20.41598158867442</v>
      </c>
      <c r="AF156" s="468">
        <v>10.576136022163803</v>
      </c>
      <c r="AG156" s="469">
        <v>107.4073262201171</v>
      </c>
      <c r="AI156" s="89"/>
      <c r="AJ156" s="89"/>
      <c r="AK156" s="89"/>
    </row>
    <row r="157" spans="1:37" x14ac:dyDescent="0.2">
      <c r="A157" s="11" t="s">
        <v>104</v>
      </c>
      <c r="B157" s="11" t="s">
        <v>56</v>
      </c>
      <c r="C157" s="282">
        <v>2.7630423318058552E-3</v>
      </c>
      <c r="D157" s="451">
        <v>8.4803939318009951E-5</v>
      </c>
      <c r="E157" s="451">
        <v>2.8478462711238653E-3</v>
      </c>
      <c r="F157" s="476">
        <f>E157*1000/VLOOKUP(B157,GDP!$A$3:$C$39,3,FALSE)</f>
        <v>8.0303134504404939E-6</v>
      </c>
      <c r="J157" s="277"/>
      <c r="K157" s="277"/>
      <c r="L157" s="277"/>
      <c r="P157" s="282">
        <v>4.9560860253246138E-2</v>
      </c>
      <c r="Q157" s="451">
        <v>1.4506252222791026E-2</v>
      </c>
      <c r="R157" s="455">
        <v>1.5488627506710163E-3</v>
      </c>
      <c r="S157" s="88"/>
      <c r="AC157" s="467">
        <v>25.868346544862067</v>
      </c>
      <c r="AD157" s="468">
        <v>23.83230349343718</v>
      </c>
      <c r="AE157" s="468">
        <v>21.278222758977037</v>
      </c>
      <c r="AF157" s="468">
        <v>11.022804719498881</v>
      </c>
      <c r="AG157" s="469">
        <v>111.94352832516229</v>
      </c>
      <c r="AI157" s="89"/>
      <c r="AJ157" s="89"/>
      <c r="AK157" s="89"/>
    </row>
    <row r="158" spans="1:37" x14ac:dyDescent="0.2">
      <c r="A158" s="11" t="s">
        <v>105</v>
      </c>
      <c r="B158" s="11" t="s">
        <v>4</v>
      </c>
      <c r="C158" s="282">
        <v>1.8336040509859639E-3</v>
      </c>
      <c r="D158" s="451">
        <v>2.2199706188722924E-4</v>
      </c>
      <c r="E158" s="451">
        <v>2.0556011128731932E-3</v>
      </c>
      <c r="F158" s="476">
        <f>E158*1000/VLOOKUP(B158,GDP!$A$3:$C$39,3,FALSE)</f>
        <v>6.3511518728818479E-6</v>
      </c>
      <c r="J158" s="277"/>
      <c r="K158" s="277"/>
      <c r="L158" s="277"/>
      <c r="P158" s="282">
        <v>3.1192595562881495E-2</v>
      </c>
      <c r="Q158" s="451">
        <v>8.5782177996132341E-3</v>
      </c>
      <c r="R158" s="455">
        <v>1.5976705188892456E-3</v>
      </c>
      <c r="S158" s="88"/>
      <c r="AC158" s="467">
        <v>18.15902043174199</v>
      </c>
      <c r="AD158" s="468">
        <v>18.24147621228494</v>
      </c>
      <c r="AE158" s="468">
        <v>14.77748076640497</v>
      </c>
      <c r="AF158" s="468">
        <v>9.8773008477241522</v>
      </c>
      <c r="AG158" s="469">
        <v>78.520214584873429</v>
      </c>
      <c r="AI158" s="89"/>
      <c r="AJ158" s="89"/>
      <c r="AK158" s="89"/>
    </row>
    <row r="159" spans="1:37" x14ac:dyDescent="0.2">
      <c r="A159" s="11" t="s">
        <v>106</v>
      </c>
      <c r="B159" s="11" t="s">
        <v>46</v>
      </c>
      <c r="C159" s="282">
        <v>8.5925254700667478E-4</v>
      </c>
      <c r="D159" s="451">
        <v>3.5305872467047706E-5</v>
      </c>
      <c r="E159" s="451">
        <v>8.9455841947372241E-4</v>
      </c>
      <c r="F159" s="476">
        <f>E159*1000/VLOOKUP(B159,GDP!$A$3:$C$39,3,FALSE)</f>
        <v>3.8275773786496415E-6</v>
      </c>
      <c r="J159" s="277"/>
      <c r="K159" s="277"/>
      <c r="L159" s="277"/>
      <c r="P159" s="282">
        <v>1.5728709509800244E-2</v>
      </c>
      <c r="Q159" s="451">
        <v>3.5381450080777727E-3</v>
      </c>
      <c r="R159" s="455">
        <v>6.1155711376891366E-4</v>
      </c>
      <c r="S159" s="88"/>
      <c r="AC159" s="467">
        <v>10.015264522010561</v>
      </c>
      <c r="AD159" s="468">
        <v>8.7369548997599189</v>
      </c>
      <c r="AE159" s="468">
        <v>6.5516439456511097</v>
      </c>
      <c r="AF159" s="468">
        <v>4.4074523128959902</v>
      </c>
      <c r="AG159" s="469">
        <v>38.275267738175351</v>
      </c>
      <c r="AI159" s="89"/>
      <c r="AJ159" s="89"/>
      <c r="AK159" s="89"/>
    </row>
    <row r="160" spans="1:37" x14ac:dyDescent="0.2">
      <c r="A160" s="11" t="s">
        <v>107</v>
      </c>
      <c r="B160" s="11" t="s">
        <v>6</v>
      </c>
      <c r="C160" s="282">
        <v>1.5578158396320687E-3</v>
      </c>
      <c r="D160" s="451">
        <v>3.5316646397923418E-4</v>
      </c>
      <c r="E160" s="451">
        <v>1.9109823036113029E-3</v>
      </c>
      <c r="F160" s="476">
        <f>E160*1000/VLOOKUP(B160,GDP!$A$3:$C$39,3,FALSE)</f>
        <v>4.9255802717504737E-6</v>
      </c>
      <c r="J160" s="277"/>
      <c r="K160" s="277"/>
      <c r="L160" s="277"/>
      <c r="P160" s="282">
        <v>2.8363700708373525E-2</v>
      </c>
      <c r="Q160" s="451">
        <v>7.8002486772535814E-3</v>
      </c>
      <c r="R160" s="455">
        <v>1.4527758146004128E-3</v>
      </c>
      <c r="S160" s="88"/>
      <c r="AC160" s="467">
        <v>17.086140549437637</v>
      </c>
      <c r="AD160" s="468">
        <v>16.58713429990593</v>
      </c>
      <c r="AE160" s="468">
        <v>13.437292861284973</v>
      </c>
      <c r="AF160" s="468">
        <v>8.9815162860250197</v>
      </c>
      <c r="AG160" s="469">
        <v>71.399119754331807</v>
      </c>
      <c r="AI160" s="89"/>
      <c r="AJ160" s="89"/>
      <c r="AK160" s="89"/>
    </row>
    <row r="161" spans="1:37" x14ac:dyDescent="0.2">
      <c r="A161" s="11" t="s">
        <v>108</v>
      </c>
      <c r="B161" s="11" t="s">
        <v>26</v>
      </c>
      <c r="C161" s="282">
        <v>1.1122579348610711E-3</v>
      </c>
      <c r="D161" s="451">
        <v>4.9162839154354207E-5</v>
      </c>
      <c r="E161" s="451">
        <v>1.1614207740154254E-3</v>
      </c>
      <c r="F161" s="476">
        <f>E161*1000/VLOOKUP(B161,GDP!$A$3:$C$39,3,FALSE)</f>
        <v>5.4670531633187039E-6</v>
      </c>
      <c r="J161" s="277"/>
      <c r="K161" s="277"/>
      <c r="L161" s="277"/>
      <c r="P161" s="282">
        <v>2.2892107680832829E-2</v>
      </c>
      <c r="Q161" s="451">
        <v>5.8999980491793993E-3</v>
      </c>
      <c r="R161" s="455">
        <v>8.2628486207192387E-4</v>
      </c>
      <c r="S161" s="88"/>
      <c r="AC161" s="467">
        <v>12.281264628448431</v>
      </c>
      <c r="AD161" s="468">
        <v>11.92507182455882</v>
      </c>
      <c r="AE161" s="468">
        <v>9.9016279831436158</v>
      </c>
      <c r="AF161" s="468">
        <v>5.7178019460804101</v>
      </c>
      <c r="AG161" s="469">
        <v>55.565671478863663</v>
      </c>
      <c r="AI161" s="89"/>
      <c r="AJ161" s="89"/>
      <c r="AK161" s="89"/>
    </row>
    <row r="162" spans="1:37" x14ac:dyDescent="0.2">
      <c r="A162" s="11" t="s">
        <v>109</v>
      </c>
      <c r="B162" s="11" t="s">
        <v>20</v>
      </c>
      <c r="C162" s="282">
        <v>1.620876211247E-3</v>
      </c>
      <c r="D162" s="451">
        <v>1.718884255996186E-4</v>
      </c>
      <c r="E162" s="451">
        <v>1.7927646368466185E-3</v>
      </c>
      <c r="F162" s="476">
        <f>E162*1000/VLOOKUP(B162,GDP!$A$3:$C$39,3,FALSE)</f>
        <v>1.0241735764212737E-5</v>
      </c>
      <c r="J162" s="277"/>
      <c r="K162" s="277"/>
      <c r="L162" s="277"/>
      <c r="P162" s="282">
        <v>4.176792238180882E-2</v>
      </c>
      <c r="Q162" s="451">
        <v>1.2225292575562026E-2</v>
      </c>
      <c r="R162" s="455">
        <v>1.3053199403629126E-3</v>
      </c>
      <c r="S162" s="88"/>
      <c r="AC162" s="467">
        <v>22.777413183496193</v>
      </c>
      <c r="AD162" s="468">
        <v>20.084917763879954</v>
      </c>
      <c r="AE162" s="468">
        <v>17.932440076271266</v>
      </c>
      <c r="AF162" s="468">
        <v>9.289581528676349</v>
      </c>
      <c r="AG162" s="469">
        <v>94.341554572288715</v>
      </c>
      <c r="AI162" s="89"/>
      <c r="AJ162" s="89"/>
      <c r="AK162" s="89"/>
    </row>
    <row r="163" spans="1:37" x14ac:dyDescent="0.2">
      <c r="A163" s="11" t="s">
        <v>110</v>
      </c>
      <c r="B163" s="11" t="s">
        <v>14</v>
      </c>
      <c r="C163" s="282">
        <v>7.6854969636282243E-4</v>
      </c>
      <c r="D163" s="451">
        <v>4.5676169610071831E-5</v>
      </c>
      <c r="E163" s="451">
        <v>8.1422586597289432E-4</v>
      </c>
      <c r="F163" s="476">
        <f>E163*1000/VLOOKUP(B163,GDP!$A$3:$C$39,3,FALSE)</f>
        <v>3.0136645691836284E-6</v>
      </c>
      <c r="J163" s="277"/>
      <c r="K163" s="277"/>
      <c r="L163" s="277"/>
      <c r="P163" s="282">
        <v>1.8456655591198256E-2</v>
      </c>
      <c r="Q163" s="451">
        <v>7.7859717766899494E-3</v>
      </c>
      <c r="R163" s="159" t="s">
        <v>224</v>
      </c>
      <c r="S163" s="88"/>
      <c r="Y163" s="115"/>
      <c r="AC163" s="467">
        <v>11.906846233316678</v>
      </c>
      <c r="AD163" s="468">
        <v>13.512377933650654</v>
      </c>
      <c r="AE163" s="468">
        <v>11.27021356754998</v>
      </c>
      <c r="AF163" s="115" t="s">
        <v>224</v>
      </c>
      <c r="AG163" s="469">
        <v>58.782262959528239</v>
      </c>
      <c r="AI163" s="89"/>
      <c r="AJ163" s="89"/>
      <c r="AK163" s="89"/>
    </row>
    <row r="164" spans="1:37" x14ac:dyDescent="0.2">
      <c r="A164" s="11" t="s">
        <v>111</v>
      </c>
      <c r="B164" s="11" t="s">
        <v>28</v>
      </c>
      <c r="C164" s="282">
        <v>4.412770714404748E-4</v>
      </c>
      <c r="D164" s="451">
        <v>4.3249553353875618E-5</v>
      </c>
      <c r="E164" s="451">
        <v>4.8452662479435036E-4</v>
      </c>
      <c r="F164" s="476">
        <f>E164*1000/VLOOKUP(B164,GDP!$A$3:$C$39,3,FALSE)</f>
        <v>2.5019318540870405E-6</v>
      </c>
      <c r="J164" s="277"/>
      <c r="K164" s="277"/>
      <c r="L164" s="277"/>
      <c r="P164" s="282">
        <v>1.2109219839522175E-2</v>
      </c>
      <c r="Q164" s="451">
        <v>5.1082951319314628E-3</v>
      </c>
      <c r="R164" s="159" t="s">
        <v>224</v>
      </c>
      <c r="S164" s="88"/>
      <c r="Y164" s="115"/>
      <c r="AC164" s="467">
        <v>10.079500416978195</v>
      </c>
      <c r="AD164" s="468">
        <v>8.8653306740639692</v>
      </c>
      <c r="AE164" s="468">
        <v>7.3942699452500324</v>
      </c>
      <c r="AF164" s="115" t="s">
        <v>224</v>
      </c>
      <c r="AG164" s="469">
        <v>38.566431568511291</v>
      </c>
      <c r="AI164" s="89"/>
      <c r="AJ164" s="89"/>
      <c r="AK164" s="89"/>
    </row>
    <row r="165" spans="1:37" x14ac:dyDescent="0.2">
      <c r="A165" s="11" t="s">
        <v>112</v>
      </c>
      <c r="B165" s="11" t="s">
        <v>44</v>
      </c>
      <c r="C165" s="282">
        <v>8.6779001614495973E-4</v>
      </c>
      <c r="D165" s="451">
        <v>4.3881833080843001E-5</v>
      </c>
      <c r="E165" s="451">
        <v>9.1167184922580282E-4</v>
      </c>
      <c r="F165" s="476">
        <f>E165*1000/VLOOKUP(B165,GDP!$A$3:$C$39,3,FALSE)</f>
        <v>1.2066381697310727E-6</v>
      </c>
      <c r="J165" s="277"/>
      <c r="K165" s="277"/>
      <c r="L165" s="277"/>
      <c r="P165" s="282">
        <v>1.9086939412650918E-2</v>
      </c>
      <c r="Q165" s="451">
        <v>8.0518580864217607E-3</v>
      </c>
      <c r="R165" s="159" t="s">
        <v>224</v>
      </c>
      <c r="S165" s="88"/>
      <c r="Y165" s="115"/>
      <c r="AC165" s="467">
        <v>11.693047689738002</v>
      </c>
      <c r="AD165" s="468">
        <v>13.973817610999102</v>
      </c>
      <c r="AE165" s="468">
        <v>11.655084664095261</v>
      </c>
      <c r="AF165" s="115" t="s">
        <v>224</v>
      </c>
      <c r="AG165" s="469">
        <v>60.789642311041696</v>
      </c>
      <c r="AI165" s="89"/>
      <c r="AJ165" s="89"/>
      <c r="AK165" s="89"/>
    </row>
    <row r="166" spans="1:37" x14ac:dyDescent="0.2">
      <c r="A166" s="11" t="s">
        <v>113</v>
      </c>
      <c r="B166" s="11" t="s">
        <v>48</v>
      </c>
      <c r="C166" s="282">
        <v>4.4089165573580464E-4</v>
      </c>
      <c r="D166" s="451">
        <v>1.3703907066364583E-5</v>
      </c>
      <c r="E166" s="451">
        <v>4.5459556280216926E-4</v>
      </c>
      <c r="F166" s="476">
        <f>E166*1000/VLOOKUP(B166,GDP!$A$3:$C$39,3,FALSE)</f>
        <v>1.3532650526223688E-6</v>
      </c>
      <c r="J166" s="277"/>
      <c r="K166" s="277"/>
      <c r="L166" s="277"/>
      <c r="P166" s="282">
        <v>1.3842751938897767E-2</v>
      </c>
      <c r="Q166" s="451">
        <v>4.9578768882873915E-3</v>
      </c>
      <c r="R166" s="159" t="s">
        <v>224</v>
      </c>
      <c r="S166" s="88"/>
      <c r="Y166" s="115"/>
      <c r="AC166" s="467">
        <v>8.7351670343601171</v>
      </c>
      <c r="AD166" s="468">
        <v>9.6474474294220247</v>
      </c>
      <c r="AE166" s="468">
        <v>7.6495208956515235</v>
      </c>
      <c r="AF166" s="115" t="s">
        <v>224</v>
      </c>
      <c r="AG166" s="469">
        <v>40.157969425244204</v>
      </c>
      <c r="AI166" s="89"/>
      <c r="AJ166" s="89"/>
      <c r="AK166" s="89"/>
    </row>
    <row r="167" spans="1:37" x14ac:dyDescent="0.2">
      <c r="A167" s="11" t="s">
        <v>114</v>
      </c>
      <c r="B167" s="11" t="s">
        <v>12</v>
      </c>
      <c r="C167" s="282">
        <v>3.0628734656105446E-4</v>
      </c>
      <c r="D167" s="451">
        <v>1.2939602759912765E-5</v>
      </c>
      <c r="E167" s="451">
        <v>3.1922694932096725E-4</v>
      </c>
      <c r="F167" s="476">
        <f>E167*1000/VLOOKUP(B167,GDP!$A$3:$C$39,3,FALSE)</f>
        <v>1.5550048678501983E-5</v>
      </c>
      <c r="J167" s="277"/>
      <c r="K167" s="277"/>
      <c r="L167" s="277"/>
      <c r="P167" s="282">
        <v>1.5906061255628545E-2</v>
      </c>
      <c r="Q167" s="451">
        <v>5.6968653220873617E-3</v>
      </c>
      <c r="R167" s="159" t="s">
        <v>224</v>
      </c>
      <c r="S167" s="88"/>
      <c r="Y167" s="115"/>
      <c r="AC167" s="467">
        <v>12.660953430541863</v>
      </c>
      <c r="AD167" s="468">
        <v>11.085432322285882</v>
      </c>
      <c r="AE167" s="468">
        <v>8.789708034899018</v>
      </c>
      <c r="AF167" s="115" t="s">
        <v>224</v>
      </c>
      <c r="AG167" s="469">
        <v>46.143651522404852</v>
      </c>
      <c r="AI167" s="89"/>
      <c r="AJ167" s="89"/>
      <c r="AK167" s="89"/>
    </row>
    <row r="168" spans="1:37" x14ac:dyDescent="0.2">
      <c r="A168" s="11" t="s">
        <v>115</v>
      </c>
      <c r="B168" s="11" t="s">
        <v>34</v>
      </c>
      <c r="C168" s="282">
        <v>3.9224986127645711E-4</v>
      </c>
      <c r="D168" s="451">
        <v>1.6434414301359748E-5</v>
      </c>
      <c r="E168" s="451">
        <v>4.0868427557781684E-4</v>
      </c>
      <c r="F168" s="476">
        <f>E168*1000/VLOOKUP(B168,GDP!$A$3:$C$39,3,FALSE)</f>
        <v>1.1040746584661143E-5</v>
      </c>
      <c r="J168" s="277"/>
      <c r="K168" s="277"/>
      <c r="L168" s="277"/>
      <c r="P168" s="282">
        <v>2.5033396255640494E-2</v>
      </c>
      <c r="Q168" s="451">
        <v>8.9658831769156566E-3</v>
      </c>
      <c r="R168" s="159" t="s">
        <v>224</v>
      </c>
      <c r="S168" s="88"/>
      <c r="Y168" s="115"/>
      <c r="AC168" s="467">
        <v>12.009352656523319</v>
      </c>
      <c r="AD168" s="468">
        <v>17.44655798371635</v>
      </c>
      <c r="AE168" s="468">
        <v>13.833484020511476</v>
      </c>
      <c r="AF168" s="115" t="s">
        <v>224</v>
      </c>
      <c r="AG168" s="469">
        <v>72.622146657067091</v>
      </c>
      <c r="AI168" s="89"/>
      <c r="AJ168" s="89"/>
      <c r="AK168" s="89"/>
    </row>
    <row r="169" spans="1:37" x14ac:dyDescent="0.2">
      <c r="A169" s="11" t="s">
        <v>116</v>
      </c>
      <c r="B169" s="11" t="s">
        <v>8</v>
      </c>
      <c r="C169" s="282">
        <v>2.3919352888048968E-4</v>
      </c>
      <c r="D169" s="451">
        <v>1.0168296948525742E-5</v>
      </c>
      <c r="E169" s="451">
        <v>2.4936182582901544E-4</v>
      </c>
      <c r="F169" s="476">
        <f>E169*1000/VLOOKUP(B169,GDP!$A$3:$C$39,3,FALSE)</f>
        <v>2.4547352519000577E-6</v>
      </c>
      <c r="J169" s="277"/>
      <c r="K169" s="277"/>
      <c r="L169" s="277"/>
      <c r="P169" s="282">
        <v>1.842061725832754E-2</v>
      </c>
      <c r="Q169" s="451">
        <v>5.5499359882733475E-3</v>
      </c>
      <c r="R169" s="159" t="s">
        <v>224</v>
      </c>
      <c r="S169" s="88"/>
      <c r="Y169" s="115"/>
      <c r="AC169" s="467">
        <v>9.6224826189590935</v>
      </c>
      <c r="AD169" s="468">
        <v>12.189816568688714</v>
      </c>
      <c r="AE169" s="468">
        <v>9.092474595645669</v>
      </c>
      <c r="AF169" s="115" t="s">
        <v>224</v>
      </c>
      <c r="AG169" s="469">
        <v>48.027096866265559</v>
      </c>
      <c r="AI169" s="89"/>
      <c r="AJ169" s="89"/>
      <c r="AK169" s="89"/>
    </row>
    <row r="170" spans="1:37" x14ac:dyDescent="0.2">
      <c r="A170" s="11" t="s">
        <v>117</v>
      </c>
      <c r="B170" s="11" t="s">
        <v>40</v>
      </c>
      <c r="C170" s="282">
        <v>2.429993702264573E-4</v>
      </c>
      <c r="D170" s="451">
        <v>7.5084799296007866E-6</v>
      </c>
      <c r="E170" s="451">
        <v>2.5050785015605809E-4</v>
      </c>
      <c r="F170" s="476">
        <f>E170*1000/VLOOKUP(B170,GDP!$A$3:$C$39,3,FALSE)</f>
        <v>2.022508074891475E-5</v>
      </c>
      <c r="J170" s="277"/>
      <c r="K170" s="277"/>
      <c r="L170" s="277"/>
      <c r="P170" s="282">
        <v>1.8346499339664011E-2</v>
      </c>
      <c r="Q170" s="451">
        <v>5.5276050479797657E-3</v>
      </c>
      <c r="R170" s="159" t="s">
        <v>224</v>
      </c>
      <c r="S170" s="88"/>
      <c r="Y170" s="115"/>
      <c r="AC170" s="467">
        <v>13.994851964025592</v>
      </c>
      <c r="AD170" s="468">
        <v>12.140769144257106</v>
      </c>
      <c r="AE170" s="468">
        <v>9.0558897579564963</v>
      </c>
      <c r="AF170" s="115" t="s">
        <v>224</v>
      </c>
      <c r="AG170" s="469">
        <v>47.833853154110891</v>
      </c>
      <c r="AI170" s="89"/>
      <c r="AJ170" s="89"/>
      <c r="AK170" s="89"/>
    </row>
    <row r="171" spans="1:37" x14ac:dyDescent="0.2">
      <c r="A171" s="11" t="s">
        <v>118</v>
      </c>
      <c r="B171" s="11" t="s">
        <v>36</v>
      </c>
      <c r="C171" s="282">
        <v>2.437051509396754E-4</v>
      </c>
      <c r="D171" s="451">
        <v>5.8017099886179809E-6</v>
      </c>
      <c r="E171" s="451">
        <v>2.4950686092829337E-4</v>
      </c>
      <c r="F171" s="476">
        <f>E171*1000/VLOOKUP(B171,GDP!$A$3:$C$39,3,FALSE)</f>
        <v>3.9262740122158589E-6</v>
      </c>
      <c r="J171" s="277"/>
      <c r="K171" s="277"/>
      <c r="L171" s="277"/>
      <c r="P171" s="282">
        <v>2.4490695972231576E-2</v>
      </c>
      <c r="Q171" s="451">
        <v>7.3787861203566353E-3</v>
      </c>
      <c r="R171" s="159" t="s">
        <v>224</v>
      </c>
      <c r="S171" s="88"/>
      <c r="Y171" s="115"/>
      <c r="AC171" s="467">
        <v>12.081486583783333</v>
      </c>
      <c r="AD171" s="468">
        <v>16.206682292693785</v>
      </c>
      <c r="AE171" s="468">
        <v>12.088684533984782</v>
      </c>
      <c r="AF171" s="115" t="s">
        <v>224</v>
      </c>
      <c r="AG171" s="469">
        <v>63.853290651749745</v>
      </c>
      <c r="AI171" s="89"/>
      <c r="AJ171" s="89"/>
      <c r="AK171" s="89"/>
    </row>
    <row r="172" spans="1:37" x14ac:dyDescent="0.2">
      <c r="A172" s="11" t="s">
        <v>37</v>
      </c>
      <c r="B172" s="11" t="s">
        <v>38</v>
      </c>
      <c r="C172" s="282">
        <v>1.0811193079968056E-4</v>
      </c>
      <c r="D172" s="451">
        <v>2.9407844733335458E-4</v>
      </c>
      <c r="E172" s="451">
        <v>4.0219037813303511E-4</v>
      </c>
      <c r="F172" s="476">
        <f>E172*1000/VLOOKUP(B172,GDP!$A$3:$C$39,3,FALSE)</f>
        <v>9.2936125827949696E-6</v>
      </c>
      <c r="J172" s="277"/>
      <c r="K172" s="277"/>
      <c r="L172" s="277"/>
      <c r="P172" s="282">
        <v>1.372174116283569E-2</v>
      </c>
      <c r="Q172" s="451">
        <v>4.1342146157977268E-3</v>
      </c>
      <c r="R172" s="159" t="s">
        <v>224</v>
      </c>
      <c r="S172" s="88"/>
      <c r="Y172" s="115"/>
      <c r="AC172" s="467">
        <v>17.950119527494202</v>
      </c>
      <c r="AD172" s="468">
        <v>9.0803421748734046</v>
      </c>
      <c r="AE172" s="468">
        <v>6.7730945810030194</v>
      </c>
      <c r="AF172" s="115" t="s">
        <v>224</v>
      </c>
      <c r="AG172" s="469">
        <v>35.775966828875248</v>
      </c>
      <c r="AI172" s="89"/>
      <c r="AJ172" s="89"/>
      <c r="AK172" s="89"/>
    </row>
    <row r="173" spans="1:37" x14ac:dyDescent="0.2">
      <c r="A173" s="11" t="s">
        <v>119</v>
      </c>
      <c r="B173" s="11" t="s">
        <v>10</v>
      </c>
      <c r="C173" s="282">
        <v>2.0110022928463813E-4</v>
      </c>
      <c r="D173" s="451">
        <v>7.3240057518561223E-6</v>
      </c>
      <c r="E173" s="451">
        <v>2.0842423503649428E-4</v>
      </c>
      <c r="F173" s="476">
        <f>E173*1000/VLOOKUP(B173,GDP!$A$3:$C$39,3,FALSE)</f>
        <v>2.842006559260595E-6</v>
      </c>
      <c r="J173" s="277"/>
      <c r="K173" s="277"/>
      <c r="L173" s="277"/>
      <c r="P173" s="282">
        <v>2.7884609941594949E-2</v>
      </c>
      <c r="Q173" s="451">
        <v>8.4013362887641642E-3</v>
      </c>
      <c r="R173" s="159" t="s">
        <v>224</v>
      </c>
      <c r="S173" s="88"/>
      <c r="Y173" s="115"/>
      <c r="AC173" s="467">
        <v>10.217876019045704</v>
      </c>
      <c r="AD173" s="468">
        <v>18.452599905348524</v>
      </c>
      <c r="AE173" s="468">
        <v>13.763931140191357</v>
      </c>
      <c r="AF173" s="115" t="s">
        <v>224</v>
      </c>
      <c r="AG173" s="469">
        <v>72.7020622578531</v>
      </c>
      <c r="AI173" s="89"/>
      <c r="AJ173" s="89"/>
      <c r="AK173" s="89"/>
    </row>
    <row r="174" spans="1:37" x14ac:dyDescent="0.2">
      <c r="A174" s="11" t="s">
        <v>120</v>
      </c>
      <c r="B174" s="11" t="s">
        <v>18</v>
      </c>
      <c r="C174" s="282">
        <v>2.6488386773415915E-4</v>
      </c>
      <c r="D174" s="451">
        <v>1.4372022792732109E-5</v>
      </c>
      <c r="E174" s="451">
        <v>2.7925589052689128E-4</v>
      </c>
      <c r="F174" s="476">
        <f>E174*1000/VLOOKUP(B174,GDP!$A$3:$C$39,3,FALSE)</f>
        <v>9.689992384430108E-6</v>
      </c>
      <c r="J174" s="277"/>
      <c r="K174" s="277"/>
      <c r="L174" s="277"/>
      <c r="P174" s="282">
        <v>4.5730353001964978E-2</v>
      </c>
      <c r="Q174" s="451">
        <v>1.3778068797738696E-2</v>
      </c>
      <c r="R174" s="159" t="s">
        <v>224</v>
      </c>
      <c r="S174" s="88"/>
      <c r="Y174" s="115"/>
      <c r="AC174" s="467">
        <v>13.642869242605466</v>
      </c>
      <c r="AD174" s="468">
        <v>30.26199431310199</v>
      </c>
      <c r="AE174" s="468">
        <v>22.572646024242246</v>
      </c>
      <c r="AF174" s="115" t="s">
        <v>224</v>
      </c>
      <c r="AG174" s="469">
        <v>119.23032016535679</v>
      </c>
      <c r="AI174" s="89"/>
      <c r="AJ174" s="89"/>
      <c r="AK174" s="89"/>
    </row>
    <row r="175" spans="1:37" x14ac:dyDescent="0.2">
      <c r="A175" s="11" t="s">
        <v>121</v>
      </c>
      <c r="B175" s="11" t="s">
        <v>50</v>
      </c>
      <c r="C175" s="282">
        <v>1.4352702916916525E-4</v>
      </c>
      <c r="D175" s="451">
        <v>1.8704669678348676E-5</v>
      </c>
      <c r="E175" s="451">
        <v>1.6223169884751391E-4</v>
      </c>
      <c r="F175" s="476">
        <f>E175*1000/VLOOKUP(B175,GDP!$A$3:$C$39,3,FALSE)</f>
        <v>1.3347130256977813E-6</v>
      </c>
      <c r="J175" s="277"/>
      <c r="K175" s="277"/>
      <c r="L175" s="277"/>
      <c r="P175" s="282">
        <v>3.1334822491613644E-2</v>
      </c>
      <c r="Q175" s="451">
        <v>9.4408486205175696E-3</v>
      </c>
      <c r="R175" s="159" t="s">
        <v>224</v>
      </c>
      <c r="S175" s="88"/>
      <c r="Y175" s="115"/>
      <c r="AC175" s="467">
        <v>12.62994930692985</v>
      </c>
      <c r="AD175" s="468">
        <v>20.735773021531827</v>
      </c>
      <c r="AE175" s="468">
        <v>15.466966902819816</v>
      </c>
      <c r="AF175" s="115" t="s">
        <v>224</v>
      </c>
      <c r="AG175" s="469">
        <v>81.697618162693487</v>
      </c>
      <c r="AI175" s="89"/>
      <c r="AJ175" s="89"/>
      <c r="AK175" s="89"/>
    </row>
    <row r="176" spans="1:37" x14ac:dyDescent="0.2">
      <c r="A176" s="9" t="s">
        <v>122</v>
      </c>
      <c r="B176" s="11" t="s">
        <v>52</v>
      </c>
      <c r="C176" s="282">
        <v>1.7459071040350246E-4</v>
      </c>
      <c r="D176" s="451">
        <v>2.4493829490619435E-5</v>
      </c>
      <c r="E176" s="451">
        <v>1.9908453989412193E-4</v>
      </c>
      <c r="F176" s="476">
        <f>E176*1000/VLOOKUP(B176,GDP!$A$3:$C$39,3,FALSE)</f>
        <v>4.0019406174065157E-6</v>
      </c>
      <c r="J176" s="277"/>
      <c r="K176" s="277"/>
      <c r="L176" s="277"/>
      <c r="P176" s="282">
        <v>4.7442271847684937E-2</v>
      </c>
      <c r="Q176" s="451">
        <v>1.42938517314821E-2</v>
      </c>
      <c r="R176" s="159" t="s">
        <v>224</v>
      </c>
      <c r="S176" s="88"/>
      <c r="Y176" s="115"/>
      <c r="AC176" s="467">
        <v>12.176052102022686</v>
      </c>
      <c r="AD176" s="468">
        <v>31.394854109120701</v>
      </c>
      <c r="AE176" s="468">
        <v>23.417654548996158</v>
      </c>
      <c r="AF176" s="115" t="s">
        <v>224</v>
      </c>
      <c r="AG176" s="469">
        <v>123.69371523391293</v>
      </c>
      <c r="AI176" s="89"/>
      <c r="AJ176" s="89"/>
      <c r="AK176" s="89"/>
    </row>
    <row r="177" spans="1:43" x14ac:dyDescent="0.2">
      <c r="A177" s="9" t="s">
        <v>123</v>
      </c>
      <c r="B177" s="11" t="s">
        <v>124</v>
      </c>
      <c r="C177" s="282">
        <v>8.4864468072537794E-3</v>
      </c>
      <c r="D177" s="451">
        <v>5.1241564525606105E-4</v>
      </c>
      <c r="E177" s="451">
        <v>8.9988624525098402E-3</v>
      </c>
      <c r="F177" s="476">
        <f>E177*1000/VLOOKUP(B177,GDP!$A$3:$C$39,3,FALSE)</f>
        <v>4.7297710777409023E-6</v>
      </c>
      <c r="J177" s="277"/>
      <c r="K177" s="277"/>
      <c r="L177" s="277"/>
      <c r="P177" s="282">
        <v>3.9534549161663921E-2</v>
      </c>
      <c r="Q177" s="451">
        <v>8.3961649107560515E-3</v>
      </c>
      <c r="R177" s="455">
        <v>1.1851121745697268E-3</v>
      </c>
      <c r="S177" s="88"/>
      <c r="AC177" s="467">
        <v>20.053555226137632</v>
      </c>
      <c r="AD177" s="468">
        <v>25.49792934076374</v>
      </c>
      <c r="AE177" s="468">
        <v>16.865013500130164</v>
      </c>
      <c r="AF177" s="468">
        <v>9.4102432326842589</v>
      </c>
      <c r="AG177" s="469">
        <v>81.84481349983885</v>
      </c>
      <c r="AI177" s="89"/>
      <c r="AJ177" s="89"/>
      <c r="AK177" s="89"/>
    </row>
    <row r="178" spans="1:43" x14ac:dyDescent="0.2">
      <c r="A178" s="9" t="s">
        <v>125</v>
      </c>
      <c r="B178" s="11" t="s">
        <v>124</v>
      </c>
      <c r="C178" s="282">
        <v>4.9612997162916828E-3</v>
      </c>
      <c r="D178" s="451">
        <v>1.3857808608898469E-3</v>
      </c>
      <c r="E178" s="451">
        <v>6.3470805771815306E-3</v>
      </c>
      <c r="F178" s="476">
        <f>E178*1000/VLOOKUP(B178,GDP!$A$3:$C$39,3,FALSE)</f>
        <v>3.3360036671825557E-6</v>
      </c>
      <c r="J178" s="277"/>
      <c r="K178" s="277"/>
      <c r="L178" s="277"/>
      <c r="P178" s="282">
        <v>2.8900256105891257E-2</v>
      </c>
      <c r="Q178" s="451">
        <v>6.1377028794713812E-3</v>
      </c>
      <c r="R178" s="455">
        <v>8.6633200796650499E-4</v>
      </c>
      <c r="S178" s="88"/>
      <c r="AC178" s="467">
        <v>20.053555226137632</v>
      </c>
      <c r="AD178" s="468">
        <v>18.63930925592922</v>
      </c>
      <c r="AE178" s="468">
        <v>12.328538448484524</v>
      </c>
      <c r="AF178" s="468">
        <v>6.8790069751704488</v>
      </c>
      <c r="AG178" s="469">
        <v>59.829595157692637</v>
      </c>
      <c r="AI178" s="89"/>
      <c r="AJ178" s="89"/>
      <c r="AK178" s="89"/>
    </row>
    <row r="179" spans="1:43" x14ac:dyDescent="0.2">
      <c r="A179" s="9" t="s">
        <v>126</v>
      </c>
      <c r="B179" s="11" t="s">
        <v>127</v>
      </c>
      <c r="C179" s="282">
        <v>3.9536439617904378E-3</v>
      </c>
      <c r="D179" s="451">
        <v>4.2151377949291736E-4</v>
      </c>
      <c r="E179" s="451">
        <v>4.3751577412833552E-3</v>
      </c>
      <c r="F179" s="476">
        <f>E179*1000/VLOOKUP(B179,GDP!$A$3:$C$39,3,FALSE)</f>
        <v>2.3590207000152888E-5</v>
      </c>
      <c r="J179" s="277"/>
      <c r="K179" s="277"/>
      <c r="L179" s="277"/>
      <c r="P179" s="282">
        <v>4.3891121533330787E-2</v>
      </c>
      <c r="Q179" s="451">
        <v>9.598261116247564E-3</v>
      </c>
      <c r="R179" s="455">
        <v>1.3208534785725855E-3</v>
      </c>
      <c r="S179" s="88"/>
      <c r="AC179" s="467">
        <v>19.172470382486221</v>
      </c>
      <c r="AD179" s="468">
        <v>20.432014274992806</v>
      </c>
      <c r="AE179" s="468">
        <v>17.401718478567393</v>
      </c>
      <c r="AF179" s="468">
        <v>10.801507614849365</v>
      </c>
      <c r="AG179" s="469">
        <v>89.247042026872194</v>
      </c>
      <c r="AI179" s="89"/>
      <c r="AJ179" s="89"/>
      <c r="AK179" s="89"/>
    </row>
    <row r="180" spans="1:43" x14ac:dyDescent="0.2">
      <c r="A180" s="9" t="s">
        <v>128</v>
      </c>
      <c r="B180" s="11" t="s">
        <v>127</v>
      </c>
      <c r="C180" s="282">
        <v>2.3846224181121364E-3</v>
      </c>
      <c r="D180" s="451">
        <v>3.0071212859964896E-4</v>
      </c>
      <c r="E180" s="451">
        <v>2.6853345467117854E-3</v>
      </c>
      <c r="F180" s="476">
        <f>E180*1000/VLOOKUP(B180,GDP!$A$3:$C$39,3,FALSE)</f>
        <v>1.4478928890689807E-5</v>
      </c>
      <c r="J180" s="277"/>
      <c r="K180" s="277"/>
      <c r="L180" s="277"/>
      <c r="P180" s="282">
        <v>4.7642261813636629E-2</v>
      </c>
      <c r="Q180" s="451">
        <v>1.0346647666576465E-2</v>
      </c>
      <c r="R180" s="455">
        <v>1.6103659466123763E-3</v>
      </c>
      <c r="S180" s="88"/>
      <c r="AC180" s="467">
        <v>19.172470382486221</v>
      </c>
      <c r="AD180" s="468">
        <v>26.202088594747345</v>
      </c>
      <c r="AE180" s="468">
        <v>18.766546480589884</v>
      </c>
      <c r="AF180" s="468">
        <v>12.384993530153038</v>
      </c>
      <c r="AG180" s="469">
        <v>107.00813777040935</v>
      </c>
      <c r="AI180" s="89"/>
      <c r="AJ180" s="89"/>
      <c r="AK180" s="89"/>
    </row>
    <row r="181" spans="1:43" x14ac:dyDescent="0.2">
      <c r="A181" s="9" t="s">
        <v>129</v>
      </c>
      <c r="B181" s="11" t="s">
        <v>130</v>
      </c>
      <c r="C181" s="405">
        <v>4.2737042191336025E-3</v>
      </c>
      <c r="D181" s="406">
        <v>2.3276992535971747E-4</v>
      </c>
      <c r="E181" s="406">
        <v>4.50647414449332E-3</v>
      </c>
      <c r="F181" s="477">
        <f>E181*1000/VLOOKUP(B181,GDP!$A$3:$C$39,3,FALSE)</f>
        <v>1.1373296221725455E-6</v>
      </c>
      <c r="J181" s="277"/>
      <c r="K181" s="277"/>
      <c r="L181" s="277"/>
      <c r="P181" s="405">
        <v>2.3245609436046411E-2</v>
      </c>
      <c r="Q181" s="406">
        <v>5.0483356892341161E-3</v>
      </c>
      <c r="R181" s="407">
        <v>7.8572965302301759E-4</v>
      </c>
      <c r="S181" s="88" t="s">
        <v>385</v>
      </c>
      <c r="AC181" s="464">
        <v>18.815782189911733</v>
      </c>
      <c r="AD181" s="463">
        <v>12.784521445785876</v>
      </c>
      <c r="AE181" s="463">
        <v>9.1565721975512737</v>
      </c>
      <c r="AF181" s="463">
        <v>6.0428852768592662</v>
      </c>
      <c r="AG181" s="465">
        <v>52.211403959364375</v>
      </c>
      <c r="AI181" s="89"/>
      <c r="AJ181" s="89"/>
      <c r="AK181" s="89"/>
    </row>
    <row r="183" spans="1:43" s="8" customFormat="1" ht="13.5" thickBot="1" x14ac:dyDescent="0.25"/>
    <row r="184" spans="1:43" ht="13.5" thickTop="1" x14ac:dyDescent="0.2"/>
    <row r="186" spans="1:43" ht="20.25" thickBot="1" x14ac:dyDescent="0.35">
      <c r="A186" s="3" t="s">
        <v>132</v>
      </c>
      <c r="C186"/>
    </row>
    <row r="187" spans="1:43" ht="13.5" thickTop="1" x14ac:dyDescent="0.2"/>
    <row r="188" spans="1:43" ht="15" x14ac:dyDescent="0.25">
      <c r="A188" s="370" t="s">
        <v>131</v>
      </c>
      <c r="B188" s="378"/>
      <c r="C188" s="387"/>
      <c r="D188" s="378"/>
      <c r="E188" s="378"/>
      <c r="F188" s="378"/>
      <c r="G188" s="378"/>
      <c r="H188" s="378"/>
      <c r="I188" s="378"/>
      <c r="J188" s="378"/>
      <c r="K188" s="378"/>
      <c r="L188" s="378"/>
      <c r="M188" s="378"/>
      <c r="N188" s="378"/>
      <c r="O188" s="378"/>
      <c r="P188" s="383"/>
      <c r="Q188" s="383"/>
      <c r="R188" s="383"/>
      <c r="S188" s="383"/>
      <c r="T188" s="383"/>
      <c r="U188" s="383"/>
      <c r="V188" s="383"/>
      <c r="W188" s="383"/>
      <c r="X188" s="383"/>
      <c r="Y188" s="383"/>
      <c r="Z188" s="383"/>
      <c r="AA188" s="383"/>
      <c r="AB188" s="378"/>
      <c r="AC188" s="383"/>
      <c r="AD188" s="383"/>
      <c r="AE188" s="383"/>
      <c r="AF188" s="383"/>
      <c r="AG188" s="383"/>
      <c r="AH188" s="383"/>
      <c r="AI188" s="383"/>
      <c r="AJ188" s="383"/>
      <c r="AK188" s="383"/>
      <c r="AL188" s="383"/>
      <c r="AM188" s="378"/>
      <c r="AN188" s="378"/>
      <c r="AO188" s="378"/>
      <c r="AP188" s="378"/>
      <c r="AQ188" s="378"/>
    </row>
    <row r="189" spans="1:43" x14ac:dyDescent="0.2">
      <c r="A189" s="378"/>
      <c r="B189" s="378"/>
      <c r="C189" s="385"/>
      <c r="D189" s="378"/>
      <c r="E189" s="378"/>
      <c r="F189" s="378"/>
      <c r="G189" s="378"/>
      <c r="H189" s="378"/>
      <c r="I189" s="378"/>
      <c r="J189" s="378"/>
      <c r="K189" s="378"/>
      <c r="L189" s="378"/>
      <c r="M189" s="378"/>
      <c r="N189" s="378"/>
      <c r="O189" s="378"/>
      <c r="P189" s="384"/>
      <c r="Q189" s="386"/>
      <c r="R189" s="386"/>
      <c r="S189" s="386"/>
      <c r="T189" s="386"/>
      <c r="U189" s="386"/>
      <c r="V189" s="386"/>
      <c r="W189" s="386"/>
      <c r="X189" s="386"/>
      <c r="Y189" s="386"/>
      <c r="Z189" s="386"/>
      <c r="AA189" s="386"/>
      <c r="AB189" s="378"/>
      <c r="AC189" s="384"/>
      <c r="AD189" s="384"/>
      <c r="AE189" s="384"/>
      <c r="AF189" s="384"/>
      <c r="AG189" s="384"/>
      <c r="AH189" s="384"/>
      <c r="AI189" s="384"/>
      <c r="AJ189" s="384"/>
      <c r="AK189" s="384"/>
      <c r="AL189" s="384"/>
      <c r="AM189" s="378"/>
      <c r="AN189" s="378"/>
      <c r="AO189" s="378"/>
      <c r="AP189" s="378"/>
      <c r="AQ189" s="378"/>
    </row>
    <row r="190" spans="1:43" x14ac:dyDescent="0.2">
      <c r="A190" s="369"/>
      <c r="B190" s="369"/>
      <c r="C190" s="378"/>
      <c r="D190" s="378"/>
      <c r="E190" s="378"/>
      <c r="F190" s="378"/>
      <c r="G190" s="378"/>
      <c r="H190" s="378"/>
      <c r="I190" s="378"/>
      <c r="J190" s="378"/>
      <c r="K190" s="378"/>
      <c r="L190" s="378"/>
      <c r="M190" s="378"/>
      <c r="N190" s="378"/>
      <c r="O190" s="378"/>
      <c r="P190" s="378"/>
      <c r="Q190" s="378"/>
      <c r="R190" s="378"/>
      <c r="S190" s="378"/>
      <c r="T190" s="378"/>
      <c r="U190" s="378"/>
      <c r="V190" s="378"/>
      <c r="W190" s="378"/>
      <c r="X190" s="378"/>
      <c r="Y190" s="378"/>
      <c r="Z190" s="378"/>
      <c r="AA190" s="378"/>
      <c r="AB190" s="378"/>
      <c r="AC190" s="378"/>
      <c r="AD190" s="378"/>
      <c r="AE190" s="378"/>
      <c r="AF190" s="378"/>
      <c r="AG190" s="378"/>
      <c r="AH190" s="378"/>
      <c r="AI190" s="378"/>
      <c r="AJ190" s="378"/>
      <c r="AK190" s="378"/>
      <c r="AL190" s="378"/>
      <c r="AM190" s="378"/>
      <c r="AN190" s="378"/>
      <c r="AO190" s="378"/>
      <c r="AP190" s="378"/>
      <c r="AQ190" s="378"/>
    </row>
    <row r="191" spans="1:43" x14ac:dyDescent="0.2">
      <c r="A191" s="369"/>
      <c r="B191" s="369"/>
      <c r="C191" s="378"/>
      <c r="D191" s="378"/>
      <c r="E191" s="378"/>
      <c r="F191" s="378"/>
      <c r="G191" s="378"/>
      <c r="H191" s="378"/>
      <c r="I191" s="378"/>
      <c r="J191" s="378"/>
      <c r="K191" s="378"/>
      <c r="L191" s="378"/>
      <c r="M191" s="378"/>
      <c r="N191" s="378"/>
      <c r="O191" s="378"/>
      <c r="P191" s="378"/>
      <c r="Q191" s="378"/>
      <c r="R191" s="378"/>
      <c r="S191" s="378"/>
      <c r="T191" s="378"/>
      <c r="U191" s="378"/>
      <c r="V191" s="378"/>
      <c r="W191" s="378"/>
      <c r="X191" s="378"/>
      <c r="Y191" s="378"/>
      <c r="Z191" s="378"/>
      <c r="AA191" s="378"/>
      <c r="AB191" s="378"/>
      <c r="AC191" s="378"/>
      <c r="AD191" s="378"/>
      <c r="AE191" s="378"/>
      <c r="AF191" s="378"/>
      <c r="AG191" s="378"/>
      <c r="AH191" s="378"/>
      <c r="AI191" s="378"/>
      <c r="AJ191" s="378"/>
      <c r="AK191" s="378"/>
      <c r="AL191" s="378"/>
      <c r="AM191" s="378"/>
      <c r="AN191" s="378"/>
      <c r="AO191" s="378"/>
      <c r="AP191" s="378"/>
      <c r="AQ191" s="378"/>
    </row>
    <row r="192" spans="1:43" x14ac:dyDescent="0.2">
      <c r="A192" s="369"/>
      <c r="B192" s="369"/>
      <c r="C192" s="378"/>
      <c r="D192" s="378"/>
      <c r="E192" s="378"/>
      <c r="F192" s="378"/>
      <c r="G192" s="378"/>
      <c r="H192" s="378"/>
      <c r="I192" s="378"/>
      <c r="J192" s="378"/>
      <c r="K192" s="378"/>
      <c r="L192" s="378"/>
      <c r="M192" s="378"/>
      <c r="N192" s="378"/>
      <c r="O192" s="378"/>
      <c r="P192" s="378"/>
      <c r="Q192" s="378"/>
      <c r="R192" s="378"/>
      <c r="S192" s="378"/>
      <c r="T192" s="378"/>
      <c r="U192" s="378"/>
      <c r="V192" s="378"/>
      <c r="W192" s="378"/>
      <c r="X192" s="378"/>
      <c r="Y192" s="378"/>
      <c r="Z192" s="378"/>
      <c r="AA192" s="378"/>
      <c r="AB192" s="378"/>
      <c r="AC192" s="378"/>
      <c r="AD192" s="378"/>
      <c r="AE192" s="378"/>
      <c r="AF192" s="378"/>
      <c r="AG192" s="378"/>
      <c r="AH192" s="378"/>
      <c r="AI192" s="378"/>
      <c r="AJ192" s="378"/>
      <c r="AK192" s="378"/>
      <c r="AL192" s="378"/>
      <c r="AM192" s="378"/>
      <c r="AN192" s="378"/>
      <c r="AO192" s="378"/>
      <c r="AP192" s="378"/>
      <c r="AQ192" s="378"/>
    </row>
    <row r="193" spans="1:43" x14ac:dyDescent="0.2">
      <c r="A193" s="369"/>
      <c r="B193" s="369"/>
      <c r="C193" s="378"/>
      <c r="D193" s="378"/>
      <c r="E193" s="378"/>
      <c r="F193" s="378"/>
      <c r="G193" s="378"/>
      <c r="H193" s="378"/>
      <c r="I193" s="378"/>
      <c r="J193" s="378"/>
      <c r="K193" s="378"/>
      <c r="L193" s="378"/>
      <c r="M193" s="378"/>
      <c r="N193" s="378"/>
      <c r="O193" s="378"/>
      <c r="P193" s="378"/>
      <c r="Q193" s="378"/>
      <c r="R193" s="378"/>
      <c r="S193" s="378"/>
      <c r="T193" s="378"/>
      <c r="U193" s="378"/>
      <c r="V193" s="378"/>
      <c r="W193" s="378"/>
      <c r="X193" s="378"/>
      <c r="Y193" s="378"/>
      <c r="Z193" s="378"/>
      <c r="AA193" s="378"/>
      <c r="AB193" s="378"/>
      <c r="AC193" s="378"/>
      <c r="AD193" s="378"/>
      <c r="AE193" s="378"/>
      <c r="AF193" s="378"/>
      <c r="AG193" s="378"/>
      <c r="AH193" s="378"/>
      <c r="AI193" s="378"/>
      <c r="AJ193" s="378"/>
      <c r="AK193" s="378"/>
      <c r="AL193" s="378"/>
      <c r="AM193" s="378"/>
      <c r="AN193" s="378"/>
      <c r="AO193" s="378"/>
      <c r="AP193" s="378"/>
      <c r="AQ193" s="378"/>
    </row>
    <row r="194" spans="1:43" x14ac:dyDescent="0.2">
      <c r="A194" s="369"/>
      <c r="B194" s="369"/>
      <c r="C194" s="378"/>
      <c r="D194" s="378"/>
      <c r="E194" s="378"/>
      <c r="F194" s="378"/>
      <c r="G194" s="378"/>
      <c r="H194" s="378"/>
      <c r="I194" s="378"/>
      <c r="J194" s="378"/>
      <c r="K194" s="378"/>
      <c r="L194" s="378"/>
      <c r="M194" s="378"/>
      <c r="N194" s="378"/>
      <c r="O194" s="378"/>
      <c r="P194" s="378"/>
      <c r="Q194" s="378"/>
      <c r="R194" s="378"/>
      <c r="S194" s="378"/>
      <c r="T194" s="378"/>
      <c r="U194" s="378"/>
      <c r="V194" s="378"/>
      <c r="W194" s="378"/>
      <c r="X194" s="378"/>
      <c r="Y194" s="378"/>
      <c r="Z194" s="378"/>
      <c r="AA194" s="378"/>
      <c r="AB194" s="378"/>
      <c r="AC194" s="378"/>
      <c r="AD194" s="378"/>
      <c r="AE194" s="378"/>
      <c r="AF194" s="378"/>
      <c r="AG194" s="378"/>
      <c r="AH194" s="378"/>
      <c r="AI194" s="378"/>
      <c r="AJ194" s="378"/>
      <c r="AK194" s="378"/>
      <c r="AL194" s="378"/>
      <c r="AM194" s="378"/>
      <c r="AN194" s="378"/>
      <c r="AO194" s="378"/>
      <c r="AP194" s="378"/>
      <c r="AQ194" s="378"/>
    </row>
    <row r="195" spans="1:43" x14ac:dyDescent="0.2">
      <c r="A195" s="369"/>
      <c r="B195" s="369"/>
      <c r="C195" s="378"/>
      <c r="D195" s="378"/>
      <c r="E195" s="378"/>
      <c r="F195" s="378"/>
      <c r="G195" s="378"/>
      <c r="H195" s="378"/>
      <c r="I195" s="378"/>
      <c r="J195" s="378"/>
      <c r="K195" s="378"/>
      <c r="L195" s="378"/>
      <c r="M195" s="378"/>
      <c r="N195" s="378"/>
      <c r="O195" s="378"/>
      <c r="P195" s="378"/>
      <c r="Q195" s="378"/>
      <c r="R195" s="378"/>
      <c r="S195" s="378"/>
      <c r="T195" s="378"/>
      <c r="U195" s="378"/>
      <c r="V195" s="378"/>
      <c r="W195" s="378"/>
      <c r="X195" s="378"/>
      <c r="Y195" s="378"/>
      <c r="Z195" s="378"/>
      <c r="AA195" s="378"/>
      <c r="AB195" s="378"/>
      <c r="AC195" s="378"/>
      <c r="AD195" s="378"/>
      <c r="AE195" s="378"/>
      <c r="AF195" s="378"/>
      <c r="AG195" s="378"/>
      <c r="AH195" s="378"/>
      <c r="AI195" s="378"/>
      <c r="AJ195" s="378"/>
      <c r="AK195" s="378"/>
      <c r="AL195" s="378"/>
      <c r="AM195" s="378"/>
      <c r="AN195" s="378"/>
      <c r="AO195" s="378"/>
      <c r="AP195" s="378"/>
      <c r="AQ195" s="378"/>
    </row>
    <row r="196" spans="1:43" x14ac:dyDescent="0.2">
      <c r="A196" s="369"/>
      <c r="B196" s="369"/>
      <c r="C196" s="378"/>
      <c r="D196" s="378"/>
      <c r="E196" s="378"/>
      <c r="F196" s="378"/>
      <c r="G196" s="378"/>
      <c r="H196" s="378"/>
      <c r="I196" s="378"/>
      <c r="J196" s="378"/>
      <c r="K196" s="378"/>
      <c r="L196" s="378"/>
      <c r="M196" s="378"/>
      <c r="N196" s="378"/>
      <c r="O196" s="378"/>
      <c r="P196" s="378"/>
      <c r="Q196" s="378"/>
      <c r="R196" s="378"/>
      <c r="S196" s="378"/>
      <c r="T196" s="378"/>
      <c r="U196" s="378"/>
      <c r="V196" s="378"/>
      <c r="W196" s="378"/>
      <c r="X196" s="378"/>
      <c r="Y196" s="378"/>
      <c r="Z196" s="378"/>
      <c r="AA196" s="378"/>
      <c r="AB196" s="378"/>
      <c r="AC196" s="378"/>
      <c r="AD196" s="378"/>
      <c r="AE196" s="378"/>
      <c r="AF196" s="378"/>
      <c r="AG196" s="378"/>
      <c r="AH196" s="378"/>
      <c r="AI196" s="378"/>
      <c r="AJ196" s="378"/>
      <c r="AK196" s="378"/>
      <c r="AL196" s="378"/>
      <c r="AM196" s="378"/>
      <c r="AN196" s="378"/>
      <c r="AO196" s="378"/>
      <c r="AP196" s="378"/>
      <c r="AQ196" s="378"/>
    </row>
    <row r="197" spans="1:43" x14ac:dyDescent="0.2">
      <c r="A197" s="369"/>
      <c r="B197" s="369"/>
      <c r="C197" s="378"/>
      <c r="D197" s="378"/>
      <c r="E197" s="378"/>
      <c r="F197" s="378"/>
      <c r="G197" s="378"/>
      <c r="H197" s="378"/>
      <c r="I197" s="378"/>
      <c r="J197" s="378"/>
      <c r="K197" s="378"/>
      <c r="L197" s="378"/>
      <c r="M197" s="378"/>
      <c r="N197" s="378"/>
      <c r="O197" s="378"/>
      <c r="P197" s="378"/>
      <c r="Q197" s="378"/>
      <c r="R197" s="378"/>
      <c r="S197" s="378"/>
      <c r="T197" s="378"/>
      <c r="U197" s="378"/>
      <c r="V197" s="378"/>
      <c r="W197" s="378"/>
      <c r="X197" s="378"/>
      <c r="Y197" s="378"/>
      <c r="Z197" s="378"/>
      <c r="AA197" s="378"/>
      <c r="AB197" s="378"/>
      <c r="AC197" s="378"/>
      <c r="AD197" s="378"/>
      <c r="AE197" s="378"/>
      <c r="AF197" s="378"/>
      <c r="AG197" s="378"/>
      <c r="AH197" s="378"/>
      <c r="AI197" s="378"/>
      <c r="AJ197" s="378"/>
      <c r="AK197" s="378"/>
      <c r="AL197" s="378"/>
      <c r="AM197" s="378"/>
      <c r="AN197" s="378"/>
      <c r="AO197" s="378"/>
      <c r="AP197" s="378"/>
      <c r="AQ197" s="378"/>
    </row>
    <row r="198" spans="1:43" x14ac:dyDescent="0.2">
      <c r="A198" s="369"/>
      <c r="B198" s="369"/>
      <c r="C198" s="378"/>
      <c r="D198" s="378"/>
      <c r="E198" s="378"/>
      <c r="F198" s="378"/>
      <c r="G198" s="378"/>
      <c r="H198" s="378"/>
      <c r="I198" s="378"/>
      <c r="J198" s="378"/>
      <c r="K198" s="378"/>
      <c r="L198" s="378"/>
      <c r="M198" s="378"/>
      <c r="N198" s="378"/>
      <c r="O198" s="378"/>
      <c r="P198" s="378"/>
      <c r="Q198" s="378"/>
      <c r="R198" s="378"/>
      <c r="S198" s="378"/>
      <c r="T198" s="378"/>
      <c r="U198" s="378"/>
      <c r="V198" s="378"/>
      <c r="W198" s="378"/>
      <c r="X198" s="378"/>
      <c r="Y198" s="378"/>
      <c r="Z198" s="378"/>
      <c r="AA198" s="378"/>
      <c r="AB198" s="378"/>
      <c r="AC198" s="378"/>
      <c r="AD198" s="378"/>
      <c r="AE198" s="378"/>
      <c r="AF198" s="378"/>
      <c r="AG198" s="378"/>
      <c r="AH198" s="378"/>
      <c r="AI198" s="378"/>
      <c r="AJ198" s="378"/>
      <c r="AK198" s="378"/>
      <c r="AL198" s="378"/>
      <c r="AM198" s="378"/>
      <c r="AN198" s="378"/>
      <c r="AO198" s="378"/>
      <c r="AP198" s="378"/>
      <c r="AQ198" s="378"/>
    </row>
    <row r="199" spans="1:43" x14ac:dyDescent="0.2">
      <c r="A199" s="369"/>
      <c r="B199" s="369"/>
      <c r="C199" s="378"/>
      <c r="D199" s="378"/>
      <c r="E199" s="378"/>
      <c r="F199" s="378"/>
      <c r="G199" s="378"/>
      <c r="H199" s="378"/>
      <c r="I199" s="378"/>
      <c r="J199" s="378"/>
      <c r="K199" s="378"/>
      <c r="L199" s="378"/>
      <c r="M199" s="378"/>
      <c r="N199" s="378"/>
      <c r="O199" s="378"/>
      <c r="P199" s="378"/>
      <c r="Q199" s="378"/>
      <c r="R199" s="378"/>
      <c r="S199" s="378"/>
      <c r="T199" s="378"/>
      <c r="U199" s="378"/>
      <c r="V199" s="378"/>
      <c r="W199" s="378"/>
      <c r="X199" s="378"/>
      <c r="Y199" s="378"/>
      <c r="Z199" s="378"/>
      <c r="AA199" s="378"/>
      <c r="AB199" s="378"/>
      <c r="AC199" s="378"/>
      <c r="AD199" s="378"/>
      <c r="AE199" s="378"/>
      <c r="AF199" s="378"/>
      <c r="AG199" s="378"/>
      <c r="AH199" s="378"/>
      <c r="AI199" s="378"/>
      <c r="AJ199" s="378"/>
      <c r="AK199" s="378"/>
      <c r="AL199" s="378"/>
      <c r="AM199" s="378"/>
      <c r="AN199" s="378"/>
      <c r="AO199" s="378"/>
      <c r="AP199" s="378"/>
      <c r="AQ199" s="378"/>
    </row>
    <row r="200" spans="1:43" x14ac:dyDescent="0.2">
      <c r="A200" s="369"/>
      <c r="B200" s="369"/>
      <c r="C200" s="378"/>
      <c r="D200" s="378"/>
      <c r="E200" s="378"/>
      <c r="F200" s="378"/>
      <c r="G200" s="378"/>
      <c r="H200" s="378"/>
      <c r="I200" s="378"/>
      <c r="J200" s="378"/>
      <c r="K200" s="378"/>
      <c r="L200" s="378"/>
      <c r="M200" s="378"/>
      <c r="N200" s="378"/>
      <c r="O200" s="378"/>
      <c r="P200" s="378"/>
      <c r="Q200" s="378"/>
      <c r="R200" s="378"/>
      <c r="S200" s="378"/>
      <c r="T200" s="378"/>
      <c r="U200" s="378"/>
      <c r="V200" s="378"/>
      <c r="W200" s="378"/>
      <c r="X200" s="378"/>
      <c r="Y200" s="378"/>
      <c r="Z200" s="378"/>
      <c r="AA200" s="378"/>
      <c r="AB200" s="378"/>
      <c r="AC200" s="378"/>
      <c r="AD200" s="378"/>
      <c r="AE200" s="378"/>
      <c r="AF200" s="378"/>
      <c r="AG200" s="378"/>
      <c r="AH200" s="378"/>
      <c r="AI200" s="378"/>
      <c r="AJ200" s="378"/>
      <c r="AK200" s="378"/>
      <c r="AL200" s="378"/>
      <c r="AM200" s="378"/>
      <c r="AN200" s="378"/>
      <c r="AO200" s="378"/>
      <c r="AP200" s="378"/>
      <c r="AQ200" s="378"/>
    </row>
    <row r="201" spans="1:43" x14ac:dyDescent="0.2">
      <c r="A201" s="369"/>
      <c r="B201" s="369"/>
      <c r="C201" s="378"/>
      <c r="D201" s="378"/>
      <c r="E201" s="378"/>
      <c r="F201" s="378"/>
      <c r="G201" s="378"/>
      <c r="H201" s="378"/>
      <c r="I201" s="378"/>
      <c r="J201" s="378"/>
      <c r="K201" s="378"/>
      <c r="L201" s="378"/>
      <c r="M201" s="378"/>
      <c r="N201" s="378"/>
      <c r="O201" s="378"/>
      <c r="P201" s="378"/>
      <c r="Q201" s="378"/>
      <c r="R201" s="378"/>
      <c r="S201" s="378"/>
      <c r="T201" s="378"/>
      <c r="U201" s="378"/>
      <c r="V201" s="378"/>
      <c r="W201" s="378"/>
      <c r="X201" s="378"/>
      <c r="Y201" s="378"/>
      <c r="Z201" s="378"/>
      <c r="AA201" s="378"/>
      <c r="AB201" s="378"/>
      <c r="AC201" s="378"/>
      <c r="AD201" s="378"/>
      <c r="AE201" s="378"/>
      <c r="AF201" s="378"/>
      <c r="AG201" s="378"/>
      <c r="AH201" s="378"/>
      <c r="AI201" s="378"/>
      <c r="AJ201" s="378"/>
      <c r="AK201" s="378"/>
      <c r="AL201" s="378"/>
      <c r="AM201" s="378"/>
      <c r="AN201" s="378"/>
      <c r="AO201" s="378"/>
      <c r="AP201" s="378"/>
      <c r="AQ201" s="378"/>
    </row>
    <row r="202" spans="1:43" x14ac:dyDescent="0.2">
      <c r="A202" s="369"/>
      <c r="B202" s="369"/>
      <c r="C202" s="378"/>
      <c r="D202" s="378"/>
      <c r="E202" s="378"/>
      <c r="F202" s="378"/>
      <c r="G202" s="378"/>
      <c r="H202" s="378"/>
      <c r="I202" s="378"/>
      <c r="J202" s="378"/>
      <c r="K202" s="378"/>
      <c r="L202" s="378"/>
      <c r="M202" s="378"/>
      <c r="N202" s="378"/>
      <c r="O202" s="378"/>
      <c r="P202" s="378"/>
      <c r="Q202" s="378"/>
      <c r="R202" s="378"/>
      <c r="S202" s="378"/>
      <c r="T202" s="378"/>
      <c r="U202" s="378"/>
      <c r="V202" s="378"/>
      <c r="W202" s="378"/>
      <c r="X202" s="378"/>
      <c r="Y202" s="378"/>
      <c r="Z202" s="378"/>
      <c r="AA202" s="378"/>
      <c r="AB202" s="378"/>
      <c r="AC202" s="378"/>
      <c r="AD202" s="378"/>
      <c r="AE202" s="378"/>
      <c r="AF202" s="378"/>
      <c r="AG202" s="378"/>
      <c r="AH202" s="378"/>
      <c r="AI202" s="378"/>
      <c r="AJ202" s="378"/>
      <c r="AK202" s="378"/>
      <c r="AL202" s="378"/>
      <c r="AM202" s="378"/>
      <c r="AN202" s="378"/>
      <c r="AO202" s="378"/>
      <c r="AP202" s="378"/>
      <c r="AQ202" s="378"/>
    </row>
    <row r="203" spans="1:43" x14ac:dyDescent="0.2">
      <c r="A203" s="369"/>
      <c r="B203" s="369"/>
      <c r="C203" s="378"/>
      <c r="D203" s="378"/>
      <c r="E203" s="378"/>
      <c r="F203" s="378"/>
      <c r="G203" s="378"/>
      <c r="H203" s="378"/>
      <c r="I203" s="378"/>
      <c r="J203" s="378"/>
      <c r="K203" s="378"/>
      <c r="L203" s="378"/>
      <c r="M203" s="378"/>
      <c r="N203" s="378"/>
      <c r="O203" s="378"/>
      <c r="P203" s="378"/>
      <c r="Q203" s="378"/>
      <c r="R203" s="378"/>
      <c r="S203" s="378"/>
      <c r="T203" s="378"/>
      <c r="U203" s="378"/>
      <c r="V203" s="378"/>
      <c r="W203" s="378"/>
      <c r="X203" s="378"/>
      <c r="Y203" s="378"/>
      <c r="Z203" s="378"/>
      <c r="AA203" s="378"/>
      <c r="AB203" s="378"/>
      <c r="AC203" s="378"/>
      <c r="AD203" s="378"/>
      <c r="AE203" s="378"/>
      <c r="AF203" s="378"/>
      <c r="AG203" s="378"/>
      <c r="AH203" s="378"/>
      <c r="AI203" s="378"/>
      <c r="AJ203" s="378"/>
      <c r="AK203" s="378"/>
      <c r="AL203" s="378"/>
      <c r="AM203" s="378"/>
      <c r="AN203" s="378"/>
      <c r="AO203" s="378"/>
      <c r="AP203" s="378"/>
      <c r="AQ203" s="378"/>
    </row>
    <row r="204" spans="1:43" x14ac:dyDescent="0.2">
      <c r="A204" s="369"/>
      <c r="B204" s="369"/>
      <c r="C204" s="378"/>
      <c r="D204" s="378"/>
      <c r="E204" s="378"/>
      <c r="F204" s="378"/>
      <c r="G204" s="378"/>
      <c r="H204" s="378"/>
      <c r="I204" s="378"/>
      <c r="J204" s="378"/>
      <c r="K204" s="378"/>
      <c r="L204" s="378"/>
      <c r="M204" s="378"/>
      <c r="N204" s="378"/>
      <c r="O204" s="378"/>
      <c r="P204" s="378"/>
      <c r="Q204" s="378"/>
      <c r="R204" s="378"/>
      <c r="S204" s="378"/>
      <c r="T204" s="378"/>
      <c r="U204" s="378"/>
      <c r="V204" s="378"/>
      <c r="W204" s="378"/>
      <c r="X204" s="378"/>
      <c r="Y204" s="378"/>
      <c r="Z204" s="378"/>
      <c r="AA204" s="378"/>
      <c r="AB204" s="378"/>
      <c r="AC204" s="378"/>
      <c r="AD204" s="378"/>
      <c r="AE204" s="378"/>
      <c r="AF204" s="378"/>
      <c r="AG204" s="378"/>
      <c r="AH204" s="378"/>
      <c r="AI204" s="378"/>
      <c r="AJ204" s="378"/>
      <c r="AK204" s="378"/>
      <c r="AL204" s="378"/>
      <c r="AM204" s="378"/>
      <c r="AN204" s="378"/>
      <c r="AO204" s="378"/>
      <c r="AP204" s="378"/>
      <c r="AQ204" s="378"/>
    </row>
    <row r="205" spans="1:43" x14ac:dyDescent="0.2">
      <c r="A205" s="369"/>
      <c r="B205" s="369"/>
      <c r="C205" s="378"/>
      <c r="D205" s="378"/>
      <c r="E205" s="378"/>
      <c r="F205" s="378"/>
      <c r="G205" s="378"/>
      <c r="H205" s="378"/>
      <c r="I205" s="378"/>
      <c r="J205" s="378"/>
      <c r="K205" s="378"/>
      <c r="L205" s="378"/>
      <c r="M205" s="378"/>
      <c r="N205" s="378"/>
      <c r="O205" s="378"/>
      <c r="P205" s="378"/>
      <c r="Q205" s="378"/>
      <c r="R205" s="378"/>
      <c r="S205" s="378"/>
      <c r="T205" s="378"/>
      <c r="U205" s="378"/>
      <c r="V205" s="378"/>
      <c r="W205" s="378"/>
      <c r="X205" s="378"/>
      <c r="Y205" s="378"/>
      <c r="Z205" s="378"/>
      <c r="AA205" s="378"/>
      <c r="AB205" s="378"/>
      <c r="AC205" s="378"/>
      <c r="AD205" s="378"/>
      <c r="AE205" s="378"/>
      <c r="AF205" s="378"/>
      <c r="AG205" s="378"/>
      <c r="AH205" s="378"/>
      <c r="AI205" s="378"/>
      <c r="AJ205" s="378"/>
      <c r="AK205" s="378"/>
      <c r="AL205" s="378"/>
      <c r="AM205" s="378"/>
      <c r="AN205" s="378"/>
      <c r="AO205" s="378"/>
      <c r="AP205" s="378"/>
      <c r="AQ205" s="378"/>
    </row>
    <row r="206" spans="1:43" x14ac:dyDescent="0.2">
      <c r="A206" s="369"/>
      <c r="B206" s="369"/>
      <c r="C206" s="378"/>
      <c r="D206" s="378"/>
      <c r="E206" s="378"/>
      <c r="F206" s="378"/>
      <c r="G206" s="378"/>
      <c r="H206" s="378"/>
      <c r="I206" s="378"/>
      <c r="J206" s="378"/>
      <c r="K206" s="378"/>
      <c r="L206" s="378"/>
      <c r="M206" s="378"/>
      <c r="N206" s="378"/>
      <c r="O206" s="378"/>
      <c r="P206" s="378"/>
      <c r="Q206" s="378"/>
      <c r="R206" s="378"/>
      <c r="S206" s="378"/>
      <c r="T206" s="378"/>
      <c r="U206" s="378"/>
      <c r="V206" s="378"/>
      <c r="W206" s="378"/>
      <c r="X206" s="378"/>
      <c r="Y206" s="378"/>
      <c r="Z206" s="378"/>
      <c r="AA206" s="378"/>
      <c r="AB206" s="378"/>
      <c r="AC206" s="378"/>
      <c r="AD206" s="378"/>
      <c r="AE206" s="378"/>
      <c r="AF206" s="378"/>
      <c r="AG206" s="378"/>
      <c r="AH206" s="378"/>
      <c r="AI206" s="378"/>
      <c r="AJ206" s="378"/>
      <c r="AK206" s="378"/>
      <c r="AL206" s="378"/>
      <c r="AM206" s="378"/>
      <c r="AN206" s="378"/>
      <c r="AO206" s="378"/>
      <c r="AP206" s="378"/>
      <c r="AQ206" s="378"/>
    </row>
    <row r="207" spans="1:43" x14ac:dyDescent="0.2">
      <c r="A207" s="369"/>
      <c r="B207" s="369"/>
      <c r="C207" s="378"/>
      <c r="D207" s="378"/>
      <c r="E207" s="378"/>
      <c r="F207" s="378"/>
      <c r="G207" s="378"/>
      <c r="H207" s="378"/>
      <c r="I207" s="378"/>
      <c r="J207" s="378"/>
      <c r="K207" s="378"/>
      <c r="L207" s="378"/>
      <c r="M207" s="378"/>
      <c r="N207" s="378"/>
      <c r="O207" s="378"/>
      <c r="P207" s="378"/>
      <c r="Q207" s="378"/>
      <c r="R207" s="378"/>
      <c r="S207" s="378"/>
      <c r="T207" s="378"/>
      <c r="U207" s="378"/>
      <c r="V207" s="378"/>
      <c r="W207" s="378"/>
      <c r="X207" s="378"/>
      <c r="Y207" s="378"/>
      <c r="Z207" s="378"/>
      <c r="AA207" s="378"/>
      <c r="AB207" s="378"/>
      <c r="AC207" s="378"/>
      <c r="AD207" s="378"/>
      <c r="AE207" s="378"/>
      <c r="AF207" s="378"/>
      <c r="AG207" s="378"/>
      <c r="AH207" s="378"/>
      <c r="AI207" s="378"/>
      <c r="AJ207" s="378"/>
      <c r="AK207" s="378"/>
      <c r="AL207" s="378"/>
      <c r="AM207" s="378"/>
      <c r="AN207" s="378"/>
      <c r="AO207" s="378"/>
      <c r="AP207" s="378"/>
      <c r="AQ207" s="378"/>
    </row>
    <row r="208" spans="1:43" x14ac:dyDescent="0.2">
      <c r="A208" s="369"/>
      <c r="B208" s="369"/>
      <c r="C208" s="378"/>
      <c r="D208" s="378"/>
      <c r="E208" s="378"/>
      <c r="F208" s="378"/>
      <c r="G208" s="378"/>
      <c r="H208" s="378"/>
      <c r="I208" s="378"/>
      <c r="J208" s="378"/>
      <c r="K208" s="378"/>
      <c r="L208" s="378"/>
      <c r="M208" s="378"/>
      <c r="N208" s="378"/>
      <c r="O208" s="378"/>
      <c r="P208" s="378"/>
      <c r="Q208" s="378"/>
      <c r="R208" s="378"/>
      <c r="S208" s="378"/>
      <c r="T208" s="378"/>
      <c r="U208" s="378"/>
      <c r="V208" s="378"/>
      <c r="W208" s="378"/>
      <c r="X208" s="378"/>
      <c r="Y208" s="378"/>
      <c r="Z208" s="378"/>
      <c r="AA208" s="378"/>
      <c r="AB208" s="378"/>
      <c r="AC208" s="378"/>
      <c r="AD208" s="378"/>
      <c r="AE208" s="378"/>
      <c r="AF208" s="378"/>
      <c r="AG208" s="378"/>
      <c r="AH208" s="378"/>
      <c r="AI208" s="378"/>
      <c r="AJ208" s="378"/>
      <c r="AK208" s="378"/>
      <c r="AL208" s="378"/>
      <c r="AM208" s="378"/>
      <c r="AN208" s="378"/>
      <c r="AO208" s="378"/>
      <c r="AP208" s="378"/>
      <c r="AQ208" s="378"/>
    </row>
    <row r="209" spans="1:43" x14ac:dyDescent="0.2">
      <c r="A209" s="369"/>
      <c r="B209" s="369"/>
      <c r="C209" s="378"/>
      <c r="D209" s="378"/>
      <c r="E209" s="378"/>
      <c r="F209" s="378"/>
      <c r="G209" s="378"/>
      <c r="H209" s="378"/>
      <c r="I209" s="378"/>
      <c r="J209" s="378"/>
      <c r="K209" s="378"/>
      <c r="L209" s="378"/>
      <c r="M209" s="378"/>
      <c r="N209" s="378"/>
      <c r="O209" s="378"/>
      <c r="P209" s="378"/>
      <c r="Q209" s="378"/>
      <c r="R209" s="378"/>
      <c r="S209" s="378"/>
      <c r="T209" s="378"/>
      <c r="U209" s="378"/>
      <c r="V209" s="378"/>
      <c r="W209" s="378"/>
      <c r="X209" s="378"/>
      <c r="Y209" s="378"/>
      <c r="Z209" s="378"/>
      <c r="AA209" s="378"/>
      <c r="AB209" s="378"/>
      <c r="AC209" s="378"/>
      <c r="AD209" s="378"/>
      <c r="AE209" s="378"/>
      <c r="AF209" s="378"/>
      <c r="AG209" s="378"/>
      <c r="AH209" s="378"/>
      <c r="AI209" s="378"/>
      <c r="AJ209" s="378"/>
      <c r="AK209" s="378"/>
      <c r="AL209" s="378"/>
      <c r="AM209" s="378"/>
      <c r="AN209" s="378"/>
      <c r="AO209" s="378"/>
      <c r="AP209" s="378"/>
      <c r="AQ209" s="378"/>
    </row>
    <row r="210" spans="1:43" x14ac:dyDescent="0.2">
      <c r="A210" s="369"/>
      <c r="B210" s="369"/>
      <c r="C210" s="378"/>
      <c r="D210" s="378"/>
      <c r="E210" s="378"/>
      <c r="F210" s="378"/>
      <c r="G210" s="378"/>
      <c r="H210" s="378"/>
      <c r="I210" s="378"/>
      <c r="J210" s="378"/>
      <c r="K210" s="378"/>
      <c r="L210" s="378"/>
      <c r="M210" s="378"/>
      <c r="N210" s="378"/>
      <c r="O210" s="378"/>
      <c r="P210" s="378"/>
      <c r="Q210" s="378"/>
      <c r="R210" s="378"/>
      <c r="S210" s="378"/>
      <c r="T210" s="378"/>
      <c r="U210" s="378"/>
      <c r="V210" s="378"/>
      <c r="W210" s="378"/>
      <c r="X210" s="378"/>
      <c r="Y210" s="378"/>
      <c r="Z210" s="378"/>
      <c r="AA210" s="378"/>
      <c r="AB210" s="378"/>
      <c r="AC210" s="378"/>
      <c r="AD210" s="378"/>
      <c r="AE210" s="378"/>
      <c r="AF210" s="378"/>
      <c r="AG210" s="378"/>
      <c r="AH210" s="378"/>
      <c r="AI210" s="378"/>
      <c r="AJ210" s="378"/>
      <c r="AK210" s="378"/>
      <c r="AL210" s="378"/>
      <c r="AM210" s="378"/>
      <c r="AN210" s="378"/>
      <c r="AO210" s="378"/>
      <c r="AP210" s="378"/>
      <c r="AQ210" s="378"/>
    </row>
    <row r="211" spans="1:43" x14ac:dyDescent="0.2">
      <c r="A211" s="369"/>
      <c r="B211" s="369"/>
      <c r="C211" s="378"/>
      <c r="D211" s="378"/>
      <c r="E211" s="378"/>
      <c r="F211" s="378"/>
      <c r="G211" s="378"/>
      <c r="H211" s="378"/>
      <c r="I211" s="378"/>
      <c r="J211" s="378"/>
      <c r="K211" s="378"/>
      <c r="L211" s="378"/>
      <c r="M211" s="378"/>
      <c r="N211" s="378"/>
      <c r="O211" s="378"/>
      <c r="P211" s="378"/>
      <c r="Q211" s="378"/>
      <c r="R211" s="378"/>
      <c r="S211" s="378"/>
      <c r="T211" s="378"/>
      <c r="U211" s="378"/>
      <c r="V211" s="378"/>
      <c r="W211" s="378"/>
      <c r="X211" s="378"/>
      <c r="Y211" s="378"/>
      <c r="Z211" s="378"/>
      <c r="AA211" s="378"/>
      <c r="AB211" s="378"/>
      <c r="AC211" s="378"/>
      <c r="AD211" s="378"/>
      <c r="AE211" s="378"/>
      <c r="AF211" s="378"/>
      <c r="AG211" s="378"/>
      <c r="AH211" s="378"/>
      <c r="AI211" s="378"/>
      <c r="AJ211" s="378"/>
      <c r="AK211" s="378"/>
      <c r="AL211" s="378"/>
      <c r="AM211" s="378"/>
      <c r="AN211" s="378"/>
      <c r="AO211" s="378"/>
      <c r="AP211" s="378"/>
      <c r="AQ211" s="378"/>
    </row>
    <row r="212" spans="1:43" x14ac:dyDescent="0.2">
      <c r="A212" s="369"/>
      <c r="B212" s="369"/>
      <c r="C212" s="378"/>
      <c r="D212" s="378"/>
      <c r="E212" s="378"/>
      <c r="F212" s="378"/>
      <c r="G212" s="378"/>
      <c r="H212" s="378"/>
      <c r="I212" s="378"/>
      <c r="J212" s="378"/>
      <c r="K212" s="378"/>
      <c r="L212" s="378"/>
      <c r="M212" s="378"/>
      <c r="N212" s="378"/>
      <c r="O212" s="378"/>
      <c r="P212" s="378"/>
      <c r="Q212" s="378"/>
      <c r="R212" s="378"/>
      <c r="S212" s="378"/>
      <c r="T212" s="378"/>
      <c r="U212" s="378"/>
      <c r="V212" s="378"/>
      <c r="W212" s="378"/>
      <c r="X212" s="378"/>
      <c r="Y212" s="378"/>
      <c r="Z212" s="378"/>
      <c r="AA212" s="378"/>
      <c r="AB212" s="378"/>
      <c r="AC212" s="378"/>
      <c r="AD212" s="378"/>
      <c r="AE212" s="378"/>
      <c r="AF212" s="378"/>
      <c r="AG212" s="378"/>
      <c r="AH212" s="378"/>
      <c r="AI212" s="378"/>
      <c r="AJ212" s="378"/>
      <c r="AK212" s="378"/>
      <c r="AL212" s="378"/>
      <c r="AM212" s="378"/>
      <c r="AN212" s="378"/>
      <c r="AO212" s="378"/>
      <c r="AP212" s="378"/>
      <c r="AQ212" s="378"/>
    </row>
    <row r="213" spans="1:43" x14ac:dyDescent="0.2">
      <c r="A213" s="369"/>
      <c r="B213" s="369"/>
      <c r="C213" s="378"/>
      <c r="D213" s="378"/>
      <c r="E213" s="378"/>
      <c r="F213" s="378"/>
      <c r="G213" s="378"/>
      <c r="H213" s="378"/>
      <c r="I213" s="378"/>
      <c r="J213" s="378"/>
      <c r="K213" s="378"/>
      <c r="L213" s="378"/>
      <c r="M213" s="378"/>
      <c r="N213" s="378"/>
      <c r="O213" s="378"/>
      <c r="P213" s="378"/>
      <c r="Q213" s="378"/>
      <c r="R213" s="378"/>
      <c r="S213" s="378"/>
      <c r="T213" s="378"/>
      <c r="U213" s="378"/>
      <c r="V213" s="378"/>
      <c r="W213" s="378"/>
      <c r="X213" s="378"/>
      <c r="Y213" s="378"/>
      <c r="Z213" s="378"/>
      <c r="AA213" s="378"/>
      <c r="AB213" s="378"/>
      <c r="AC213" s="378"/>
      <c r="AD213" s="378"/>
      <c r="AE213" s="378"/>
      <c r="AF213" s="378"/>
      <c r="AG213" s="378"/>
      <c r="AH213" s="378"/>
      <c r="AI213" s="378"/>
      <c r="AJ213" s="378"/>
      <c r="AK213" s="378"/>
      <c r="AL213" s="378"/>
      <c r="AM213" s="378"/>
      <c r="AN213" s="378"/>
      <c r="AO213" s="378"/>
      <c r="AP213" s="378"/>
      <c r="AQ213" s="378"/>
    </row>
    <row r="214" spans="1:43" x14ac:dyDescent="0.2">
      <c r="A214" s="369"/>
      <c r="B214" s="369"/>
      <c r="C214" s="378"/>
      <c r="D214" s="378"/>
      <c r="E214" s="378"/>
      <c r="F214" s="378"/>
      <c r="G214" s="378"/>
      <c r="H214" s="378"/>
      <c r="I214" s="378"/>
      <c r="J214" s="378"/>
      <c r="K214" s="378"/>
      <c r="L214" s="378"/>
      <c r="M214" s="378"/>
      <c r="N214" s="378"/>
      <c r="O214" s="378"/>
      <c r="P214" s="378"/>
      <c r="Q214" s="378"/>
      <c r="R214" s="378"/>
      <c r="S214" s="378"/>
      <c r="T214" s="378"/>
      <c r="U214" s="378"/>
      <c r="V214" s="378"/>
      <c r="W214" s="378"/>
      <c r="X214" s="378"/>
      <c r="Y214" s="378"/>
      <c r="Z214" s="378"/>
      <c r="AA214" s="378"/>
      <c r="AB214" s="378"/>
      <c r="AC214" s="378"/>
      <c r="AD214" s="378"/>
      <c r="AE214" s="378"/>
      <c r="AF214" s="378"/>
      <c r="AG214" s="378"/>
      <c r="AH214" s="378"/>
      <c r="AI214" s="378"/>
      <c r="AJ214" s="378"/>
      <c r="AK214" s="378"/>
      <c r="AL214" s="378"/>
      <c r="AM214" s="378"/>
      <c r="AN214" s="378"/>
      <c r="AO214" s="378"/>
      <c r="AP214" s="378"/>
      <c r="AQ214" s="378"/>
    </row>
    <row r="215" spans="1:43" x14ac:dyDescent="0.2">
      <c r="A215" s="369"/>
      <c r="B215" s="369"/>
      <c r="C215" s="378"/>
      <c r="D215" s="378"/>
      <c r="E215" s="378"/>
      <c r="F215" s="378"/>
      <c r="G215" s="378"/>
      <c r="H215" s="378"/>
      <c r="I215" s="378"/>
      <c r="J215" s="378"/>
      <c r="K215" s="378"/>
      <c r="L215" s="378"/>
      <c r="M215" s="378"/>
      <c r="N215" s="378"/>
      <c r="O215" s="378"/>
      <c r="P215" s="378"/>
      <c r="Q215" s="378"/>
      <c r="R215" s="378"/>
      <c r="S215" s="378"/>
      <c r="T215" s="378"/>
      <c r="U215" s="378"/>
      <c r="V215" s="378"/>
      <c r="W215" s="378"/>
      <c r="X215" s="378"/>
      <c r="Y215" s="378"/>
      <c r="Z215" s="378"/>
      <c r="AA215" s="378"/>
      <c r="AB215" s="378"/>
      <c r="AC215" s="378"/>
      <c r="AD215" s="378"/>
      <c r="AE215" s="378"/>
      <c r="AF215" s="378"/>
      <c r="AG215" s="378"/>
      <c r="AH215" s="378"/>
      <c r="AI215" s="378"/>
      <c r="AJ215" s="378"/>
      <c r="AK215" s="378"/>
      <c r="AL215" s="378"/>
      <c r="AM215" s="378"/>
      <c r="AN215" s="378"/>
      <c r="AO215" s="378"/>
      <c r="AP215" s="378"/>
      <c r="AQ215" s="378"/>
    </row>
    <row r="216" spans="1:43" x14ac:dyDescent="0.2">
      <c r="A216" s="369"/>
      <c r="B216" s="369"/>
      <c r="C216" s="378"/>
      <c r="D216" s="378"/>
      <c r="E216" s="378"/>
      <c r="F216" s="378"/>
      <c r="G216" s="378"/>
      <c r="H216" s="378"/>
      <c r="I216" s="378"/>
      <c r="J216" s="378"/>
      <c r="K216" s="378"/>
      <c r="L216" s="378"/>
      <c r="M216" s="378"/>
      <c r="N216" s="378"/>
      <c r="O216" s="378"/>
      <c r="P216" s="378"/>
      <c r="Q216" s="378"/>
      <c r="R216" s="378"/>
      <c r="S216" s="378"/>
      <c r="T216" s="378"/>
      <c r="U216" s="378"/>
      <c r="V216" s="378"/>
      <c r="W216" s="378"/>
      <c r="X216" s="378"/>
      <c r="Y216" s="378"/>
      <c r="Z216" s="378"/>
      <c r="AA216" s="378"/>
      <c r="AB216" s="378"/>
      <c r="AC216" s="378"/>
      <c r="AD216" s="378"/>
      <c r="AE216" s="378"/>
      <c r="AF216" s="378"/>
      <c r="AG216" s="378"/>
      <c r="AH216" s="378"/>
      <c r="AI216" s="378"/>
      <c r="AJ216" s="378"/>
      <c r="AK216" s="378"/>
      <c r="AL216" s="378"/>
      <c r="AM216" s="378"/>
      <c r="AN216" s="378"/>
      <c r="AO216" s="378"/>
      <c r="AP216" s="378"/>
      <c r="AQ216" s="378"/>
    </row>
    <row r="217" spans="1:43" x14ac:dyDescent="0.2">
      <c r="A217" s="369"/>
      <c r="B217" s="369"/>
      <c r="C217" s="378"/>
      <c r="D217" s="378"/>
      <c r="E217" s="378"/>
      <c r="F217" s="378"/>
      <c r="G217" s="378"/>
      <c r="H217" s="378"/>
      <c r="I217" s="378"/>
      <c r="J217" s="378"/>
      <c r="K217" s="378"/>
      <c r="L217" s="378"/>
      <c r="M217" s="378"/>
      <c r="N217" s="378"/>
      <c r="O217" s="378"/>
      <c r="P217" s="378"/>
      <c r="Q217" s="378"/>
      <c r="R217" s="378"/>
      <c r="S217" s="378"/>
      <c r="T217" s="378"/>
      <c r="U217" s="378"/>
      <c r="V217" s="378"/>
      <c r="W217" s="378"/>
      <c r="X217" s="378"/>
      <c r="Y217" s="378"/>
      <c r="Z217" s="378"/>
      <c r="AA217" s="378"/>
      <c r="AB217" s="378"/>
      <c r="AC217" s="378"/>
      <c r="AD217" s="378"/>
      <c r="AE217" s="378"/>
      <c r="AF217" s="378"/>
      <c r="AG217" s="378"/>
      <c r="AH217" s="378"/>
      <c r="AI217" s="378"/>
      <c r="AJ217" s="378"/>
      <c r="AK217" s="378"/>
      <c r="AL217" s="378"/>
      <c r="AM217" s="378"/>
      <c r="AN217" s="378"/>
      <c r="AO217" s="378"/>
      <c r="AP217" s="378"/>
      <c r="AQ217" s="378"/>
    </row>
    <row r="218" spans="1:43" x14ac:dyDescent="0.2">
      <c r="A218" s="369"/>
      <c r="B218" s="369"/>
      <c r="C218" s="378"/>
      <c r="D218" s="378"/>
      <c r="E218" s="378"/>
      <c r="F218" s="378"/>
      <c r="G218" s="378"/>
      <c r="H218" s="378"/>
      <c r="I218" s="378"/>
      <c r="J218" s="378"/>
      <c r="K218" s="378"/>
      <c r="L218" s="378"/>
      <c r="M218" s="378"/>
      <c r="N218" s="378"/>
      <c r="O218" s="378"/>
      <c r="P218" s="378"/>
      <c r="Q218" s="378"/>
      <c r="R218" s="378"/>
      <c r="S218" s="378"/>
      <c r="T218" s="378"/>
      <c r="U218" s="378"/>
      <c r="V218" s="378"/>
      <c r="W218" s="378"/>
      <c r="X218" s="378"/>
      <c r="Y218" s="378"/>
      <c r="Z218" s="378"/>
      <c r="AA218" s="378"/>
      <c r="AB218" s="378"/>
      <c r="AC218" s="378"/>
      <c r="AD218" s="378"/>
      <c r="AE218" s="378"/>
      <c r="AF218" s="378"/>
      <c r="AG218" s="378"/>
      <c r="AH218" s="378"/>
      <c r="AI218" s="378"/>
      <c r="AJ218" s="378"/>
      <c r="AK218" s="378"/>
      <c r="AL218" s="378"/>
      <c r="AM218" s="378"/>
      <c r="AN218" s="378"/>
      <c r="AO218" s="378"/>
      <c r="AP218" s="378"/>
      <c r="AQ218" s="378"/>
    </row>
    <row r="219" spans="1:43" x14ac:dyDescent="0.2">
      <c r="A219" s="369"/>
      <c r="B219" s="369"/>
      <c r="C219" s="378"/>
      <c r="D219" s="378"/>
      <c r="E219" s="378"/>
      <c r="F219" s="378"/>
      <c r="G219" s="378"/>
      <c r="H219" s="378"/>
      <c r="I219" s="378"/>
      <c r="J219" s="378"/>
      <c r="K219" s="378"/>
      <c r="L219" s="378"/>
      <c r="M219" s="378"/>
      <c r="N219" s="378"/>
      <c r="O219" s="378"/>
      <c r="P219" s="378"/>
      <c r="Q219" s="378"/>
      <c r="R219" s="378"/>
      <c r="S219" s="378"/>
      <c r="T219" s="378"/>
      <c r="U219" s="378"/>
      <c r="V219" s="378"/>
      <c r="W219" s="378"/>
      <c r="X219" s="378"/>
      <c r="Y219" s="378"/>
      <c r="Z219" s="378"/>
      <c r="AA219" s="378"/>
      <c r="AB219" s="378"/>
      <c r="AC219" s="378"/>
      <c r="AD219" s="378"/>
      <c r="AE219" s="378"/>
      <c r="AF219" s="378"/>
      <c r="AG219" s="378"/>
      <c r="AH219" s="378"/>
      <c r="AI219" s="378"/>
      <c r="AJ219" s="378"/>
      <c r="AK219" s="378"/>
      <c r="AL219" s="378"/>
      <c r="AM219" s="378"/>
      <c r="AN219" s="378"/>
      <c r="AO219" s="378"/>
      <c r="AP219" s="378"/>
      <c r="AQ219" s="378"/>
    </row>
    <row r="220" spans="1:43" x14ac:dyDescent="0.2">
      <c r="A220" s="369"/>
      <c r="B220" s="369"/>
      <c r="C220" s="378"/>
      <c r="D220" s="378"/>
      <c r="E220" s="378"/>
      <c r="F220" s="378"/>
      <c r="G220" s="378"/>
      <c r="H220" s="378"/>
      <c r="I220" s="378"/>
      <c r="J220" s="378"/>
      <c r="K220" s="378"/>
      <c r="L220" s="378"/>
      <c r="M220" s="378"/>
      <c r="N220" s="378"/>
      <c r="O220" s="378"/>
      <c r="P220" s="378"/>
      <c r="Q220" s="378"/>
      <c r="R220" s="378"/>
      <c r="S220" s="378"/>
      <c r="T220" s="378"/>
      <c r="U220" s="378"/>
      <c r="V220" s="378"/>
      <c r="W220" s="378"/>
      <c r="X220" s="378"/>
      <c r="Y220" s="378"/>
      <c r="Z220" s="378"/>
      <c r="AA220" s="378"/>
      <c r="AB220" s="378"/>
      <c r="AC220" s="378"/>
      <c r="AD220" s="378"/>
      <c r="AE220" s="378"/>
      <c r="AF220" s="378"/>
      <c r="AG220" s="378"/>
      <c r="AH220" s="378"/>
      <c r="AI220" s="378"/>
      <c r="AJ220" s="378"/>
      <c r="AK220" s="378"/>
      <c r="AL220" s="378"/>
      <c r="AM220" s="378"/>
      <c r="AN220" s="378"/>
      <c r="AO220" s="378"/>
      <c r="AP220" s="378"/>
      <c r="AQ220" s="378"/>
    </row>
    <row r="221" spans="1:43" x14ac:dyDescent="0.2">
      <c r="A221" s="369"/>
      <c r="B221" s="369"/>
      <c r="C221" s="378"/>
      <c r="D221" s="378"/>
      <c r="E221" s="378"/>
      <c r="F221" s="378"/>
      <c r="G221" s="378"/>
      <c r="H221" s="378"/>
      <c r="I221" s="378"/>
      <c r="J221" s="378"/>
      <c r="K221" s="378"/>
      <c r="L221" s="378"/>
      <c r="M221" s="378"/>
      <c r="N221" s="378"/>
      <c r="O221" s="378"/>
      <c r="P221" s="378"/>
      <c r="Q221" s="378"/>
      <c r="R221" s="378"/>
      <c r="S221" s="378"/>
      <c r="T221" s="378"/>
      <c r="U221" s="378"/>
      <c r="V221" s="378"/>
      <c r="W221" s="378"/>
      <c r="X221" s="378"/>
      <c r="Y221" s="378"/>
      <c r="Z221" s="378"/>
      <c r="AA221" s="378"/>
      <c r="AB221" s="378"/>
      <c r="AC221" s="378"/>
      <c r="AD221" s="378"/>
      <c r="AE221" s="378"/>
      <c r="AF221" s="378"/>
      <c r="AG221" s="378"/>
      <c r="AH221" s="378"/>
      <c r="AI221" s="378"/>
      <c r="AJ221" s="378"/>
      <c r="AK221" s="378"/>
      <c r="AL221" s="378"/>
      <c r="AM221" s="378"/>
      <c r="AN221" s="378"/>
      <c r="AO221" s="378"/>
      <c r="AP221" s="378"/>
      <c r="AQ221" s="378"/>
    </row>
    <row r="222" spans="1:43" x14ac:dyDescent="0.2">
      <c r="A222" s="369"/>
      <c r="B222" s="369"/>
      <c r="C222" s="378"/>
      <c r="D222" s="378"/>
      <c r="E222" s="378"/>
      <c r="F222" s="378"/>
      <c r="G222" s="378"/>
      <c r="H222" s="378"/>
      <c r="I222" s="378"/>
      <c r="J222" s="378"/>
      <c r="K222" s="378"/>
      <c r="L222" s="378"/>
      <c r="M222" s="378"/>
      <c r="N222" s="378"/>
      <c r="O222" s="378"/>
      <c r="P222" s="378"/>
      <c r="Q222" s="378"/>
      <c r="R222" s="378"/>
      <c r="S222" s="378"/>
      <c r="T222" s="378"/>
      <c r="U222" s="378"/>
      <c r="V222" s="378"/>
      <c r="W222" s="378"/>
      <c r="X222" s="378"/>
      <c r="Y222" s="378"/>
      <c r="Z222" s="378"/>
      <c r="AA222" s="378"/>
      <c r="AB222" s="378"/>
      <c r="AC222" s="378"/>
      <c r="AD222" s="378"/>
      <c r="AE222" s="378"/>
      <c r="AF222" s="378"/>
      <c r="AG222" s="378"/>
      <c r="AH222" s="378"/>
      <c r="AI222" s="378"/>
      <c r="AJ222" s="378"/>
      <c r="AK222" s="378"/>
      <c r="AL222" s="378"/>
      <c r="AM222" s="378"/>
      <c r="AN222" s="378"/>
      <c r="AO222" s="378"/>
      <c r="AP222" s="378"/>
      <c r="AQ222" s="378"/>
    </row>
    <row r="223" spans="1:43" x14ac:dyDescent="0.2">
      <c r="A223" s="369"/>
      <c r="B223" s="369"/>
      <c r="C223" s="378"/>
      <c r="D223" s="378"/>
      <c r="E223" s="378"/>
      <c r="F223" s="378"/>
      <c r="G223" s="378"/>
      <c r="H223" s="378"/>
      <c r="I223" s="378"/>
      <c r="J223" s="378"/>
      <c r="K223" s="378"/>
      <c r="L223" s="378"/>
      <c r="M223" s="378"/>
      <c r="N223" s="378"/>
      <c r="O223" s="378"/>
      <c r="P223" s="378"/>
      <c r="Q223" s="378"/>
      <c r="R223" s="378"/>
      <c r="S223" s="378"/>
      <c r="T223" s="378"/>
      <c r="U223" s="378"/>
      <c r="V223" s="378"/>
      <c r="W223" s="378"/>
      <c r="X223" s="378"/>
      <c r="Y223" s="378"/>
      <c r="Z223" s="378"/>
      <c r="AA223" s="378"/>
      <c r="AB223" s="378"/>
      <c r="AC223" s="378"/>
      <c r="AD223" s="378"/>
      <c r="AE223" s="378"/>
      <c r="AF223" s="378"/>
      <c r="AG223" s="378"/>
      <c r="AH223" s="378"/>
      <c r="AI223" s="378"/>
      <c r="AJ223" s="378"/>
      <c r="AK223" s="378"/>
      <c r="AL223" s="378"/>
      <c r="AM223" s="378"/>
      <c r="AN223" s="378"/>
      <c r="AO223" s="378"/>
      <c r="AP223" s="378"/>
      <c r="AQ223" s="378"/>
    </row>
    <row r="224" spans="1:43" x14ac:dyDescent="0.2">
      <c r="A224" s="369"/>
      <c r="B224" s="369"/>
      <c r="C224" s="378"/>
      <c r="D224" s="378"/>
      <c r="E224" s="378"/>
      <c r="F224" s="378"/>
      <c r="G224" s="378"/>
      <c r="H224" s="378"/>
      <c r="I224" s="378"/>
      <c r="J224" s="378"/>
      <c r="K224" s="378"/>
      <c r="L224" s="378"/>
      <c r="M224" s="378"/>
      <c r="N224" s="378"/>
      <c r="O224" s="378"/>
      <c r="P224" s="378"/>
      <c r="Q224" s="378"/>
      <c r="R224" s="378"/>
      <c r="S224" s="378"/>
      <c r="T224" s="378"/>
      <c r="U224" s="378"/>
      <c r="V224" s="378"/>
      <c r="W224" s="378"/>
      <c r="X224" s="378"/>
      <c r="Y224" s="378"/>
      <c r="Z224" s="378"/>
      <c r="AA224" s="378"/>
      <c r="AB224" s="378"/>
      <c r="AC224" s="378"/>
      <c r="AD224" s="378"/>
      <c r="AE224" s="378"/>
      <c r="AF224" s="378"/>
      <c r="AG224" s="378"/>
      <c r="AH224" s="378"/>
      <c r="AI224" s="378"/>
      <c r="AJ224" s="378"/>
      <c r="AK224" s="378"/>
      <c r="AL224" s="378"/>
      <c r="AM224" s="378"/>
      <c r="AN224" s="378"/>
      <c r="AO224" s="378"/>
      <c r="AP224" s="378"/>
      <c r="AQ224" s="378"/>
    </row>
    <row r="225" spans="1:43" x14ac:dyDescent="0.2">
      <c r="A225" s="369"/>
      <c r="B225" s="369"/>
      <c r="C225" s="378"/>
      <c r="D225" s="378"/>
      <c r="E225" s="378"/>
      <c r="F225" s="378"/>
      <c r="G225" s="378"/>
      <c r="H225" s="378"/>
      <c r="I225" s="378"/>
      <c r="J225" s="378"/>
      <c r="K225" s="378"/>
      <c r="L225" s="378"/>
      <c r="M225" s="378"/>
      <c r="N225" s="378"/>
      <c r="O225" s="378"/>
      <c r="P225" s="378"/>
      <c r="Q225" s="378"/>
      <c r="R225" s="378"/>
      <c r="S225" s="378"/>
      <c r="T225" s="378"/>
      <c r="U225" s="378"/>
      <c r="V225" s="378"/>
      <c r="W225" s="378"/>
      <c r="X225" s="378"/>
      <c r="Y225" s="378"/>
      <c r="Z225" s="378"/>
      <c r="AA225" s="378"/>
      <c r="AB225" s="378"/>
      <c r="AC225" s="378"/>
      <c r="AD225" s="378"/>
      <c r="AE225" s="378"/>
      <c r="AF225" s="378"/>
      <c r="AG225" s="378"/>
      <c r="AH225" s="378"/>
      <c r="AI225" s="378"/>
      <c r="AJ225" s="378"/>
      <c r="AK225" s="378"/>
      <c r="AL225" s="378"/>
      <c r="AM225" s="378"/>
      <c r="AN225" s="378"/>
      <c r="AO225" s="378"/>
      <c r="AP225" s="378"/>
      <c r="AQ225" s="378"/>
    </row>
    <row r="226" spans="1:43" x14ac:dyDescent="0.2">
      <c r="A226" s="369"/>
      <c r="B226" s="369"/>
      <c r="C226" s="378"/>
      <c r="D226" s="378"/>
      <c r="E226" s="378"/>
      <c r="F226" s="378"/>
      <c r="G226" s="378"/>
      <c r="H226" s="378"/>
      <c r="I226" s="378"/>
      <c r="J226" s="378"/>
      <c r="K226" s="378"/>
      <c r="L226" s="378"/>
      <c r="M226" s="378"/>
      <c r="N226" s="378"/>
      <c r="O226" s="378"/>
      <c r="P226" s="378"/>
      <c r="Q226" s="378"/>
      <c r="R226" s="378"/>
      <c r="S226" s="378"/>
      <c r="T226" s="378"/>
      <c r="U226" s="378"/>
      <c r="V226" s="378"/>
      <c r="W226" s="378"/>
      <c r="X226" s="378"/>
      <c r="Y226" s="378"/>
      <c r="Z226" s="378"/>
      <c r="AA226" s="378"/>
      <c r="AB226" s="378"/>
      <c r="AC226" s="378"/>
      <c r="AD226" s="378"/>
      <c r="AE226" s="378"/>
      <c r="AF226" s="378"/>
      <c r="AG226" s="378"/>
      <c r="AH226" s="378"/>
      <c r="AI226" s="378"/>
      <c r="AJ226" s="378"/>
      <c r="AK226" s="378"/>
      <c r="AL226" s="378"/>
      <c r="AM226" s="378"/>
      <c r="AN226" s="378"/>
      <c r="AO226" s="378"/>
      <c r="AP226" s="378"/>
      <c r="AQ226" s="378"/>
    </row>
    <row r="227" spans="1:43" x14ac:dyDescent="0.2">
      <c r="A227" s="369"/>
      <c r="B227" s="369"/>
      <c r="C227" s="378"/>
      <c r="D227" s="378"/>
      <c r="E227" s="378"/>
      <c r="F227" s="378"/>
      <c r="G227" s="378"/>
      <c r="H227" s="378"/>
      <c r="I227" s="378"/>
      <c r="J227" s="378"/>
      <c r="K227" s="378"/>
      <c r="L227" s="378"/>
      <c r="M227" s="378"/>
      <c r="N227" s="378"/>
      <c r="O227" s="378"/>
      <c r="P227" s="378"/>
      <c r="Q227" s="378"/>
      <c r="R227" s="378"/>
      <c r="S227" s="378"/>
      <c r="T227" s="378"/>
      <c r="U227" s="378"/>
      <c r="V227" s="378"/>
      <c r="W227" s="378"/>
      <c r="X227" s="378"/>
      <c r="Y227" s="378"/>
      <c r="Z227" s="378"/>
      <c r="AA227" s="378"/>
      <c r="AB227" s="378"/>
      <c r="AC227" s="378"/>
      <c r="AD227" s="378"/>
      <c r="AE227" s="378"/>
      <c r="AF227" s="378"/>
      <c r="AG227" s="378"/>
      <c r="AH227" s="378"/>
      <c r="AI227" s="378"/>
      <c r="AJ227" s="378"/>
      <c r="AK227" s="378"/>
      <c r="AL227" s="378"/>
      <c r="AM227" s="378"/>
      <c r="AN227" s="378"/>
      <c r="AO227" s="378"/>
      <c r="AP227" s="378"/>
      <c r="AQ227" s="378"/>
    </row>
    <row r="228" spans="1:43" x14ac:dyDescent="0.2">
      <c r="A228" s="369"/>
      <c r="B228" s="369"/>
      <c r="C228" s="378"/>
      <c r="D228" s="378"/>
      <c r="E228" s="378"/>
      <c r="F228" s="378"/>
      <c r="G228" s="378"/>
      <c r="H228" s="378"/>
      <c r="I228" s="378"/>
      <c r="J228" s="378"/>
      <c r="K228" s="378"/>
      <c r="L228" s="378"/>
      <c r="M228" s="378"/>
      <c r="N228" s="378"/>
      <c r="O228" s="378"/>
      <c r="P228" s="378"/>
      <c r="Q228" s="378"/>
      <c r="R228" s="378"/>
      <c r="S228" s="378"/>
      <c r="T228" s="378"/>
      <c r="U228" s="378"/>
      <c r="V228" s="378"/>
      <c r="W228" s="378"/>
      <c r="X228" s="378"/>
      <c r="Y228" s="378"/>
      <c r="Z228" s="378"/>
      <c r="AA228" s="378"/>
      <c r="AB228" s="378"/>
      <c r="AC228" s="378"/>
      <c r="AD228" s="378"/>
      <c r="AE228" s="378"/>
      <c r="AF228" s="378"/>
      <c r="AG228" s="378"/>
      <c r="AH228" s="378"/>
      <c r="AI228" s="378"/>
      <c r="AJ228" s="378"/>
      <c r="AK228" s="378"/>
      <c r="AL228" s="378"/>
      <c r="AM228" s="378"/>
      <c r="AN228" s="378"/>
      <c r="AO228" s="378"/>
      <c r="AP228" s="378"/>
      <c r="AQ228" s="378"/>
    </row>
    <row r="229" spans="1:43" x14ac:dyDescent="0.2">
      <c r="A229" s="369"/>
      <c r="B229" s="369"/>
      <c r="C229" s="378"/>
      <c r="D229" s="378"/>
      <c r="E229" s="378"/>
      <c r="F229" s="378"/>
      <c r="G229" s="378"/>
      <c r="H229" s="378"/>
      <c r="I229" s="378"/>
      <c r="J229" s="378"/>
      <c r="K229" s="378"/>
      <c r="L229" s="378"/>
      <c r="M229" s="378"/>
      <c r="N229" s="378"/>
      <c r="O229" s="378"/>
      <c r="P229" s="378"/>
      <c r="Q229" s="378"/>
      <c r="R229" s="378"/>
      <c r="S229" s="378"/>
      <c r="T229" s="378"/>
      <c r="U229" s="378"/>
      <c r="V229" s="378"/>
      <c r="W229" s="378"/>
      <c r="X229" s="378"/>
      <c r="Y229" s="378"/>
      <c r="Z229" s="378"/>
      <c r="AA229" s="378"/>
      <c r="AB229" s="378"/>
      <c r="AC229" s="378"/>
      <c r="AD229" s="378"/>
      <c r="AE229" s="378"/>
      <c r="AF229" s="378"/>
      <c r="AG229" s="378"/>
      <c r="AH229" s="378"/>
      <c r="AI229" s="378"/>
      <c r="AJ229" s="378"/>
      <c r="AK229" s="378"/>
      <c r="AL229" s="378"/>
      <c r="AM229" s="378"/>
      <c r="AN229" s="378"/>
      <c r="AO229" s="378"/>
      <c r="AP229" s="378"/>
      <c r="AQ229" s="378"/>
    </row>
    <row r="230" spans="1:43" x14ac:dyDescent="0.2">
      <c r="A230" s="369"/>
      <c r="B230" s="369"/>
      <c r="C230" s="378"/>
      <c r="D230" s="378"/>
      <c r="E230" s="378"/>
      <c r="F230" s="378"/>
      <c r="G230" s="378"/>
      <c r="H230" s="378"/>
      <c r="I230" s="378"/>
      <c r="J230" s="378"/>
      <c r="K230" s="378"/>
      <c r="L230" s="378"/>
      <c r="M230" s="378"/>
      <c r="N230" s="378"/>
      <c r="O230" s="378"/>
      <c r="P230" s="378"/>
      <c r="Q230" s="378"/>
      <c r="R230" s="378"/>
      <c r="S230" s="378"/>
      <c r="T230" s="378"/>
      <c r="U230" s="378"/>
      <c r="V230" s="378"/>
      <c r="W230" s="378"/>
      <c r="X230" s="378"/>
      <c r="Y230" s="378"/>
      <c r="Z230" s="378"/>
      <c r="AA230" s="378"/>
      <c r="AB230" s="378"/>
      <c r="AC230" s="378"/>
      <c r="AD230" s="378"/>
      <c r="AE230" s="378"/>
      <c r="AF230" s="378"/>
      <c r="AG230" s="378"/>
      <c r="AH230" s="378"/>
      <c r="AI230" s="378"/>
      <c r="AJ230" s="378"/>
      <c r="AK230" s="378"/>
      <c r="AL230" s="378"/>
      <c r="AM230" s="378"/>
      <c r="AN230" s="378"/>
      <c r="AO230" s="378"/>
      <c r="AP230" s="378"/>
      <c r="AQ230" s="378"/>
    </row>
    <row r="231" spans="1:43" x14ac:dyDescent="0.2">
      <c r="A231" s="369"/>
      <c r="B231" s="369"/>
      <c r="C231" s="378"/>
      <c r="D231" s="378"/>
      <c r="E231" s="378"/>
      <c r="F231" s="378"/>
      <c r="G231" s="378"/>
      <c r="H231" s="378"/>
      <c r="I231" s="378"/>
      <c r="J231" s="378"/>
      <c r="K231" s="378"/>
      <c r="L231" s="378"/>
      <c r="M231" s="378"/>
      <c r="N231" s="378"/>
      <c r="O231" s="378"/>
      <c r="P231" s="378"/>
      <c r="Q231" s="378"/>
      <c r="R231" s="378"/>
      <c r="S231" s="378"/>
      <c r="T231" s="378"/>
      <c r="U231" s="378"/>
      <c r="V231" s="378"/>
      <c r="W231" s="378"/>
      <c r="X231" s="378"/>
      <c r="Y231" s="378"/>
      <c r="Z231" s="378"/>
      <c r="AA231" s="378"/>
      <c r="AB231" s="378"/>
      <c r="AC231" s="378"/>
      <c r="AD231" s="378"/>
      <c r="AE231" s="378"/>
      <c r="AF231" s="378"/>
      <c r="AG231" s="378"/>
      <c r="AH231" s="378"/>
      <c r="AI231" s="378"/>
      <c r="AJ231" s="378"/>
      <c r="AK231" s="378"/>
      <c r="AL231" s="378"/>
      <c r="AM231" s="378"/>
      <c r="AN231" s="378"/>
      <c r="AO231" s="378"/>
      <c r="AP231" s="378"/>
      <c r="AQ231" s="378"/>
    </row>
    <row r="232" spans="1:43" x14ac:dyDescent="0.2">
      <c r="A232" s="378"/>
      <c r="B232" s="378"/>
      <c r="C232" s="378"/>
      <c r="D232" s="378"/>
      <c r="E232" s="378"/>
      <c r="F232" s="378"/>
      <c r="G232" s="378"/>
      <c r="H232" s="378"/>
      <c r="I232" s="378"/>
      <c r="J232" s="378"/>
      <c r="K232" s="378"/>
      <c r="L232" s="378"/>
      <c r="M232" s="378"/>
      <c r="N232" s="378"/>
      <c r="O232" s="378"/>
      <c r="P232" s="378"/>
      <c r="Q232" s="378"/>
      <c r="R232" s="378"/>
      <c r="S232" s="378"/>
      <c r="T232" s="378"/>
      <c r="U232" s="378"/>
      <c r="V232" s="378"/>
      <c r="W232" s="378"/>
      <c r="X232" s="378"/>
      <c r="Y232" s="378"/>
      <c r="Z232" s="378"/>
      <c r="AA232" s="378"/>
      <c r="AB232" s="378"/>
      <c r="AC232" s="378"/>
      <c r="AD232" s="378"/>
      <c r="AE232" s="378"/>
      <c r="AF232" s="378"/>
      <c r="AG232" s="378"/>
      <c r="AH232" s="378"/>
      <c r="AI232" s="378"/>
      <c r="AJ232" s="378"/>
      <c r="AK232" s="378"/>
      <c r="AL232" s="378"/>
      <c r="AM232" s="378"/>
      <c r="AN232" s="378"/>
      <c r="AO232" s="378"/>
      <c r="AP232" s="378"/>
      <c r="AQ232" s="378"/>
    </row>
    <row r="233" spans="1:43" x14ac:dyDescent="0.2">
      <c r="A233" s="378"/>
      <c r="B233" s="378"/>
      <c r="C233" s="378"/>
      <c r="D233" s="378"/>
      <c r="E233" s="378"/>
      <c r="F233" s="378"/>
      <c r="G233" s="378"/>
      <c r="H233" s="378"/>
      <c r="I233" s="378"/>
      <c r="J233" s="378"/>
      <c r="K233" s="378"/>
      <c r="L233" s="378"/>
      <c r="M233" s="378"/>
      <c r="N233" s="378"/>
      <c r="O233" s="378"/>
      <c r="P233" s="378"/>
      <c r="Q233" s="378"/>
      <c r="R233" s="378"/>
      <c r="S233" s="378"/>
      <c r="T233" s="378"/>
      <c r="U233" s="378"/>
      <c r="V233" s="378"/>
      <c r="W233" s="378"/>
      <c r="X233" s="378"/>
      <c r="Y233" s="378"/>
      <c r="Z233" s="378"/>
      <c r="AA233" s="378"/>
      <c r="AB233" s="378"/>
      <c r="AC233" s="378"/>
      <c r="AD233" s="378"/>
      <c r="AE233" s="378"/>
      <c r="AF233" s="378"/>
      <c r="AG233" s="378"/>
      <c r="AH233" s="378"/>
      <c r="AI233" s="378"/>
      <c r="AJ233" s="378"/>
      <c r="AK233" s="378"/>
      <c r="AL233" s="378"/>
      <c r="AM233" s="378"/>
      <c r="AN233" s="378"/>
      <c r="AO233" s="378"/>
      <c r="AP233" s="378"/>
      <c r="AQ233" s="378"/>
    </row>
    <row r="234" spans="1:43" x14ac:dyDescent="0.2">
      <c r="A234" s="378"/>
      <c r="B234" s="378"/>
      <c r="C234" s="378"/>
      <c r="D234" s="378"/>
      <c r="E234" s="378"/>
      <c r="F234" s="378"/>
      <c r="G234" s="378"/>
      <c r="H234" s="378"/>
      <c r="I234" s="378"/>
      <c r="J234" s="378"/>
      <c r="K234" s="378"/>
      <c r="L234" s="378"/>
      <c r="M234" s="378"/>
      <c r="N234" s="378"/>
      <c r="O234" s="378"/>
      <c r="P234" s="378"/>
      <c r="Q234" s="378"/>
      <c r="R234" s="378"/>
      <c r="S234" s="378"/>
      <c r="T234" s="378"/>
      <c r="U234" s="378"/>
      <c r="V234" s="378"/>
      <c r="W234" s="378"/>
      <c r="X234" s="378"/>
      <c r="Y234" s="378"/>
      <c r="Z234" s="378"/>
      <c r="AA234" s="378"/>
      <c r="AB234" s="378"/>
      <c r="AC234" s="378"/>
      <c r="AD234" s="378"/>
      <c r="AE234" s="378"/>
      <c r="AF234" s="378"/>
      <c r="AG234" s="378"/>
      <c r="AH234" s="378"/>
      <c r="AI234" s="378"/>
      <c r="AJ234" s="378"/>
      <c r="AK234" s="378"/>
      <c r="AL234" s="378"/>
      <c r="AM234" s="378"/>
      <c r="AN234" s="378"/>
      <c r="AO234" s="378"/>
      <c r="AP234" s="378"/>
      <c r="AQ234" s="378"/>
    </row>
    <row r="235" spans="1:43" x14ac:dyDescent="0.2">
      <c r="A235" s="378"/>
      <c r="B235" s="378"/>
      <c r="C235" s="378"/>
      <c r="D235" s="378"/>
      <c r="E235" s="378"/>
      <c r="F235" s="378"/>
      <c r="G235" s="378"/>
      <c r="H235" s="378"/>
      <c r="I235" s="378"/>
      <c r="J235" s="378"/>
      <c r="K235" s="378"/>
      <c r="L235" s="378"/>
      <c r="M235" s="378"/>
      <c r="N235" s="378"/>
      <c r="O235" s="378"/>
      <c r="P235" s="378"/>
      <c r="Q235" s="378"/>
      <c r="R235" s="378"/>
      <c r="S235" s="378"/>
      <c r="T235" s="378"/>
      <c r="U235" s="378"/>
      <c r="V235" s="378"/>
      <c r="W235" s="378"/>
      <c r="X235" s="378"/>
      <c r="Y235" s="378"/>
      <c r="Z235" s="378"/>
      <c r="AA235" s="378"/>
      <c r="AB235" s="378"/>
      <c r="AC235" s="378"/>
      <c r="AD235" s="378"/>
      <c r="AE235" s="378"/>
      <c r="AF235" s="378"/>
      <c r="AG235" s="378"/>
      <c r="AH235" s="378"/>
      <c r="AI235" s="378"/>
      <c r="AJ235" s="378"/>
      <c r="AK235" s="378"/>
      <c r="AL235" s="378"/>
      <c r="AM235" s="378"/>
      <c r="AN235" s="378"/>
      <c r="AO235" s="378"/>
      <c r="AP235" s="378"/>
      <c r="AQ235" s="378"/>
    </row>
    <row r="236" spans="1:43" x14ac:dyDescent="0.2">
      <c r="A236" s="378"/>
      <c r="B236" s="378"/>
      <c r="C236" s="378"/>
      <c r="D236" s="378"/>
      <c r="E236" s="378"/>
      <c r="F236" s="378"/>
      <c r="G236" s="378"/>
      <c r="H236" s="378"/>
      <c r="I236" s="378"/>
      <c r="J236" s="378"/>
      <c r="K236" s="378"/>
      <c r="L236" s="378"/>
      <c r="M236" s="378"/>
      <c r="N236" s="378"/>
      <c r="O236" s="378"/>
      <c r="P236" s="378"/>
      <c r="Q236" s="378"/>
      <c r="R236" s="378"/>
      <c r="S236" s="378"/>
      <c r="T236" s="378"/>
      <c r="U236" s="378"/>
      <c r="V236" s="378"/>
      <c r="W236" s="378"/>
      <c r="X236" s="378"/>
      <c r="Y236" s="378"/>
      <c r="Z236" s="378"/>
      <c r="AA236" s="378"/>
      <c r="AB236" s="378"/>
      <c r="AC236" s="378"/>
      <c r="AD236" s="378"/>
      <c r="AE236" s="378"/>
      <c r="AF236" s="378"/>
      <c r="AG236" s="378"/>
      <c r="AH236" s="378"/>
      <c r="AI236" s="378"/>
      <c r="AJ236" s="378"/>
      <c r="AK236" s="378"/>
      <c r="AL236" s="378"/>
      <c r="AM236" s="378"/>
      <c r="AN236" s="378"/>
      <c r="AO236" s="378"/>
      <c r="AP236" s="378"/>
      <c r="AQ236" s="378"/>
    </row>
    <row r="237" spans="1:43" x14ac:dyDescent="0.2">
      <c r="A237" s="378"/>
      <c r="B237" s="378"/>
      <c r="C237" s="378"/>
      <c r="D237" s="378"/>
      <c r="E237" s="378"/>
      <c r="F237" s="378"/>
      <c r="G237" s="378"/>
      <c r="H237" s="378"/>
      <c r="I237" s="378"/>
      <c r="J237" s="378"/>
      <c r="K237" s="378"/>
      <c r="L237" s="378"/>
      <c r="M237" s="378"/>
      <c r="N237" s="378"/>
      <c r="O237" s="378"/>
      <c r="P237" s="378"/>
      <c r="Q237" s="378"/>
      <c r="R237" s="378"/>
      <c r="S237" s="378"/>
      <c r="T237" s="378"/>
      <c r="U237" s="378"/>
      <c r="V237" s="378"/>
      <c r="W237" s="378"/>
      <c r="X237" s="378"/>
      <c r="Y237" s="378"/>
      <c r="Z237" s="378"/>
      <c r="AA237" s="378"/>
      <c r="AB237" s="378"/>
      <c r="AC237" s="378"/>
      <c r="AD237" s="378"/>
      <c r="AE237" s="378"/>
      <c r="AF237" s="378"/>
      <c r="AG237" s="378"/>
      <c r="AH237" s="378"/>
      <c r="AI237" s="378"/>
      <c r="AJ237" s="378"/>
      <c r="AK237" s="378"/>
      <c r="AL237" s="378"/>
      <c r="AM237" s="378"/>
      <c r="AN237" s="378"/>
      <c r="AO237" s="378"/>
      <c r="AP237" s="378"/>
      <c r="AQ237" s="378"/>
    </row>
    <row r="238" spans="1:43" x14ac:dyDescent="0.2">
      <c r="A238" s="378"/>
      <c r="B238" s="378"/>
      <c r="C238" s="378"/>
      <c r="D238" s="378"/>
      <c r="E238" s="378"/>
      <c r="F238" s="378"/>
      <c r="G238" s="378"/>
      <c r="H238" s="378"/>
      <c r="I238" s="378"/>
      <c r="J238" s="378"/>
      <c r="K238" s="378"/>
      <c r="L238" s="378"/>
      <c r="M238" s="378"/>
      <c r="N238" s="378"/>
      <c r="O238" s="378"/>
      <c r="P238" s="378"/>
      <c r="Q238" s="378"/>
      <c r="R238" s="378"/>
      <c r="S238" s="378"/>
      <c r="T238" s="378"/>
      <c r="U238" s="378"/>
      <c r="V238" s="378"/>
      <c r="W238" s="378"/>
      <c r="X238" s="378"/>
      <c r="Y238" s="378"/>
      <c r="Z238" s="378"/>
      <c r="AA238" s="378"/>
      <c r="AB238" s="378"/>
      <c r="AC238" s="378"/>
      <c r="AD238" s="378"/>
      <c r="AE238" s="378"/>
      <c r="AF238" s="378"/>
      <c r="AG238" s="378"/>
      <c r="AH238" s="378"/>
      <c r="AI238" s="378"/>
      <c r="AJ238" s="378"/>
      <c r="AK238" s="378"/>
      <c r="AL238" s="378"/>
      <c r="AM238" s="378"/>
      <c r="AN238" s="378"/>
      <c r="AO238" s="378"/>
      <c r="AP238" s="378"/>
      <c r="AQ238" s="378"/>
    </row>
    <row r="239" spans="1:43" x14ac:dyDescent="0.2">
      <c r="A239" s="378"/>
      <c r="B239" s="378"/>
      <c r="C239" s="378"/>
      <c r="D239" s="378"/>
      <c r="E239" s="378"/>
      <c r="F239" s="378"/>
      <c r="G239" s="378"/>
      <c r="H239" s="378"/>
      <c r="I239" s="378"/>
      <c r="J239" s="378"/>
      <c r="K239" s="378"/>
      <c r="L239" s="378"/>
      <c r="M239" s="378"/>
      <c r="N239" s="378"/>
      <c r="O239" s="378"/>
      <c r="P239" s="378"/>
      <c r="Q239" s="378"/>
      <c r="R239" s="378"/>
      <c r="S239" s="378"/>
      <c r="T239" s="378"/>
      <c r="U239" s="378"/>
      <c r="V239" s="378"/>
      <c r="W239" s="378"/>
      <c r="X239" s="378"/>
      <c r="Y239" s="378"/>
      <c r="Z239" s="378"/>
      <c r="AA239" s="378"/>
      <c r="AB239" s="378"/>
      <c r="AC239" s="378"/>
      <c r="AD239" s="378"/>
      <c r="AE239" s="378"/>
      <c r="AF239" s="378"/>
      <c r="AG239" s="378"/>
      <c r="AH239" s="378"/>
      <c r="AI239" s="378"/>
      <c r="AJ239" s="378"/>
      <c r="AK239" s="378"/>
      <c r="AL239" s="378"/>
      <c r="AM239" s="378"/>
      <c r="AN239" s="378"/>
      <c r="AO239" s="378"/>
      <c r="AP239" s="378"/>
      <c r="AQ239" s="378"/>
    </row>
    <row r="240" spans="1:43" x14ac:dyDescent="0.2">
      <c r="A240" s="378"/>
      <c r="B240" s="378"/>
      <c r="C240" s="378"/>
      <c r="D240" s="378"/>
      <c r="E240" s="378"/>
      <c r="F240" s="378"/>
      <c r="G240" s="378"/>
      <c r="H240" s="378"/>
      <c r="I240" s="378"/>
      <c r="J240" s="378"/>
      <c r="K240" s="378"/>
      <c r="L240" s="378"/>
      <c r="M240" s="378"/>
      <c r="N240" s="378"/>
      <c r="O240" s="378"/>
      <c r="P240" s="378"/>
      <c r="Q240" s="378"/>
      <c r="R240" s="378"/>
      <c r="S240" s="378"/>
      <c r="T240" s="378"/>
      <c r="U240" s="378"/>
      <c r="V240" s="378"/>
      <c r="W240" s="378"/>
      <c r="X240" s="378"/>
      <c r="Y240" s="378"/>
      <c r="Z240" s="378"/>
      <c r="AA240" s="378"/>
      <c r="AB240" s="378"/>
      <c r="AC240" s="378"/>
      <c r="AD240" s="378"/>
      <c r="AE240" s="378"/>
      <c r="AF240" s="378"/>
      <c r="AG240" s="378"/>
      <c r="AH240" s="378"/>
      <c r="AI240" s="378"/>
      <c r="AJ240" s="378"/>
      <c r="AK240" s="378"/>
      <c r="AL240" s="378"/>
      <c r="AM240" s="378"/>
      <c r="AN240" s="378"/>
      <c r="AO240" s="378"/>
      <c r="AP240" s="378"/>
      <c r="AQ240" s="378"/>
    </row>
    <row r="241" spans="1:43" x14ac:dyDescent="0.2">
      <c r="A241" s="378"/>
      <c r="B241" s="378"/>
      <c r="C241" s="378"/>
      <c r="D241" s="378"/>
      <c r="E241" s="378"/>
      <c r="F241" s="378"/>
      <c r="G241" s="378"/>
      <c r="H241" s="378"/>
      <c r="I241" s="378"/>
      <c r="J241" s="378"/>
      <c r="K241" s="378"/>
      <c r="L241" s="378"/>
      <c r="M241" s="378"/>
      <c r="N241" s="378"/>
      <c r="O241" s="378"/>
      <c r="P241" s="378"/>
      <c r="Q241" s="378"/>
      <c r="R241" s="378"/>
      <c r="S241" s="378"/>
      <c r="T241" s="378"/>
      <c r="U241" s="378"/>
      <c r="V241" s="378"/>
      <c r="W241" s="378"/>
      <c r="X241" s="378"/>
      <c r="Y241" s="378"/>
      <c r="Z241" s="378"/>
      <c r="AA241" s="378"/>
      <c r="AB241" s="378"/>
      <c r="AC241" s="378"/>
      <c r="AD241" s="378"/>
      <c r="AE241" s="378"/>
      <c r="AF241" s="378"/>
      <c r="AG241" s="378"/>
      <c r="AH241" s="378"/>
      <c r="AI241" s="378"/>
      <c r="AJ241" s="378"/>
      <c r="AK241" s="378"/>
      <c r="AL241" s="378"/>
      <c r="AM241" s="378"/>
      <c r="AN241" s="378"/>
      <c r="AO241" s="378"/>
      <c r="AP241" s="378"/>
      <c r="AQ241" s="378"/>
    </row>
    <row r="242" spans="1:43" x14ac:dyDescent="0.2">
      <c r="A242" s="378"/>
      <c r="B242" s="378"/>
      <c r="C242" s="378"/>
      <c r="D242" s="378"/>
      <c r="E242" s="378"/>
      <c r="F242" s="378"/>
      <c r="G242" s="378"/>
      <c r="H242" s="378"/>
      <c r="I242" s="378"/>
      <c r="J242" s="378"/>
      <c r="K242" s="378"/>
      <c r="L242" s="378"/>
      <c r="M242" s="378"/>
      <c r="N242" s="378"/>
      <c r="O242" s="378"/>
      <c r="P242" s="378"/>
      <c r="Q242" s="378"/>
      <c r="R242" s="378"/>
      <c r="S242" s="378"/>
      <c r="T242" s="378"/>
      <c r="U242" s="378"/>
      <c r="V242" s="378"/>
      <c r="W242" s="378"/>
      <c r="X242" s="378"/>
      <c r="Y242" s="378"/>
      <c r="Z242" s="378"/>
      <c r="AA242" s="378"/>
      <c r="AB242" s="378"/>
      <c r="AC242" s="378"/>
      <c r="AD242" s="378"/>
      <c r="AE242" s="378"/>
      <c r="AF242" s="378"/>
      <c r="AG242" s="378"/>
      <c r="AH242" s="378"/>
      <c r="AI242" s="378"/>
      <c r="AJ242" s="378"/>
      <c r="AK242" s="378"/>
      <c r="AL242" s="378"/>
      <c r="AM242" s="378"/>
      <c r="AN242" s="378"/>
      <c r="AO242" s="378"/>
      <c r="AP242" s="378"/>
      <c r="AQ242" s="378"/>
    </row>
    <row r="243" spans="1:43" x14ac:dyDescent="0.2">
      <c r="A243" s="378"/>
      <c r="B243" s="378"/>
      <c r="C243" s="378"/>
      <c r="D243" s="378"/>
      <c r="E243" s="378"/>
      <c r="F243" s="378"/>
      <c r="G243" s="378"/>
      <c r="H243" s="378"/>
      <c r="I243" s="378"/>
      <c r="J243" s="378"/>
      <c r="K243" s="378"/>
      <c r="L243" s="378"/>
      <c r="M243" s="378"/>
      <c r="N243" s="378"/>
      <c r="O243" s="378"/>
      <c r="P243" s="378"/>
      <c r="Q243" s="378"/>
      <c r="R243" s="378"/>
      <c r="S243" s="378"/>
      <c r="T243" s="378"/>
      <c r="U243" s="378"/>
      <c r="V243" s="378"/>
      <c r="W243" s="378"/>
      <c r="X243" s="378"/>
      <c r="Y243" s="378"/>
      <c r="Z243" s="378"/>
      <c r="AA243" s="378"/>
      <c r="AB243" s="378"/>
      <c r="AC243" s="378"/>
      <c r="AD243" s="378"/>
      <c r="AE243" s="378"/>
      <c r="AF243" s="378"/>
      <c r="AG243" s="378"/>
      <c r="AH243" s="378"/>
      <c r="AI243" s="378"/>
      <c r="AJ243" s="378"/>
      <c r="AK243" s="378"/>
      <c r="AL243" s="378"/>
      <c r="AM243" s="378"/>
      <c r="AN243" s="378"/>
      <c r="AO243" s="378"/>
      <c r="AP243" s="378"/>
      <c r="AQ243" s="378"/>
    </row>
    <row r="244" spans="1:43" x14ac:dyDescent="0.2">
      <c r="A244" s="378"/>
      <c r="B244" s="378"/>
      <c r="C244" s="378"/>
      <c r="D244" s="378"/>
      <c r="E244" s="378"/>
      <c r="F244" s="378"/>
      <c r="G244" s="378"/>
      <c r="H244" s="378"/>
      <c r="I244" s="378"/>
      <c r="J244" s="378"/>
      <c r="K244" s="378"/>
      <c r="L244" s="378"/>
      <c r="M244" s="378"/>
      <c r="N244" s="378"/>
      <c r="O244" s="378"/>
      <c r="P244" s="378"/>
      <c r="Q244" s="378"/>
      <c r="R244" s="378"/>
      <c r="S244" s="378"/>
      <c r="T244" s="378"/>
      <c r="U244" s="378"/>
      <c r="V244" s="378"/>
      <c r="W244" s="378"/>
      <c r="X244" s="378"/>
      <c r="Y244" s="378"/>
      <c r="Z244" s="378"/>
      <c r="AA244" s="378"/>
      <c r="AB244" s="378"/>
      <c r="AC244" s="378"/>
      <c r="AD244" s="378"/>
      <c r="AE244" s="378"/>
      <c r="AF244" s="378"/>
      <c r="AG244" s="378"/>
      <c r="AH244" s="378"/>
      <c r="AI244" s="378"/>
      <c r="AJ244" s="378"/>
      <c r="AK244" s="378"/>
      <c r="AL244" s="378"/>
      <c r="AM244" s="378"/>
      <c r="AN244" s="378"/>
      <c r="AO244" s="378"/>
      <c r="AP244" s="378"/>
      <c r="AQ244" s="378"/>
    </row>
  </sheetData>
  <mergeCells count="6">
    <mergeCell ref="D93:D94"/>
    <mergeCell ref="F138:F139"/>
    <mergeCell ref="L3:L4"/>
    <mergeCell ref="M3:M4"/>
    <mergeCell ref="I48:I49"/>
    <mergeCell ref="J48:J49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2:AN249"/>
  <sheetViews>
    <sheetView tabSelected="1" zoomScale="85" zoomScaleNormal="85" workbookViewId="0">
      <selection activeCell="J32" sqref="J32"/>
    </sheetView>
  </sheetViews>
  <sheetFormatPr defaultColWidth="11.42578125" defaultRowHeight="11.25" outlineLevelCol="1" x14ac:dyDescent="0.2"/>
  <cols>
    <col min="1" max="1" width="17.42578125" style="178" customWidth="1"/>
    <col min="2" max="2" width="21.140625" style="178" customWidth="1"/>
    <col min="3" max="3" width="27.85546875" style="178" customWidth="1"/>
    <col min="4" max="13" width="8.85546875" style="178" customWidth="1" outlineLevel="1"/>
    <col min="14" max="14" width="10.140625" style="178" customWidth="1" outlineLevel="1"/>
    <col min="15" max="15" width="8.85546875" style="178" customWidth="1" outlineLevel="1"/>
    <col min="16" max="24" width="8.85546875" style="178" customWidth="1"/>
    <col min="25" max="25" width="12.5703125" style="178" customWidth="1"/>
    <col min="26" max="26" width="10.5703125" style="178" customWidth="1"/>
    <col min="27" max="31" width="11.42578125" style="178"/>
    <col min="32" max="32" width="16.42578125" style="178" bestFit="1" customWidth="1"/>
    <col min="33" max="33" width="6.42578125" style="178" bestFit="1" customWidth="1"/>
    <col min="34" max="16384" width="11.42578125" style="178"/>
  </cols>
  <sheetData>
    <row r="2" spans="1:34" ht="12" thickBot="1" x14ac:dyDescent="0.25"/>
    <row r="3" spans="1:34" s="179" customFormat="1" ht="22.5" customHeight="1" thickBot="1" x14ac:dyDescent="0.25">
      <c r="A3" s="179" t="s">
        <v>272</v>
      </c>
      <c r="C3" s="180"/>
      <c r="D3" s="271" t="s">
        <v>273</v>
      </c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3"/>
      <c r="P3" s="715" t="s">
        <v>274</v>
      </c>
      <c r="Q3" s="723"/>
      <c r="R3" s="723"/>
      <c r="S3" s="723"/>
      <c r="T3" s="723"/>
      <c r="U3" s="723"/>
      <c r="V3" s="723"/>
      <c r="W3" s="723"/>
      <c r="X3" s="716"/>
    </row>
    <row r="4" spans="1:34" s="179" customFormat="1" ht="15.75" customHeight="1" thickBot="1" x14ac:dyDescent="0.25">
      <c r="C4" s="181"/>
      <c r="D4" s="715" t="s">
        <v>0</v>
      </c>
      <c r="E4" s="723"/>
      <c r="F4" s="723"/>
      <c r="G4" s="723"/>
      <c r="H4" s="723"/>
      <c r="I4" s="716"/>
      <c r="J4" s="715" t="s">
        <v>86</v>
      </c>
      <c r="K4" s="723"/>
      <c r="L4" s="716"/>
      <c r="M4" s="715" t="s">
        <v>380</v>
      </c>
      <c r="N4" s="723"/>
      <c r="O4" s="716"/>
      <c r="P4" s="715" t="s">
        <v>0</v>
      </c>
      <c r="Q4" s="723"/>
      <c r="R4" s="716"/>
      <c r="S4" s="715" t="s">
        <v>86</v>
      </c>
      <c r="T4" s="716"/>
      <c r="U4" s="715" t="s">
        <v>380</v>
      </c>
      <c r="V4" s="723"/>
      <c r="W4" s="716"/>
      <c r="X4" s="182" t="s">
        <v>275</v>
      </c>
      <c r="Y4" s="182" t="s">
        <v>514</v>
      </c>
      <c r="Z4" s="182" t="s">
        <v>414</v>
      </c>
    </row>
    <row r="5" spans="1:34" s="179" customFormat="1" ht="34.5" thickBot="1" x14ac:dyDescent="0.25">
      <c r="C5" s="183"/>
      <c r="D5" s="182" t="s">
        <v>81</v>
      </c>
      <c r="E5" s="182" t="s">
        <v>82</v>
      </c>
      <c r="F5" s="182" t="s">
        <v>83</v>
      </c>
      <c r="G5" s="182" t="s">
        <v>71</v>
      </c>
      <c r="H5" s="182" t="s">
        <v>72</v>
      </c>
      <c r="I5" s="182" t="s">
        <v>79</v>
      </c>
      <c r="J5" s="182" t="s">
        <v>235</v>
      </c>
      <c r="K5" s="182" t="s">
        <v>407</v>
      </c>
      <c r="L5" s="182" t="s">
        <v>237</v>
      </c>
      <c r="M5" s="182" t="s">
        <v>243</v>
      </c>
      <c r="N5" s="182" t="s">
        <v>244</v>
      </c>
      <c r="O5" s="182" t="s">
        <v>245</v>
      </c>
      <c r="P5" s="182" t="s">
        <v>351</v>
      </c>
      <c r="Q5" s="182" t="s">
        <v>352</v>
      </c>
      <c r="R5" s="182" t="s">
        <v>177</v>
      </c>
      <c r="S5" s="182" t="s">
        <v>238</v>
      </c>
      <c r="T5" s="182" t="s">
        <v>239</v>
      </c>
      <c r="U5" s="182" t="s">
        <v>246</v>
      </c>
      <c r="V5" s="182" t="s">
        <v>247</v>
      </c>
      <c r="W5" s="182" t="s">
        <v>248</v>
      </c>
      <c r="X5" s="182" t="s">
        <v>182</v>
      </c>
      <c r="Y5" s="182" t="s">
        <v>230</v>
      </c>
      <c r="Z5" s="182" t="s">
        <v>385</v>
      </c>
      <c r="AB5" s="184"/>
    </row>
    <row r="6" spans="1:34" s="185" customFormat="1" ht="21.75" customHeight="1" thickBot="1" x14ac:dyDescent="0.25">
      <c r="C6" s="186" t="s">
        <v>276</v>
      </c>
      <c r="D6" s="187" t="s">
        <v>277</v>
      </c>
      <c r="E6" s="187" t="s">
        <v>277</v>
      </c>
      <c r="F6" s="187" t="s">
        <v>277</v>
      </c>
      <c r="G6" s="188" t="s">
        <v>277</v>
      </c>
      <c r="H6" s="187" t="s">
        <v>277</v>
      </c>
      <c r="I6" s="187" t="s">
        <v>277</v>
      </c>
      <c r="J6" s="187" t="s">
        <v>277</v>
      </c>
      <c r="K6" s="188" t="s">
        <v>277</v>
      </c>
      <c r="L6" s="187" t="s">
        <v>277</v>
      </c>
      <c r="M6" s="187" t="s">
        <v>277</v>
      </c>
      <c r="N6" s="187" t="s">
        <v>277</v>
      </c>
      <c r="O6" s="188" t="s">
        <v>277</v>
      </c>
      <c r="P6" s="187" t="s">
        <v>277</v>
      </c>
      <c r="Q6" s="187" t="s">
        <v>277</v>
      </c>
      <c r="R6" s="187" t="s">
        <v>277</v>
      </c>
      <c r="S6" s="188" t="s">
        <v>277</v>
      </c>
      <c r="T6" s="187" t="s">
        <v>277</v>
      </c>
      <c r="U6" s="187" t="s">
        <v>277</v>
      </c>
      <c r="V6" s="187" t="s">
        <v>277</v>
      </c>
      <c r="W6" s="188" t="s">
        <v>277</v>
      </c>
      <c r="X6" s="187" t="s">
        <v>277</v>
      </c>
      <c r="Y6" s="187" t="s">
        <v>277</v>
      </c>
      <c r="Z6" s="534" t="s">
        <v>277</v>
      </c>
      <c r="AB6" s="535" t="s">
        <v>433</v>
      </c>
      <c r="AC6" s="184"/>
    </row>
    <row r="7" spans="1:34" ht="12" customHeight="1" thickBot="1" x14ac:dyDescent="0.25">
      <c r="C7" s="188" t="s">
        <v>278</v>
      </c>
      <c r="D7" s="187"/>
      <c r="E7" s="187"/>
      <c r="F7" s="187">
        <f>Acc_output!C5</f>
        <v>210.23811647229306</v>
      </c>
      <c r="G7" s="717">
        <f>Acc_output!D5</f>
        <v>5.3212653511832881</v>
      </c>
      <c r="H7" s="718"/>
      <c r="I7" s="187">
        <f>Acc_output!E5</f>
        <v>20.966110386756949</v>
      </c>
      <c r="J7" s="190">
        <f>Acc_output!C50</f>
        <v>6.277408465978597E-2</v>
      </c>
      <c r="K7" s="717">
        <f>Acc_output!D50-Acc_output!C50</f>
        <v>1.9986742033263263</v>
      </c>
      <c r="L7" s="718"/>
      <c r="M7" s="717">
        <f>Acc_output!$C$140/1000</f>
        <v>7.5006487803561783E-2</v>
      </c>
      <c r="N7" s="719"/>
      <c r="O7" s="718"/>
      <c r="P7" s="717">
        <f>Acc_output!F5</f>
        <v>19.794442773406097</v>
      </c>
      <c r="Q7" s="718"/>
      <c r="R7" s="187">
        <f>Acc_output!G5</f>
        <v>22.989773446968353</v>
      </c>
      <c r="S7" s="717">
        <f>Acc_output!E50</f>
        <v>0.27172170967473536</v>
      </c>
      <c r="T7" s="718"/>
      <c r="U7" s="187"/>
      <c r="V7" s="187"/>
      <c r="W7" s="188"/>
      <c r="X7" s="187">
        <f>Acc_output!$C$95</f>
        <v>8.9071634899126367E-2</v>
      </c>
      <c r="Y7" s="187"/>
      <c r="Z7" s="188">
        <v>0.1</v>
      </c>
      <c r="AB7" s="534" t="s">
        <v>279</v>
      </c>
      <c r="AC7" s="534">
        <f>+SUM(D14:O14)</f>
        <v>666.28485961861475</v>
      </c>
      <c r="AD7" s="534">
        <f>+AC7/Y15</f>
        <v>0.72610882353778139</v>
      </c>
    </row>
    <row r="8" spans="1:34" ht="12" thickBot="1" x14ac:dyDescent="0.25">
      <c r="B8" s="288"/>
      <c r="C8" s="188" t="s">
        <v>280</v>
      </c>
      <c r="D8" s="187">
        <f>AP_output!C5</f>
        <v>8.5763329895567804</v>
      </c>
      <c r="E8" s="187">
        <f>AP_output!D5</f>
        <v>24.78623572932414</v>
      </c>
      <c r="F8" s="187">
        <f>AP_output!E5</f>
        <v>33.362568718880915</v>
      </c>
      <c r="G8" s="188">
        <f>AP_output!F5</f>
        <v>1.353695147975402</v>
      </c>
      <c r="H8" s="187">
        <f>AP_output!G5</f>
        <v>2.6714101891323496</v>
      </c>
      <c r="I8" s="187">
        <f>AP_output!H5</f>
        <v>1.8431395345334947</v>
      </c>
      <c r="J8" s="538">
        <f>AP_output!C50</f>
        <v>2.3997455847308059E-3</v>
      </c>
      <c r="K8" s="537">
        <f>AP_output!E50</f>
        <v>2.9997558665198473E-2</v>
      </c>
      <c r="L8" s="491">
        <f>AP_output!F50</f>
        <v>0.51970898149005706</v>
      </c>
      <c r="M8" s="190">
        <f>AP_output!F140</f>
        <v>0.23551465243581923</v>
      </c>
      <c r="N8" s="190">
        <f>AP_output!G140</f>
        <v>0.32418916859478192</v>
      </c>
      <c r="O8" s="192">
        <f>AP_output!H140</f>
        <v>0.30289256912661205</v>
      </c>
      <c r="P8" s="187">
        <f>AP_output!I5</f>
        <v>0.32550347405919067</v>
      </c>
      <c r="Q8" s="187">
        <f>AP_output!J5</f>
        <v>15.159770640629489</v>
      </c>
      <c r="R8" s="187">
        <f>AP_output!K5</f>
        <v>13.933977568879094</v>
      </c>
      <c r="S8" s="192">
        <f>AP_output!G50</f>
        <v>1.2412524751836252E-2</v>
      </c>
      <c r="T8" s="187">
        <f>AP_output!H50</f>
        <v>0.66156235288617105</v>
      </c>
      <c r="U8" s="190">
        <f>AP_output!I140</f>
        <v>3.0226036217265082E-2</v>
      </c>
      <c r="V8" s="190">
        <f>AP_output!J140</f>
        <v>5.5778068555313427E-2</v>
      </c>
      <c r="W8" s="192">
        <f>AP_output!K140</f>
        <v>5.8669165985343913E-2</v>
      </c>
      <c r="X8" s="187">
        <f>AP_output!$C$95</f>
        <v>1.9284169449228368</v>
      </c>
      <c r="Y8" s="187"/>
      <c r="Z8" s="188">
        <v>29.06</v>
      </c>
      <c r="AB8" s="534" t="s">
        <v>281</v>
      </c>
      <c r="AC8" s="534">
        <f>+SUM(P14:X14)+Z14</f>
        <v>251.32533601612548</v>
      </c>
      <c r="AD8" s="534">
        <f>+AC8/Y15</f>
        <v>0.2738911764622185</v>
      </c>
      <c r="AG8" s="189"/>
    </row>
    <row r="9" spans="1:34" ht="12" thickBot="1" x14ac:dyDescent="0.25">
      <c r="C9" s="188" t="s">
        <v>282</v>
      </c>
      <c r="D9" s="187">
        <f>CC_output!C5</f>
        <v>32.020368027143661</v>
      </c>
      <c r="E9" s="187">
        <f>CC_output!D5</f>
        <v>23.537297791514874</v>
      </c>
      <c r="F9" s="187">
        <f>CC_output!E5</f>
        <v>55.557665818658549</v>
      </c>
      <c r="G9" s="188">
        <f>CC_output!F5</f>
        <v>0.84242429320982259</v>
      </c>
      <c r="H9" s="187">
        <f>CC_output!G5</f>
        <v>1.6136129467711535</v>
      </c>
      <c r="I9" s="187">
        <f>CC_output!H5</f>
        <v>1.4730520112826362</v>
      </c>
      <c r="J9" s="190">
        <v>0</v>
      </c>
      <c r="K9" s="192">
        <v>0</v>
      </c>
      <c r="L9" s="190">
        <f>CC_output!C50</f>
        <v>0.22269991562045155</v>
      </c>
      <c r="M9" s="187">
        <f>CC_output!F140</f>
        <v>1.9281359031000365</v>
      </c>
      <c r="N9" s="187">
        <f>CC_output!G140</f>
        <v>4.866031029626968</v>
      </c>
      <c r="O9" s="188">
        <f>CC_output!H140</f>
        <v>12.307048000745123</v>
      </c>
      <c r="P9" s="187">
        <f>CC_output!I5</f>
        <v>0.71269597059187439</v>
      </c>
      <c r="Q9" s="187">
        <f>CC_output!J5</f>
        <v>12.453780925794607</v>
      </c>
      <c r="R9" s="187">
        <f>CC_output!K5</f>
        <v>9.6253636649831478</v>
      </c>
      <c r="S9" s="192">
        <v>0</v>
      </c>
      <c r="T9" s="187">
        <f>CC_output!D50</f>
        <v>0.24356818870827959</v>
      </c>
      <c r="U9" s="190">
        <f>CC_output!I140</f>
        <v>0.21238247551587169</v>
      </c>
      <c r="V9" s="190">
        <f>CC_output!J140</f>
        <v>0.63492238362263409</v>
      </c>
      <c r="W9" s="192">
        <f>CC_output!K140</f>
        <v>2.0624535780532853</v>
      </c>
      <c r="X9" s="187">
        <f>CC_output!$C$95</f>
        <v>0.39532084781362842</v>
      </c>
      <c r="Y9" s="187"/>
      <c r="Z9" s="188">
        <v>10.57</v>
      </c>
    </row>
    <row r="10" spans="1:34" ht="12" customHeight="1" thickBot="1" x14ac:dyDescent="0.25">
      <c r="C10" s="188" t="s">
        <v>283</v>
      </c>
      <c r="D10" s="187">
        <f>Noise_output!C5</f>
        <v>13.80393473729295</v>
      </c>
      <c r="E10" s="187">
        <f>Noise_output!D5</f>
        <v>12.365117773973525</v>
      </c>
      <c r="F10" s="194">
        <f>Noise_output!E5</f>
        <v>26.169052511266472</v>
      </c>
      <c r="G10" s="188">
        <f>Noise_output!F5</f>
        <v>0.76085201373735767</v>
      </c>
      <c r="H10" s="187">
        <f>Noise_output!G5</f>
        <v>0.86832221812969601</v>
      </c>
      <c r="I10" s="187">
        <f>Noise_output!H5</f>
        <v>14.801486995150009</v>
      </c>
      <c r="J10" s="187">
        <f>Noise_output!C50</f>
        <v>0.35265195576806235</v>
      </c>
      <c r="K10" s="188">
        <f>Noise_output!E50</f>
        <v>2.6486359466557468</v>
      </c>
      <c r="L10" s="187">
        <f>Noise_output!F50</f>
        <v>0.90064986075540032</v>
      </c>
      <c r="M10" s="717">
        <f>Noise_output!$C$139</f>
        <v>0.84009296901340047</v>
      </c>
      <c r="N10" s="719"/>
      <c r="O10" s="718"/>
      <c r="P10" s="717">
        <f>Noise_output!I5</f>
        <v>5.4342654634711263</v>
      </c>
      <c r="Q10" s="718"/>
      <c r="R10" s="187">
        <f>Noise_output!$N$5</f>
        <v>9.1058448240455583</v>
      </c>
      <c r="S10" s="188">
        <f>Noise_output!G50</f>
        <v>2.0793466118196027</v>
      </c>
      <c r="T10" s="187">
        <f>Noise_output!H50</f>
        <v>0.4359491799911932</v>
      </c>
      <c r="U10" s="187"/>
      <c r="V10" s="187"/>
      <c r="W10" s="188"/>
      <c r="X10" s="187"/>
      <c r="Y10" s="187"/>
      <c r="Z10" s="188"/>
      <c r="AB10" s="534"/>
      <c r="AC10" s="196" t="s">
        <v>386</v>
      </c>
      <c r="AD10" s="196" t="s">
        <v>387</v>
      </c>
      <c r="AE10" s="196" t="s">
        <v>388</v>
      </c>
    </row>
    <row r="11" spans="1:34" ht="15.75" customHeight="1" thickBot="1" x14ac:dyDescent="0.25">
      <c r="C11" s="188" t="s">
        <v>284</v>
      </c>
      <c r="D11" s="187"/>
      <c r="E11" s="187"/>
      <c r="F11" s="552">
        <f>Cong_output!AN8</f>
        <v>196.05098991396471</v>
      </c>
      <c r="G11" s="724">
        <f>Cong_output!AO8</f>
        <v>4.474561301779314</v>
      </c>
      <c r="H11" s="725"/>
      <c r="I11" s="553"/>
      <c r="J11" s="553"/>
      <c r="K11" s="551"/>
      <c r="L11" s="553"/>
      <c r="M11" s="553"/>
      <c r="N11" s="553"/>
      <c r="O11" s="551"/>
      <c r="P11" s="724">
        <f>Cong_output!AQ8</f>
        <v>55.484277241060994</v>
      </c>
      <c r="Q11" s="725"/>
      <c r="R11" s="552">
        <f>Cong_output!AP8</f>
        <v>14.595353130876635</v>
      </c>
      <c r="S11" s="188"/>
      <c r="T11" s="187"/>
      <c r="U11" s="187"/>
      <c r="V11" s="187"/>
      <c r="W11" s="188"/>
      <c r="X11" s="187"/>
      <c r="Y11" s="187"/>
      <c r="Z11" s="188"/>
      <c r="AB11" s="534" t="s">
        <v>0</v>
      </c>
      <c r="AC11" s="534">
        <f>+E72/$Y$14</f>
        <v>0.93863894004229276</v>
      </c>
      <c r="AD11" s="534">
        <f>+E72/$Y$15</f>
        <v>0.89400907743955993</v>
      </c>
      <c r="AE11" s="534">
        <f>+E72/($Y$14-$M$14-$U$14)</f>
        <v>0.97531836107560099</v>
      </c>
    </row>
    <row r="12" spans="1:34" ht="12" thickBot="1" x14ac:dyDescent="0.25">
      <c r="A12" s="189"/>
      <c r="C12" s="188" t="s">
        <v>285</v>
      </c>
      <c r="D12" s="187">
        <f>WTT_output!C5</f>
        <v>10.434200730262923</v>
      </c>
      <c r="E12" s="187">
        <f>WTT_output!D5</f>
        <v>7.6960327916619509</v>
      </c>
      <c r="F12" s="187">
        <f>WTT_output!E5</f>
        <v>18.130233521924879</v>
      </c>
      <c r="G12" s="188">
        <f>WTT_output!F5</f>
        <v>0.29732995293783249</v>
      </c>
      <c r="H12" s="187">
        <f>WTT_output!G5</f>
        <v>0.53068995420076615</v>
      </c>
      <c r="I12" s="187">
        <f>WTT_output!H5</f>
        <v>0.83464544173175659</v>
      </c>
      <c r="J12" s="187">
        <f>WTT_output!C50</f>
        <v>0.3285542747356176</v>
      </c>
      <c r="K12" s="188">
        <f>WTT_output!E50</f>
        <v>2.6950747811348759</v>
      </c>
      <c r="L12" s="187">
        <f>WTT_output!F50</f>
        <v>7.4323331128949177E-2</v>
      </c>
      <c r="M12" s="190">
        <f>WTT_output!F140</f>
        <v>0.85544454468585673</v>
      </c>
      <c r="N12" s="190">
        <f>WTT_output!G140</f>
        <v>1.8378615163421725</v>
      </c>
      <c r="O12" s="190">
        <f>WTT_output!H140</f>
        <v>4.9298648322378256</v>
      </c>
      <c r="P12" s="187">
        <f>WTT_output!I5</f>
        <v>0.22466343445026976</v>
      </c>
      <c r="Q12" s="187">
        <f>WTT_output!J5</f>
        <v>3.5691303479300469</v>
      </c>
      <c r="R12" s="187">
        <f>WTT_output!K5</f>
        <v>3.7079810606136832</v>
      </c>
      <c r="S12" s="188">
        <f>WTT_output!G50</f>
        <v>0.50142213660676804</v>
      </c>
      <c r="T12" s="187">
        <f>WTT_output!H50</f>
        <v>0.13279837877485182</v>
      </c>
      <c r="U12" s="190">
        <f>WTT_output!I140</f>
        <v>9.3717520572969268E-2</v>
      </c>
      <c r="V12" s="190">
        <f>WTT_output!J140</f>
        <v>0.26310019260486306</v>
      </c>
      <c r="W12" s="190">
        <f>WTT_output!K140</f>
        <v>0.89881396544210423</v>
      </c>
      <c r="X12" s="187">
        <f>WTT_output!$C$95</f>
        <v>0.1974907792418652</v>
      </c>
      <c r="Y12" s="187"/>
      <c r="Z12" s="188">
        <v>3.9</v>
      </c>
      <c r="AB12" s="534" t="s">
        <v>86</v>
      </c>
      <c r="AC12" s="534">
        <f>+E75/$Y$14</f>
        <v>2.0432033673404269E-2</v>
      </c>
      <c r="AD12" s="534">
        <f>+E75/$Y$15</f>
        <v>1.9460543128277986E-2</v>
      </c>
      <c r="AE12" s="534">
        <f>+E75/($Y$14-$M$14-$U$14)</f>
        <v>2.1230461198305121E-2</v>
      </c>
    </row>
    <row r="13" spans="1:34" ht="13.5" customHeight="1" thickBot="1" x14ac:dyDescent="0.25">
      <c r="C13" s="188" t="s">
        <v>286</v>
      </c>
      <c r="D13" s="187">
        <f>Hab_output!C5</f>
        <v>14.122635845033029</v>
      </c>
      <c r="E13" s="187">
        <f>Hab_output!D5</f>
        <v>11.812181115572171</v>
      </c>
      <c r="F13" s="187">
        <f>Hab_output!E5</f>
        <v>25.934816960605197</v>
      </c>
      <c r="G13" s="188">
        <f>Hab_output!F5</f>
        <v>0.18111206328282803</v>
      </c>
      <c r="H13" s="187">
        <f>Hab_output!G5</f>
        <v>0.41114024407248323</v>
      </c>
      <c r="I13" s="187">
        <f>Hab_output!H5</f>
        <v>0.54419230601307056</v>
      </c>
      <c r="J13" s="187">
        <f>Hab_output!C50</f>
        <v>0.67260015582389787</v>
      </c>
      <c r="K13" s="188">
        <f>Hab_output!E50</f>
        <v>1.4450385074971819</v>
      </c>
      <c r="L13" s="187">
        <f>Hab_output!F50</f>
        <v>0.54667399189931309</v>
      </c>
      <c r="M13" s="720">
        <f>Hab_output!C140</f>
        <v>4.9834380683018535E-2</v>
      </c>
      <c r="N13" s="721"/>
      <c r="O13" s="722"/>
      <c r="P13" s="187">
        <f>Hab_output!I5</f>
        <v>0.23892415186136745</v>
      </c>
      <c r="Q13" s="187">
        <f>Hab_output!J5</f>
        <v>4.2025122431723627</v>
      </c>
      <c r="R13" s="187">
        <f>Hab_output!K5</f>
        <v>3.5610978162803359</v>
      </c>
      <c r="S13" s="188">
        <f>Hab_output!G50</f>
        <v>0.77836093825458086</v>
      </c>
      <c r="T13" s="187">
        <f>Hab_output!H50</f>
        <v>0.23959347088384869</v>
      </c>
      <c r="U13" s="720">
        <f>Hab_output!D140</f>
        <v>6.352428750594029E-3</v>
      </c>
      <c r="V13" s="721"/>
      <c r="W13" s="722"/>
      <c r="X13" s="187">
        <f>Hab_output!$C$95</f>
        <v>0.29252632250166971</v>
      </c>
      <c r="Y13" s="187"/>
      <c r="Z13" s="188"/>
      <c r="AB13" s="534" t="s">
        <v>88</v>
      </c>
      <c r="AC13" s="534">
        <f>+E74/$Y$14</f>
        <v>5.4830253782081111E-2</v>
      </c>
      <c r="AD13" s="534">
        <f>+E74/$Y$15</f>
        <v>5.2223216519534779E-2</v>
      </c>
      <c r="AE13" s="534">
        <f>+E76/($Y$14-$M$14-$U$14)</f>
        <v>3.4511777260938362E-3</v>
      </c>
    </row>
    <row r="14" spans="1:34" s="179" customFormat="1" ht="18" customHeight="1" thickBot="1" x14ac:dyDescent="0.25">
      <c r="C14" s="186" t="s">
        <v>230</v>
      </c>
      <c r="D14" s="191"/>
      <c r="E14" s="191"/>
      <c r="F14" s="191">
        <f>SUM(F7:F13)</f>
        <v>565.44344391759375</v>
      </c>
      <c r="G14" s="708">
        <f>SUM(G7:G13,H7:H13)</f>
        <v>19.326415676412292</v>
      </c>
      <c r="H14" s="709"/>
      <c r="I14" s="191">
        <f>SUM(I7:I13)</f>
        <v>40.462626675467924</v>
      </c>
      <c r="J14" s="191">
        <f>SUM(J7:J13)</f>
        <v>1.4189802165720946</v>
      </c>
      <c r="K14" s="708">
        <f>SUM(K7:K13,L7:L13)</f>
        <v>11.081477078173501</v>
      </c>
      <c r="L14" s="709"/>
      <c r="M14" s="708">
        <f>SUM(M7:O13)</f>
        <v>28.551916054395178</v>
      </c>
      <c r="N14" s="710"/>
      <c r="O14" s="709"/>
      <c r="P14" s="708">
        <f>SUM(P7:Q13)</f>
        <v>117.59996666642742</v>
      </c>
      <c r="Q14" s="709"/>
      <c r="R14" s="191">
        <f>SUM(R7:R13)</f>
        <v>77.519391512646806</v>
      </c>
      <c r="S14" s="708">
        <f>SUM(S7:S13,T7:T13)</f>
        <v>5.3567354923518682</v>
      </c>
      <c r="T14" s="709"/>
      <c r="U14" s="708">
        <f>SUM(U7:W13)</f>
        <v>4.3164158153202443</v>
      </c>
      <c r="V14" s="710"/>
      <c r="W14" s="709"/>
      <c r="X14" s="191">
        <f>SUM(X7:X13)</f>
        <v>2.9028265293791269</v>
      </c>
      <c r="Y14" s="191">
        <f>SUM(D14:X14)</f>
        <v>873.98019563474031</v>
      </c>
      <c r="Z14" s="186">
        <f>SUM(Z7:Z13)</f>
        <v>43.63</v>
      </c>
      <c r="AB14" s="534" t="s">
        <v>275</v>
      </c>
      <c r="AC14" s="534">
        <f>+E76/$Y$14</f>
        <v>3.32138707933869E-3</v>
      </c>
      <c r="AD14" s="534">
        <f>+E76/$Y$15</f>
        <v>3.1634636833684578E-3</v>
      </c>
      <c r="AE14" s="534"/>
      <c r="AH14" s="178"/>
    </row>
    <row r="15" spans="1:34" ht="12" thickBot="1" x14ac:dyDescent="0.25">
      <c r="C15" s="186" t="s">
        <v>373</v>
      </c>
      <c r="D15" s="191">
        <f>SUM(D14:I14)</f>
        <v>625.23248626947395</v>
      </c>
      <c r="E15" s="191"/>
      <c r="F15" s="191"/>
      <c r="G15" s="708"/>
      <c r="H15" s="709"/>
      <c r="I15" s="191"/>
      <c r="J15" s="191">
        <f>SUM(J14:L14)</f>
        <v>12.500457294745596</v>
      </c>
      <c r="K15" s="708"/>
      <c r="L15" s="709"/>
      <c r="M15" s="708">
        <f>+M14</f>
        <v>28.551916054395178</v>
      </c>
      <c r="N15" s="710"/>
      <c r="O15" s="709"/>
      <c r="P15" s="708">
        <f>+P14+R14</f>
        <v>195.11935817907423</v>
      </c>
      <c r="Q15" s="709"/>
      <c r="R15" s="191"/>
      <c r="S15" s="708">
        <f>+S14</f>
        <v>5.3567354923518682</v>
      </c>
      <c r="T15" s="709"/>
      <c r="U15" s="708">
        <f>+U14</f>
        <v>4.3164158153202443</v>
      </c>
      <c r="V15" s="710"/>
      <c r="W15" s="709"/>
      <c r="X15" s="191">
        <f>+X14</f>
        <v>2.9028265293791269</v>
      </c>
      <c r="Y15" s="191">
        <f>Y14+Z14</f>
        <v>917.61019563474031</v>
      </c>
      <c r="Z15" s="191"/>
      <c r="AB15" s="534" t="s">
        <v>132</v>
      </c>
      <c r="AC15" s="534"/>
      <c r="AD15" s="534">
        <f>Z14/Y15</f>
        <v>4.7547422868181775E-2</v>
      </c>
      <c r="AE15" s="534"/>
      <c r="AH15" s="179"/>
    </row>
    <row r="16" spans="1:34" ht="12" thickBot="1" x14ac:dyDescent="0.25">
      <c r="C16" s="186" t="s">
        <v>374</v>
      </c>
      <c r="D16" s="614">
        <f>+D15/GDP!$D$3</f>
        <v>4.20330142282027E-2</v>
      </c>
      <c r="E16" s="614"/>
      <c r="F16" s="614"/>
      <c r="G16" s="705"/>
      <c r="H16" s="706"/>
      <c r="I16" s="614"/>
      <c r="J16" s="614">
        <f>+J15/GDP!$D$3</f>
        <v>8.4037843661025275E-4</v>
      </c>
      <c r="K16" s="705"/>
      <c r="L16" s="706"/>
      <c r="M16" s="705">
        <f>+M15/GDP!$D$3</f>
        <v>1.9194829445244004E-3</v>
      </c>
      <c r="N16" s="707"/>
      <c r="O16" s="706"/>
      <c r="P16" s="705">
        <f>+P15/GDP!$D$3</f>
        <v>1.3117448211102702E-2</v>
      </c>
      <c r="Q16" s="706"/>
      <c r="R16" s="614"/>
      <c r="S16" s="705">
        <f>+S15/GDP!$D$3</f>
        <v>3.6012162533362199E-4</v>
      </c>
      <c r="T16" s="706"/>
      <c r="U16" s="705">
        <f>+U15/GDP!$D$3</f>
        <v>2.901832060306575E-4</v>
      </c>
      <c r="V16" s="707"/>
      <c r="W16" s="706"/>
      <c r="X16" s="614">
        <f>+X15/GDP!$D$3</f>
        <v>1.9515068633015506E-4</v>
      </c>
      <c r="Y16" s="191"/>
      <c r="Z16" s="614">
        <f>+Z14/GDP!$D$3</f>
        <v>2.9331495900327808E-3</v>
      </c>
    </row>
    <row r="17" spans="1:26" ht="15.75" customHeight="1" thickBot="1" x14ac:dyDescent="0.25">
      <c r="C17" s="186" t="s">
        <v>443</v>
      </c>
      <c r="D17" s="615">
        <f>+D15+J15</f>
        <v>637.73294356421957</v>
      </c>
      <c r="M17" s="705" t="s">
        <v>444</v>
      </c>
      <c r="N17" s="707"/>
      <c r="O17" s="706"/>
      <c r="P17" s="615">
        <f>+P15+S15+X15</f>
        <v>203.37892020080523</v>
      </c>
      <c r="Z17" s="189"/>
    </row>
    <row r="18" spans="1:26" x14ac:dyDescent="0.2">
      <c r="C18" s="178" t="s">
        <v>445</v>
      </c>
    </row>
    <row r="19" spans="1:26" ht="12" thickBot="1" x14ac:dyDescent="0.25"/>
    <row r="20" spans="1:26" ht="11.25" customHeight="1" thickBot="1" x14ac:dyDescent="0.25">
      <c r="A20" s="179" t="s">
        <v>287</v>
      </c>
      <c r="C20" s="180"/>
      <c r="D20" s="715" t="s">
        <v>273</v>
      </c>
      <c r="E20" s="723"/>
      <c r="F20" s="723"/>
      <c r="G20" s="723"/>
      <c r="H20" s="723"/>
      <c r="I20" s="723"/>
      <c r="J20" s="723"/>
      <c r="K20" s="723"/>
      <c r="L20" s="723"/>
      <c r="M20" s="723"/>
      <c r="N20" s="723"/>
      <c r="O20" s="716"/>
      <c r="P20" s="715" t="s">
        <v>274</v>
      </c>
      <c r="Q20" s="723"/>
      <c r="R20" s="723"/>
      <c r="S20" s="723"/>
      <c r="T20" s="723"/>
      <c r="U20" s="716"/>
      <c r="Z20" s="189"/>
    </row>
    <row r="21" spans="1:26" ht="15.75" customHeight="1" thickBot="1" x14ac:dyDescent="0.25">
      <c r="C21" s="181"/>
      <c r="D21" s="715" t="s">
        <v>0</v>
      </c>
      <c r="E21" s="723"/>
      <c r="F21" s="723"/>
      <c r="G21" s="723"/>
      <c r="H21" s="723"/>
      <c r="I21" s="716"/>
      <c r="J21" s="715" t="s">
        <v>86</v>
      </c>
      <c r="K21" s="723"/>
      <c r="L21" s="716"/>
      <c r="M21" s="715" t="s">
        <v>380</v>
      </c>
      <c r="N21" s="723"/>
      <c r="O21" s="716"/>
      <c r="P21" s="715" t="s">
        <v>0</v>
      </c>
      <c r="Q21" s="723"/>
      <c r="R21" s="716"/>
      <c r="S21" s="715" t="s">
        <v>86</v>
      </c>
      <c r="T21" s="716"/>
      <c r="U21" s="182" t="s">
        <v>275</v>
      </c>
      <c r="W21" s="715" t="s">
        <v>449</v>
      </c>
      <c r="X21" s="716"/>
      <c r="Z21" s="189"/>
    </row>
    <row r="22" spans="1:26" ht="23.25" thickBot="1" x14ac:dyDescent="0.25">
      <c r="C22" s="183"/>
      <c r="D22" s="182" t="s">
        <v>81</v>
      </c>
      <c r="E22" s="182" t="s">
        <v>82</v>
      </c>
      <c r="F22" s="182" t="s">
        <v>83</v>
      </c>
      <c r="G22" s="182" t="s">
        <v>71</v>
      </c>
      <c r="H22" s="182" t="s">
        <v>72</v>
      </c>
      <c r="I22" s="182" t="s">
        <v>79</v>
      </c>
      <c r="J22" s="182" t="s">
        <v>235</v>
      </c>
      <c r="K22" s="182" t="s">
        <v>236</v>
      </c>
      <c r="L22" s="182" t="s">
        <v>237</v>
      </c>
      <c r="M22" s="182" t="s">
        <v>243</v>
      </c>
      <c r="N22" s="182" t="s">
        <v>244</v>
      </c>
      <c r="O22" s="182" t="s">
        <v>245</v>
      </c>
      <c r="P22" s="182" t="s">
        <v>351</v>
      </c>
      <c r="Q22" s="182" t="s">
        <v>352</v>
      </c>
      <c r="R22" s="182" t="s">
        <v>177</v>
      </c>
      <c r="S22" s="182" t="s">
        <v>238</v>
      </c>
      <c r="T22" s="182" t="s">
        <v>239</v>
      </c>
      <c r="U22" s="182" t="s">
        <v>182</v>
      </c>
      <c r="W22" s="182" t="s">
        <v>231</v>
      </c>
      <c r="X22" s="182" t="s">
        <v>232</v>
      </c>
      <c r="Z22" s="189"/>
    </row>
    <row r="23" spans="1:26" ht="18.75" customHeight="1" thickBot="1" x14ac:dyDescent="0.25">
      <c r="C23" s="186" t="s">
        <v>276</v>
      </c>
      <c r="D23" s="187" t="s">
        <v>288</v>
      </c>
      <c r="E23" s="187" t="s">
        <v>288</v>
      </c>
      <c r="F23" s="187" t="s">
        <v>288</v>
      </c>
      <c r="G23" s="187" t="s">
        <v>288</v>
      </c>
      <c r="H23" s="187" t="s">
        <v>288</v>
      </c>
      <c r="I23" s="187" t="s">
        <v>288</v>
      </c>
      <c r="J23" s="187" t="s">
        <v>288</v>
      </c>
      <c r="K23" s="187" t="s">
        <v>288</v>
      </c>
      <c r="L23" s="187" t="s">
        <v>288</v>
      </c>
      <c r="M23" s="187" t="s">
        <v>288</v>
      </c>
      <c r="N23" s="187" t="s">
        <v>288</v>
      </c>
      <c r="O23" s="187" t="s">
        <v>288</v>
      </c>
      <c r="P23" s="187" t="s">
        <v>376</v>
      </c>
      <c r="Q23" s="187" t="s">
        <v>376</v>
      </c>
      <c r="R23" s="187" t="s">
        <v>289</v>
      </c>
      <c r="S23" s="187" t="s">
        <v>289</v>
      </c>
      <c r="T23" s="187" t="s">
        <v>289</v>
      </c>
      <c r="U23" s="187" t="s">
        <v>289</v>
      </c>
      <c r="W23" s="188" t="s">
        <v>288</v>
      </c>
      <c r="X23" s="187" t="s">
        <v>289</v>
      </c>
      <c r="Z23" s="189"/>
    </row>
    <row r="24" spans="1:26" ht="10.5" customHeight="1" thickBot="1" x14ac:dyDescent="0.25">
      <c r="C24" s="188" t="s">
        <v>278</v>
      </c>
      <c r="D24" s="187">
        <f>+F24</f>
        <v>4.4547695287814797</v>
      </c>
      <c r="E24" s="187">
        <f>+F24</f>
        <v>4.4547695287814797</v>
      </c>
      <c r="F24" s="187">
        <f>Acc_output!P5</f>
        <v>4.4547695287814797</v>
      </c>
      <c r="G24" s="188">
        <f>Acc_output!Q5</f>
        <v>0.97909454511702376</v>
      </c>
      <c r="H24" s="187">
        <f>+G24</f>
        <v>0.97909454511702376</v>
      </c>
      <c r="I24" s="187">
        <f>Acc_output!R5</f>
        <v>12.701575746826983</v>
      </c>
      <c r="J24" s="187">
        <f>Acc_output!P50</f>
        <v>5.7883507141408372E-2</v>
      </c>
      <c r="K24" s="188">
        <f>Acc_output!Q50</f>
        <v>0.46649862063646452</v>
      </c>
      <c r="L24" s="187">
        <f>Acc_output!Q50</f>
        <v>0.46649862063646452</v>
      </c>
      <c r="M24" s="190">
        <f>Acc_output!P140</f>
        <v>4.0730766818275831E-2</v>
      </c>
      <c r="N24" s="190">
        <f>Acc_output!Q140</f>
        <v>1.021760001493933E-2</v>
      </c>
      <c r="O24" s="192">
        <f>Acc_output!R140</f>
        <v>1.2479100878744587E-3</v>
      </c>
      <c r="P24" s="444">
        <f>Acc_output!AF5</f>
        <v>4.1410914161119017</v>
      </c>
      <c r="Q24" s="444">
        <f>+P24</f>
        <v>4.1410914161119017</v>
      </c>
      <c r="R24" s="187">
        <f>Acc_output!T5</f>
        <v>1.2546976709644657</v>
      </c>
      <c r="S24" s="188">
        <f>Acc_output!R50</f>
        <v>6.5076809329581681E-2</v>
      </c>
      <c r="T24" s="187">
        <f>+S24</f>
        <v>6.5076809329581681E-2</v>
      </c>
      <c r="U24" s="187">
        <f>Acc_output!$P$95</f>
        <v>5.9786676434353245E-2</v>
      </c>
      <c r="W24" s="188">
        <f>SUM(J7:L7)*1000/$H$101*100</f>
        <v>0.4664986206364648</v>
      </c>
      <c r="X24" s="188">
        <f>SUM(S7)*1000/$H$102*100</f>
        <v>6.5076809329581681E-2</v>
      </c>
    </row>
    <row r="25" spans="1:26" ht="12" thickBot="1" x14ac:dyDescent="0.25">
      <c r="C25" s="188" t="s">
        <v>280</v>
      </c>
      <c r="D25" s="190">
        <f>AP_output!P5</f>
        <v>0.32768930042171796</v>
      </c>
      <c r="E25" s="190">
        <f>AP_output!Q5</f>
        <v>1.1790735370120711</v>
      </c>
      <c r="F25" s="190">
        <f>AP_output!R5</f>
        <v>0.70692487653795921</v>
      </c>
      <c r="G25" s="188">
        <f>AP_output!S5</f>
        <v>0.75825804284492293</v>
      </c>
      <c r="H25" s="187">
        <f>AP_output!T5</f>
        <v>0.73197054608469503</v>
      </c>
      <c r="I25" s="190">
        <f>AP_output!U5</f>
        <v>1.1166008371603258</v>
      </c>
      <c r="J25" s="190">
        <f>AP_output!P50</f>
        <v>2.2127871946544513E-3</v>
      </c>
      <c r="K25" s="192">
        <f>AP_output!Q50</f>
        <v>8.6005360672163703E-3</v>
      </c>
      <c r="L25" s="190">
        <f>AP_output!R50</f>
        <v>0.79757480158697569</v>
      </c>
      <c r="M25" s="190">
        <f>AP_output!P140</f>
        <v>0.29624625848464697</v>
      </c>
      <c r="N25" s="190">
        <f>AP_output!Q140</f>
        <v>0.12744987874161517</v>
      </c>
      <c r="O25" s="192">
        <f>AP_output!R140</f>
        <v>5.6342421124195824E-2</v>
      </c>
      <c r="P25" s="187">
        <f>+AP_output!AI5</f>
        <v>1.1699645996708015</v>
      </c>
      <c r="Q25" s="187">
        <f>+AP_output!AJ5</f>
        <v>3.3674986166217691</v>
      </c>
      <c r="R25" s="187">
        <f>AP_output!X5</f>
        <v>0.760465484502161</v>
      </c>
      <c r="S25" s="188">
        <f>AP_output!S50</f>
        <v>3.8783192323029124E-3</v>
      </c>
      <c r="T25" s="187">
        <f>AP_output!T50</f>
        <v>0.67858863731843178</v>
      </c>
      <c r="U25" s="187">
        <f>AP_output!$P$95</f>
        <v>1.294392317455447</v>
      </c>
      <c r="W25" s="188">
        <f>SUM(J8:L8)*1000/$H$101*100</f>
        <v>0.12493974369545799</v>
      </c>
      <c r="X25" s="188">
        <f>SUM(S8:T8)*1000/$H$102*100</f>
        <v>0.16141564344446216</v>
      </c>
    </row>
    <row r="26" spans="1:26" ht="12" thickBot="1" x14ac:dyDescent="0.25">
      <c r="C26" s="188" t="s">
        <v>282</v>
      </c>
      <c r="D26" s="187">
        <f>CC_output!P5</f>
        <v>1.2234520290708661</v>
      </c>
      <c r="E26" s="187">
        <f>CC_output!Q5</f>
        <v>1.1196619471311946</v>
      </c>
      <c r="F26" s="187">
        <f>CC_output!R5</f>
        <v>1.1772203867313547</v>
      </c>
      <c r="G26" s="188">
        <f>CC_output!S5</f>
        <v>0.47187507229353287</v>
      </c>
      <c r="H26" s="187">
        <f>CC_output!T5</f>
        <v>0.4421324567160656</v>
      </c>
      <c r="I26" s="187">
        <f>CC_output!U5</f>
        <v>0.89239641283870608</v>
      </c>
      <c r="J26" s="187">
        <v>0</v>
      </c>
      <c r="K26" s="188">
        <v>0</v>
      </c>
      <c r="L26" s="187">
        <f>CC_output!P50</f>
        <v>0.34176788806913494</v>
      </c>
      <c r="M26" s="190">
        <f>CC_output!P140</f>
        <v>2.3862381184328489</v>
      </c>
      <c r="N26" s="190">
        <f>CC_output!Q140</f>
        <v>1.845148152089197</v>
      </c>
      <c r="O26" s="192">
        <f>CC_output!R140</f>
        <v>2.2392096028822412</v>
      </c>
      <c r="P26" s="187">
        <f>+CC_output!AI5</f>
        <v>2.5616594671702004</v>
      </c>
      <c r="Q26" s="187">
        <f>+CC_output!AJ5</f>
        <v>2.7664066319661997</v>
      </c>
      <c r="R26" s="187">
        <f>CC_output!X5</f>
        <v>0.52531711112764035</v>
      </c>
      <c r="S26" s="188">
        <v>0</v>
      </c>
      <c r="T26" s="187">
        <f>CC_output!Q50</f>
        <v>0.24983677585128355</v>
      </c>
      <c r="U26" s="187">
        <f>CC_output!$P$95</f>
        <v>0.26534732008404421</v>
      </c>
      <c r="W26" s="192">
        <f>SUM(J9:L9)*1000/$H$101*100</f>
        <v>5.0396220976413664E-2</v>
      </c>
      <c r="X26" s="192">
        <f>SUM(S9:T9)*1000/$H$102*100</f>
        <v>5.8334097022627672E-2</v>
      </c>
    </row>
    <row r="27" spans="1:26" ht="12" thickBot="1" x14ac:dyDescent="0.25">
      <c r="C27" s="188" t="s">
        <v>283</v>
      </c>
      <c r="D27" s="187">
        <f>Noise_output!R5</f>
        <v>0.52742841522578798</v>
      </c>
      <c r="E27" s="187">
        <f>Noise_output!S5</f>
        <v>0.58820481288658089</v>
      </c>
      <c r="F27" s="187">
        <f>Noise_output!T5</f>
        <v>0.5545002955714543</v>
      </c>
      <c r="G27" s="188">
        <f>Noise_output!U5</f>
        <v>0.42618322130647873</v>
      </c>
      <c r="H27" s="187">
        <f>Noise_output!V5</f>
        <v>0.23792163807996108</v>
      </c>
      <c r="I27" s="187">
        <f>Noise_output!W5</f>
        <v>8.9669569017113542</v>
      </c>
      <c r="J27" s="187">
        <f>Noise_output!R50</f>
        <v>0.32517769252649847</v>
      </c>
      <c r="K27" s="187">
        <f>Noise_output!S50</f>
        <v>0.7968076755291974</v>
      </c>
      <c r="L27" s="187">
        <f>Noise_output!T50</f>
        <v>1.3821882237474263</v>
      </c>
      <c r="M27" s="190">
        <f>Noise_output!R139</f>
        <v>0.4561956149202997</v>
      </c>
      <c r="N27" s="190">
        <f>Noise_output!S139</f>
        <v>0.11443988625653438</v>
      </c>
      <c r="O27" s="190">
        <f>Noise_output!T139</f>
        <v>1.3976930816035949E-2</v>
      </c>
      <c r="P27" s="187">
        <f>Noise_output!AC8</f>
        <v>1.1368741379215568</v>
      </c>
      <c r="Q27" s="187">
        <f>+P27</f>
        <v>1.1368741379215568</v>
      </c>
      <c r="R27" s="187">
        <f>Noise_output!AC5</f>
        <v>0.49696367470730402</v>
      </c>
      <c r="S27" s="188">
        <f>Noise_output!U50</f>
        <v>0.64969618320808231</v>
      </c>
      <c r="T27" s="188">
        <f>Noise_output!V50</f>
        <v>0.44716897613611978</v>
      </c>
      <c r="U27" s="187"/>
      <c r="W27" s="188">
        <f>SUM(J10:L10)*1000/$H$101*100</f>
        <v>0.88299502584694334</v>
      </c>
      <c r="X27" s="188">
        <f>SUM(S10:T10)*1000/$H$102*100</f>
        <v>0.60240834214944572</v>
      </c>
    </row>
    <row r="28" spans="1:26" ht="12" thickBot="1" x14ac:dyDescent="0.25">
      <c r="C28" s="188" t="s">
        <v>284</v>
      </c>
      <c r="D28" s="553">
        <f>+Cong_output!BY8</f>
        <v>4.1541562044543623</v>
      </c>
      <c r="E28" s="553">
        <f>+D28</f>
        <v>4.1541562044543623</v>
      </c>
      <c r="F28" s="553">
        <f>+E28</f>
        <v>4.1541562044543623</v>
      </c>
      <c r="G28" s="551">
        <f>+Cong_output!CE8</f>
        <v>0.81089241690698999</v>
      </c>
      <c r="H28" s="553">
        <f>+G28</f>
        <v>0.81089241690698999</v>
      </c>
      <c r="I28" s="553"/>
      <c r="J28" s="553"/>
      <c r="K28" s="551"/>
      <c r="L28" s="553"/>
      <c r="M28" s="554"/>
      <c r="N28" s="554"/>
      <c r="O28" s="555"/>
      <c r="P28" s="553">
        <f>+Cong_output!BL8</f>
        <v>11.607574249113057</v>
      </c>
      <c r="Q28" s="553">
        <f>+P28</f>
        <v>11.607574249113057</v>
      </c>
      <c r="R28" s="553">
        <f>+Cong_output!CK8</f>
        <v>0.796560941431536</v>
      </c>
      <c r="S28" s="551"/>
      <c r="T28" s="529"/>
      <c r="U28" s="529"/>
      <c r="W28" s="530"/>
      <c r="X28" s="188"/>
    </row>
    <row r="29" spans="1:26" ht="12" thickBot="1" x14ac:dyDescent="0.25">
      <c r="C29" s="188" t="s">
        <v>285</v>
      </c>
      <c r="D29" s="187">
        <f>WTT_output!P5</f>
        <v>0.3986757442747495</v>
      </c>
      <c r="E29" s="187">
        <f>WTT_output!Q5</f>
        <v>0.36609789012416405</v>
      </c>
      <c r="F29" s="187">
        <f>WTT_output!R5</f>
        <v>0.38416445694236173</v>
      </c>
      <c r="G29" s="193">
        <f>WTT_output!S5</f>
        <v>0.16654623349356246</v>
      </c>
      <c r="H29" s="194">
        <f>WTT_output!T5</f>
        <v>0.14540987271751091</v>
      </c>
      <c r="I29" s="187">
        <f>WTT_output!U5</f>
        <v>0.5056403932031186</v>
      </c>
      <c r="J29" s="187">
        <f>WTT_output!P50</f>
        <v>0.302957403697238</v>
      </c>
      <c r="K29" s="187">
        <f>WTT_output!Q50</f>
        <v>0.8037573179824864</v>
      </c>
      <c r="L29" s="187">
        <f>WTT_output!R50</f>
        <v>0.11403301486432754</v>
      </c>
      <c r="M29" s="190">
        <f>WTT_output!P140</f>
        <v>1.0581206512020671</v>
      </c>
      <c r="N29" s="190">
        <f>WTT_output!Q140</f>
        <v>0.70471158791067645</v>
      </c>
      <c r="O29" s="190">
        <f>WTT_output!R140</f>
        <v>0.90828714303759472</v>
      </c>
      <c r="P29" s="194">
        <f>+WTT_output!AI5</f>
        <v>0.80751293333194984</v>
      </c>
      <c r="Q29" s="194">
        <f>+WTT_output!AJ5</f>
        <v>0.79282475929979701</v>
      </c>
      <c r="R29" s="194">
        <f>WTT_output!X5</f>
        <v>0.20236803165826089</v>
      </c>
      <c r="S29" s="188">
        <f>WTT_output!S50</f>
        <v>0.15667039178445624</v>
      </c>
      <c r="T29" s="188">
        <f>WTT_output!T50</f>
        <v>0.13621614122656855</v>
      </c>
      <c r="U29" s="187">
        <f>WTT_output!$P$95</f>
        <v>0.13257424268917009</v>
      </c>
      <c r="W29" s="188">
        <f>SUM(J12:L12)*1000/$H$101*100</f>
        <v>0.70105591479305629</v>
      </c>
      <c r="X29" s="188">
        <f>SUM(S12:T12)*1000/$H$102*100</f>
        <v>0.15189455270911048</v>
      </c>
    </row>
    <row r="30" spans="1:26" ht="12" thickBot="1" x14ac:dyDescent="0.25">
      <c r="C30" s="188" t="s">
        <v>286</v>
      </c>
      <c r="D30" s="187">
        <f>Hab_output!P5</f>
        <v>0.53960552438959275</v>
      </c>
      <c r="E30" s="187">
        <f>Hab_output!Q5</f>
        <v>0.56190178774454169</v>
      </c>
      <c r="F30" s="187">
        <f>Hab_output!R5</f>
        <v>0.54953704051974395</v>
      </c>
      <c r="G30" s="188">
        <f>Hab_output!S5</f>
        <v>0.10144800980178914</v>
      </c>
      <c r="H30" s="187">
        <f>Hab_output!T5</f>
        <v>0.11265306623273529</v>
      </c>
      <c r="I30" s="187">
        <f>Hab_output!U5</f>
        <v>0.32967964339400918</v>
      </c>
      <c r="J30" s="187">
        <f>Hab_output!P50</f>
        <v>0.6201995000635302</v>
      </c>
      <c r="K30" s="188">
        <f>Hab_output!Q50</f>
        <v>0.56555297202465427</v>
      </c>
      <c r="L30" s="187">
        <f>Hab_output!R50</f>
        <v>0.83895683190188686</v>
      </c>
      <c r="M30" s="190">
        <f>Hab_output!P140</f>
        <v>2.6637410970974919E-2</v>
      </c>
      <c r="N30" s="190">
        <f>Hab_output!Q140</f>
        <v>6.876206663636945E-3</v>
      </c>
      <c r="O30" s="192">
        <f>Hab_output!R140</f>
        <v>8.3191648175048622E-4</v>
      </c>
      <c r="P30" s="187">
        <f>+Hab_output!AI5</f>
        <v>0.85877055687995307</v>
      </c>
      <c r="Q30" s="187">
        <f>+Hab_output!AJ5</f>
        <v>0.93352033488491715</v>
      </c>
      <c r="R30" s="187">
        <f>Hab_output!X5</f>
        <v>0.1943516819106709</v>
      </c>
      <c r="S30" s="188">
        <f>Hab_output!S50</f>
        <v>0.24320049763119328</v>
      </c>
      <c r="T30" s="187">
        <f>Hab_output!T50</f>
        <v>0.24575976279206266</v>
      </c>
      <c r="U30" s="187">
        <f>Hab_output!$P$95</f>
        <v>0.19776064768468637</v>
      </c>
      <c r="W30" s="188">
        <f>SUM(J13:L13)*1000/$H$101*100</f>
        <v>0.60292474269088425</v>
      </c>
      <c r="X30" s="188">
        <f>SUM(S13:T13)*1000/$H$102*100</f>
        <v>0.24379805746477692</v>
      </c>
    </row>
    <row r="31" spans="1:26" ht="11.25" customHeight="1" thickBot="1" x14ac:dyDescent="0.25">
      <c r="C31" s="186" t="s">
        <v>230</v>
      </c>
      <c r="D31" s="191">
        <f t="shared" ref="D31:E31" si="0">SUM(D24:D30)</f>
        <v>11.625776746618557</v>
      </c>
      <c r="E31" s="191">
        <f t="shared" si="0"/>
        <v>12.423865708134395</v>
      </c>
      <c r="F31" s="191">
        <f>SUM(F24:F30)</f>
        <v>11.981272789538718</v>
      </c>
      <c r="G31" s="195">
        <f t="shared" ref="G31:M31" si="1">SUM(G24:G30)</f>
        <v>3.7142975417643003</v>
      </c>
      <c r="H31" s="196">
        <f t="shared" si="1"/>
        <v>3.4600745418549819</v>
      </c>
      <c r="I31" s="191">
        <f t="shared" si="1"/>
        <v>24.512849935134494</v>
      </c>
      <c r="J31" s="191">
        <f>SUM(J24:J30)</f>
        <v>1.3084308906233295</v>
      </c>
      <c r="K31" s="191">
        <f t="shared" si="1"/>
        <v>2.6412171222400191</v>
      </c>
      <c r="L31" s="191">
        <f t="shared" si="1"/>
        <v>3.9410193808062162</v>
      </c>
      <c r="M31" s="571">
        <f t="shared" si="1"/>
        <v>4.2641688208291137</v>
      </c>
      <c r="N31" s="571">
        <f t="shared" ref="N31:X31" si="2">SUM(N24:N30)</f>
        <v>2.8088433116765992</v>
      </c>
      <c r="O31" s="571">
        <f t="shared" si="2"/>
        <v>3.2198959244296925</v>
      </c>
      <c r="P31" s="195">
        <f t="shared" si="2"/>
        <v>22.283447360199421</v>
      </c>
      <c r="Q31" s="196">
        <f t="shared" si="2"/>
        <v>24.745790145919202</v>
      </c>
      <c r="R31" s="191">
        <f t="shared" si="2"/>
        <v>4.2307245963020383</v>
      </c>
      <c r="S31" s="488">
        <f t="shared" si="2"/>
        <v>1.1185222011856164</v>
      </c>
      <c r="T31" s="488">
        <f t="shared" si="2"/>
        <v>1.8226471026540481</v>
      </c>
      <c r="U31" s="196">
        <f t="shared" si="2"/>
        <v>1.9498612043477008</v>
      </c>
      <c r="V31" s="189"/>
      <c r="W31" s="196">
        <f t="shared" si="2"/>
        <v>2.82881026863922</v>
      </c>
      <c r="X31" s="196">
        <f t="shared" si="2"/>
        <v>1.2829275021200046</v>
      </c>
    </row>
    <row r="32" spans="1:26" ht="12" thickBot="1" x14ac:dyDescent="0.25">
      <c r="C32" s="186" t="s">
        <v>373</v>
      </c>
      <c r="D32" s="191">
        <v>11.518760829837101</v>
      </c>
      <c r="E32" s="191"/>
      <c r="F32" s="191"/>
      <c r="G32" s="195"/>
      <c r="H32" s="196"/>
      <c r="I32" s="191"/>
      <c r="J32" s="191">
        <v>2.8288102686392205</v>
      </c>
      <c r="K32" s="191"/>
      <c r="L32" s="191"/>
      <c r="M32" s="571"/>
      <c r="N32" s="571"/>
      <c r="O32" s="571"/>
      <c r="P32" s="195"/>
      <c r="Q32" s="196"/>
      <c r="R32" s="191">
        <v>9.0196874887602529</v>
      </c>
      <c r="S32" s="488"/>
      <c r="T32" s="488">
        <v>1.2829275021200048</v>
      </c>
      <c r="U32" s="196">
        <f>+U31</f>
        <v>1.9498612043477008</v>
      </c>
    </row>
    <row r="33" spans="1:40" x14ac:dyDescent="0.2">
      <c r="C33" s="178" t="s">
        <v>382</v>
      </c>
      <c r="D33" s="198"/>
      <c r="P33" s="198"/>
      <c r="R33" s="428"/>
      <c r="S33" s="428"/>
      <c r="T33" s="489"/>
      <c r="U33" s="428"/>
    </row>
    <row r="34" spans="1:40" x14ac:dyDescent="0.2">
      <c r="D34" s="288"/>
    </row>
    <row r="35" spans="1:40" x14ac:dyDescent="0.2">
      <c r="D35" s="189"/>
      <c r="I35" s="189"/>
      <c r="J35" s="189"/>
    </row>
    <row r="36" spans="1:40" ht="14.25" customHeight="1" thickBot="1" x14ac:dyDescent="0.25">
      <c r="A36" s="179" t="s">
        <v>290</v>
      </c>
      <c r="D36" s="184"/>
      <c r="I36" s="184"/>
      <c r="AJ36" s="179" t="s">
        <v>525</v>
      </c>
    </row>
    <row r="37" spans="1:40" ht="15.75" customHeight="1" thickBot="1" x14ac:dyDescent="0.25">
      <c r="A37" s="179" t="s">
        <v>291</v>
      </c>
      <c r="C37" s="182" t="s">
        <v>442</v>
      </c>
      <c r="D37" s="726" t="s">
        <v>229</v>
      </c>
      <c r="E37" s="727"/>
      <c r="F37" s="727"/>
      <c r="G37" s="727"/>
      <c r="H37" s="728"/>
      <c r="I37" s="271" t="s">
        <v>378</v>
      </c>
      <c r="J37" s="715" t="s">
        <v>274</v>
      </c>
      <c r="K37" s="723"/>
      <c r="L37" s="723"/>
      <c r="M37" s="723"/>
      <c r="N37" s="716"/>
      <c r="P37" s="178" t="s">
        <v>436</v>
      </c>
      <c r="AJ37" s="702"/>
      <c r="AK37" s="703"/>
      <c r="AL37" s="704"/>
      <c r="AM37" s="616" t="s">
        <v>520</v>
      </c>
      <c r="AN37" s="534" t="s">
        <v>521</v>
      </c>
    </row>
    <row r="38" spans="1:40" ht="12" thickBot="1" x14ac:dyDescent="0.25">
      <c r="C38" s="183"/>
      <c r="D38" s="182" t="s">
        <v>261</v>
      </c>
      <c r="E38" s="182" t="s">
        <v>292</v>
      </c>
      <c r="F38" s="182" t="s">
        <v>79</v>
      </c>
      <c r="G38" s="182" t="s">
        <v>86</v>
      </c>
      <c r="H38" s="182" t="s">
        <v>437</v>
      </c>
      <c r="I38" s="182" t="s">
        <v>80</v>
      </c>
      <c r="J38" s="182" t="s">
        <v>293</v>
      </c>
      <c r="K38" s="182" t="s">
        <v>86</v>
      </c>
      <c r="L38" s="182" t="s">
        <v>275</v>
      </c>
      <c r="M38" s="182" t="s">
        <v>437</v>
      </c>
      <c r="N38" s="182" t="s">
        <v>438</v>
      </c>
      <c r="P38" s="182" t="s">
        <v>380</v>
      </c>
      <c r="Q38" s="182" t="s">
        <v>414</v>
      </c>
      <c r="AJ38" s="702" t="s">
        <v>516</v>
      </c>
      <c r="AK38" s="703"/>
      <c r="AL38" s="704"/>
      <c r="AM38" s="187">
        <f>SUM(D40:N43)+SUM(D45:N46)</f>
        <v>716.52723810450902</v>
      </c>
      <c r="AN38" s="188" t="s">
        <v>294</v>
      </c>
    </row>
    <row r="39" spans="1:40" ht="12" thickBot="1" x14ac:dyDescent="0.25">
      <c r="A39" s="178" t="s">
        <v>440</v>
      </c>
      <c r="C39" s="186" t="s">
        <v>276</v>
      </c>
      <c r="D39" s="187" t="s">
        <v>277</v>
      </c>
      <c r="E39" s="187" t="s">
        <v>277</v>
      </c>
      <c r="F39" s="187" t="s">
        <v>277</v>
      </c>
      <c r="G39" s="187" t="s">
        <v>277</v>
      </c>
      <c r="H39" s="187" t="s">
        <v>277</v>
      </c>
      <c r="I39" s="187" t="s">
        <v>277</v>
      </c>
      <c r="J39" s="187" t="s">
        <v>277</v>
      </c>
      <c r="K39" s="187" t="s">
        <v>277</v>
      </c>
      <c r="L39" s="187" t="s">
        <v>277</v>
      </c>
      <c r="M39" s="187" t="s">
        <v>277</v>
      </c>
      <c r="N39" s="187" t="s">
        <v>277</v>
      </c>
      <c r="P39" s="187" t="s">
        <v>277</v>
      </c>
      <c r="Q39" s="187" t="s">
        <v>277</v>
      </c>
      <c r="AJ39" s="702" t="s">
        <v>295</v>
      </c>
      <c r="AK39" s="703"/>
      <c r="AL39" s="704"/>
      <c r="AM39" s="190">
        <f>GDP!D3*1000</f>
        <v>14874795.390000001</v>
      </c>
      <c r="AN39" s="192" t="s">
        <v>296</v>
      </c>
    </row>
    <row r="40" spans="1:40" ht="12" thickBot="1" x14ac:dyDescent="0.25">
      <c r="A40" s="178" t="s">
        <v>441</v>
      </c>
      <c r="C40" s="188" t="s">
        <v>278</v>
      </c>
      <c r="D40" s="188">
        <f t="shared" ref="D40:D46" si="3">+F7</f>
        <v>210.23811647229306</v>
      </c>
      <c r="E40" s="188">
        <f t="shared" ref="E40:E46" si="4">+G7+H7</f>
        <v>5.3212653511832881</v>
      </c>
      <c r="F40" s="188">
        <f t="shared" ref="F40:F46" si="5">+I7</f>
        <v>20.966110386756949</v>
      </c>
      <c r="G40" s="188">
        <f t="shared" ref="G40:G46" si="6">+J7+K7+L7</f>
        <v>2.0614482879861122</v>
      </c>
      <c r="H40" s="188">
        <f t="shared" ref="H40:H46" si="7">+M7+N7+O7</f>
        <v>7.5006487803561783E-2</v>
      </c>
      <c r="I40" s="188">
        <f t="shared" ref="I40:I46" si="8">+P7+Q7</f>
        <v>19.794442773406097</v>
      </c>
      <c r="J40" s="188">
        <f t="shared" ref="J40:J46" si="9">+R7</f>
        <v>22.989773446968353</v>
      </c>
      <c r="K40" s="188">
        <f t="shared" ref="K40:K46" si="10">+S7+T7</f>
        <v>0.27172170967473536</v>
      </c>
      <c r="L40" s="188">
        <f t="shared" ref="L40:L46" si="11">+X7</f>
        <v>8.9071634899126367E-2</v>
      </c>
      <c r="M40" s="188">
        <f t="shared" ref="M40:M46" si="12">U7+V7+W7</f>
        <v>0</v>
      </c>
      <c r="N40" s="188">
        <f>Z7</f>
        <v>0.1</v>
      </c>
      <c r="P40" s="192">
        <f>U7+V7+W7</f>
        <v>0</v>
      </c>
      <c r="Q40" s="188">
        <f>Z7</f>
        <v>0.1</v>
      </c>
      <c r="AJ40" s="702" t="s">
        <v>515</v>
      </c>
      <c r="AK40" s="703"/>
      <c r="AL40" s="704"/>
      <c r="AM40" s="626">
        <f>+AM38*1000/AM39</f>
        <v>4.8170560960200816E-2</v>
      </c>
      <c r="AN40" s="188"/>
    </row>
    <row r="41" spans="1:40" ht="12" thickBot="1" x14ac:dyDescent="0.25">
      <c r="C41" s="188" t="s">
        <v>280</v>
      </c>
      <c r="D41" s="188">
        <f t="shared" si="3"/>
        <v>33.362568718880915</v>
      </c>
      <c r="E41" s="188">
        <f t="shared" si="4"/>
        <v>4.0251053371077514</v>
      </c>
      <c r="F41" s="188">
        <f t="shared" si="5"/>
        <v>1.8431395345334947</v>
      </c>
      <c r="G41" s="188">
        <f>+J8+K8+L8</f>
        <v>0.55210628573998632</v>
      </c>
      <c r="H41" s="188">
        <f t="shared" si="7"/>
        <v>0.86259639015721312</v>
      </c>
      <c r="I41" s="188">
        <f t="shared" si="8"/>
        <v>15.48527411468868</v>
      </c>
      <c r="J41" s="188">
        <f t="shared" si="9"/>
        <v>13.933977568879094</v>
      </c>
      <c r="K41" s="188">
        <f t="shared" si="10"/>
        <v>0.67397487763800734</v>
      </c>
      <c r="L41" s="188">
        <f t="shared" si="11"/>
        <v>1.9284169449228368</v>
      </c>
      <c r="M41" s="188">
        <f t="shared" si="12"/>
        <v>0.14467327075792241</v>
      </c>
      <c r="N41" s="188">
        <f>E111</f>
        <v>65</v>
      </c>
      <c r="P41" s="192">
        <f>U8+V8+W8</f>
        <v>0.14467327075792241</v>
      </c>
      <c r="Q41" s="188">
        <f t="shared" ref="Q41:Q46" si="13">Z8</f>
        <v>29.06</v>
      </c>
      <c r="AJ41" s="702" t="s">
        <v>517</v>
      </c>
      <c r="AK41" s="703"/>
      <c r="AL41" s="704"/>
      <c r="AM41" s="187">
        <f>SUM(D47:N47)</f>
        <v>987.13241969219064</v>
      </c>
      <c r="AN41" s="188" t="s">
        <v>294</v>
      </c>
    </row>
    <row r="42" spans="1:40" ht="12" thickBot="1" x14ac:dyDescent="0.25">
      <c r="C42" s="188" t="s">
        <v>282</v>
      </c>
      <c r="D42" s="188">
        <f t="shared" si="3"/>
        <v>55.557665818658549</v>
      </c>
      <c r="E42" s="188">
        <f t="shared" si="4"/>
        <v>2.4560372399809762</v>
      </c>
      <c r="F42" s="188">
        <f t="shared" si="5"/>
        <v>1.4730520112826362</v>
      </c>
      <c r="G42" s="188">
        <f t="shared" si="6"/>
        <v>0.22269991562045155</v>
      </c>
      <c r="H42" s="188">
        <f>D112-M42</f>
        <v>29.832241562808207</v>
      </c>
      <c r="I42" s="188">
        <f t="shared" si="8"/>
        <v>13.166476896386481</v>
      </c>
      <c r="J42" s="188">
        <f t="shared" si="9"/>
        <v>9.6253636649831478</v>
      </c>
      <c r="K42" s="188">
        <f t="shared" si="10"/>
        <v>0.24356818870827959</v>
      </c>
      <c r="L42" s="188">
        <f t="shared" si="11"/>
        <v>0.39532084781362842</v>
      </c>
      <c r="M42" s="188">
        <f t="shared" si="12"/>
        <v>2.9097584371917913</v>
      </c>
      <c r="N42" s="188">
        <f>E112</f>
        <v>24</v>
      </c>
      <c r="P42" s="192">
        <f>U9+V9+W9</f>
        <v>2.9097584371917913</v>
      </c>
      <c r="Q42" s="188">
        <f t="shared" si="13"/>
        <v>10.57</v>
      </c>
      <c r="AJ42" s="702" t="s">
        <v>522</v>
      </c>
      <c r="AK42" s="703"/>
      <c r="AL42" s="704"/>
      <c r="AM42" s="626">
        <f>+AM41*1000/AM39</f>
        <v>6.6362756179881174E-2</v>
      </c>
      <c r="AN42" s="192"/>
    </row>
    <row r="43" spans="1:40" ht="12" thickBot="1" x14ac:dyDescent="0.25">
      <c r="C43" s="188" t="s">
        <v>283</v>
      </c>
      <c r="D43" s="551">
        <f t="shared" si="3"/>
        <v>26.169052511266472</v>
      </c>
      <c r="E43" s="551">
        <f t="shared" si="4"/>
        <v>1.6291742318670537</v>
      </c>
      <c r="F43" s="551">
        <f t="shared" si="5"/>
        <v>14.801486995150009</v>
      </c>
      <c r="G43" s="551">
        <f t="shared" si="6"/>
        <v>3.9019377631792094</v>
      </c>
      <c r="H43" s="551">
        <f t="shared" si="7"/>
        <v>0.84009296901340047</v>
      </c>
      <c r="I43" s="551">
        <f t="shared" si="8"/>
        <v>5.4342654634711263</v>
      </c>
      <c r="J43" s="551">
        <f t="shared" si="9"/>
        <v>9.1058448240455583</v>
      </c>
      <c r="K43" s="551">
        <f t="shared" si="10"/>
        <v>2.5152957918107957</v>
      </c>
      <c r="L43" s="551">
        <f t="shared" si="11"/>
        <v>0</v>
      </c>
      <c r="M43" s="551">
        <f t="shared" si="12"/>
        <v>0</v>
      </c>
      <c r="N43" s="551">
        <f t="shared" ref="N43:N46" si="14">Z10</f>
        <v>0</v>
      </c>
      <c r="P43" s="192">
        <f>U10+V10+W10</f>
        <v>0</v>
      </c>
      <c r="Q43" s="188">
        <f t="shared" si="13"/>
        <v>0</v>
      </c>
      <c r="AJ43" s="702" t="s">
        <v>518</v>
      </c>
      <c r="AK43" s="703"/>
      <c r="AL43" s="704"/>
      <c r="AM43" s="187">
        <f>G63</f>
        <v>841.11186376502474</v>
      </c>
      <c r="AN43" s="188" t="s">
        <v>294</v>
      </c>
    </row>
    <row r="44" spans="1:40" ht="12" thickBot="1" x14ac:dyDescent="0.25">
      <c r="C44" s="188" t="s">
        <v>284</v>
      </c>
      <c r="D44" s="551">
        <f t="shared" si="3"/>
        <v>196.05098991396471</v>
      </c>
      <c r="E44" s="551">
        <f>+G11</f>
        <v>4.474561301779314</v>
      </c>
      <c r="F44" s="551">
        <f t="shared" si="5"/>
        <v>0</v>
      </c>
      <c r="G44" s="551">
        <f>+J11+K11+L11</f>
        <v>0</v>
      </c>
      <c r="H44" s="551">
        <f>+M11+N11+O11</f>
        <v>0</v>
      </c>
      <c r="I44" s="551">
        <f>+P11</f>
        <v>55.484277241060994</v>
      </c>
      <c r="J44" s="551">
        <f>+R11</f>
        <v>14.595353130876635</v>
      </c>
      <c r="K44" s="551">
        <f>+S11+T11</f>
        <v>0</v>
      </c>
      <c r="L44" s="551">
        <f>+X11</f>
        <v>0</v>
      </c>
      <c r="M44" s="551">
        <f>U11+V11+W11</f>
        <v>0</v>
      </c>
      <c r="N44" s="551">
        <f>Z11</f>
        <v>0</v>
      </c>
      <c r="P44" s="555">
        <f>Z11</f>
        <v>0</v>
      </c>
      <c r="Q44" s="188">
        <f>Z11</f>
        <v>0</v>
      </c>
      <c r="AJ44" s="702" t="s">
        <v>523</v>
      </c>
      <c r="AK44" s="703"/>
      <c r="AL44" s="704"/>
      <c r="AM44" s="626">
        <f>$AM43*1000/$AM$39</f>
        <v>5.6546113187579426E-2</v>
      </c>
      <c r="AN44" s="188"/>
    </row>
    <row r="45" spans="1:40" ht="12" thickBot="1" x14ac:dyDescent="0.25">
      <c r="C45" s="188" t="s">
        <v>285</v>
      </c>
      <c r="D45" s="188">
        <f t="shared" si="3"/>
        <v>18.130233521924879</v>
      </c>
      <c r="E45" s="188">
        <f t="shared" si="4"/>
        <v>0.82801990713859863</v>
      </c>
      <c r="F45" s="188">
        <f t="shared" si="5"/>
        <v>0.83464544173175659</v>
      </c>
      <c r="G45" s="188">
        <f t="shared" si="6"/>
        <v>3.097952386999443</v>
      </c>
      <c r="H45" s="188">
        <f>D115-M45</f>
        <v>11.944368321380063</v>
      </c>
      <c r="I45" s="188">
        <f t="shared" si="8"/>
        <v>3.7937937823803165</v>
      </c>
      <c r="J45" s="188">
        <f t="shared" si="9"/>
        <v>3.7079810606136832</v>
      </c>
      <c r="K45" s="188">
        <f t="shared" si="10"/>
        <v>0.63422051538161983</v>
      </c>
      <c r="L45" s="188">
        <f t="shared" si="11"/>
        <v>0.1974907792418652</v>
      </c>
      <c r="M45" s="188">
        <f t="shared" si="12"/>
        <v>1.2556316786199366</v>
      </c>
      <c r="N45" s="188">
        <f>E115</f>
        <v>9</v>
      </c>
      <c r="O45" s="580"/>
      <c r="P45" s="192">
        <f>U12+V12+W12</f>
        <v>1.2556316786199366</v>
      </c>
      <c r="Q45" s="188">
        <f t="shared" si="13"/>
        <v>3.9</v>
      </c>
      <c r="AJ45" s="702" t="s">
        <v>519</v>
      </c>
      <c r="AK45" s="703"/>
      <c r="AL45" s="704"/>
      <c r="AM45" s="190">
        <f>G63-G60</f>
        <v>570.50668217734301</v>
      </c>
      <c r="AN45" s="192" t="s">
        <v>294</v>
      </c>
    </row>
    <row r="46" spans="1:40" ht="12" thickBot="1" x14ac:dyDescent="0.25">
      <c r="C46" s="188" t="s">
        <v>286</v>
      </c>
      <c r="D46" s="188">
        <f t="shared" si="3"/>
        <v>25.934816960605197</v>
      </c>
      <c r="E46" s="188">
        <f t="shared" si="4"/>
        <v>0.5922523073553112</v>
      </c>
      <c r="F46" s="188">
        <f t="shared" si="5"/>
        <v>0.54419230601307056</v>
      </c>
      <c r="G46" s="188">
        <f t="shared" si="6"/>
        <v>2.6643126552203928</v>
      </c>
      <c r="H46" s="188">
        <f t="shared" si="7"/>
        <v>4.9834380683018535E-2</v>
      </c>
      <c r="I46" s="188">
        <f t="shared" si="8"/>
        <v>4.4414363950337306</v>
      </c>
      <c r="J46" s="188">
        <f t="shared" si="9"/>
        <v>3.5610978162803359</v>
      </c>
      <c r="K46" s="188">
        <f t="shared" si="10"/>
        <v>1.0179544091384296</v>
      </c>
      <c r="L46" s="188">
        <f t="shared" si="11"/>
        <v>0.29252632250166971</v>
      </c>
      <c r="M46" s="188">
        <f t="shared" si="12"/>
        <v>6.352428750594029E-3</v>
      </c>
      <c r="N46" s="188">
        <f t="shared" si="14"/>
        <v>0</v>
      </c>
      <c r="O46" s="189"/>
      <c r="P46" s="192">
        <f>U13+V13+W13</f>
        <v>6.352428750594029E-3</v>
      </c>
      <c r="Q46" s="188">
        <f t="shared" si="13"/>
        <v>0</v>
      </c>
      <c r="AJ46" s="702" t="s">
        <v>524</v>
      </c>
      <c r="AK46" s="703"/>
      <c r="AL46" s="704"/>
      <c r="AM46" s="626">
        <f>$AM45*1000/$AM$39</f>
        <v>3.8353917967899054E-2</v>
      </c>
      <c r="AN46" s="188"/>
    </row>
    <row r="47" spans="1:40" ht="12" thickBot="1" x14ac:dyDescent="0.25">
      <c r="C47" s="186" t="s">
        <v>230</v>
      </c>
      <c r="D47" s="186">
        <f>SUM(D40:D46)</f>
        <v>565.44344391759375</v>
      </c>
      <c r="E47" s="186">
        <f t="shared" ref="E47:L47" si="15">SUM(E40:E46)</f>
        <v>19.326415676412296</v>
      </c>
      <c r="F47" s="186">
        <f t="shared" si="15"/>
        <v>40.462626675467924</v>
      </c>
      <c r="G47" s="186">
        <f t="shared" si="15"/>
        <v>12.500457294745594</v>
      </c>
      <c r="H47" s="186">
        <f>SUM(H40:H46)</f>
        <v>43.60414011184546</v>
      </c>
      <c r="I47" s="186">
        <f>SUM(I40:I46)</f>
        <v>117.59996666642743</v>
      </c>
      <c r="J47" s="186">
        <f t="shared" si="15"/>
        <v>77.519391512646806</v>
      </c>
      <c r="K47" s="186">
        <f t="shared" si="15"/>
        <v>5.3567354923518673</v>
      </c>
      <c r="L47" s="186">
        <f t="shared" si="15"/>
        <v>2.9028265293791269</v>
      </c>
      <c r="M47" s="186">
        <f>SUM(M40:M46)</f>
        <v>4.3164158153202443</v>
      </c>
      <c r="N47" s="186">
        <f>SUM(N40:N46)</f>
        <v>98.1</v>
      </c>
      <c r="O47" s="189"/>
      <c r="P47" s="186">
        <f>SUM(P40:P46)</f>
        <v>4.3164158153202443</v>
      </c>
      <c r="Q47" s="186">
        <f>SUM(Q40:Q46)</f>
        <v>43.63</v>
      </c>
    </row>
    <row r="48" spans="1:40" ht="12" thickBot="1" x14ac:dyDescent="0.25">
      <c r="B48" s="189"/>
      <c r="C48" s="186" t="s">
        <v>511</v>
      </c>
      <c r="D48" s="186">
        <f>D47-D44</f>
        <v>369.39245400362904</v>
      </c>
      <c r="E48" s="186">
        <f t="shared" ref="E48:L48" si="16">E47-E44</f>
        <v>14.851854374632982</v>
      </c>
      <c r="F48" s="186">
        <f t="shared" si="16"/>
        <v>40.462626675467924</v>
      </c>
      <c r="G48" s="186">
        <f t="shared" si="16"/>
        <v>12.500457294745594</v>
      </c>
      <c r="H48" s="186">
        <f>H47-H44</f>
        <v>43.60414011184546</v>
      </c>
      <c r="I48" s="186">
        <f t="shared" si="16"/>
        <v>62.11568942536644</v>
      </c>
      <c r="J48" s="186">
        <f t="shared" si="16"/>
        <v>62.924038381770174</v>
      </c>
      <c r="K48" s="186">
        <f t="shared" si="16"/>
        <v>5.3567354923518673</v>
      </c>
      <c r="L48" s="186">
        <f t="shared" si="16"/>
        <v>2.9028265293791269</v>
      </c>
      <c r="M48" s="186">
        <f>M47-M44</f>
        <v>4.3164158153202443</v>
      </c>
      <c r="N48" s="186">
        <f>N47-N44</f>
        <v>98.1</v>
      </c>
      <c r="O48" s="579"/>
      <c r="P48" s="186">
        <f>P47-P44</f>
        <v>4.3164158153202443</v>
      </c>
      <c r="Q48" s="186">
        <f>Q47-Q44</f>
        <v>43.63</v>
      </c>
    </row>
    <row r="49" spans="1:17" x14ac:dyDescent="0.2">
      <c r="B49" s="189"/>
      <c r="C49" s="202"/>
      <c r="D49" s="202"/>
      <c r="E49" s="202"/>
      <c r="F49" s="202"/>
      <c r="G49" s="202"/>
      <c r="H49" s="202"/>
      <c r="I49" s="202"/>
      <c r="J49" s="202"/>
      <c r="K49" s="202"/>
      <c r="L49" s="202"/>
      <c r="M49" s="202"/>
      <c r="N49" s="202"/>
      <c r="O49" s="579"/>
      <c r="P49" s="622"/>
      <c r="Q49" s="622"/>
    </row>
    <row r="50" spans="1:17" x14ac:dyDescent="0.2">
      <c r="B50" s="189"/>
      <c r="C50" s="202"/>
      <c r="D50" s="202"/>
      <c r="E50" s="202"/>
      <c r="F50" s="202"/>
      <c r="G50" s="202"/>
      <c r="H50" s="202"/>
      <c r="I50" s="202"/>
      <c r="J50" s="202"/>
      <c r="K50" s="202"/>
      <c r="L50" s="202"/>
      <c r="M50" s="202"/>
      <c r="N50" s="202"/>
      <c r="O50" s="579"/>
      <c r="P50" s="622"/>
      <c r="Q50" s="622"/>
    </row>
    <row r="51" spans="1:17" x14ac:dyDescent="0.2">
      <c r="B51" s="189"/>
      <c r="C51" s="202"/>
      <c r="D51" s="202"/>
      <c r="E51" s="202"/>
      <c r="F51" s="202"/>
      <c r="G51" s="202"/>
      <c r="H51" s="202"/>
      <c r="I51" s="202"/>
      <c r="J51" s="202"/>
      <c r="K51" s="202"/>
      <c r="L51" s="202"/>
      <c r="M51" s="202"/>
      <c r="N51" s="202"/>
      <c r="O51" s="579"/>
      <c r="P51" s="622"/>
      <c r="Q51" s="622"/>
    </row>
    <row r="52" spans="1:17" ht="12" thickBot="1" x14ac:dyDescent="0.25">
      <c r="B52" s="189"/>
      <c r="C52" s="623"/>
      <c r="D52" s="624"/>
      <c r="E52" s="624"/>
      <c r="F52" s="624"/>
      <c r="G52" s="624"/>
      <c r="H52" s="179" t="s">
        <v>526</v>
      </c>
      <c r="I52" s="625"/>
      <c r="J52" s="624"/>
      <c r="K52" s="624"/>
      <c r="L52" s="624"/>
      <c r="M52" s="179" t="s">
        <v>434</v>
      </c>
      <c r="O52" s="579"/>
      <c r="P52" s="189"/>
      <c r="Q52" s="189"/>
    </row>
    <row r="53" spans="1:17" ht="15.75" thickBot="1" x14ac:dyDescent="0.25">
      <c r="A53" s="179" t="s">
        <v>528</v>
      </c>
      <c r="C53" s="182" t="s">
        <v>442</v>
      </c>
      <c r="D53" s="711" t="s">
        <v>446</v>
      </c>
      <c r="E53" s="712"/>
      <c r="F53" s="711" t="s">
        <v>447</v>
      </c>
      <c r="G53" s="712"/>
    </row>
    <row r="54" spans="1:17" ht="12" thickBot="1" x14ac:dyDescent="0.25">
      <c r="A54" s="178" t="s">
        <v>440</v>
      </c>
      <c r="C54" s="183"/>
      <c r="D54" s="182" t="s">
        <v>297</v>
      </c>
      <c r="E54" s="182" t="s">
        <v>298</v>
      </c>
      <c r="F54" s="182" t="s">
        <v>297</v>
      </c>
      <c r="G54" s="182" t="s">
        <v>298</v>
      </c>
      <c r="N54" s="536"/>
      <c r="O54" s="189"/>
    </row>
    <row r="55" spans="1:17" ht="12" thickBot="1" x14ac:dyDescent="0.25">
      <c r="A55" s="178" t="s">
        <v>441</v>
      </c>
      <c r="C55" s="186" t="s">
        <v>276</v>
      </c>
      <c r="D55" s="187" t="s">
        <v>299</v>
      </c>
      <c r="E55" s="187" t="s">
        <v>277</v>
      </c>
      <c r="F55" s="187" t="s">
        <v>299</v>
      </c>
      <c r="G55" s="187" t="s">
        <v>277</v>
      </c>
    </row>
    <row r="56" spans="1:17" ht="12" thickBot="1" x14ac:dyDescent="0.25">
      <c r="C56" s="188" t="s">
        <v>278</v>
      </c>
      <c r="D56" s="199">
        <f>+E56/$E$63</f>
        <v>0.28558170203636513</v>
      </c>
      <c r="E56" s="188">
        <f t="shared" ref="E56:E62" si="17">SUM(D40:N40)</f>
        <v>281.9069565509713</v>
      </c>
      <c r="F56" s="199">
        <f t="shared" ref="F56:F62" si="18">+G56/$G$63</f>
        <v>0.33495182056054451</v>
      </c>
      <c r="G56" s="188">
        <f t="shared" ref="G56:G62" si="19">E56-H40-M40-N40</f>
        <v>281.73195006316774</v>
      </c>
    </row>
    <row r="57" spans="1:17" ht="12" thickBot="1" x14ac:dyDescent="0.25">
      <c r="C57" s="188" t="s">
        <v>280</v>
      </c>
      <c r="D57" s="199">
        <f>+E57/$E$63</f>
        <v>0.13960825345628766</v>
      </c>
      <c r="E57" s="188">
        <f t="shared" si="17"/>
        <v>137.81183304330588</v>
      </c>
      <c r="F57" s="199">
        <f t="shared" si="18"/>
        <v>8.536862512077259E-2</v>
      </c>
      <c r="G57" s="188">
        <f t="shared" si="19"/>
        <v>71.804563382390739</v>
      </c>
    </row>
    <row r="58" spans="1:17" ht="12" thickBot="1" x14ac:dyDescent="0.25">
      <c r="C58" s="188" t="s">
        <v>282</v>
      </c>
      <c r="D58" s="199">
        <f t="shared" ref="D58:D63" si="20">+E58/$E$63</f>
        <v>0.1417055926772747</v>
      </c>
      <c r="E58" s="188">
        <f t="shared" si="17"/>
        <v>139.88218458343414</v>
      </c>
      <c r="F58" s="199">
        <f t="shared" si="18"/>
        <v>9.8845573537957365E-2</v>
      </c>
      <c r="G58" s="188">
        <f t="shared" si="19"/>
        <v>83.140184583434134</v>
      </c>
    </row>
    <row r="59" spans="1:17" ht="12" thickBot="1" x14ac:dyDescent="0.25">
      <c r="C59" s="188" t="s">
        <v>283</v>
      </c>
      <c r="D59" s="199">
        <f t="shared" si="20"/>
        <v>6.5236587579490149E-2</v>
      </c>
      <c r="E59" s="188">
        <f t="shared" si="17"/>
        <v>64.397150549803627</v>
      </c>
      <c r="F59" s="199">
        <f t="shared" si="18"/>
        <v>7.5563144831049131E-2</v>
      </c>
      <c r="G59" s="188">
        <f t="shared" si="19"/>
        <v>63.557057580790229</v>
      </c>
    </row>
    <row r="60" spans="1:17" ht="12" thickBot="1" x14ac:dyDescent="0.25">
      <c r="C60" s="188" t="s">
        <v>284</v>
      </c>
      <c r="D60" s="199">
        <f t="shared" si="20"/>
        <v>0.27413260489617214</v>
      </c>
      <c r="E60" s="188">
        <f t="shared" si="17"/>
        <v>270.60518158768167</v>
      </c>
      <c r="F60" s="199">
        <f t="shared" si="18"/>
        <v>0.32172317767150016</v>
      </c>
      <c r="G60" s="188">
        <f t="shared" si="19"/>
        <v>270.60518158768167</v>
      </c>
    </row>
    <row r="61" spans="1:17" ht="12" thickBot="1" x14ac:dyDescent="0.25">
      <c r="C61" s="188" t="s">
        <v>285</v>
      </c>
      <c r="D61" s="199">
        <f t="shared" si="20"/>
        <v>5.4120740368420926E-2</v>
      </c>
      <c r="E61" s="188">
        <f t="shared" si="17"/>
        <v>53.424337395412167</v>
      </c>
      <c r="F61" s="199">
        <f t="shared" si="18"/>
        <v>3.7122692878976064E-2</v>
      </c>
      <c r="G61" s="188">
        <f t="shared" si="19"/>
        <v>31.224337395412171</v>
      </c>
    </row>
    <row r="62" spans="1:17" ht="12" thickBot="1" x14ac:dyDescent="0.25">
      <c r="C62" s="188" t="s">
        <v>286</v>
      </c>
      <c r="D62" s="199">
        <f t="shared" si="20"/>
        <v>3.9614518985989215E-2</v>
      </c>
      <c r="E62" s="188">
        <f t="shared" si="17"/>
        <v>39.10477598158176</v>
      </c>
      <c r="F62" s="199">
        <f t="shared" si="18"/>
        <v>4.6424965399200296E-2</v>
      </c>
      <c r="G62" s="188">
        <f t="shared" si="19"/>
        <v>39.048589172148148</v>
      </c>
    </row>
    <row r="63" spans="1:17" ht="12" thickBot="1" x14ac:dyDescent="0.25">
      <c r="C63" s="186" t="s">
        <v>230</v>
      </c>
      <c r="D63" s="199">
        <f t="shared" si="20"/>
        <v>1</v>
      </c>
      <c r="E63" s="591">
        <f>SUM(E56:E62)</f>
        <v>987.13241969219064</v>
      </c>
      <c r="F63" s="199">
        <f>+G63/$G$63</f>
        <v>1</v>
      </c>
      <c r="G63" s="186">
        <f>SUM(G56:G62)</f>
        <v>841.11186376502474</v>
      </c>
    </row>
    <row r="64" spans="1:17" x14ac:dyDescent="0.2">
      <c r="C64" s="178" t="s">
        <v>448</v>
      </c>
      <c r="G64" s="189"/>
    </row>
    <row r="65" spans="1:13" x14ac:dyDescent="0.2">
      <c r="G65" s="189"/>
    </row>
    <row r="66" spans="1:13" x14ac:dyDescent="0.2">
      <c r="G66" s="189"/>
    </row>
    <row r="67" spans="1:13" x14ac:dyDescent="0.2">
      <c r="G67" s="189"/>
    </row>
    <row r="69" spans="1:13" ht="12" thickBot="1" x14ac:dyDescent="0.25">
      <c r="A69" s="179" t="s">
        <v>529</v>
      </c>
      <c r="H69" s="179" t="s">
        <v>526</v>
      </c>
      <c r="M69" s="179" t="s">
        <v>434</v>
      </c>
    </row>
    <row r="70" spans="1:13" ht="23.25" thickBot="1" x14ac:dyDescent="0.25">
      <c r="A70" s="178" t="s">
        <v>440</v>
      </c>
      <c r="C70" s="182" t="s">
        <v>442</v>
      </c>
      <c r="D70" s="182" t="s">
        <v>297</v>
      </c>
      <c r="E70" s="182" t="s">
        <v>298</v>
      </c>
      <c r="F70" s="182" t="s">
        <v>527</v>
      </c>
    </row>
    <row r="71" spans="1:13" ht="12" thickBot="1" x14ac:dyDescent="0.25">
      <c r="A71" s="178" t="s">
        <v>441</v>
      </c>
      <c r="C71" s="186" t="s">
        <v>276</v>
      </c>
      <c r="D71" s="187" t="s">
        <v>299</v>
      </c>
      <c r="E71" s="187" t="s">
        <v>277</v>
      </c>
      <c r="F71" s="187" t="s">
        <v>299</v>
      </c>
    </row>
    <row r="72" spans="1:13" ht="12" thickBot="1" x14ac:dyDescent="0.25">
      <c r="C72" s="188" t="s">
        <v>0</v>
      </c>
      <c r="D72" s="275">
        <f>+E72/$E$77</f>
        <v>0.83104538771439784</v>
      </c>
      <c r="E72" s="188">
        <f>+F14+G14+I14+P14+R14</f>
        <v>820.35184444854826</v>
      </c>
      <c r="F72" s="274">
        <f>E72/SUM($E$72,$E$75:$E$76)</f>
        <v>0.97531836107560099</v>
      </c>
    </row>
    <row r="73" spans="1:13" ht="12" thickBot="1" x14ac:dyDescent="0.25">
      <c r="C73" s="188" t="s">
        <v>438</v>
      </c>
      <c r="D73" s="199">
        <f>+E73/$E$77</f>
        <v>9.9378764229615418E-2</v>
      </c>
      <c r="E73" s="188">
        <f>N47</f>
        <v>98.1</v>
      </c>
      <c r="F73" s="274"/>
    </row>
    <row r="74" spans="1:13" ht="12" thickBot="1" x14ac:dyDescent="0.25">
      <c r="C74" s="188" t="s">
        <v>437</v>
      </c>
      <c r="D74" s="199">
        <f>+E74/$E$77</f>
        <v>4.8545215384688083E-2</v>
      </c>
      <c r="E74" s="188">
        <f>+H47+M47</f>
        <v>47.920555927165708</v>
      </c>
      <c r="F74" s="274"/>
    </row>
    <row r="75" spans="1:13" ht="12" thickBot="1" x14ac:dyDescent="0.25">
      <c r="C75" s="188" t="s">
        <v>86</v>
      </c>
      <c r="D75" s="274">
        <f>+E75/$E$77</f>
        <v>1.8089966888804772E-2</v>
      </c>
      <c r="E75" s="188">
        <f>+J14+K14+S14</f>
        <v>17.857192787097464</v>
      </c>
      <c r="F75" s="274">
        <f>E75/SUM($E$72,$E$75:$E$76)</f>
        <v>2.1230461198305121E-2</v>
      </c>
    </row>
    <row r="76" spans="1:13" ht="12" thickBot="1" x14ac:dyDescent="0.25">
      <c r="C76" s="188" t="s">
        <v>275</v>
      </c>
      <c r="D76" s="274">
        <f>+E76/$E$77</f>
        <v>2.9406657824937927E-3</v>
      </c>
      <c r="E76" s="188">
        <f>+X14</f>
        <v>2.9028265293791269</v>
      </c>
      <c r="F76" s="274">
        <f>E76/SUM($E$72,$E$75:$E$76)</f>
        <v>3.4511777260938362E-3</v>
      </c>
    </row>
    <row r="77" spans="1:13" ht="12" thickBot="1" x14ac:dyDescent="0.25">
      <c r="C77" s="188" t="s">
        <v>230</v>
      </c>
      <c r="D77" s="274">
        <f>SUM(D72:D76)</f>
        <v>0.99999999999999989</v>
      </c>
      <c r="E77" s="188">
        <f>SUM(E72:E76)</f>
        <v>987.13241969219064</v>
      </c>
      <c r="F77" s="274">
        <f>SUM(F72:F76)</f>
        <v>0.99999999999999989</v>
      </c>
    </row>
    <row r="86" spans="1:13" ht="12" thickBot="1" x14ac:dyDescent="0.25"/>
    <row r="87" spans="1:13" ht="12" customHeight="1" thickBot="1" x14ac:dyDescent="0.25">
      <c r="A87" s="179" t="s">
        <v>301</v>
      </c>
      <c r="C87" s="180"/>
      <c r="D87" s="715" t="s">
        <v>229</v>
      </c>
      <c r="E87" s="723"/>
      <c r="F87" s="723"/>
      <c r="G87" s="723"/>
      <c r="H87" s="716"/>
      <c r="I87" s="271" t="s">
        <v>378</v>
      </c>
      <c r="J87" s="715" t="s">
        <v>274</v>
      </c>
      <c r="K87" s="723"/>
      <c r="L87" s="723"/>
      <c r="M87" s="723"/>
    </row>
    <row r="88" spans="1:13" ht="12" thickBot="1" x14ac:dyDescent="0.25">
      <c r="C88" s="183"/>
      <c r="D88" s="182" t="s">
        <v>261</v>
      </c>
      <c r="E88" s="182" t="s">
        <v>292</v>
      </c>
      <c r="F88" s="182" t="s">
        <v>79</v>
      </c>
      <c r="G88" s="182" t="s">
        <v>86</v>
      </c>
      <c r="H88" s="182" t="s">
        <v>380</v>
      </c>
      <c r="I88" s="182" t="s">
        <v>350</v>
      </c>
      <c r="J88" s="182" t="s">
        <v>293</v>
      </c>
      <c r="K88" s="182" t="s">
        <v>86</v>
      </c>
      <c r="L88" s="182" t="s">
        <v>275</v>
      </c>
      <c r="M88" s="182" t="s">
        <v>132</v>
      </c>
    </row>
    <row r="89" spans="1:13" ht="12" thickBot="1" x14ac:dyDescent="0.25">
      <c r="C89" s="186" t="s">
        <v>276</v>
      </c>
      <c r="D89" s="187" t="s">
        <v>288</v>
      </c>
      <c r="E89" s="187" t="s">
        <v>288</v>
      </c>
      <c r="F89" s="187" t="s">
        <v>288</v>
      </c>
      <c r="G89" s="187" t="s">
        <v>288</v>
      </c>
      <c r="H89" s="187" t="s">
        <v>288</v>
      </c>
      <c r="I89" s="187" t="s">
        <v>376</v>
      </c>
      <c r="J89" s="187" t="s">
        <v>289</v>
      </c>
      <c r="K89" s="187" t="s">
        <v>289</v>
      </c>
      <c r="L89" s="187" t="s">
        <v>289</v>
      </c>
      <c r="M89" s="187" t="s">
        <v>289</v>
      </c>
    </row>
    <row r="90" spans="1:13" ht="12" thickBot="1" x14ac:dyDescent="0.25">
      <c r="C90" s="188" t="s">
        <v>278</v>
      </c>
      <c r="D90" s="188">
        <f t="shared" ref="D90:D96" si="21">+F24</f>
        <v>4.4547695287814797</v>
      </c>
      <c r="E90" s="188">
        <f>AVERAGE(G24:H24)</f>
        <v>0.97909454511702376</v>
      </c>
      <c r="F90" s="188">
        <f t="shared" ref="F90:F96" si="22">+I24</f>
        <v>12.701575746826983</v>
      </c>
      <c r="G90" s="188">
        <f>SUM(J7:L7)*1000/$H$101*100</f>
        <v>0.4664986206364648</v>
      </c>
      <c r="H90" s="192">
        <f>AVERAGE(M24:O24)</f>
        <v>1.7398758973696537E-2</v>
      </c>
      <c r="I90" s="188">
        <f t="shared" ref="I90:J96" si="23">+Q24</f>
        <v>4.1410914161119017</v>
      </c>
      <c r="J90" s="188">
        <f t="shared" si="23"/>
        <v>1.2546976709644657</v>
      </c>
      <c r="K90" s="188">
        <f t="shared" ref="K90:K96" si="24">SUM(S7:T7)*1000/$H$102*100</f>
        <v>6.5076809329581681E-2</v>
      </c>
      <c r="L90" s="188">
        <f t="shared" ref="L90:L96" si="25">+U24</f>
        <v>5.9786676434353245E-2</v>
      </c>
      <c r="M90" s="188"/>
    </row>
    <row r="91" spans="1:13" ht="12" thickBot="1" x14ac:dyDescent="0.25">
      <c r="C91" s="188" t="s">
        <v>280</v>
      </c>
      <c r="D91" s="188">
        <f t="shared" si="21"/>
        <v>0.70692487653795921</v>
      </c>
      <c r="E91" s="188">
        <f>AVERAGE(G25:H25)</f>
        <v>0.74511429446480903</v>
      </c>
      <c r="F91" s="188">
        <f t="shared" si="22"/>
        <v>1.1166008371603258</v>
      </c>
      <c r="G91" s="192">
        <f>SUM(J8:L8)*1000/$H$101*100</f>
        <v>0.12493974369545799</v>
      </c>
      <c r="H91" s="188">
        <f>AVERAGE(M25:O25)</f>
        <v>0.16001285278348598</v>
      </c>
      <c r="I91" s="188">
        <f t="shared" si="23"/>
        <v>3.3674986166217691</v>
      </c>
      <c r="J91" s="188">
        <f t="shared" si="23"/>
        <v>0.760465484502161</v>
      </c>
      <c r="K91" s="188">
        <f t="shared" si="24"/>
        <v>0.16141564344446216</v>
      </c>
      <c r="L91" s="188">
        <f t="shared" si="25"/>
        <v>1.294392317455447</v>
      </c>
      <c r="M91" s="188">
        <f>AP_output!Q190</f>
        <v>0.44283354848164569</v>
      </c>
    </row>
    <row r="92" spans="1:13" ht="12" thickBot="1" x14ac:dyDescent="0.25">
      <c r="C92" s="188" t="s">
        <v>282</v>
      </c>
      <c r="D92" s="188">
        <f t="shared" si="21"/>
        <v>1.1772203867313547</v>
      </c>
      <c r="E92" s="188">
        <f>AVERAGE(G26:H26)</f>
        <v>0.45700376450479924</v>
      </c>
      <c r="F92" s="188">
        <f t="shared" si="22"/>
        <v>0.89239641283870608</v>
      </c>
      <c r="G92" s="192">
        <f>SUM(J9:L9)*1000/$H$101*100</f>
        <v>5.0396220976413664E-2</v>
      </c>
      <c r="H92" s="188">
        <f>AVERAGE(M26:O26)</f>
        <v>2.1568652911347623</v>
      </c>
      <c r="I92" s="188">
        <f t="shared" si="23"/>
        <v>2.7664066319661997</v>
      </c>
      <c r="J92" s="188">
        <f t="shared" si="23"/>
        <v>0.52531711112764035</v>
      </c>
      <c r="K92" s="192">
        <f t="shared" si="24"/>
        <v>5.8334097022627672E-2</v>
      </c>
      <c r="L92" s="188">
        <f t="shared" si="25"/>
        <v>0.26534732008404421</v>
      </c>
      <c r="M92" s="188">
        <f>CC_output!Q190</f>
        <v>0.16089547138988622</v>
      </c>
    </row>
    <row r="93" spans="1:13" ht="12" thickBot="1" x14ac:dyDescent="0.25">
      <c r="C93" s="188" t="s">
        <v>283</v>
      </c>
      <c r="D93" s="188">
        <f t="shared" si="21"/>
        <v>0.5545002955714543</v>
      </c>
      <c r="E93" s="188">
        <f>AVERAGE(G27:H27)</f>
        <v>0.33205242969321991</v>
      </c>
      <c r="F93" s="188">
        <f t="shared" si="22"/>
        <v>8.9669569017113542</v>
      </c>
      <c r="G93" s="188">
        <f>SUM(J10:L10)*1000/$H$101*100</f>
        <v>0.88299502584694334</v>
      </c>
      <c r="H93" s="188">
        <f>AVERAGE(M27:O27)</f>
        <v>0.19487081066428999</v>
      </c>
      <c r="I93" s="188">
        <f t="shared" si="23"/>
        <v>1.1368741379215568</v>
      </c>
      <c r="J93" s="188">
        <f t="shared" si="23"/>
        <v>0.49696367470730402</v>
      </c>
      <c r="K93" s="188">
        <f t="shared" si="24"/>
        <v>0.60240834214944572</v>
      </c>
      <c r="L93" s="188">
        <f t="shared" si="25"/>
        <v>0</v>
      </c>
      <c r="M93" s="188"/>
    </row>
    <row r="94" spans="1:13" ht="12" thickBot="1" x14ac:dyDescent="0.25">
      <c r="C94" s="188" t="s">
        <v>284</v>
      </c>
      <c r="D94" s="188">
        <f t="shared" si="21"/>
        <v>4.1541562044543623</v>
      </c>
      <c r="E94" s="551">
        <f>+H28</f>
        <v>0.81089241690698999</v>
      </c>
      <c r="F94" s="188">
        <f t="shared" si="22"/>
        <v>0</v>
      </c>
      <c r="G94" s="188">
        <f>K28</f>
        <v>0</v>
      </c>
      <c r="H94" s="192">
        <f>+M28</f>
        <v>0</v>
      </c>
      <c r="I94" s="188">
        <f t="shared" si="23"/>
        <v>11.607574249113057</v>
      </c>
      <c r="J94" s="188">
        <f t="shared" si="23"/>
        <v>0.796560941431536</v>
      </c>
      <c r="K94" s="188">
        <f t="shared" si="24"/>
        <v>0</v>
      </c>
      <c r="L94" s="188">
        <f t="shared" si="25"/>
        <v>0</v>
      </c>
      <c r="M94" s="188"/>
    </row>
    <row r="95" spans="1:13" ht="12" thickBot="1" x14ac:dyDescent="0.25">
      <c r="C95" s="188" t="s">
        <v>285</v>
      </c>
      <c r="D95" s="188">
        <f t="shared" si="21"/>
        <v>0.38416445694236173</v>
      </c>
      <c r="E95" s="188">
        <f>AVERAGE(G29:H29)</f>
        <v>0.1559780531055367</v>
      </c>
      <c r="F95" s="188">
        <f t="shared" si="22"/>
        <v>0.5056403932031186</v>
      </c>
      <c r="G95" s="188">
        <f>SUM(J12:L12)*1000/$H$101*100</f>
        <v>0.70105591479305629</v>
      </c>
      <c r="H95" s="188">
        <f>AVERAGE(M29:O29)</f>
        <v>0.89037312738344598</v>
      </c>
      <c r="I95" s="188">
        <f t="shared" si="23"/>
        <v>0.79282475929979701</v>
      </c>
      <c r="J95" s="188">
        <f t="shared" si="23"/>
        <v>0.20236803165826089</v>
      </c>
      <c r="K95" s="188">
        <f t="shared" si="24"/>
        <v>0.15189455270911048</v>
      </c>
      <c r="L95" s="188">
        <f t="shared" si="25"/>
        <v>0.13257424268917009</v>
      </c>
      <c r="M95" s="188">
        <f>WTT_output!Q190</f>
        <v>5.9347900429634171E-2</v>
      </c>
    </row>
    <row r="96" spans="1:13" ht="12" thickBot="1" x14ac:dyDescent="0.25">
      <c r="C96" s="188" t="s">
        <v>286</v>
      </c>
      <c r="D96" s="188">
        <f t="shared" si="21"/>
        <v>0.54953704051974395</v>
      </c>
      <c r="E96" s="188">
        <f>AVERAGE(G30:H30)</f>
        <v>0.10705053801726222</v>
      </c>
      <c r="F96" s="188">
        <f t="shared" si="22"/>
        <v>0.32967964339400918</v>
      </c>
      <c r="G96" s="188">
        <f>SUM(J13:L13)*1000/$H$101*100</f>
        <v>0.60292474269088425</v>
      </c>
      <c r="H96" s="192">
        <f>Hab_output!S140</f>
        <v>6.6362994041715391E-3</v>
      </c>
      <c r="I96" s="188">
        <f t="shared" si="23"/>
        <v>0.93352033488491715</v>
      </c>
      <c r="J96" s="188">
        <f t="shared" si="23"/>
        <v>0.1943516819106709</v>
      </c>
      <c r="K96" s="188">
        <f t="shared" si="24"/>
        <v>0.24379805746477692</v>
      </c>
      <c r="L96" s="188">
        <f t="shared" si="25"/>
        <v>0.19776064768468637</v>
      </c>
      <c r="M96" s="188"/>
    </row>
    <row r="97" spans="1:13" ht="12" thickBot="1" x14ac:dyDescent="0.25">
      <c r="C97" s="186" t="s">
        <v>230</v>
      </c>
      <c r="D97" s="186">
        <f t="shared" ref="D97:L97" si="26">SUM(D90:D96)</f>
        <v>11.981272789538718</v>
      </c>
      <c r="E97" s="186">
        <f t="shared" si="26"/>
        <v>3.5871860418096411</v>
      </c>
      <c r="F97" s="186">
        <f t="shared" si="26"/>
        <v>24.512849935134494</v>
      </c>
      <c r="G97" s="186">
        <f t="shared" si="26"/>
        <v>2.82881026863922</v>
      </c>
      <c r="H97" s="186">
        <f t="shared" si="26"/>
        <v>3.426157140343852</v>
      </c>
      <c r="I97" s="186">
        <f t="shared" si="26"/>
        <v>24.745790145919202</v>
      </c>
      <c r="J97" s="186">
        <f t="shared" si="26"/>
        <v>4.2307245963020383</v>
      </c>
      <c r="K97" s="186">
        <f t="shared" si="26"/>
        <v>1.2829275021200046</v>
      </c>
      <c r="L97" s="186">
        <f t="shared" si="26"/>
        <v>1.9498612043477008</v>
      </c>
      <c r="M97" s="186">
        <f t="shared" ref="M97" si="27">SUM(M90:M96)</f>
        <v>0.66307692030116616</v>
      </c>
    </row>
    <row r="98" spans="1:13" ht="12" thickBot="1" x14ac:dyDescent="0.25">
      <c r="C98" s="186" t="s">
        <v>379</v>
      </c>
      <c r="D98" s="186">
        <f>D97-D94</f>
        <v>7.8271165850843554</v>
      </c>
      <c r="E98" s="186">
        <f t="shared" ref="E98:L98" si="28">E97-E94</f>
        <v>2.7762936249026513</v>
      </c>
      <c r="F98" s="186">
        <f t="shared" si="28"/>
        <v>24.512849935134494</v>
      </c>
      <c r="G98" s="186">
        <f t="shared" si="28"/>
        <v>2.82881026863922</v>
      </c>
      <c r="H98" s="186">
        <f t="shared" si="28"/>
        <v>3.426157140343852</v>
      </c>
      <c r="I98" s="186">
        <f t="shared" si="28"/>
        <v>13.138215896806145</v>
      </c>
      <c r="J98" s="186">
        <f t="shared" si="28"/>
        <v>3.4341636548705026</v>
      </c>
      <c r="K98" s="186">
        <f t="shared" si="28"/>
        <v>1.2829275021200046</v>
      </c>
      <c r="L98" s="186">
        <f t="shared" si="28"/>
        <v>1.9498612043477008</v>
      </c>
      <c r="M98" s="186">
        <f t="shared" ref="M98" si="29">M97-M94</f>
        <v>0.66307692030116616</v>
      </c>
    </row>
    <row r="99" spans="1:13" x14ac:dyDescent="0.2">
      <c r="C99" s="178" t="s">
        <v>382</v>
      </c>
      <c r="D99" s="201"/>
      <c r="E99" s="201"/>
      <c r="F99" s="201"/>
    </row>
    <row r="100" spans="1:13" x14ac:dyDescent="0.2">
      <c r="C100" s="200"/>
      <c r="D100" s="200"/>
      <c r="E100" s="200"/>
      <c r="F100" s="201"/>
    </row>
    <row r="101" spans="1:13" x14ac:dyDescent="0.2">
      <c r="C101" s="202"/>
      <c r="D101" s="203"/>
      <c r="E101" s="617"/>
      <c r="F101" s="618"/>
      <c r="G101" s="619" t="s">
        <v>399</v>
      </c>
      <c r="H101" s="620">
        <v>441898.04573775298</v>
      </c>
      <c r="I101" s="618" t="s">
        <v>383</v>
      </c>
      <c r="J101" s="618"/>
    </row>
    <row r="102" spans="1:13" x14ac:dyDescent="0.2">
      <c r="C102" s="203"/>
      <c r="D102" s="204"/>
      <c r="E102" s="617"/>
      <c r="F102" s="618"/>
      <c r="G102" s="621"/>
      <c r="H102" s="620">
        <v>417540</v>
      </c>
      <c r="I102" s="618" t="s">
        <v>384</v>
      </c>
      <c r="J102" s="618"/>
    </row>
    <row r="103" spans="1:13" x14ac:dyDescent="0.2">
      <c r="C103" s="203"/>
      <c r="D103" s="204"/>
      <c r="E103" s="203"/>
      <c r="F103" s="201"/>
    </row>
    <row r="104" spans="1:13" x14ac:dyDescent="0.2">
      <c r="C104" s="203"/>
      <c r="D104" s="204"/>
      <c r="E104" s="203"/>
      <c r="F104" s="201"/>
    </row>
    <row r="105" spans="1:13" x14ac:dyDescent="0.2">
      <c r="C105" s="203"/>
      <c r="D105" s="204"/>
      <c r="E105" s="203"/>
      <c r="F105" s="201"/>
    </row>
    <row r="106" spans="1:13" x14ac:dyDescent="0.2">
      <c r="C106" s="203"/>
      <c r="D106" s="204"/>
      <c r="E106" s="203"/>
      <c r="F106" s="201"/>
    </row>
    <row r="107" spans="1:13" ht="12" thickBot="1" x14ac:dyDescent="0.25">
      <c r="A107" s="496" t="s">
        <v>410</v>
      </c>
      <c r="C107" s="203" t="s">
        <v>409</v>
      </c>
      <c r="D107" s="204"/>
      <c r="E107" s="203"/>
      <c r="F107" s="201"/>
    </row>
    <row r="108" spans="1:13" ht="12" thickBot="1" x14ac:dyDescent="0.25">
      <c r="C108" s="182" t="s">
        <v>411</v>
      </c>
      <c r="D108" s="713" t="s">
        <v>88</v>
      </c>
      <c r="E108" s="713" t="s">
        <v>132</v>
      </c>
      <c r="F108" s="201"/>
    </row>
    <row r="109" spans="1:13" ht="12" customHeight="1" thickBot="1" x14ac:dyDescent="0.25">
      <c r="C109" s="182" t="s">
        <v>276</v>
      </c>
      <c r="D109" s="714"/>
      <c r="E109" s="714"/>
      <c r="F109" s="497"/>
      <c r="G109" s="197"/>
    </row>
    <row r="110" spans="1:13" x14ac:dyDescent="0.2">
      <c r="C110" s="498" t="s">
        <v>278</v>
      </c>
      <c r="D110" s="503" t="s">
        <v>389</v>
      </c>
      <c r="E110" s="499" t="s">
        <v>389</v>
      </c>
      <c r="F110" s="497"/>
      <c r="G110" s="197"/>
    </row>
    <row r="111" spans="1:13" x14ac:dyDescent="0.2">
      <c r="C111" s="498" t="s">
        <v>280</v>
      </c>
      <c r="D111" s="503" t="s">
        <v>389</v>
      </c>
      <c r="E111" s="500">
        <v>65</v>
      </c>
      <c r="F111" s="497"/>
      <c r="G111" s="197"/>
    </row>
    <row r="112" spans="1:13" x14ac:dyDescent="0.2">
      <c r="C112" s="498" t="s">
        <v>282</v>
      </c>
      <c r="D112" s="510">
        <f>163.71*2*100/1000</f>
        <v>32.741999999999997</v>
      </c>
      <c r="E112" s="500">
        <v>24</v>
      </c>
      <c r="F112" s="497"/>
      <c r="G112" s="197"/>
    </row>
    <row r="113" spans="1:7" x14ac:dyDescent="0.2">
      <c r="C113" s="498" t="s">
        <v>283</v>
      </c>
      <c r="D113" s="503" t="s">
        <v>389</v>
      </c>
      <c r="E113" s="499" t="s">
        <v>389</v>
      </c>
      <c r="F113" s="497"/>
      <c r="G113" s="197"/>
    </row>
    <row r="114" spans="1:7" x14ac:dyDescent="0.2">
      <c r="C114" s="508" t="s">
        <v>284</v>
      </c>
      <c r="D114" s="509"/>
      <c r="E114" s="501"/>
      <c r="F114" s="497"/>
      <c r="G114" s="197"/>
    </row>
    <row r="115" spans="1:7" x14ac:dyDescent="0.2">
      <c r="C115" s="502" t="s">
        <v>285</v>
      </c>
      <c r="D115" s="504">
        <v>13.2</v>
      </c>
      <c r="E115" s="501">
        <v>9</v>
      </c>
      <c r="F115" s="497"/>
      <c r="G115" s="197"/>
    </row>
    <row r="116" spans="1:7" x14ac:dyDescent="0.2">
      <c r="C116" s="502" t="s">
        <v>286</v>
      </c>
      <c r="D116" s="503" t="s">
        <v>389</v>
      </c>
      <c r="E116" s="499" t="s">
        <v>389</v>
      </c>
      <c r="F116" s="497"/>
      <c r="G116" s="197"/>
    </row>
    <row r="117" spans="1:7" x14ac:dyDescent="0.2">
      <c r="C117" s="505" t="s">
        <v>230</v>
      </c>
      <c r="D117" s="506">
        <f>SUM(D110:D116)</f>
        <v>45.941999999999993</v>
      </c>
      <c r="E117" s="507">
        <f>SUM(E110:E116)</f>
        <v>98</v>
      </c>
      <c r="F117" s="497"/>
      <c r="G117" s="197"/>
    </row>
    <row r="118" spans="1:7" ht="22.5" x14ac:dyDescent="0.2">
      <c r="C118" s="505" t="s">
        <v>439</v>
      </c>
      <c r="D118" s="506">
        <f>SUM(H40:H41,H43:H44,H46,M40:M41,M43:M44,M46,D112,D115)</f>
        <v>47.920555927165708</v>
      </c>
      <c r="E118" s="507">
        <f>SUM(E111,E112,E115,Z7,Z10,Z11,Z13)</f>
        <v>98.1</v>
      </c>
      <c r="F118" s="205"/>
      <c r="G118" s="205"/>
    </row>
    <row r="119" spans="1:7" x14ac:dyDescent="0.2">
      <c r="C119" s="505" t="s">
        <v>512</v>
      </c>
      <c r="D119" s="506">
        <f>D118/GDP!$D$3</f>
        <v>3.2215942922738721E-3</v>
      </c>
      <c r="E119" s="507">
        <f>E118/GDP!$D$3</f>
        <v>6.5950487000278656E-3</v>
      </c>
      <c r="F119" s="497"/>
      <c r="G119" s="197"/>
    </row>
    <row r="120" spans="1:7" x14ac:dyDescent="0.2">
      <c r="C120" s="201"/>
      <c r="D120" s="201"/>
      <c r="E120" s="205"/>
      <c r="F120" s="201"/>
    </row>
    <row r="121" spans="1:7" ht="12" thickBot="1" x14ac:dyDescent="0.25">
      <c r="A121" s="179" t="s">
        <v>412</v>
      </c>
      <c r="C121" s="178" t="s">
        <v>435</v>
      </c>
      <c r="F121" s="201"/>
    </row>
    <row r="122" spans="1:7" ht="12" thickBot="1" x14ac:dyDescent="0.25">
      <c r="A122" s="178" t="s">
        <v>413</v>
      </c>
      <c r="C122" s="182"/>
      <c r="D122" s="182" t="s">
        <v>297</v>
      </c>
      <c r="E122" s="182" t="s">
        <v>298</v>
      </c>
      <c r="F122" s="201"/>
    </row>
    <row r="123" spans="1:7" ht="12" thickBot="1" x14ac:dyDescent="0.25">
      <c r="C123" s="186" t="s">
        <v>276</v>
      </c>
      <c r="D123" s="187" t="s">
        <v>299</v>
      </c>
      <c r="E123" s="187" t="s">
        <v>277</v>
      </c>
      <c r="F123" s="201"/>
    </row>
    <row r="124" spans="1:7" ht="12" thickBot="1" x14ac:dyDescent="0.25">
      <c r="C124" s="188" t="s">
        <v>278</v>
      </c>
      <c r="D124" s="199">
        <f>+E124/$E$131</f>
        <v>0.28550932160754533</v>
      </c>
      <c r="E124" s="188">
        <f>SUM(D40:M40,E110)</f>
        <v>281.80695655097128</v>
      </c>
      <c r="F124" s="201"/>
    </row>
    <row r="125" spans="1:7" ht="12" thickBot="1" x14ac:dyDescent="0.25">
      <c r="C125" s="188" t="s">
        <v>280</v>
      </c>
      <c r="D125" s="199">
        <f t="shared" ref="D125:D131" si="30">+E125/$E$131</f>
        <v>0.13962239769822654</v>
      </c>
      <c r="E125" s="188">
        <f>SUM(D41:M41,E111)</f>
        <v>137.81183304330588</v>
      </c>
      <c r="F125" s="201"/>
    </row>
    <row r="126" spans="1:7" ht="12" thickBot="1" x14ac:dyDescent="0.25">
      <c r="C126" s="188" t="s">
        <v>282</v>
      </c>
      <c r="D126" s="199">
        <f t="shared" si="30"/>
        <v>0.14171994940860896</v>
      </c>
      <c r="E126" s="188">
        <f>SUM(D42:G42,I42:L42,D112,E112)</f>
        <v>139.88218458343414</v>
      </c>
      <c r="F126" s="201"/>
    </row>
    <row r="127" spans="1:7" ht="12" thickBot="1" x14ac:dyDescent="0.25">
      <c r="C127" s="188" t="s">
        <v>283</v>
      </c>
      <c r="D127" s="199">
        <f t="shared" si="30"/>
        <v>6.5243196945735688E-2</v>
      </c>
      <c r="E127" s="188">
        <f>SUM(D43:M43,E113)</f>
        <v>64.397150549803627</v>
      </c>
      <c r="F127" s="201"/>
    </row>
    <row r="128" spans="1:7" ht="12" thickBot="1" x14ac:dyDescent="0.25">
      <c r="C128" s="188" t="s">
        <v>284</v>
      </c>
      <c r="D128" s="199">
        <f>+E128/$E$131</f>
        <v>0.27416037831064438</v>
      </c>
      <c r="E128" s="188">
        <f>SUM(D44:M44,E114)</f>
        <v>270.60518158768167</v>
      </c>
      <c r="F128" s="201"/>
    </row>
    <row r="129" spans="1:7" ht="12" thickBot="1" x14ac:dyDescent="0.25">
      <c r="C129" s="188" t="s">
        <v>285</v>
      </c>
      <c r="D129" s="199">
        <f t="shared" si="30"/>
        <v>5.412622354600341E-2</v>
      </c>
      <c r="E129" s="188">
        <f>SUM(D45:G45,I45:L45,D115,E115)</f>
        <v>53.424337395412159</v>
      </c>
      <c r="F129" s="201"/>
    </row>
    <row r="130" spans="1:7" ht="12" thickBot="1" x14ac:dyDescent="0.25">
      <c r="C130" s="188" t="s">
        <v>286</v>
      </c>
      <c r="D130" s="199">
        <f t="shared" si="30"/>
        <v>3.9618532483235679E-2</v>
      </c>
      <c r="E130" s="188">
        <f>SUM(D46:M46,E116)</f>
        <v>39.10477598158176</v>
      </c>
      <c r="F130" s="201"/>
    </row>
    <row r="131" spans="1:7" ht="12" thickBot="1" x14ac:dyDescent="0.25">
      <c r="C131" s="186" t="s">
        <v>230</v>
      </c>
      <c r="D131" s="199">
        <f t="shared" si="30"/>
        <v>1</v>
      </c>
      <c r="E131" s="591">
        <f>SUM(E124:E130)</f>
        <v>987.0324196921905</v>
      </c>
      <c r="F131" s="201"/>
    </row>
    <row r="132" spans="1:7" x14ac:dyDescent="0.2">
      <c r="C132" s="178" t="s">
        <v>381</v>
      </c>
      <c r="D132" s="536"/>
      <c r="E132" s="189"/>
      <c r="G132" s="189"/>
    </row>
    <row r="133" spans="1:7" x14ac:dyDescent="0.2">
      <c r="E133" s="189"/>
      <c r="G133" s="189"/>
    </row>
    <row r="135" spans="1:7" ht="12" thickBot="1" x14ac:dyDescent="0.25">
      <c r="C135" s="178" t="s">
        <v>435</v>
      </c>
    </row>
    <row r="136" spans="1:7" ht="12" thickBot="1" x14ac:dyDescent="0.25">
      <c r="A136" s="179" t="s">
        <v>513</v>
      </c>
      <c r="C136" s="182"/>
      <c r="D136" s="182" t="s">
        <v>297</v>
      </c>
      <c r="E136" s="182" t="s">
        <v>298</v>
      </c>
    </row>
    <row r="137" spans="1:7" ht="12" thickBot="1" x14ac:dyDescent="0.25">
      <c r="C137" s="186" t="s">
        <v>276</v>
      </c>
      <c r="D137" s="187" t="s">
        <v>299</v>
      </c>
      <c r="E137" s="187" t="s">
        <v>277</v>
      </c>
    </row>
    <row r="138" spans="1:7" ht="12" thickBot="1" x14ac:dyDescent="0.25">
      <c r="C138" s="188" t="s">
        <v>0</v>
      </c>
      <c r="D138" s="275">
        <f>+E138/$E$143</f>
        <v>0.83104538771439784</v>
      </c>
      <c r="E138" s="188">
        <f>+F14+G14+I14+P14+R14</f>
        <v>820.35184444854826</v>
      </c>
      <c r="F138" s="198"/>
    </row>
    <row r="139" spans="1:7" ht="12" thickBot="1" x14ac:dyDescent="0.25">
      <c r="C139" s="188" t="s">
        <v>86</v>
      </c>
      <c r="D139" s="274">
        <f t="shared" ref="D139:D142" si="31">+E139/$E$143</f>
        <v>1.8089966888804772E-2</v>
      </c>
      <c r="E139" s="188">
        <f>+J14+K14+S14</f>
        <v>17.857192787097464</v>
      </c>
      <c r="F139" s="198"/>
    </row>
    <row r="140" spans="1:7" ht="12" thickBot="1" x14ac:dyDescent="0.25">
      <c r="C140" s="188" t="s">
        <v>300</v>
      </c>
      <c r="D140" s="274">
        <f t="shared" si="31"/>
        <v>2.9406657824937927E-3</v>
      </c>
      <c r="E140" s="188">
        <f>+X14</f>
        <v>2.9028265293791269</v>
      </c>
      <c r="F140" s="198"/>
    </row>
    <row r="141" spans="1:7" ht="12" thickBot="1" x14ac:dyDescent="0.25">
      <c r="C141" s="188" t="s">
        <v>380</v>
      </c>
      <c r="D141" s="275">
        <f t="shared" si="31"/>
        <v>4.8545215384688083E-2</v>
      </c>
      <c r="E141" s="188">
        <f>H47+M47</f>
        <v>47.920555927165708</v>
      </c>
      <c r="F141" s="198"/>
    </row>
    <row r="142" spans="1:7" ht="12" thickBot="1" x14ac:dyDescent="0.25">
      <c r="C142" s="188" t="s">
        <v>414</v>
      </c>
      <c r="D142" s="275">
        <f t="shared" si="31"/>
        <v>9.9378764229615418E-2</v>
      </c>
      <c r="E142" s="188">
        <f>N47</f>
        <v>98.1</v>
      </c>
    </row>
    <row r="143" spans="1:7" ht="12" thickBot="1" x14ac:dyDescent="0.25">
      <c r="C143" s="186" t="s">
        <v>230</v>
      </c>
      <c r="D143" s="613">
        <f>SUM(D138:D142)</f>
        <v>0.99999999999999989</v>
      </c>
      <c r="E143" s="591">
        <f>SUM(E138:E142)</f>
        <v>987.13241969219064</v>
      </c>
      <c r="F143" s="198"/>
    </row>
    <row r="154" spans="1:13" ht="12" thickBot="1" x14ac:dyDescent="0.25"/>
    <row r="155" spans="1:13" ht="12" customHeight="1" thickBot="1" x14ac:dyDescent="0.25">
      <c r="A155" s="179" t="s">
        <v>302</v>
      </c>
      <c r="C155" s="180"/>
      <c r="D155" s="715" t="s">
        <v>229</v>
      </c>
      <c r="E155" s="723"/>
      <c r="F155" s="723"/>
      <c r="G155" s="723"/>
      <c r="H155" s="723"/>
      <c r="I155" s="716"/>
      <c r="J155" s="271" t="s">
        <v>378</v>
      </c>
      <c r="K155" s="715" t="s">
        <v>274</v>
      </c>
      <c r="L155" s="723"/>
      <c r="M155" s="716"/>
    </row>
    <row r="156" spans="1:13" ht="23.25" thickBot="1" x14ac:dyDescent="0.25">
      <c r="A156" s="178" t="s">
        <v>311</v>
      </c>
      <c r="C156" s="183"/>
      <c r="D156" s="182" t="s">
        <v>261</v>
      </c>
      <c r="E156" s="182" t="s">
        <v>71</v>
      </c>
      <c r="F156" s="182" t="s">
        <v>79</v>
      </c>
      <c r="G156" s="182" t="s">
        <v>377</v>
      </c>
      <c r="H156" s="182" t="s">
        <v>303</v>
      </c>
      <c r="I156" s="182" t="s">
        <v>304</v>
      </c>
      <c r="J156" s="182" t="s">
        <v>431</v>
      </c>
      <c r="K156" s="182" t="s">
        <v>293</v>
      </c>
      <c r="L156" s="182" t="s">
        <v>86</v>
      </c>
      <c r="M156" s="182" t="s">
        <v>275</v>
      </c>
    </row>
    <row r="157" spans="1:13" ht="12" thickBot="1" x14ac:dyDescent="0.25">
      <c r="C157" s="186" t="s">
        <v>305</v>
      </c>
      <c r="D157" s="187" t="s">
        <v>288</v>
      </c>
      <c r="E157" s="187" t="s">
        <v>288</v>
      </c>
      <c r="F157" s="187" t="s">
        <v>288</v>
      </c>
      <c r="G157" s="187" t="s">
        <v>288</v>
      </c>
      <c r="H157" s="187" t="s">
        <v>288</v>
      </c>
      <c r="I157" s="187" t="s">
        <v>288</v>
      </c>
      <c r="J157" s="187" t="s">
        <v>376</v>
      </c>
      <c r="K157" s="187" t="s">
        <v>289</v>
      </c>
      <c r="L157" s="187" t="s">
        <v>289</v>
      </c>
      <c r="M157" s="187" t="s">
        <v>289</v>
      </c>
    </row>
    <row r="158" spans="1:13" ht="12" thickBot="1" x14ac:dyDescent="0.25">
      <c r="C158" s="186" t="s">
        <v>408</v>
      </c>
      <c r="D158" s="191">
        <f>+Acc_output!P5+AP_output!R5+CC_output!R5+Noise_output!T5+WTT_output!R5+Hab_output!R5</f>
        <v>7.8271165850843536</v>
      </c>
      <c r="E158" s="191">
        <f>+Acc_output!Q5+AP_output!S5+CC_output!S5+Noise_output!U5+WTT_output!S5+Hab_output!S5</f>
        <v>2.9034051248573101</v>
      </c>
      <c r="F158" s="191">
        <f>+Acc_output!R5+AP_output!U5+CC_output!U5+Noise_output!W5+WTT_output!U5+Hab_output!U5</f>
        <v>24.512849935134494</v>
      </c>
      <c r="G158" s="191">
        <f>+Acc_output!P50+AP_output!P50+Noise_output!R50+WTT_output!P50+Hab_output!P50</f>
        <v>1.3084308906233295</v>
      </c>
      <c r="H158" s="572">
        <f>+Acc_output!Q50+AP_output!Q50+Noise_output!S50+WTT_output!Q50+Hab_output!Q50</f>
        <v>2.6412171222400191</v>
      </c>
      <c r="I158" s="191">
        <f>Acc_output!Q50+AP_output!R50+CC_output!P50+Noise_output!T50+WTT_output!R50+Hab_output!R50</f>
        <v>3.9410193808062162</v>
      </c>
      <c r="J158" s="191">
        <f>Acc_output!AF5+AP_output!AJ5+CC_output!AJ5+Noise_output!AK5+WTT_output!AJ5+Hab_output!AJ5</f>
        <v>13.138215896806143</v>
      </c>
      <c r="K158" s="191">
        <f>+Acc_output!T5+AP_output!X5+CC_output!X5+Noise_output!AA5+WTT_output!X5+Hab_output!X5</f>
        <v>3.3573052139824475</v>
      </c>
      <c r="L158" s="191">
        <f>+Acc_output!R50+AP_output!S50*0.75+AP_output!T50*0.25+CC_output!Q50*0.25+Noise_output!U50*0.75+Noise_output!V50*0.25+WTT_output!S50*0.75+WTT_output!T50*0.25+Hab_output!S50*0.75+Hab_output!T50*0.25</f>
        <v>1.2945534265527243</v>
      </c>
      <c r="M158" s="191">
        <f>+Acc_output!P95+AP_output!P95+CC_output!P95+WTT_output!P95+Hab_output!P95</f>
        <v>1.9498612043477008</v>
      </c>
    </row>
    <row r="159" spans="1:13" ht="12" thickBot="1" x14ac:dyDescent="0.25">
      <c r="C159" s="188" t="s">
        <v>3</v>
      </c>
      <c r="D159" s="187">
        <f>+Acc_output!P7+AP_output!R7+CC_output!R7+Noise_output!T7+WTT_output!R7+Hab_output!R7</f>
        <v>12.808458665188976</v>
      </c>
      <c r="E159" s="187">
        <f>+Acc_output!Q7+AP_output!S7+CC_output!S7+Noise_output!U7+WTT_output!S7+Hab_output!S7</f>
        <v>3.7660803879585822</v>
      </c>
      <c r="F159" s="187">
        <f>+Acc_output!R7+AP_output!U7+CC_output!U7+Noise_output!W7+WTT_output!U7+Hab_output!U7</f>
        <v>69.258079713515741</v>
      </c>
      <c r="G159" s="187"/>
      <c r="H159" s="187">
        <f>+Acc_output!Q52+AP_output!Q52+Noise_output!S52+WTT_output!Q52+Hab_output!Q52</f>
        <v>2.870034168544132</v>
      </c>
      <c r="I159" s="187">
        <f>Acc_output!Q52+AP_output!R52+CC_output!P52+Noise_output!T52+WTT_output!R52+Hab_output!R52</f>
        <v>8.4447065233968228</v>
      </c>
      <c r="J159" s="187">
        <f>Acc_output!AF7+AP_output!AJ7+CC_output!AJ7+Noise_output!AK7+WTT_output!AJ7+Hab_output!AJ7</f>
        <v>16.28568173486233</v>
      </c>
      <c r="K159" s="187">
        <f>+Acc_output!T7+AP_output!X7+CC_output!X7+Noise_output!AA7+WTT_output!X7+Hab_output!X7</f>
        <v>4.291971277149746</v>
      </c>
      <c r="L159" s="187">
        <f>+Acc_output!R52+AP_output!S52*0.75+AP_output!T52*0.25+CC_output!Q52*0.25+Noise_output!U52*0.75+Noise_output!V52*0.25+WTT_output!S52*0.75+WTT_output!T52*0.25+Hab_output!S52*0.75+Hab_output!T52*0.25</f>
        <v>3.2484623620339113</v>
      </c>
      <c r="M159" s="187">
        <f>+Acc_output!P97+AP_output!P97+CC_output!P97+WTT_output!P97+Hab_output!P97</f>
        <v>2.4630289712876259</v>
      </c>
    </row>
    <row r="160" spans="1:13" ht="12" thickBot="1" x14ac:dyDescent="0.25">
      <c r="C160" s="188" t="s">
        <v>5</v>
      </c>
      <c r="D160" s="187">
        <f>+Acc_output!P8+AP_output!R8+CC_output!R8+Noise_output!T8+WTT_output!R8+Hab_output!R8</f>
        <v>10.906285455086637</v>
      </c>
      <c r="E160" s="187">
        <f>+Acc_output!Q8+AP_output!S8+CC_output!S8+Noise_output!U8+WTT_output!S8+Hab_output!S8</f>
        <v>4.1501449755216218</v>
      </c>
      <c r="F160" s="187">
        <f>+Acc_output!R8+AP_output!U8+CC_output!U8+Noise_output!W8+WTT_output!U8+Hab_output!U8</f>
        <v>33.412028900545899</v>
      </c>
      <c r="G160" s="187">
        <f>+Acc_output!P53+AP_output!P53+Noise_output!R53+WTT_output!P53+Hab_output!P53</f>
        <v>2.5861501597971706</v>
      </c>
      <c r="H160" s="187">
        <f>+Acc_output!Q53+AP_output!Q53+Noise_output!S53+WTT_output!Q53+Hab_output!Q53</f>
        <v>2.770426434516756</v>
      </c>
      <c r="I160" s="187">
        <f>Acc_output!Q53+AP_output!R53+CC_output!P53+Noise_output!T53+WTT_output!R53+Hab_output!R53</f>
        <v>13.886891274122259</v>
      </c>
      <c r="J160" s="187">
        <f>Acc_output!AF8+AP_output!AJ8+CC_output!AJ8+Noise_output!AK8+WTT_output!AJ8+Hab_output!AJ8</f>
        <v>22.456135358507765</v>
      </c>
      <c r="K160" s="187">
        <f>+Acc_output!T8+AP_output!X8+CC_output!X8+Noise_output!AA8+WTT_output!X8+Hab_output!X8</f>
        <v>5.7423009289716829</v>
      </c>
      <c r="L160" s="187">
        <f>+Acc_output!R53+AP_output!S53*0.75+AP_output!T53*0.25+CC_output!Q53*0.25+Noise_output!U53*0.75+Noise_output!V53*0.25+WTT_output!S53*0.75+WTT_output!T53*0.25+Hab_output!S53*0.75+Hab_output!T53*0.25</f>
        <v>1.6476189653786295</v>
      </c>
      <c r="M160" s="187">
        <f>+Acc_output!P98+AP_output!P98+CC_output!P98+WTT_output!P98+Hab_output!P98</f>
        <v>1.7568027580444929</v>
      </c>
    </row>
    <row r="161" spans="3:13" ht="12" thickBot="1" x14ac:dyDescent="0.25">
      <c r="C161" s="188" t="s">
        <v>7</v>
      </c>
      <c r="D161" s="187">
        <f>+Acc_output!P9+AP_output!R9+CC_output!R9+Noise_output!T9+WTT_output!R9+Hab_output!R9</f>
        <v>5.8697373604401575</v>
      </c>
      <c r="E161" s="187">
        <f>+Acc_output!Q9+AP_output!S9+CC_output!S9+Noise_output!U9+WTT_output!S9+Hab_output!S9</f>
        <v>2.2410065177025862</v>
      </c>
      <c r="F161" s="187">
        <f>+Acc_output!R9+AP_output!U9+CC_output!U9+Noise_output!W9+WTT_output!U9+Hab_output!U9</f>
        <v>43.293296169315582</v>
      </c>
      <c r="G161" s="187"/>
      <c r="H161" s="187">
        <f>+Acc_output!Q54+AP_output!Q54+Noise_output!S54+WTT_output!Q54+Hab_output!Q54</f>
        <v>5.3612025759319577</v>
      </c>
      <c r="I161" s="187">
        <f>Acc_output!Q54+AP_output!R54+CC_output!P54+Noise_output!T54+WTT_output!R54+Hab_output!R54</f>
        <v>5.2984584514267858</v>
      </c>
      <c r="J161" s="187">
        <f>Acc_output!AF9+AP_output!AJ9+CC_output!AJ9+Noise_output!AK9+WTT_output!AJ9+Hab_output!AJ9</f>
        <v>8.551238316776212</v>
      </c>
      <c r="K161" s="187">
        <f>+Acc_output!T9+AP_output!X9+CC_output!X9+Noise_output!AA9+WTT_output!X9+Hab_output!X9</f>
        <v>2.5875886433502679</v>
      </c>
      <c r="L161" s="187">
        <f>+Acc_output!R54+AP_output!S54*0.75+AP_output!T54*0.25+CC_output!Q54*0.25+Noise_output!U54*0.75+Noise_output!V54*0.25+WTT_output!S54*0.75+WTT_output!T54*0.25+Hab_output!S54*0.75+Hab_output!T54*0.25</f>
        <v>1.1364331438775492</v>
      </c>
      <c r="M161" s="187">
        <f>+Acc_output!P99+AP_output!P99+CC_output!P99+WTT_output!P99+Hab_output!P99</f>
        <v>0.84294663128774194</v>
      </c>
    </row>
    <row r="162" spans="3:13" ht="12" thickBot="1" x14ac:dyDescent="0.25">
      <c r="C162" s="188" t="s">
        <v>9</v>
      </c>
      <c r="D162" s="187">
        <f>+Acc_output!P10+AP_output!R10+CC_output!R10+Noise_output!T10+WTT_output!R10+Hab_output!R10</f>
        <v>10.177200407844449</v>
      </c>
      <c r="E162" s="187">
        <f>+Acc_output!Q10+AP_output!S10+CC_output!S10+Noise_output!U10+WTT_output!S10+Hab_output!S10</f>
        <v>2.7806692990720112</v>
      </c>
      <c r="F162" s="187">
        <f>+Acc_output!R10+AP_output!U10+CC_output!U10+Noise_output!W10+WTT_output!U10+Hab_output!U10</f>
        <v>17.856451514190873</v>
      </c>
      <c r="G162" s="187"/>
      <c r="H162" s="583">
        <f>+Acc_output!Q55+AP_output!Q55+Noise_output!S55+WTT_output!Q55+Hab_output!Q55</f>
        <v>3.8298343344076065</v>
      </c>
      <c r="I162" s="187">
        <f>Acc_output!Q55+AP_output!R55+CC_output!P55+Noise_output!T55+WTT_output!R55+Hab_output!R55</f>
        <v>5.411237796664496</v>
      </c>
      <c r="J162" s="187">
        <f>Acc_output!AF10+AP_output!AJ10+CC_output!AJ10+Noise_output!AK10+WTT_output!AJ10+Hab_output!AJ10</f>
        <v>10.995378569013097</v>
      </c>
      <c r="K162" s="187">
        <f>+Acc_output!T10+AP_output!X10+CC_output!X10+Noise_output!AA10+WTT_output!X10+Hab_output!X10</f>
        <v>3.0374930108612501</v>
      </c>
      <c r="L162" s="187">
        <f>+Acc_output!R55+AP_output!S55*0.75+AP_output!T55*0.25+CC_output!Q55*0.25+Noise_output!U55*0.75+Noise_output!V55*0.25+WTT_output!S55*0.75+WTT_output!T55*0.25+Hab_output!S55*0.75+Hab_output!T55*0.25</f>
        <v>0.97920670873178839</v>
      </c>
      <c r="M162" s="187">
        <f>+Acc_output!P100+AP_output!P100+CC_output!P100+WTT_output!P100+Hab_output!P100</f>
        <v>1.7297421121304395</v>
      </c>
    </row>
    <row r="163" spans="3:13" ht="12" thickBot="1" x14ac:dyDescent="0.25">
      <c r="C163" s="188" t="s">
        <v>11</v>
      </c>
      <c r="D163" s="187">
        <f>+Acc_output!P11+AP_output!R11+CC_output!R11+Noise_output!T11+WTT_output!R11+Hab_output!R11</f>
        <v>6.0253936993901061</v>
      </c>
      <c r="E163" s="187">
        <f>+Acc_output!Q11+AP_output!S11+CC_output!S11+Noise_output!U11+WTT_output!S11+Hab_output!S11</f>
        <v>1.9937355919837927</v>
      </c>
      <c r="F163" s="187">
        <f>+Acc_output!R11+AP_output!U11+CC_output!U11+Noise_output!W11+WTT_output!U11+Hab_output!U11</f>
        <v>21.105821132936445</v>
      </c>
      <c r="G163" s="187"/>
      <c r="H163" s="187">
        <v>0</v>
      </c>
      <c r="I163" s="187">
        <v>0</v>
      </c>
      <c r="J163" s="187">
        <f>Acc_output!AF11+AP_output!AJ11+CC_output!AJ11+Noise_output!AK11+WTT_output!AJ11+Hab_output!AJ11</f>
        <v>10.470249909380202</v>
      </c>
      <c r="K163" s="187">
        <f>+Acc_output!T11+AP_output!X11+CC_output!X11+Noise_output!AA11+WTT_output!X11+Hab_output!X11</f>
        <v>3.805973445605412</v>
      </c>
      <c r="L163" s="187">
        <v>0</v>
      </c>
      <c r="M163" s="187">
        <v>0</v>
      </c>
    </row>
    <row r="164" spans="3:13" ht="12" thickBot="1" x14ac:dyDescent="0.25">
      <c r="C164" s="188" t="s">
        <v>13</v>
      </c>
      <c r="D164" s="187">
        <f>+Acc_output!P12+AP_output!R12+CC_output!R12+Noise_output!T12+WTT_output!R12+Hab_output!R12</f>
        <v>8.0409851632054909</v>
      </c>
      <c r="E164" s="187">
        <f>+Acc_output!Q12+AP_output!S12+CC_output!S12+Noise_output!U12+WTT_output!S12+Hab_output!S12</f>
        <v>3.0558147631191805</v>
      </c>
      <c r="F164" s="187">
        <f>+Acc_output!R12+AP_output!U12+CC_output!U12+Noise_output!W12+WTT_output!U12+Hab_output!U12</f>
        <v>16.790074267704099</v>
      </c>
      <c r="G164" s="187"/>
      <c r="H164" s="187">
        <f>+Acc_output!Q57+AP_output!Q57+Noise_output!S57+WTT_output!Q57+Hab_output!Q57</f>
        <v>2.8790451243208044</v>
      </c>
      <c r="I164" s="187">
        <f>Acc_output!Q57+AP_output!R57+CC_output!P57+Noise_output!T57+WTT_output!R57+Hab_output!R57</f>
        <v>5.0520866383207439</v>
      </c>
      <c r="J164" s="187">
        <f>Acc_output!AF12+AP_output!AJ12+CC_output!AJ12+Noise_output!AK12+WTT_output!AJ12+Hab_output!AJ12</f>
        <v>14.221756515358079</v>
      </c>
      <c r="K164" s="187">
        <f>+Acc_output!T12+AP_output!X12+CC_output!X12+Noise_output!AA12+WTT_output!X12+Hab_output!X12</f>
        <v>4.4152577350171098</v>
      </c>
      <c r="L164" s="187">
        <f>+Acc_output!R57+AP_output!S57*0.75+AP_output!T57*0.25+CC_output!Q57*0.25+Noise_output!U57*0.75+Noise_output!V57*0.25+WTT_output!S57*0.75+WTT_output!T57*0.25+Hab_output!S57*0.75+Hab_output!T57*0.25</f>
        <v>1.2310129017510847</v>
      </c>
      <c r="M164" s="187">
        <f>+Acc_output!P102+AP_output!P102+CC_output!P102+WTT_output!P102+Hab_output!P102</f>
        <v>11.726009392041917</v>
      </c>
    </row>
    <row r="165" spans="3:13" ht="12" thickBot="1" x14ac:dyDescent="0.25">
      <c r="C165" s="188" t="s">
        <v>15</v>
      </c>
      <c r="D165" s="187">
        <f>+Acc_output!P13+AP_output!R13+CC_output!R13+Noise_output!T13+WTT_output!R13+Hab_output!R13</f>
        <v>5.8379886209039498</v>
      </c>
      <c r="E165" s="187">
        <f>+Acc_output!Q13+AP_output!S13+CC_output!S13+Noise_output!U13+WTT_output!S13+Hab_output!S13</f>
        <v>2.1887436236699451</v>
      </c>
      <c r="F165" s="187">
        <f>+Acc_output!R13+AP_output!U13+CC_output!U13+Noise_output!W13+WTT_output!U13+Hab_output!U13</f>
        <v>21.664164688579458</v>
      </c>
      <c r="G165" s="187"/>
      <c r="H165" s="187">
        <f>+Acc_output!Q58+AP_output!Q58+Noise_output!S58+WTT_output!Q58+Hab_output!Q58</f>
        <v>2.5575220925596285</v>
      </c>
      <c r="I165" s="187">
        <f>Acc_output!Q58+AP_output!R58+CC_output!P58+Noise_output!T58+WTT_output!R58+Hab_output!R58</f>
        <v>2.1170960719682332</v>
      </c>
      <c r="J165" s="187">
        <f>Acc_output!AF13+AP_output!AJ13+CC_output!AJ13+Noise_output!AK13+WTT_output!AJ13+Hab_output!AJ13</f>
        <v>9.7073676682533971</v>
      </c>
      <c r="K165" s="187">
        <f>+Acc_output!T13+AP_output!X13+CC_output!X13+Noise_output!AA13+WTT_output!X13+Hab_output!X13</f>
        <v>4.3852049735112208</v>
      </c>
      <c r="L165" s="187">
        <f>+Acc_output!R58+AP_output!S58*0.75+AP_output!T58*0.25+CC_output!Q58*0.25+Noise_output!U58*0.75+Noise_output!V58*0.25+WTT_output!S58*0.75+WTT_output!T58*0.25+Hab_output!S58*0.75+Hab_output!T58*0.25</f>
        <v>0.92390642940635292</v>
      </c>
      <c r="M165" s="187">
        <v>0</v>
      </c>
    </row>
    <row r="166" spans="3:13" ht="12" thickBot="1" x14ac:dyDescent="0.25">
      <c r="C166" s="188" t="s">
        <v>17</v>
      </c>
      <c r="D166" s="187">
        <f>+Acc_output!P14+AP_output!R14+CC_output!R14+Noise_output!T14+WTT_output!R14+Hab_output!R14</f>
        <v>6.6531047136318939</v>
      </c>
      <c r="E166" s="187">
        <f>+Acc_output!Q14+AP_output!S14+CC_output!S14+Noise_output!U14+WTT_output!S14+Hab_output!S14</f>
        <v>3.160527324112921</v>
      </c>
      <c r="F166" s="187">
        <f>+Acc_output!R14+AP_output!U14+CC_output!U14+Noise_output!W14+WTT_output!U14+Hab_output!U14</f>
        <v>13.366321537997663</v>
      </c>
      <c r="G166" s="187"/>
      <c r="H166" s="187">
        <f>+Acc_output!Q59+AP_output!Q59+Noise_output!S59+WTT_output!Q59+Hab_output!Q59</f>
        <v>3.6085195206849177</v>
      </c>
      <c r="I166" s="187">
        <f>Acc_output!Q59+AP_output!R59+CC_output!P59+Noise_output!T59+WTT_output!R59+Hab_output!R59</f>
        <v>2.6602837646353312</v>
      </c>
      <c r="J166" s="187">
        <f>Acc_output!AF14+AP_output!AJ14+CC_output!AJ14+Noise_output!AK14+WTT_output!AJ14+Hab_output!AJ14</f>
        <v>8.9192159467936918</v>
      </c>
      <c r="K166" s="187">
        <f>+Acc_output!T14+AP_output!X14+CC_output!X14+Noise_output!AA14+WTT_output!X14+Hab_output!X14</f>
        <v>1.968759459515276</v>
      </c>
      <c r="L166" s="187">
        <f>+Acc_output!R59+AP_output!S59*0.75+AP_output!T59*0.25+CC_output!Q59+Noise_output!V59+WTT_output!T59+Hab_output!T59</f>
        <v>1.0122625012511937</v>
      </c>
      <c r="M166" s="187">
        <f>+Acc_output!P104+AP_output!P104+CC_output!P104+WTT_output!P104+Hab_output!P104</f>
        <v>0.97280234958726064</v>
      </c>
    </row>
    <row r="167" spans="3:13" ht="12" thickBot="1" x14ac:dyDescent="0.25">
      <c r="C167" s="188" t="s">
        <v>19</v>
      </c>
      <c r="D167" s="187">
        <f>+Acc_output!P15+AP_output!R15+CC_output!R15+Noise_output!T15+WTT_output!R15+Hab_output!R15</f>
        <v>5.2019350558249009</v>
      </c>
      <c r="E167" s="187">
        <f>+Acc_output!Q15+AP_output!S15+CC_output!S15+Noise_output!U15+WTT_output!S15+Hab_output!S15</f>
        <v>1.7012716964207812</v>
      </c>
      <c r="F167" s="187">
        <f>+Acc_output!R15+AP_output!U15+CC_output!U15+Noise_output!W15+WTT_output!U15+Hab_output!U15</f>
        <v>11.763351253725423</v>
      </c>
      <c r="G167" s="187"/>
      <c r="H167" s="187">
        <f>+Acc_output!Q60+AP_output!Q60+Noise_output!S60+WTT_output!Q60+Hab_output!Q60</f>
        <v>2.9303164426329764</v>
      </c>
      <c r="I167" s="187">
        <f>Acc_output!Q60+AP_output!R60+CC_output!P60+Noise_output!T60+WTT_output!R60+Hab_output!R60</f>
        <v>3.2729453159381459</v>
      </c>
      <c r="J167" s="187">
        <f>Acc_output!AF15+AP_output!AJ15+CC_output!AJ15+Noise_output!AK15+WTT_output!AJ15+Hab_output!AJ15</f>
        <v>10.641426999026534</v>
      </c>
      <c r="K167" s="187">
        <f>+Acc_output!T15+AP_output!X15+CC_output!X15+Noise_output!AA15+WTT_output!X15+Hab_output!X15</f>
        <v>2.7390908028122536</v>
      </c>
      <c r="L167" s="187">
        <f>+Acc_output!R60+AP_output!S60*0.75+AP_output!T60*0.25+CC_output!Q60*0.25+Noise_output!U60*0.75+Noise_output!V60*0.25+WTT_output!S60*0.75+WTT_output!T60*0.25+Hab_output!S60*0.75+Hab_output!T60*0.25</f>
        <v>1.2693251065281626</v>
      </c>
      <c r="M167" s="187">
        <f>+Acc_output!P105+AP_output!P105+CC_output!P105+WTT_output!P105+Hab_output!P105</f>
        <v>56.434096702471528</v>
      </c>
    </row>
    <row r="168" spans="3:13" ht="12" thickBot="1" x14ac:dyDescent="0.25">
      <c r="C168" s="188" t="s">
        <v>21</v>
      </c>
      <c r="D168" s="187">
        <f>+Acc_output!P16+AP_output!R16+CC_output!R16+Noise_output!T16+WTT_output!R16+Hab_output!R16</f>
        <v>6.5149470345267773</v>
      </c>
      <c r="E168" s="187">
        <f>+Acc_output!Q16+AP_output!S16+CC_output!S16+Noise_output!U16+WTT_output!S16+Hab_output!S16</f>
        <v>2.7514362585042385</v>
      </c>
      <c r="F168" s="187">
        <f>+Acc_output!R16+AP_output!U16+CC_output!U16+Noise_output!W16+WTT_output!U16+Hab_output!U16</f>
        <v>20.688454263163429</v>
      </c>
      <c r="G168" s="187">
        <f>+Acc_output!P61+AP_output!P61+Noise_output!R61+WTT_output!P61+Hab_output!P61</f>
        <v>0.88981271565095232</v>
      </c>
      <c r="H168" s="187">
        <f>+Acc_output!Q61+AP_output!Q61+Noise_output!S61+WTT_output!Q61+Hab_output!Q61</f>
        <v>1.3846652087780034</v>
      </c>
      <c r="I168" s="187">
        <f>Acc_output!Q61+AP_output!R61+CC_output!P61+Noise_output!T61+WTT_output!R61+Hab_output!R61</f>
        <v>2.4554789641303691</v>
      </c>
      <c r="J168" s="187">
        <f>Acc_output!AF16+AP_output!AJ16+CC_output!AJ16+Noise_output!AK16+WTT_output!AJ16+Hab_output!AJ16</f>
        <v>11.214414213313596</v>
      </c>
      <c r="K168" s="187">
        <f>+Acc_output!T16+AP_output!X16+CC_output!X16+Noise_output!AA16+WTT_output!X16+Hab_output!X16</f>
        <v>3.7389615551196038</v>
      </c>
      <c r="L168" s="187">
        <f>+Acc_output!R61+AP_output!S61*0.75+AP_output!T61*0.25+CC_output!Q61*0.25+Noise_output!U61*0.75+Noise_output!V61*0.25+WTT_output!S61*0.75+WTT_output!T61*0.25+Hab_output!S61*0.75+Hab_output!T61*0.25</f>
        <v>1.5330071201872226</v>
      </c>
      <c r="M168" s="187">
        <f>+Acc_output!P106+AP_output!P106+CC_output!P106+WTT_output!P106+Hab_output!P106</f>
        <v>2.1229351022943614</v>
      </c>
    </row>
    <row r="169" spans="3:13" ht="12" thickBot="1" x14ac:dyDescent="0.25">
      <c r="C169" s="188" t="s">
        <v>23</v>
      </c>
      <c r="D169" s="187">
        <f>+Acc_output!P17+AP_output!R17+CC_output!R17+Noise_output!T17+WTT_output!R17+Hab_output!R17</f>
        <v>9.8456556538637141</v>
      </c>
      <c r="E169" s="187">
        <f>+Acc_output!Q17+AP_output!S17+CC_output!S17+Noise_output!U17+WTT_output!S17+Hab_output!S17</f>
        <v>3.6206877764721668</v>
      </c>
      <c r="F169" s="187">
        <f>+Acc_output!R17+AP_output!U17+CC_output!U17+Noise_output!W17+WTT_output!U17+Hab_output!U17</f>
        <v>40.387916757257223</v>
      </c>
      <c r="G169" s="187">
        <f>+Acc_output!P62+AP_output!P62+Noise_output!R62+WTT_output!P62+Hab_output!P62</f>
        <v>1.58277984021246</v>
      </c>
      <c r="H169" s="187">
        <f>+Acc_output!Q62+AP_output!Q62+Noise_output!S62+WTT_output!Q62+Hab_output!Q62</f>
        <v>3.5462050551928899</v>
      </c>
      <c r="I169" s="187">
        <f>Acc_output!Q62+AP_output!R62+CC_output!P62+Noise_output!T62+WTT_output!R62+Hab_output!R62</f>
        <v>7.0993314296107215</v>
      </c>
      <c r="J169" s="187">
        <f>Acc_output!AF17+AP_output!AJ17+CC_output!AJ17+Noise_output!AK17+WTT_output!AJ17+Hab_output!AJ17</f>
        <v>19.341671542748724</v>
      </c>
      <c r="K169" s="187">
        <f>+Acc_output!T17+AP_output!X17+CC_output!X17+Noise_output!AA17+WTT_output!X17+Hab_output!X17</f>
        <v>4.3631481064905655</v>
      </c>
      <c r="L169" s="187">
        <f>+Acc_output!R62+AP_output!S62*0.75+AP_output!T62*0.25+CC_output!Q62*0.25+Noise_output!U62*0.75+Noise_output!V62*0.25+WTT_output!S62*0.75+WTT_output!T62*0.25+Hab_output!S62*0.75+Hab_output!T62*0.25</f>
        <v>1.8933493216021533</v>
      </c>
      <c r="M169" s="187">
        <f>+Acc_output!P107+AP_output!P107+CC_output!P107+WTT_output!P107+Hab_output!P107</f>
        <v>2.2198981969059757</v>
      </c>
    </row>
    <row r="170" spans="3:13" ht="12" thickBot="1" x14ac:dyDescent="0.25">
      <c r="C170" s="188" t="s">
        <v>25</v>
      </c>
      <c r="D170" s="187">
        <f>+Acc_output!P18+AP_output!R18+CC_output!R18+Noise_output!T18+WTT_output!R18+Hab_output!R18</f>
        <v>4.6040956420045775</v>
      </c>
      <c r="E170" s="187">
        <f>+Acc_output!Q18+AP_output!S18+CC_output!S18+Noise_output!U18+WTT_output!S18+Hab_output!S18</f>
        <v>1.5356708182746202</v>
      </c>
      <c r="F170" s="187">
        <f>+Acc_output!R18+AP_output!U18+CC_output!U18+Noise_output!W18+WTT_output!U18+Hab_output!U18</f>
        <v>16.253312308388328</v>
      </c>
      <c r="G170" s="187"/>
      <c r="H170" s="187">
        <f>+Acc_output!Q63+AP_output!Q63+Noise_output!S63+WTT_output!Q63+Hab_output!Q63</f>
        <v>8.7866416535933123</v>
      </c>
      <c r="I170" s="187">
        <f>Acc_output!Q63+AP_output!R63+CC_output!P63+Noise_output!T63+WTT_output!R63+Hab_output!R63</f>
        <v>3.7899529099131306</v>
      </c>
      <c r="J170" s="187">
        <f>Acc_output!AF18+AP_output!AJ18+CC_output!AJ18+Noise_output!AK18+WTT_output!AJ18+Hab_output!AJ18</f>
        <v>10.675034655691574</v>
      </c>
      <c r="K170" s="187">
        <f>+Acc_output!T18+AP_output!X18+CC_output!X18+Noise_output!AA18+WTT_output!X18+Hab_output!X18</f>
        <v>2.3057666504401748</v>
      </c>
      <c r="L170" s="187">
        <f>+Acc_output!R63+AP_output!S63*0.75+AP_output!T63*0.25+CC_output!Q63*0.25+Noise_output!U63*0.75+Noise_output!V63*0.25+WTT_output!S63*0.75+WTT_output!T63*0.25+Hab_output!S63*0.75+Hab_output!T63*0.25</f>
        <v>1.8936613821924717</v>
      </c>
      <c r="M170" s="187">
        <v>0</v>
      </c>
    </row>
    <row r="171" spans="3:13" ht="12" thickBot="1" x14ac:dyDescent="0.25">
      <c r="C171" s="188" t="s">
        <v>27</v>
      </c>
      <c r="D171" s="187">
        <f>+Acc_output!P19+AP_output!R19+CC_output!R19+Noise_output!T19+WTT_output!R19+Hab_output!R19</f>
        <v>9.1276693406601144</v>
      </c>
      <c r="E171" s="187">
        <f>+Acc_output!Q19+AP_output!S19+CC_output!S19+Noise_output!U19+WTT_output!S19+Hab_output!S19</f>
        <v>2.6186289124755691</v>
      </c>
      <c r="F171" s="187">
        <f>+Acc_output!R19+AP_output!U19+CC_output!U19+Noise_output!W19+WTT_output!U19+Hab_output!U19</f>
        <v>21.380358517850958</v>
      </c>
      <c r="G171" s="187"/>
      <c r="H171" s="187">
        <f>+Acc_output!Q64+AP_output!Q64+Noise_output!S64+WTT_output!Q64+Hab_output!Q64</f>
        <v>4.2898326177038886</v>
      </c>
      <c r="I171" s="187">
        <f>Acc_output!Q64+AP_output!R64+CC_output!P64+Noise_output!T64+WTT_output!R64+Hab_output!R64</f>
        <v>5.885752361550229</v>
      </c>
      <c r="J171" s="187">
        <f>Acc_output!AF19+AP_output!AJ19+CC_output!AJ19+Noise_output!AK19+WTT_output!AJ19+Hab_output!AJ19</f>
        <v>18.168764348551001</v>
      </c>
      <c r="K171" s="187">
        <f>+Acc_output!T19+AP_output!X19+CC_output!X19+Noise_output!AA19+WTT_output!X19+Hab_output!X19</f>
        <v>3.4760290490735271</v>
      </c>
      <c r="L171" s="187">
        <f>+Acc_output!R64+AP_output!S64*0.75+AP_output!T64*0.25+CC_output!Q64*0.25+Noise_output!U64*0.75+Noise_output!V64*0.25+WTT_output!S64*0.75+WTT_output!T64*0.25+Hab_output!S64*0.75+Hab_output!T64*0.25</f>
        <v>0.89131813427877726</v>
      </c>
      <c r="M171" s="187">
        <f>+Acc_output!P109+AP_output!P109+CC_output!P109+WTT_output!P109+Hab_output!P109</f>
        <v>2.006960039937125</v>
      </c>
    </row>
    <row r="172" spans="3:13" ht="12" thickBot="1" x14ac:dyDescent="0.25">
      <c r="C172" s="188" t="s">
        <v>29</v>
      </c>
      <c r="D172" s="187">
        <f>+Acc_output!P20+AP_output!R20+CC_output!R20+Noise_output!T20+WTT_output!R20+Hab_output!R20</f>
        <v>5.928928593222647</v>
      </c>
      <c r="E172" s="187">
        <f>+Acc_output!Q20+AP_output!S20+CC_output!S20+Noise_output!U20+WTT_output!S20+Hab_output!S20</f>
        <v>2.4016103495396828</v>
      </c>
      <c r="F172" s="187">
        <f>+Acc_output!R20+AP_output!U20+CC_output!U20+Noise_output!W20+WTT_output!U20+Hab_output!U20</f>
        <v>14.861565360875446</v>
      </c>
      <c r="G172" s="187"/>
      <c r="H172" s="187">
        <f>+Acc_output!Q65+AP_output!Q65+Noise_output!S65+WTT_output!Q65+Hab_output!Q65</f>
        <v>5.8264577073694159</v>
      </c>
      <c r="I172" s="187">
        <f>Acc_output!Q65+AP_output!R65+CC_output!P65+Noise_output!T65+WTT_output!R65+Hab_output!R65</f>
        <v>2.515838176307843</v>
      </c>
      <c r="J172" s="187">
        <f>Acc_output!AF20+AP_output!AJ20+CC_output!AJ20+Noise_output!AK20+WTT_output!AJ20+Hab_output!AJ20</f>
        <v>10.089119856431793</v>
      </c>
      <c r="K172" s="187">
        <f>+Acc_output!T20+AP_output!X20+CC_output!X20+Noise_output!AA20+WTT_output!X20+Hab_output!X20</f>
        <v>2.7427435965436908</v>
      </c>
      <c r="L172" s="187">
        <f>+Acc_output!R65+AP_output!S65*0.75+AP_output!T65*0.25+CC_output!Q65+Noise_output!V65+WTT_output!T65+Hab_output!T65</f>
        <v>4.0880607129563931</v>
      </c>
      <c r="M172" s="187">
        <v>0</v>
      </c>
    </row>
    <row r="173" spans="3:13" ht="12" thickBot="1" x14ac:dyDescent="0.25">
      <c r="C173" s="188" t="s">
        <v>31</v>
      </c>
      <c r="D173" s="187">
        <f>+Acc_output!P21+AP_output!R21+CC_output!R21+Noise_output!T21+WTT_output!R21+Hab_output!R21</f>
        <v>7.9258825694744699</v>
      </c>
      <c r="E173" s="187">
        <f>+Acc_output!Q21+AP_output!S21+CC_output!S21+Noise_output!U21+WTT_output!S21+Hab_output!S21</f>
        <v>2.6006438550065067</v>
      </c>
      <c r="F173" s="187">
        <f>+Acc_output!R21+AP_output!U21+CC_output!U21+Noise_output!W21+WTT_output!U21+Hab_output!U21</f>
        <v>21.809247064243511</v>
      </c>
      <c r="G173" s="187">
        <f>+Acc_output!P66+AP_output!P66+Noise_output!R66+WTT_output!P66+Hab_output!P66</f>
        <v>1.9093459638738026</v>
      </c>
      <c r="H173" s="187">
        <f>+Acc_output!Q66+AP_output!Q66+Noise_output!S66+WTT_output!Q66+Hab_output!Q66</f>
        <v>3.0278663784515376</v>
      </c>
      <c r="I173" s="187">
        <f>Acc_output!Q66+AP_output!R66+CC_output!P66+Noise_output!T66+WTT_output!R66+Hab_output!R66</f>
        <v>13.435937456532701</v>
      </c>
      <c r="J173" s="187">
        <f>Acc_output!AF21+AP_output!AJ21+CC_output!AJ21+Noise_output!AK21+WTT_output!AJ21+Hab_output!AJ21</f>
        <v>12.96304376713729</v>
      </c>
      <c r="K173" s="187">
        <f>+Acc_output!T21+AP_output!X21+CC_output!X21+Noise_output!AA21+WTT_output!X21+Hab_output!X21</f>
        <v>4.5263410166949329</v>
      </c>
      <c r="L173" s="187">
        <f>+Acc_output!R66+AP_output!S66*0.75+AP_output!T66*0.25+CC_output!Q66*0.25+Noise_output!U66*0.75+Noise_output!V66*0.25+WTT_output!S66*0.75+WTT_output!T66*0.25+Hab_output!S66*0.75+Hab_output!T66*0.25</f>
        <v>2.9793228743418863</v>
      </c>
      <c r="M173" s="187">
        <f>+Acc_output!P111+AP_output!P111+CC_output!P111+WTT_output!P111+Hab_output!P111</f>
        <v>15.229827368473412</v>
      </c>
    </row>
    <row r="174" spans="3:13" ht="12" thickBot="1" x14ac:dyDescent="0.25">
      <c r="C174" s="188" t="s">
        <v>33</v>
      </c>
      <c r="D174" s="187">
        <f>+Acc_output!P22+AP_output!R22+CC_output!R22+Noise_output!T22+WTT_output!R22+Hab_output!R22</f>
        <v>7.8449013882480854</v>
      </c>
      <c r="E174" s="187">
        <f>+Acc_output!Q22+AP_output!S22+CC_output!S22+Noise_output!U22+WTT_output!S22+Hab_output!S22</f>
        <v>2.8799185674768877</v>
      </c>
      <c r="F174" s="187">
        <f>+Acc_output!R22+AP_output!U22+CC_output!U22+Noise_output!W22+WTT_output!U22+Hab_output!U22</f>
        <v>82.853896440070031</v>
      </c>
      <c r="G174" s="187"/>
      <c r="H174" s="187">
        <f>+Acc_output!Q67+AP_output!Q67+Noise_output!S67+WTT_output!Q67+Hab_output!Q67</f>
        <v>1.9601513538970758</v>
      </c>
      <c r="I174" s="187">
        <f>Acc_output!Q67+AP_output!R67+CC_output!P67+Noise_output!T67+WTT_output!R67+Hab_output!R67</f>
        <v>2.2023494950551856</v>
      </c>
      <c r="J174" s="187">
        <f>Acc_output!AF22+AP_output!AJ22+CC_output!AJ22+Noise_output!AK22+WTT_output!AJ22+Hab_output!AJ22</f>
        <v>12.257480259208776</v>
      </c>
      <c r="K174" s="187">
        <f>+Acc_output!T22+AP_output!X22+CC_output!X22+Noise_output!AA22+WTT_output!X22+Hab_output!X22</f>
        <v>2.735330694510409</v>
      </c>
      <c r="L174" s="187">
        <f>+Acc_output!R67+AP_output!S67*0.75+AP_output!T67*0.25+CC_output!Q67+Noise_output!V67+WTT_output!T67+Hab_output!T67</f>
        <v>0.62135649383698555</v>
      </c>
      <c r="M174" s="187">
        <v>0</v>
      </c>
    </row>
    <row r="175" spans="3:13" ht="12" thickBot="1" x14ac:dyDescent="0.25">
      <c r="C175" s="188" t="s">
        <v>35</v>
      </c>
      <c r="D175" s="187">
        <f>+Acc_output!P23+AP_output!R23+CC_output!R23+Noise_output!T23+WTT_output!R23+Hab_output!R23</f>
        <v>7.0551949942144034</v>
      </c>
      <c r="E175" s="187">
        <f>+Acc_output!Q23+AP_output!S23+CC_output!S23+Noise_output!U23+WTT_output!S23+Hab_output!S23</f>
        <v>2.479987286811665</v>
      </c>
      <c r="F175" s="187">
        <f>+Acc_output!R23+AP_output!U23+CC_output!U23+Noise_output!W23+WTT_output!U23+Hab_output!U23</f>
        <v>13.96511614090438</v>
      </c>
      <c r="G175" s="187"/>
      <c r="H175" s="187">
        <f>+Acc_output!Q68+AP_output!Q68+Noise_output!S68+WTT_output!Q68+Hab_output!Q68</f>
        <v>5.9085230093170145</v>
      </c>
      <c r="I175" s="187">
        <f>Acc_output!Q68+AP_output!R68+CC_output!P68+Noise_output!T68+WTT_output!R68+Hab_output!R68</f>
        <v>5.3750198638764468</v>
      </c>
      <c r="J175" s="187">
        <f>Acc_output!AF23+AP_output!AJ23+CC_output!AJ23+Noise_output!AK23+WTT_output!AJ23+Hab_output!AJ23</f>
        <v>11.115458702678056</v>
      </c>
      <c r="K175" s="187">
        <f>+Acc_output!T23+AP_output!X23+CC_output!X23+Noise_output!AA23+WTT_output!X23+Hab_output!X23</f>
        <v>2.4118537309914059</v>
      </c>
      <c r="L175" s="187">
        <f>+Acc_output!R68+AP_output!S68*0.75+AP_output!T68*0.25+CC_output!Q68+Noise_output!V68+WTT_output!T68+Hab_output!T68</f>
        <v>0.62994009537461793</v>
      </c>
      <c r="M175" s="187">
        <v>0</v>
      </c>
    </row>
    <row r="176" spans="3:13" ht="12" thickBot="1" x14ac:dyDescent="0.25">
      <c r="C176" s="188" t="s">
        <v>37</v>
      </c>
      <c r="D176" s="187">
        <f>+Acc_output!P24+AP_output!R24+CC_output!R24+Noise_output!T24+WTT_output!R24+Hab_output!R24</f>
        <v>11.84834737003775</v>
      </c>
      <c r="E176" s="187">
        <f>+Acc_output!Q24+AP_output!S24+CC_output!S24+Noise_output!U24+WTT_output!S24+Hab_output!S24</f>
        <v>4.5603216619245188</v>
      </c>
      <c r="F176" s="187">
        <f>+Acc_output!R24+AP_output!U24+CC_output!U24+Noise_output!W24+WTT_output!U24+Hab_output!U24</f>
        <v>30.642658538423227</v>
      </c>
      <c r="G176" s="187"/>
      <c r="H176" s="583">
        <f>+Acc_output!Q69+AP_output!Q69+Noise_output!S69+WTT_output!Q69+Hab_output!Q69</f>
        <v>5.5690118821187653</v>
      </c>
      <c r="I176" s="187">
        <f>Acc_output!Q69+AP_output!R69+CC_output!P69+Noise_output!T69+WTT_output!R69+Hab_output!R69</f>
        <v>26.893087017215084</v>
      </c>
      <c r="J176" s="187">
        <f>Acc_output!AF24+AP_output!AJ24+CC_output!AJ24+Noise_output!AK24+WTT_output!AJ24+Hab_output!AJ24</f>
        <v>15.934457529890592</v>
      </c>
      <c r="K176" s="187">
        <f>+Acc_output!T24+AP_output!X24+CC_output!X24+Noise_output!AA24+WTT_output!X24+Hab_output!X24</f>
        <v>3.2480705684521078</v>
      </c>
      <c r="L176" s="187">
        <f>+Acc_output!R69+AP_output!S69*0.75+AP_output!T69*0.25+CC_output!Q69*0.25+Noise_output!U69*0.75+Noise_output!V69*0.25+WTT_output!S69*0.75+WTT_output!T69*0.25+Hab_output!S69*0.75+Hab_output!T69*0.25</f>
        <v>3.6520766416552797</v>
      </c>
      <c r="M176" s="187">
        <f>+Acc_output!P114+AP_output!P114+CC_output!P114+WTT_output!P114+Hab_output!P114</f>
        <v>3.740519471836143</v>
      </c>
    </row>
    <row r="177" spans="1:13" ht="12" thickBot="1" x14ac:dyDescent="0.25">
      <c r="C177" s="188" t="s">
        <v>39</v>
      </c>
      <c r="D177" s="187">
        <f>+Acc_output!P25+AP_output!R25+CC_output!R25+Noise_output!T25+WTT_output!R25+Hab_output!R25</f>
        <v>8.7913232327434088</v>
      </c>
      <c r="E177" s="187">
        <f>+Acc_output!Q25+AP_output!S25+CC_output!S25+Noise_output!U25+WTT_output!S25+Hab_output!S25</f>
        <v>2.6125316000176908</v>
      </c>
      <c r="F177" s="187">
        <f>+Acc_output!R25+AP_output!U25+CC_output!U25+Noise_output!W25+WTT_output!U25+Hab_output!U25</f>
        <v>36.436256880414767</v>
      </c>
      <c r="G177" s="187"/>
      <c r="H177" s="187">
        <v>0</v>
      </c>
      <c r="I177" s="187">
        <v>0</v>
      </c>
      <c r="J177" s="187">
        <f>Acc_output!AF25+AP_output!AJ25+CC_output!AJ25+Noise_output!AK25+WTT_output!AJ25+Hab_output!AJ25</f>
        <v>19.426435882990489</v>
      </c>
      <c r="K177" s="187">
        <f>+Acc_output!T25+AP_output!X25+CC_output!X25+Noise_output!AA25+WTT_output!X25+Hab_output!X25</f>
        <v>2.3485703031449239</v>
      </c>
      <c r="L177" s="187">
        <v>0</v>
      </c>
      <c r="M177" s="187">
        <v>0</v>
      </c>
    </row>
    <row r="178" spans="1:13" ht="12" thickBot="1" x14ac:dyDescent="0.25">
      <c r="C178" s="188" t="s">
        <v>41</v>
      </c>
      <c r="D178" s="187">
        <f>+Acc_output!P26+AP_output!R26+CC_output!R26+Noise_output!T26+WTT_output!R26+Hab_output!R26</f>
        <v>8.5920206575977325</v>
      </c>
      <c r="E178" s="187">
        <f>+Acc_output!Q26+AP_output!S26+CC_output!S26+Noise_output!U26+WTT_output!S26+Hab_output!S26</f>
        <v>4.2798043508008909</v>
      </c>
      <c r="F178" s="187">
        <f>+Acc_output!R26+AP_output!U26+CC_output!U26+Noise_output!W26+WTT_output!U26+Hab_output!U26</f>
        <v>23.061108543303281</v>
      </c>
      <c r="G178" s="187">
        <f>+Acc_output!P71+AP_output!P71+Noise_output!R71+WTT_output!P71+Hab_output!P71</f>
        <v>1.7454862986698549</v>
      </c>
      <c r="H178" s="187">
        <f>+Acc_output!Q71+AP_output!Q71+Noise_output!S71+WTT_output!Q71+Hab_output!Q71</f>
        <v>1.5727892677623234</v>
      </c>
      <c r="I178" s="187">
        <f>Acc_output!Q71+AP_output!R71+CC_output!P71+Noise_output!T71+WTT_output!R71+Hab_output!R71</f>
        <v>2.1608558106339797</v>
      </c>
      <c r="J178" s="187">
        <f>Acc_output!AF26+AP_output!AJ26+CC_output!AJ26+Noise_output!AK26+WTT_output!AJ26+Hab_output!AJ26</f>
        <v>16.18167255372115</v>
      </c>
      <c r="K178" s="187">
        <f>+Acc_output!T26+AP_output!X26+CC_output!X26+Noise_output!AA26+WTT_output!X26+Hab_output!X26</f>
        <v>3.3217013963460218</v>
      </c>
      <c r="L178" s="187">
        <f>+Acc_output!R71+AP_output!S71*0.75+AP_output!T71*0.25+CC_output!Q71*0.25+Noise_output!U71*0.75+Noise_output!V71*0.25+WTT_output!S71*0.75+WTT_output!T71*0.25+Hab_output!S71*0.75+Hab_output!T71*0.25</f>
        <v>1.0898801359502241</v>
      </c>
      <c r="M178" s="187">
        <f>+Acc_output!P116+AP_output!P116+CC_output!P116+WTT_output!P116+Hab_output!P116</f>
        <v>1.7475877937560251</v>
      </c>
    </row>
    <row r="179" spans="1:13" ht="12" thickBot="1" x14ac:dyDescent="0.25">
      <c r="C179" s="188" t="s">
        <v>43</v>
      </c>
      <c r="D179" s="187">
        <f>+Acc_output!P27+AP_output!R27+CC_output!R27+Noise_output!T27+WTT_output!R27+Hab_output!R27</f>
        <v>7.8499334988581833</v>
      </c>
      <c r="E179" s="187">
        <f>+Acc_output!Q27+AP_output!S27+CC_output!S27+Noise_output!U27+WTT_output!S27+Hab_output!S27</f>
        <v>2.6961106100024694</v>
      </c>
      <c r="F179" s="187">
        <f>+Acc_output!R27+AP_output!U27+CC_output!U27+Noise_output!W27+WTT_output!U27+Hab_output!U27</f>
        <v>23.149283400391273</v>
      </c>
      <c r="G179" s="194"/>
      <c r="H179" s="187">
        <f>+Acc_output!Q72+AP_output!Q72+Noise_output!S72+WTT_output!Q72+Hab_output!Q72</f>
        <v>4.9779548037320982</v>
      </c>
      <c r="I179" s="187">
        <f>Acc_output!Q72+AP_output!R72+CC_output!P72+Noise_output!T72+WTT_output!R72+Hab_output!R72</f>
        <v>4.0503956419044442</v>
      </c>
      <c r="J179" s="187">
        <f>Acc_output!AF27+AP_output!AJ27+CC_output!AJ27+Noise_output!AK27+WTT_output!AJ27+Hab_output!AJ27</f>
        <v>8.6051749661180743</v>
      </c>
      <c r="K179" s="187">
        <f>+Acc_output!T27+AP_output!X27+CC_output!X27+Noise_output!AA27+WTT_output!X27+Hab_output!X27</f>
        <v>2.4923781547538</v>
      </c>
      <c r="L179" s="187">
        <f>+Acc_output!R72+AP_output!S72*0.75+AP_output!T72*0.25+CC_output!Q72*0.25+Noise_output!U72*0.75+Noise_output!V72*0.25+WTT_output!S72*0.75+WTT_output!T72*0.25+Hab_output!S72*0.75+Hab_output!T72*0.25</f>
        <v>0.99863366516608076</v>
      </c>
      <c r="M179" s="187">
        <f>+Acc_output!P117+AP_output!P117+CC_output!P117+WTT_output!P117+Hab_output!P117</f>
        <v>20.079684169054993</v>
      </c>
    </row>
    <row r="180" spans="1:13" ht="12" thickBot="1" x14ac:dyDescent="0.25">
      <c r="C180" s="188" t="s">
        <v>45</v>
      </c>
      <c r="D180" s="187">
        <f>+Acc_output!P28+AP_output!R28+CC_output!R28+Noise_output!T28+WTT_output!R28+Hab_output!R28</f>
        <v>6.6445234533984259</v>
      </c>
      <c r="E180" s="187">
        <f>+Acc_output!Q28+AP_output!S28+CC_output!S28+Noise_output!U28+WTT_output!S28+Hab_output!S28</f>
        <v>2.4136739719610101</v>
      </c>
      <c r="F180" s="187">
        <f>+Acc_output!R28+AP_output!U28+CC_output!U28+Noise_output!W28+WTT_output!U28+Hab_output!U28</f>
        <v>28.159884810689743</v>
      </c>
      <c r="G180" s="187"/>
      <c r="H180" s="187">
        <f>+Acc_output!Q73+AP_output!Q73+Noise_output!S73+WTT_output!Q73+Hab_output!Q73</f>
        <v>2.8565566500907167</v>
      </c>
      <c r="I180" s="187">
        <f>Acc_output!Q73+AP_output!R73+CC_output!P73+Noise_output!T73+WTT_output!R73+Hab_output!R73</f>
        <v>3.8240112626301972</v>
      </c>
      <c r="J180" s="187">
        <f>Acc_output!AF28+AP_output!AJ28+CC_output!AJ28+Noise_output!AK28+WTT_output!AJ28+Hab_output!AJ28</f>
        <v>11.76594467549865</v>
      </c>
      <c r="K180" s="187">
        <f>+Acc_output!T28+AP_output!X28+CC_output!X28+Noise_output!AA28+WTT_output!X28+Hab_output!X28</f>
        <v>2.5788038735581029</v>
      </c>
      <c r="L180" s="187">
        <f>+Acc_output!R73+AP_output!S73*0.75+AP_output!T73*0.25+CC_output!Q73*0.25+Noise_output!U73*0.75+Noise_output!V73*0.25+WTT_output!S73*0.75+WTT_output!T73*0.25+Hab_output!S73*0.75+Hab_output!T73*0.25</f>
        <v>1.9437799933920412</v>
      </c>
      <c r="M180" s="187">
        <v>0</v>
      </c>
    </row>
    <row r="181" spans="1:13" ht="12" thickBot="1" x14ac:dyDescent="0.25">
      <c r="C181" s="188" t="s">
        <v>47</v>
      </c>
      <c r="D181" s="187">
        <f>+Acc_output!P29+AP_output!R29+CC_output!R29+Noise_output!T29+WTT_output!R29+Hab_output!R29</f>
        <v>10.618054344064792</v>
      </c>
      <c r="E181" s="187">
        <f>+Acc_output!Q29+AP_output!S29+CC_output!S29+Noise_output!U29+WTT_output!S29+Hab_output!S29</f>
        <v>4.2137958174722066</v>
      </c>
      <c r="F181" s="187">
        <f>+Acc_output!R29+AP_output!U29+CC_output!U29+Noise_output!W29+WTT_output!U29+Hab_output!U29</f>
        <v>77.258325786299949</v>
      </c>
      <c r="G181" s="187"/>
      <c r="H181" s="187">
        <f>+Acc_output!Q74+AP_output!Q74+Noise_output!S74+WTT_output!Q74+Hab_output!Q74</f>
        <v>6.2522516804514838</v>
      </c>
      <c r="I181" s="187">
        <f>Acc_output!Q74+AP_output!R74+CC_output!P74+Noise_output!T74+WTT_output!R74+Hab_output!R74</f>
        <v>6.2406668801326948</v>
      </c>
      <c r="J181" s="187">
        <f>Acc_output!AF29+AP_output!AJ29+CC_output!AJ29+Noise_output!AK29+WTT_output!AJ29+Hab_output!AJ29</f>
        <v>35.760787225945073</v>
      </c>
      <c r="K181" s="187">
        <f>+Acc_output!T29+AP_output!X29+CC_output!X29+Noise_output!AA29+WTT_output!X29+Hab_output!X29</f>
        <v>3.323094011299137</v>
      </c>
      <c r="L181" s="187">
        <f>+Acc_output!R74+AP_output!S74*0.75+AP_output!T74*0.25+CC_output!Q74*0.25+Noise_output!U74*0.75+Noise_output!V74*0.25+WTT_output!S74*0.75+WTT_output!T74*0.25+Hab_output!S74*0.75+Hab_output!T74*0.25</f>
        <v>1.067819300640017</v>
      </c>
      <c r="M181" s="187">
        <f>+Acc_output!P119+AP_output!P119+CC_output!P119+WTT_output!P119+Hab_output!P119</f>
        <v>1.2966351071930218</v>
      </c>
    </row>
    <row r="182" spans="1:13" ht="12" thickBot="1" x14ac:dyDescent="0.25">
      <c r="C182" s="188" t="s">
        <v>49</v>
      </c>
      <c r="D182" s="187">
        <f>+Acc_output!P30+AP_output!R30+CC_output!R30+Noise_output!T30+WTT_output!R30+Hab_output!R30</f>
        <v>8.5208226502557984</v>
      </c>
      <c r="E182" s="187">
        <f>+Acc_output!Q30+AP_output!S30+CC_output!S30+Noise_output!U30+WTT_output!S30+Hab_output!S30</f>
        <v>3.4340874238473584</v>
      </c>
      <c r="F182" s="187">
        <f>+Acc_output!R30+AP_output!U30+CC_output!U30+Noise_output!W30+WTT_output!U30+Hab_output!U30</f>
        <v>38.719747182519932</v>
      </c>
      <c r="G182" s="187"/>
      <c r="H182" s="187">
        <f>+Acc_output!Q75+AP_output!Q75+Noise_output!S75+WTT_output!Q75+Hab_output!Q75</f>
        <v>5.5813033937241947</v>
      </c>
      <c r="I182" s="187">
        <f>Acc_output!Q75+AP_output!R75+CC_output!P75+Noise_output!T75+WTT_output!R75+Hab_output!R75</f>
        <v>8.0995724056916778</v>
      </c>
      <c r="J182" s="187">
        <f>Acc_output!AF30+AP_output!AJ30+CC_output!AJ30+Noise_output!AK30+WTT_output!AJ30+Hab_output!AJ30</f>
        <v>9.793335057204672</v>
      </c>
      <c r="K182" s="187">
        <f>+Acc_output!T30+AP_output!X30+CC_output!X30+Noise_output!AA30+WTT_output!X30+Hab_output!X30</f>
        <v>3.1817922213468188</v>
      </c>
      <c r="L182" s="187">
        <f>+Acc_output!R75+AP_output!S75*0.75+AP_output!T75*0.25+CC_output!Q75*0.25+Noise_output!U75*0.75+Noise_output!V75*0.25+WTT_output!S75*0.75+WTT_output!T75*0.25+Hab_output!S75*0.75+Hab_output!T75*0.25</f>
        <v>1.688112012105589</v>
      </c>
      <c r="M182" s="187">
        <f>+Acc_output!P120+AP_output!P120+CC_output!P120+WTT_output!P120+Hab_output!P120</f>
        <v>1.6235722049393686</v>
      </c>
    </row>
    <row r="183" spans="1:13" ht="12" thickBot="1" x14ac:dyDescent="0.25">
      <c r="C183" s="188" t="s">
        <v>51</v>
      </c>
      <c r="D183" s="187">
        <f>+Acc_output!P31+AP_output!R31+CC_output!R31+Noise_output!T31+WTT_output!R31+Hab_output!R31</f>
        <v>5.3637389056076401</v>
      </c>
      <c r="E183" s="187">
        <f>+Acc_output!Q31+AP_output!S31+CC_output!S31+Noise_output!U31+WTT_output!S31+Hab_output!S31</f>
        <v>1.7705701435094525</v>
      </c>
      <c r="F183" s="187">
        <f>+Acc_output!R31+AP_output!U31+CC_output!U31+Noise_output!W31+WTT_output!U31+Hab_output!U31</f>
        <v>27.987032133966544</v>
      </c>
      <c r="G183" s="187"/>
      <c r="H183" s="187">
        <f>+Acc_output!Q76+AP_output!Q76+Noise_output!S76+WTT_output!Q76+Hab_output!Q76</f>
        <v>2.4350329338345178</v>
      </c>
      <c r="I183" s="187">
        <f>Acc_output!Q76+AP_output!R76+CC_output!P76+Noise_output!T76+WTT_output!R76+Hab_output!R76</f>
        <v>5.6068683889286026</v>
      </c>
      <c r="J183" s="187">
        <f>Acc_output!AF31+AP_output!AJ31+CC_output!AJ31+Noise_output!AK31+WTT_output!AJ31+Hab_output!AJ31</f>
        <v>7.2318203625228472</v>
      </c>
      <c r="K183" s="187">
        <f>+Acc_output!T31+AP_output!X31+CC_output!X31+Noise_output!AA31+WTT_output!X31+Hab_output!X31</f>
        <v>2.5129576425930242</v>
      </c>
      <c r="L183" s="187">
        <f>+Acc_output!R76+AP_output!S76*0.75+AP_output!T76*0.25+CC_output!Q76*0.25+Noise_output!U76*0.75+Noise_output!V76*0.25+WTT_output!S76*0.75+WTT_output!T76*0.25+Hab_output!S76*0.75+Hab_output!T76*0.25</f>
        <v>0.71975821594438905</v>
      </c>
      <c r="M183" s="187">
        <v>0</v>
      </c>
    </row>
    <row r="184" spans="1:13" ht="12" thickBot="1" x14ac:dyDescent="0.25">
      <c r="C184" s="188" t="s">
        <v>53</v>
      </c>
      <c r="D184" s="187">
        <f>+Acc_output!P32+AP_output!R32+CC_output!R32+Noise_output!T32+WTT_output!R32+Hab_output!R32</f>
        <v>8.0443714182710302</v>
      </c>
      <c r="E184" s="187">
        <f>+Acc_output!Q32+AP_output!S32+CC_output!S32+Noise_output!U32+WTT_output!S32+Hab_output!S32</f>
        <v>2.7045830767393397</v>
      </c>
      <c r="F184" s="187">
        <f>+Acc_output!R32+AP_output!U32+CC_output!U32+Noise_output!W32+WTT_output!U32+Hab_output!U32</f>
        <v>22.948204339836845</v>
      </c>
      <c r="G184" s="187">
        <f>+Acc_output!P77+AP_output!P77+Noise_output!R77+WTT_output!P77+Hab_output!P77</f>
        <v>1.7326306991444553</v>
      </c>
      <c r="H184" s="187">
        <f>+Acc_output!Q77+AP_output!Q77+Noise_output!S77+WTT_output!Q77+Hab_output!Q77</f>
        <v>2.7518245583430296</v>
      </c>
      <c r="I184" s="187">
        <f>Acc_output!Q77+AP_output!R77+CC_output!P77+Noise_output!T77+WTT_output!R77+Hab_output!R77</f>
        <v>2.1337450678235577</v>
      </c>
      <c r="J184" s="187">
        <f>Acc_output!AF32+AP_output!AJ32+CC_output!AJ32+Noise_output!AK32+WTT_output!AJ32+Hab_output!AJ32</f>
        <v>19.226616284147603</v>
      </c>
      <c r="K184" s="187">
        <f>+Acc_output!T32+AP_output!X32+CC_output!X32+Noise_output!AA32+WTT_output!X32+Hab_output!X32</f>
        <v>2.5629062389220238</v>
      </c>
      <c r="L184" s="187">
        <f>+Acc_output!R77+AP_output!S77*0.75+AP_output!T77*0.25+CC_output!Q77*0.25+Noise_output!U77*0.75+Noise_output!V77*0.25+WTT_output!S77*0.75+WTT_output!T77*0.25+Hab_output!S77*0.75+Hab_output!T77*0.25</f>
        <v>1.3635828221250839</v>
      </c>
      <c r="M184" s="187">
        <v>0</v>
      </c>
    </row>
    <row r="185" spans="1:13" ht="12" thickBot="1" x14ac:dyDescent="0.25">
      <c r="C185" s="188" t="s">
        <v>55</v>
      </c>
      <c r="D185" s="187">
        <f>+Acc_output!P33+AP_output!R33+CC_output!R33+Noise_output!T33+WTT_output!R33+Hab_output!R33</f>
        <v>5.4431085372641919</v>
      </c>
      <c r="E185" s="187">
        <f>+Acc_output!Q33+AP_output!S33+CC_output!S33+Noise_output!U33+WTT_output!S33+Hab_output!S33</f>
        <v>1.7824377170518555</v>
      </c>
      <c r="F185" s="187">
        <f>+Acc_output!R33+AP_output!U33+CC_output!U33+Noise_output!W33+WTT_output!U33+Hab_output!U33</f>
        <v>27.729705559111256</v>
      </c>
      <c r="G185" s="187"/>
      <c r="H185" s="187">
        <f>+Acc_output!Q78+AP_output!Q78+Noise_output!S78+WTT_output!Q78+Hab_output!Q78</f>
        <v>1.8524177812438229</v>
      </c>
      <c r="I185" s="187">
        <f>Acc_output!Q78+AP_output!R78+CC_output!P78+Noise_output!T78+WTT_output!R78+Hab_output!R78</f>
        <v>6.4812574594619177</v>
      </c>
      <c r="J185" s="187">
        <f>Acc_output!AF33+AP_output!AJ33+CC_output!AJ33+Noise_output!AK33+WTT_output!AJ33+Hab_output!AJ33</f>
        <v>9.5356557525222598</v>
      </c>
      <c r="K185" s="187">
        <f>+Acc_output!T33+AP_output!X33+CC_output!X33+Noise_output!AA33+WTT_output!X33+Hab_output!X33</f>
        <v>2.6969325539281748</v>
      </c>
      <c r="L185" s="187">
        <f>+Acc_output!R78+AP_output!S78*0.75+AP_output!T78*0.25+CC_output!Q78*0.25+Noise_output!U78*0.75+Noise_output!V78*0.25+WTT_output!S78*0.75+WTT_output!T78*0.25+Hab_output!S78*0.75+Hab_output!T78*0.25</f>
        <v>1.6028552835230858</v>
      </c>
      <c r="M185" s="187">
        <v>0</v>
      </c>
    </row>
    <row r="186" spans="1:13" ht="12" thickBot="1" x14ac:dyDescent="0.25">
      <c r="C186" s="188" t="s">
        <v>57</v>
      </c>
      <c r="D186" s="187">
        <f>+Acc_output!P34+AP_output!R34+CC_output!R34+Noise_output!T34+WTT_output!R34+Hab_output!R34</f>
        <v>6.2232320104478331</v>
      </c>
      <c r="E186" s="187">
        <f>+Acc_output!Q34+AP_output!S34+CC_output!S34+Noise_output!U34+WTT_output!S34+Hab_output!S34</f>
        <v>4.0038826936097882</v>
      </c>
      <c r="F186" s="187">
        <f>+Acc_output!R34+AP_output!U34+CC_output!U34+Noise_output!W34+WTT_output!U34+Hab_output!U34</f>
        <v>30.039998260635986</v>
      </c>
      <c r="G186" s="187">
        <f>+Acc_output!P79+AP_output!P79+Noise_output!R79+WTT_output!P79+Hab_output!P79</f>
        <v>1.0119484769495033</v>
      </c>
      <c r="H186" s="187">
        <f>+Acc_output!Q79+AP_output!Q79+Noise_output!S79+WTT_output!Q79+Hab_output!Q79</f>
        <v>1.528311891798007</v>
      </c>
      <c r="I186" s="187">
        <f>Acc_output!Q79+AP_output!R79+CC_output!P79+Noise_output!T79+WTT_output!R79+Hab_output!R79</f>
        <v>2.3067936400043259</v>
      </c>
      <c r="J186" s="187">
        <f>Acc_output!AF34+AP_output!AJ34+CC_output!AJ34+Noise_output!AK34+WTT_output!AJ34+Hab_output!AJ34</f>
        <v>9.9497294423667277</v>
      </c>
      <c r="K186" s="187">
        <f>+Acc_output!T34+AP_output!X34+CC_output!X34+Noise_output!AA34+WTT_output!X34+Hab_output!X34</f>
        <v>3.0448584863931809</v>
      </c>
      <c r="L186" s="187">
        <f>+Acc_output!R79+AP_output!S79*0.75+AP_output!T79*0.25+CC_output!Q79*0.25+Noise_output!U79*0.75+Noise_output!V79*0.25+WTT_output!S79*0.75+WTT_output!T79*0.25+Hab_output!S79*0.75+Hab_output!T79*0.25</f>
        <v>0.78472343655091359</v>
      </c>
      <c r="M186" s="187">
        <f>+Acc_output!P124+AP_output!P124+CC_output!P124+WTT_output!P124+Hab_output!P124</f>
        <v>5.5082388398200139</v>
      </c>
    </row>
    <row r="187" spans="1:13" ht="12" thickBot="1" x14ac:dyDescent="0.25">
      <c r="C187" s="188" t="s">
        <v>59</v>
      </c>
      <c r="D187" s="187">
        <f>+Acc_output!P35+AP_output!R35+CC_output!R35+Noise_output!T35+WTT_output!R35+Hab_output!R35</f>
        <v>4.3554809475793723</v>
      </c>
      <c r="E187" s="187">
        <f>+Acc_output!Q35+AP_output!S35+CC_output!S35+Noise_output!U35+WTT_output!S35+Hab_output!S35</f>
        <v>2.6530522491835922</v>
      </c>
      <c r="F187" s="187">
        <f>+Acc_output!R35+AP_output!U35+CC_output!U35+Noise_output!W35+WTT_output!U35+Hab_output!U35</f>
        <v>21.445602071197733</v>
      </c>
      <c r="G187" s="187"/>
      <c r="H187" s="187">
        <f>+Acc_output!Q80+AP_output!Q80+Noise_output!S80+WTT_output!Q80+Hab_output!Q80</f>
        <v>2.8021475999446483</v>
      </c>
      <c r="I187" s="187">
        <f>Acc_output!Q80+AP_output!R80+CC_output!P80+Noise_output!T80+WTT_output!R80+Hab_output!R80</f>
        <v>2.8339474589999165</v>
      </c>
      <c r="J187" s="187">
        <f>Acc_output!AF35+AP_output!AJ35+CC_output!AJ35+Noise_output!AK35+WTT_output!AJ35+Hab_output!AJ35</f>
        <v>10.573275501988121</v>
      </c>
      <c r="K187" s="187">
        <f>+Acc_output!T35+AP_output!X35+CC_output!X35+Noise_output!AA35+WTT_output!X35+Hab_output!X35</f>
        <v>2.8358758288688173</v>
      </c>
      <c r="L187" s="187">
        <f>+Acc_output!R80+AP_output!S80*0.75+AP_output!T80*0.25+CC_output!Q80*0.25+Noise_output!U80*0.75+Noise_output!V80*0.25+WTT_output!S80*0.75+WTT_output!T80*0.25+Hab_output!S80*0.75+Hab_output!T80*0.25</f>
        <v>2.4183330818517512</v>
      </c>
      <c r="M187" s="187">
        <v>0</v>
      </c>
    </row>
    <row r="188" spans="1:13" ht="12" thickBot="1" x14ac:dyDescent="0.25">
      <c r="C188" s="188" t="s">
        <v>61</v>
      </c>
      <c r="D188" s="187">
        <f>+Acc_output!P36+AP_output!R36+CC_output!R36+Noise_output!T36+WTT_output!R36+Hab_output!R36</f>
        <v>9.4549311871806498</v>
      </c>
      <c r="E188" s="187">
        <f>+Acc_output!Q36+AP_output!S36+CC_output!S36+Noise_output!U36+WTT_output!S36+Hab_output!S36</f>
        <v>3.7453265577694825</v>
      </c>
      <c r="F188" s="187">
        <f>+Acc_output!R36+AP_output!U36+CC_output!U36+Noise_output!W36+WTT_output!U36+Hab_output!U36</f>
        <v>56.096246161881972</v>
      </c>
      <c r="G188" s="187"/>
      <c r="H188" s="187">
        <f>+Acc_output!Q81+AP_output!Q81+Noise_output!S81+WTT_output!Q81+Hab_output!Q81</f>
        <v>2.5041075945816686</v>
      </c>
      <c r="I188" s="187">
        <f>Acc_output!Q81+AP_output!R81+CC_output!P81+Noise_output!T81+WTT_output!R81+Hab_output!R81</f>
        <v>3.40526952131155</v>
      </c>
      <c r="J188" s="187">
        <f>Acc_output!AF36+AP_output!AJ36+CC_output!AJ36+Noise_output!AK36+WTT_output!AJ36+Hab_output!AJ36</f>
        <v>21.788916700568798</v>
      </c>
      <c r="K188" s="187">
        <f>+Acc_output!T36+AP_output!X36+CC_output!X36+Noise_output!AA36+WTT_output!X36+Hab_output!X36</f>
        <v>6.7095239371398403</v>
      </c>
      <c r="L188" s="187">
        <f>+Acc_output!R81+AP_output!S81*0.75+AP_output!T81*0.25+CC_output!Q81*0.25+Noise_output!U81*0.75+Noise_output!V81*0.25+WTT_output!S81*0.75+WTT_output!T81*0.25+Hab_output!S81*0.75+Hab_output!T81*0.25</f>
        <v>3.9878567681923132</v>
      </c>
      <c r="M188" s="187">
        <f>+Acc_output!P126+AP_output!P126+CC_output!P126+WTT_output!P126+Hab_output!P126</f>
        <v>1.858856015903197</v>
      </c>
    </row>
    <row r="191" spans="1:13" ht="12" thickBot="1" x14ac:dyDescent="0.25"/>
    <row r="192" spans="1:13" ht="12" thickBot="1" x14ac:dyDescent="0.25">
      <c r="A192" s="179" t="s">
        <v>402</v>
      </c>
      <c r="C192" s="180"/>
      <c r="D192" s="715" t="s">
        <v>291</v>
      </c>
      <c r="E192" s="723"/>
      <c r="F192" s="723"/>
      <c r="G192" s="723"/>
      <c r="H192" s="716"/>
    </row>
    <row r="193" spans="1:13" ht="12" thickBot="1" x14ac:dyDescent="0.25">
      <c r="A193" s="178" t="s">
        <v>348</v>
      </c>
      <c r="C193" s="183"/>
      <c r="D193" s="182" t="s">
        <v>0</v>
      </c>
      <c r="E193" s="182" t="s">
        <v>86</v>
      </c>
      <c r="F193" s="182" t="s">
        <v>275</v>
      </c>
      <c r="G193" s="182" t="s">
        <v>230</v>
      </c>
      <c r="H193" s="182" t="s">
        <v>400</v>
      </c>
    </row>
    <row r="194" spans="1:13" ht="12" thickBot="1" x14ac:dyDescent="0.25">
      <c r="C194" s="186" t="s">
        <v>305</v>
      </c>
      <c r="D194" s="187" t="s">
        <v>375</v>
      </c>
      <c r="E194" s="187" t="s">
        <v>375</v>
      </c>
      <c r="F194" s="187" t="s">
        <v>375</v>
      </c>
      <c r="G194" s="187" t="s">
        <v>375</v>
      </c>
      <c r="H194" s="187" t="s">
        <v>299</v>
      </c>
    </row>
    <row r="195" spans="1:13" ht="12" thickBot="1" x14ac:dyDescent="0.25">
      <c r="C195" s="186" t="s">
        <v>397</v>
      </c>
      <c r="D195" s="187">
        <f>Acc_output!H5+AP_output!L5+CC_output!L5+Noise_output!O5+WTT_output!L5+Hab_output!L5+Cong_output!AC8</f>
        <v>820.35184444854826</v>
      </c>
      <c r="E195" s="589">
        <f>+Acc_output!F50+AP_output!I50+CC_output!E50+Noise_output!I50+WTT_output!I50+Hab_output!I50</f>
        <v>17.874626117214177</v>
      </c>
      <c r="F195" s="190">
        <f>+Acc_output!C95+AP_output!C95+CC_output!C95+WTT_output!C95+Hab_output!C95</f>
        <v>2.9028265293791269</v>
      </c>
      <c r="G195" s="187">
        <f>+D195+E195+F195</f>
        <v>841.12929709514151</v>
      </c>
      <c r="H195" s="443">
        <f>G195/GDP!D3</f>
        <v>5.6547285192279972E-2</v>
      </c>
      <c r="I195" s="581"/>
      <c r="K195" s="189"/>
      <c r="M195" s="490"/>
    </row>
    <row r="196" spans="1:13" ht="12" thickBot="1" x14ac:dyDescent="0.25">
      <c r="C196" s="188" t="s">
        <v>3</v>
      </c>
      <c r="D196" s="187">
        <f>+Acc_output!H7+AP_output!L7+CC_output!L7+Noise_output!O7+WTT_output!L7+Hab_output!L7+Cong_output!AC10</f>
        <v>18.274495844051422</v>
      </c>
      <c r="E196" s="190">
        <f>+Acc_output!F52+AP_output!I52+CC_output!E52+Noise_output!I52+WTT_output!I52+Hab_output!I52</f>
        <v>0.8465138612878822</v>
      </c>
      <c r="F196" s="287">
        <f>+Acc_output!C97+AP_output!C97+CC_output!C97+WTT_output!C97+Hab_output!C97</f>
        <v>4.4482303221454522E-2</v>
      </c>
      <c r="G196" s="187">
        <f t="shared" ref="G196:G225" si="32">+D196+E196+F196</f>
        <v>19.165492008560758</v>
      </c>
      <c r="H196" s="443">
        <f>G196/GDP!D5</f>
        <v>5.9215258107510882E-2</v>
      </c>
      <c r="I196" s="581"/>
      <c r="K196" s="581"/>
      <c r="M196" s="490"/>
    </row>
    <row r="197" spans="1:13" ht="12" thickBot="1" x14ac:dyDescent="0.25">
      <c r="C197" s="188" t="s">
        <v>5</v>
      </c>
      <c r="D197" s="187">
        <f>+Acc_output!H8+AP_output!L8+CC_output!L8+Noise_output!O8+WTT_output!L8+Hab_output!L8+Cong_output!AC11</f>
        <v>26.387113283141019</v>
      </c>
      <c r="E197" s="190">
        <f>+Acc_output!F53+AP_output!I53+CC_output!E53+Noise_output!I53+WTT_output!I53+Hab_output!I53</f>
        <v>0.41908808805786529</v>
      </c>
      <c r="F197" s="287">
        <f>+Acc_output!C98+AP_output!C98+CC_output!C98+WTT_output!C98+Hab_output!C98</f>
        <v>0.18316425555371882</v>
      </c>
      <c r="G197" s="187">
        <f t="shared" si="32"/>
        <v>26.989365626752605</v>
      </c>
      <c r="H197" s="443">
        <f>G197/GDP!D6</f>
        <v>6.9565420164787076E-2</v>
      </c>
      <c r="I197" s="581"/>
      <c r="K197" s="581"/>
      <c r="M197" s="492"/>
    </row>
    <row r="198" spans="1:13" ht="12" thickBot="1" x14ac:dyDescent="0.25">
      <c r="C198" s="188" t="s">
        <v>7</v>
      </c>
      <c r="D198" s="187">
        <f>+Acc_output!H9+AP_output!L9+CC_output!L9+Noise_output!O9+WTT_output!L9+Hab_output!L9+Cong_output!AC12</f>
        <v>6.485100025487947</v>
      </c>
      <c r="E198" s="190">
        <f>+Acc_output!F54+AP_output!I54+CC_output!E54+Noise_output!I54+WTT_output!I54+Hab_output!I54</f>
        <v>0.1169278800732815</v>
      </c>
      <c r="F198" s="287">
        <f>+Acc_output!C99+AP_output!C99+CC_output!C99+WTT_output!C99+Hab_output!C99</f>
        <v>4.7162864020549158E-2</v>
      </c>
      <c r="G198" s="187">
        <f t="shared" si="32"/>
        <v>6.6491907695817778</v>
      </c>
      <c r="H198" s="443">
        <f>G198/GDP!D7</f>
        <v>6.5455098928785815E-2</v>
      </c>
      <c r="I198" s="581"/>
      <c r="M198" s="490"/>
    </row>
    <row r="199" spans="1:13" ht="12" thickBot="1" x14ac:dyDescent="0.25">
      <c r="C199" s="188" t="s">
        <v>9</v>
      </c>
      <c r="D199" s="187">
        <f>+Acc_output!H10+AP_output!L10+CC_output!L10+Noise_output!O10+WTT_output!L10+Hab_output!L10+Cong_output!AC13</f>
        <v>4.9960315053619464</v>
      </c>
      <c r="E199" s="190">
        <f>+Acc_output!F55+AP_output!I55+CC_output!E55+Noise_output!I55+WTT_output!I55+Hab_output!I55</f>
        <v>6.6072571050691004E-2</v>
      </c>
      <c r="F199" s="287">
        <f>+Acc_output!C100+AP_output!C100+CC_output!C100+WTT_output!C100+Hab_output!C100</f>
        <v>1.5204433165626564E-2</v>
      </c>
      <c r="G199" s="187">
        <f t="shared" si="32"/>
        <v>5.0773085095782644</v>
      </c>
      <c r="H199" s="443">
        <f>G199/GDP!D8</f>
        <v>6.9232563502437575E-2</v>
      </c>
      <c r="I199" s="581"/>
      <c r="M199" s="490"/>
    </row>
    <row r="200" spans="1:13" ht="12" thickBot="1" x14ac:dyDescent="0.25">
      <c r="C200" s="188" t="s">
        <v>11</v>
      </c>
      <c r="D200" s="187">
        <f>+Acc_output!H11+AP_output!L11+CC_output!L11+Noise_output!O11+WTT_output!L11+Hab_output!L11+Cong_output!AC14</f>
        <v>1.0538794569672627</v>
      </c>
      <c r="E200" s="444" t="s">
        <v>401</v>
      </c>
      <c r="F200" s="444" t="s">
        <v>401</v>
      </c>
      <c r="G200" s="187">
        <f>+D200</f>
        <v>1.0538794569672627</v>
      </c>
      <c r="H200" s="443">
        <f>G200/GDP!D9</f>
        <v>5.1336132152918441E-2</v>
      </c>
      <c r="I200" s="581"/>
      <c r="M200" s="490"/>
    </row>
    <row r="201" spans="1:13" ht="12" thickBot="1" x14ac:dyDescent="0.25">
      <c r="C201" s="188" t="s">
        <v>13</v>
      </c>
      <c r="D201" s="187">
        <f>+Acc_output!H12+AP_output!L12+CC_output!L12+Noise_output!O12+WTT_output!L12+Hab_output!L12+Cong_output!AC15</f>
        <v>13.598186150984631</v>
      </c>
      <c r="E201" s="190">
        <f>+Acc_output!F57+AP_output!I57+CC_output!E57+Noise_output!I57+WTT_output!I57+Hab_output!I57</f>
        <v>0.40323551593179047</v>
      </c>
      <c r="F201" s="287">
        <f>+Acc_output!C102+AP_output!C102+CC_output!C102+WTT_output!C102+Hab_output!C102</f>
        <v>3.8695830993738323E-3</v>
      </c>
      <c r="G201" s="187">
        <f t="shared" si="32"/>
        <v>14.005291250015794</v>
      </c>
      <c r="H201" s="443">
        <f>G201/GDP!D10</f>
        <v>5.18372748706993E-2</v>
      </c>
      <c r="I201" s="581"/>
    </row>
    <row r="202" spans="1:13" ht="12" thickBot="1" x14ac:dyDescent="0.25">
      <c r="C202" s="188" t="s">
        <v>15</v>
      </c>
      <c r="D202" s="187">
        <f>+Acc_output!H13+AP_output!L13+CC_output!L13+Noise_output!O13+WTT_output!L13+Hab_output!L13+Cong_output!AC16</f>
        <v>8.1821473408317047</v>
      </c>
      <c r="E202" s="190">
        <f>+Acc_output!F58+AP_output!I58+CC_output!E58+Noise_output!I58+WTT_output!I58+Hab_output!I58</f>
        <v>0.17523529806870064</v>
      </c>
      <c r="F202" s="444" t="s">
        <v>401</v>
      </c>
      <c r="G202" s="187">
        <f>+D202+E202</f>
        <v>8.3573826389004058</v>
      </c>
      <c r="H202" s="443">
        <f>G202/GDP!D11</f>
        <v>4.056351750650581E-2</v>
      </c>
      <c r="I202" s="581"/>
    </row>
    <row r="203" spans="1:13" ht="12" thickBot="1" x14ac:dyDescent="0.25">
      <c r="C203" s="188" t="s">
        <v>17</v>
      </c>
      <c r="D203" s="187">
        <f>+Acc_output!H14+AP_output!L14+CC_output!L14+Noise_output!O14+WTT_output!L14+Hab_output!L14+Cong_output!AC17</f>
        <v>1.4568935470466529</v>
      </c>
      <c r="E203" s="190">
        <f>+Acc_output!F59+AP_output!I59+CC_output!E59+Noise_output!I59+WTT_output!I59+Hab_output!I59</f>
        <v>4.4804039076942158E-2</v>
      </c>
      <c r="F203" s="287">
        <f>+Acc_output!C104+AP_output!C104+CC_output!C104+WTT_output!C104+Hab_output!C104</f>
        <v>1.4236143623406264E-2</v>
      </c>
      <c r="G203" s="187">
        <f t="shared" si="32"/>
        <v>1.5159337297470012</v>
      </c>
      <c r="H203" s="443">
        <f>G203/GDP!D12</f>
        <v>5.2601885205836474E-2</v>
      </c>
      <c r="I203" s="581"/>
    </row>
    <row r="204" spans="1:13" ht="12" thickBot="1" x14ac:dyDescent="0.25">
      <c r="C204" s="188" t="s">
        <v>19</v>
      </c>
      <c r="D204" s="187">
        <f>+Acc_output!H15+AP_output!L15+CC_output!L15+Noise_output!O15+WTT_output!L15+Hab_output!L15+Cong_output!AC18</f>
        <v>7.3902847665980822</v>
      </c>
      <c r="E204" s="190">
        <f>+Acc_output!F60+AP_output!I60+CC_output!E60+Noise_output!I60+WTT_output!I60+Hab_output!I60</f>
        <v>0.23217974754357038</v>
      </c>
      <c r="F204" s="287">
        <f>+Acc_output!C105+AP_output!C105+CC_output!C105+WTT_output!C105+Hab_output!C105</f>
        <v>7.3364325713212983E-2</v>
      </c>
      <c r="G204" s="187">
        <f t="shared" si="32"/>
        <v>7.6958288398548653</v>
      </c>
      <c r="H204" s="443">
        <f>G204/GDP!D13</f>
        <v>4.3964859549572202E-2</v>
      </c>
      <c r="I204" s="581"/>
    </row>
    <row r="205" spans="1:13" ht="12" thickBot="1" x14ac:dyDescent="0.25">
      <c r="C205" s="188" t="s">
        <v>21</v>
      </c>
      <c r="D205" s="187">
        <f>+Acc_output!H16+AP_output!L16+CC_output!L16+Noise_output!O16+WTT_output!L16+Hab_output!L16+Cong_output!AC19</f>
        <v>109.10125959488812</v>
      </c>
      <c r="E205" s="190">
        <f>+Acc_output!F61+AP_output!I61+CC_output!E61+Noise_output!I61+WTT_output!I61+Hab_output!I61</f>
        <v>1.7600616720713846</v>
      </c>
      <c r="F205" s="287">
        <f>+Acc_output!C106+AP_output!C106+CC_output!C106+WTT_output!C106+Hab_output!C106</f>
        <v>0.18078915331138781</v>
      </c>
      <c r="G205" s="187">
        <f t="shared" si="32"/>
        <v>111.0421104202709</v>
      </c>
      <c r="H205" s="443">
        <f>G205/GDP!D14</f>
        <v>5.4738135655849833E-2</v>
      </c>
      <c r="I205" s="581"/>
    </row>
    <row r="206" spans="1:13" ht="12" thickBot="1" x14ac:dyDescent="0.25">
      <c r="C206" s="188" t="s">
        <v>23</v>
      </c>
      <c r="D206" s="187">
        <f>+Acc_output!H17+AP_output!L17+CC_output!L17+Noise_output!O17+WTT_output!L17+Hab_output!L17+Cong_output!AC20</f>
        <v>165.72639215849634</v>
      </c>
      <c r="E206" s="190">
        <f>+Acc_output!F62+AP_output!I62+CC_output!E62+Noise_output!I62+WTT_output!I62+Hab_output!I62</f>
        <v>5.3650642276511409</v>
      </c>
      <c r="F206" s="287">
        <f>+Acc_output!C107+AP_output!C107+CC_output!C107+WTT_output!C107+Hab_output!C107</f>
        <v>1.2279366876185405</v>
      </c>
      <c r="G206" s="187">
        <f t="shared" si="32"/>
        <v>172.31939307376604</v>
      </c>
      <c r="H206" s="443">
        <f>G206/GDP!D15</f>
        <v>5.8248973007957561E-2</v>
      </c>
      <c r="I206" s="581"/>
    </row>
    <row r="207" spans="1:13" ht="12" thickBot="1" x14ac:dyDescent="0.25">
      <c r="C207" s="188" t="s">
        <v>25</v>
      </c>
      <c r="D207" s="187">
        <f>+Acc_output!H18+AP_output!L18+CC_output!L18+Noise_output!O18+WTT_output!L18+Hab_output!L18+Cong_output!AC21</f>
        <v>12.772596038360771</v>
      </c>
      <c r="E207" s="190">
        <f>+Acc_output!F63+AP_output!I63+CC_output!E63+Noise_output!I63+WTT_output!I63+Hab_output!I63</f>
        <v>6.3018639622004657E-2</v>
      </c>
      <c r="F207" s="444" t="s">
        <v>401</v>
      </c>
      <c r="G207" s="187">
        <f>+D207+E207</f>
        <v>12.835614677982775</v>
      </c>
      <c r="H207" s="443">
        <f>G207/GDP!D16</f>
        <v>6.0419952353524646E-2</v>
      </c>
      <c r="I207" s="581"/>
    </row>
    <row r="208" spans="1:13" ht="12" thickBot="1" x14ac:dyDescent="0.25">
      <c r="C208" s="188" t="s">
        <v>27</v>
      </c>
      <c r="D208" s="187">
        <f>+Acc_output!H19+AP_output!L19+CC_output!L19+Noise_output!O19+WTT_output!L19+Hab_output!L19+Cong_output!AC22</f>
        <v>11.059676629063949</v>
      </c>
      <c r="E208" s="190">
        <f>+Acc_output!F64+AP_output!I64+CC_output!E64+Noise_output!I64+WTT_output!I64+Hab_output!I64</f>
        <v>0.42812217306010386</v>
      </c>
      <c r="F208" s="287">
        <f>+Acc_output!C109+AP_output!C109+CC_output!C109+WTT_output!C109+Hab_output!C109</f>
        <v>3.660695112845317E-2</v>
      </c>
      <c r="G208" s="187">
        <f t="shared" si="32"/>
        <v>11.524405753252505</v>
      </c>
      <c r="H208" s="443">
        <f>G208/GDP!D17</f>
        <v>5.9508139239457122E-2</v>
      </c>
      <c r="I208" s="581"/>
    </row>
    <row r="209" spans="3:16" ht="12" thickBot="1" x14ac:dyDescent="0.25">
      <c r="C209" s="188" t="s">
        <v>29</v>
      </c>
      <c r="D209" s="187">
        <f>+Acc_output!H20+AP_output!L20+CC_output!L20+Noise_output!O20+WTT_output!L20+Hab_output!L20+Cong_output!AC23</f>
        <v>14.339575886173105</v>
      </c>
      <c r="E209" s="190">
        <f>+Acc_output!F65+AP_output!I65+CC_output!E65+Noise_output!I65+WTT_output!I65+Hab_output!I65</f>
        <v>5.8173754236374609E-2</v>
      </c>
      <c r="F209" s="444" t="s">
        <v>401</v>
      </c>
      <c r="G209" s="187">
        <f>+D209+E209</f>
        <v>14.397749640409479</v>
      </c>
      <c r="H209" s="443">
        <f>G209/GDP!D18</f>
        <v>5.7154112525493045E-2</v>
      </c>
      <c r="I209" s="581"/>
    </row>
    <row r="210" spans="3:16" ht="12" thickBot="1" x14ac:dyDescent="0.25">
      <c r="C210" s="188" t="s">
        <v>31</v>
      </c>
      <c r="D210" s="187">
        <f>+Acc_output!H21+AP_output!L21+CC_output!L21+Noise_output!O21+WTT_output!L21+Hab_output!L21+Cong_output!AC24</f>
        <v>114.9617212836899</v>
      </c>
      <c r="E210" s="190">
        <f>+Acc_output!F66+AP_output!I66+CC_output!E66+Noise_output!I66+WTT_output!I66+Hab_output!I66</f>
        <v>2.1995860811344512</v>
      </c>
      <c r="F210" s="287">
        <f>+Acc_output!C111+AP_output!C111+CC_output!C111+WTT_output!C111+Hab_output!C111</f>
        <v>9.4424929684535155E-3</v>
      </c>
      <c r="G210" s="187">
        <f t="shared" si="32"/>
        <v>117.1707498577928</v>
      </c>
      <c r="H210" s="443">
        <f>G210/GDP!D19</f>
        <v>6.849010582831043E-2</v>
      </c>
      <c r="I210" s="581"/>
    </row>
    <row r="211" spans="3:16" ht="12" thickBot="1" x14ac:dyDescent="0.25">
      <c r="C211" s="188" t="s">
        <v>33</v>
      </c>
      <c r="D211" s="187">
        <f>+Acc_output!H22+AP_output!L22+CC_output!L22+Noise_output!O22+WTT_output!L22+Hab_output!L22+Cong_output!AC25</f>
        <v>2.3132965752644714</v>
      </c>
      <c r="E211" s="190">
        <f>+Acc_output!F67+AP_output!I67+CC_output!E67+Noise_output!I67+WTT_output!I67+Hab_output!I67</f>
        <v>0.17845817524641813</v>
      </c>
      <c r="F211" s="444" t="s">
        <v>401</v>
      </c>
      <c r="G211" s="187">
        <f>+D211+E211</f>
        <v>2.4917547505108897</v>
      </c>
      <c r="H211" s="443">
        <f>G211/GDP!D20</f>
        <v>6.7315613532280355E-2</v>
      </c>
      <c r="I211" s="581"/>
    </row>
    <row r="212" spans="3:16" ht="12" thickBot="1" x14ac:dyDescent="0.25">
      <c r="C212" s="188" t="s">
        <v>35</v>
      </c>
      <c r="D212" s="187">
        <f>+Acc_output!H23+AP_output!L23+CC_output!L23+Noise_output!O23+WTT_output!L23+Hab_output!L23+Cong_output!AC26</f>
        <v>3.8571611058627551</v>
      </c>
      <c r="E212" s="190">
        <f>+Acc_output!F68+AP_output!I68+CC_output!E68+Noise_output!I68+WTT_output!I68+Hab_output!I68</f>
        <v>0.12294221201033326</v>
      </c>
      <c r="F212" s="444" t="s">
        <v>401</v>
      </c>
      <c r="G212" s="187">
        <f>+D212+E212</f>
        <v>3.9801033178730885</v>
      </c>
      <c r="H212" s="443">
        <f>G212/GDP!D21</f>
        <v>6.2631448949976215E-2</v>
      </c>
      <c r="I212" s="581"/>
    </row>
    <row r="213" spans="3:16" ht="12" thickBot="1" x14ac:dyDescent="0.25">
      <c r="C213" s="188" t="s">
        <v>37</v>
      </c>
      <c r="D213" s="187">
        <f>+Acc_output!H24+AP_output!L24+CC_output!L24+Noise_output!O24+WTT_output!L24+Hab_output!L24+Cong_output!AC27</f>
        <v>3.2094159190030176</v>
      </c>
      <c r="E213" s="190">
        <f>+Acc_output!F69+AP_output!I69+CC_output!E69+Noise_output!I69+WTT_output!I69+Hab_output!I69</f>
        <v>3.2267338796144997E-2</v>
      </c>
      <c r="F213" s="287">
        <f>+Acc_output!C114+AP_output!C114+CC_output!C114+WTT_output!C114+Hab_output!C114</f>
        <v>8.7902207588149359E-3</v>
      </c>
      <c r="G213" s="187">
        <f t="shared" si="32"/>
        <v>3.2504734785579776</v>
      </c>
      <c r="H213" s="443">
        <f>G213/GDP!D22</f>
        <v>7.5110303137026935E-2</v>
      </c>
      <c r="I213" s="581"/>
    </row>
    <row r="214" spans="3:16" ht="12" thickBot="1" x14ac:dyDescent="0.25">
      <c r="C214" s="188" t="s">
        <v>39</v>
      </c>
      <c r="D214" s="187">
        <f>+Acc_output!H25+AP_output!L25+CC_output!L25+Noise_output!O25+WTT_output!L25+Hab_output!L25+Cong_output!AC28</f>
        <v>0.44125930627308574</v>
      </c>
      <c r="E214" s="444" t="s">
        <v>401</v>
      </c>
      <c r="F214" s="444" t="s">
        <v>401</v>
      </c>
      <c r="G214" s="187">
        <f>+D214</f>
        <v>0.44125930627308574</v>
      </c>
      <c r="H214" s="443">
        <f>G214/GDP!D23</f>
        <v>3.5625650433803148E-2</v>
      </c>
      <c r="I214" s="581"/>
    </row>
    <row r="215" spans="3:16" ht="12" thickBot="1" x14ac:dyDescent="0.25">
      <c r="C215" s="188" t="s">
        <v>41</v>
      </c>
      <c r="D215" s="187">
        <f>+Acc_output!H26+AP_output!L26+CC_output!L26+Noise_output!O26+WTT_output!L26+Hab_output!L26+Cong_output!AC29</f>
        <v>29.608434351525347</v>
      </c>
      <c r="E215" s="190">
        <f>+Acc_output!F71+AP_output!I71+CC_output!E71+Noise_output!I71+WTT_output!I71+Hab_output!I71</f>
        <v>0.34713677965380629</v>
      </c>
      <c r="F215" s="287">
        <f>+Acc_output!C116+AP_output!C116+CC_output!C116+WTT_output!C116+Hab_output!C116</f>
        <v>0.8481917356994868</v>
      </c>
      <c r="G215" s="187">
        <f t="shared" si="32"/>
        <v>30.803762866878639</v>
      </c>
      <c r="H215" s="443">
        <f>G215/GDP!D24</f>
        <v>4.8769222885928214E-2</v>
      </c>
      <c r="I215" s="581"/>
    </row>
    <row r="216" spans="3:16" ht="12" thickBot="1" x14ac:dyDescent="0.25">
      <c r="C216" s="188" t="s">
        <v>43</v>
      </c>
      <c r="D216" s="187">
        <f>+Acc_output!H27+AP_output!L27+CC_output!L27+Noise_output!O27+WTT_output!L27+Hab_output!L27+Cong_output!AC30</f>
        <v>40.211535847330168</v>
      </c>
      <c r="E216" s="190">
        <f>+Acc_output!F72+AP_output!I72+CC_output!E72+Noise_output!I72+WTT_output!I72+Hab_output!I72</f>
        <v>1.2814573440688919</v>
      </c>
      <c r="F216" s="287">
        <f>+Acc_output!C117+AP_output!C117+CC_output!C117+WTT_output!C117+Hab_output!C117</f>
        <v>1.7670122068768394E-2</v>
      </c>
      <c r="G216" s="187">
        <f t="shared" si="32"/>
        <v>41.51066331346783</v>
      </c>
      <c r="H216" s="443">
        <f>G216/GDP!D25</f>
        <v>5.4941205925598049E-2</v>
      </c>
      <c r="I216" s="581"/>
    </row>
    <row r="217" spans="3:16" ht="12" thickBot="1" x14ac:dyDescent="0.25">
      <c r="C217" s="188" t="s">
        <v>45</v>
      </c>
      <c r="D217" s="187">
        <f>+Acc_output!H28+AP_output!L28+CC_output!L28+Noise_output!O28+WTT_output!L28+Hab_output!L28+Cong_output!AC31</f>
        <v>16.757294311591679</v>
      </c>
      <c r="E217" s="190">
        <f>+Acc_output!F73+AP_output!I73+CC_output!E73+Noise_output!I73+WTT_output!I73+Hab_output!I73</f>
        <v>0.17640686736176431</v>
      </c>
      <c r="F217" s="444" t="s">
        <v>401</v>
      </c>
      <c r="G217" s="187">
        <f>+D217+E217</f>
        <v>16.933701178953442</v>
      </c>
      <c r="H217" s="443">
        <f>G217/GDP!D26</f>
        <v>7.24548002214392E-2</v>
      </c>
      <c r="I217" s="581"/>
    </row>
    <row r="218" spans="3:16" ht="12" thickBot="1" x14ac:dyDescent="0.25">
      <c r="C218" s="188" t="s">
        <v>47</v>
      </c>
      <c r="D218" s="187">
        <f>+Acc_output!H29+AP_output!L29+CC_output!L29+Noise_output!O29+WTT_output!L29+Hab_output!L29+Cong_output!AC32</f>
        <v>21.169421053653195</v>
      </c>
      <c r="E218" s="190">
        <f>+Acc_output!F74+AP_output!I74+CC_output!E74+Noise_output!I74+WTT_output!I74+Hab_output!I74</f>
        <v>0.46170514907807997</v>
      </c>
      <c r="F218" s="287">
        <f>+Acc_output!C119+AP_output!C119+CC_output!C119+WTT_output!C119+Hab_output!C119</f>
        <v>0.1707409109151771</v>
      </c>
      <c r="G218" s="187">
        <f t="shared" si="32"/>
        <v>21.801867113646455</v>
      </c>
      <c r="H218" s="443">
        <f>G218/GDP!D27</f>
        <v>6.49009960962907E-2</v>
      </c>
      <c r="I218" s="581"/>
    </row>
    <row r="219" spans="3:16" ht="12" thickBot="1" x14ac:dyDescent="0.25">
      <c r="C219" s="188" t="s">
        <v>49</v>
      </c>
      <c r="D219" s="187">
        <f>+Acc_output!H30+AP_output!L30+CC_output!L30+Noise_output!O30+WTT_output!L30+Hab_output!L30+Cong_output!AC33</f>
        <v>5.3581517732817687</v>
      </c>
      <c r="E219" s="190">
        <f>+Acc_output!F75+AP_output!I75+CC_output!E75+Noise_output!I75+WTT_output!I75+Hab_output!I75</f>
        <v>0.32791733402289691</v>
      </c>
      <c r="F219" s="287">
        <f>+Acc_output!C120+AP_output!C120+CC_output!C120+WTT_output!C120+Hab_output!C120</f>
        <v>1.2030670038600722E-2</v>
      </c>
      <c r="G219" s="187">
        <f t="shared" si="32"/>
        <v>5.6980997773432662</v>
      </c>
      <c r="H219" s="443">
        <f>G219/GDP!D28</f>
        <v>4.687942028945985E-2</v>
      </c>
      <c r="I219" s="581"/>
    </row>
    <row r="220" spans="3:16" ht="12" thickBot="1" x14ac:dyDescent="0.25">
      <c r="C220" s="188" t="s">
        <v>51</v>
      </c>
      <c r="D220" s="187">
        <f>+Acc_output!H31+AP_output!L31+CC_output!L31+Noise_output!O31+WTT_output!L31+Hab_output!L31+Cong_output!AC34</f>
        <v>2.6926603503453173</v>
      </c>
      <c r="E220" s="190">
        <f>+Acc_output!F76+AP_output!I76+CC_output!E76+Noise_output!I76+WTT_output!I76+Hab_output!I76</f>
        <v>4.7376995907357417E-2</v>
      </c>
      <c r="F220" s="444" t="s">
        <v>401</v>
      </c>
      <c r="G220" s="187">
        <f>+D220+E220</f>
        <v>2.7400373462526746</v>
      </c>
      <c r="H220" s="443">
        <f>G220/GDP!D29</f>
        <v>5.5079448936673055E-2</v>
      </c>
      <c r="I220" s="581"/>
    </row>
    <row r="221" spans="3:16" ht="12" thickBot="1" x14ac:dyDescent="0.25">
      <c r="C221" s="188" t="s">
        <v>53</v>
      </c>
      <c r="D221" s="187">
        <f>+Acc_output!H32+AP_output!L32+CC_output!L32+Noise_output!O32+WTT_output!L32+Hab_output!L32+Cong_output!AC35</f>
        <v>64.254275213077079</v>
      </c>
      <c r="E221" s="190">
        <f>+Acc_output!F77+AP_output!I77+CC_output!E77+Noise_output!I77+WTT_output!I77+Hab_output!I77</f>
        <v>0.83346519342330527</v>
      </c>
      <c r="F221" s="444" t="s">
        <v>401</v>
      </c>
      <c r="G221" s="187">
        <f>+D221+E221</f>
        <v>65.087740406500387</v>
      </c>
      <c r="H221" s="443">
        <f>G221/GDP!D30</f>
        <v>5.2492187519103888E-2</v>
      </c>
      <c r="I221" s="581"/>
    </row>
    <row r="222" spans="3:16" ht="12" thickBot="1" x14ac:dyDescent="0.25">
      <c r="C222" s="188" t="s">
        <v>55</v>
      </c>
      <c r="D222" s="187">
        <f>+Acc_output!H33+AP_output!L33+CC_output!L33+Noise_output!O33+WTT_output!L33+Hab_output!L33+Cong_output!AC36</f>
        <v>15.342061584337728</v>
      </c>
      <c r="E222" s="190">
        <f>+Acc_output!F78+AP_output!I78+CC_output!E78+Noise_output!I78+WTT_output!I78+Hab_output!I78</f>
        <v>0.46392033741432603</v>
      </c>
      <c r="F222" s="444" t="s">
        <v>401</v>
      </c>
      <c r="G222" s="187">
        <f>+D222+E222</f>
        <v>15.805981921752053</v>
      </c>
      <c r="H222" s="443">
        <f>G222/GDP!D31</f>
        <v>4.4569466586261597E-2</v>
      </c>
      <c r="I222" s="581"/>
    </row>
    <row r="223" spans="3:16" ht="12" thickBot="1" x14ac:dyDescent="0.25">
      <c r="C223" s="188" t="s">
        <v>57</v>
      </c>
      <c r="D223" s="187">
        <f>+Acc_output!H34+AP_output!L34+CC_output!L34+Noise_output!O34+WTT_output!L34+Hab_output!L34+Cong_output!AC37</f>
        <v>99.351523545859735</v>
      </c>
      <c r="E223" s="190">
        <f>+Acc_output!F79+AP_output!I79+CC_output!E79+Noise_output!I79+WTT_output!I79+Hab_output!I79</f>
        <v>1.4234888413646658</v>
      </c>
      <c r="F223" s="287">
        <f>+Acc_output!C124+AP_output!C124+CC_output!C124+WTT_output!C124+Hab_output!C124</f>
        <v>9.1436764741012234E-3</v>
      </c>
      <c r="G223" s="187">
        <f t="shared" si="32"/>
        <v>100.78415606369849</v>
      </c>
      <c r="H223" s="443">
        <f>G223/GDP!D32</f>
        <v>4.9090875291376027E-2</v>
      </c>
      <c r="I223" s="581"/>
      <c r="N223" s="189"/>
      <c r="O223" s="189"/>
      <c r="P223" s="189"/>
    </row>
    <row r="224" spans="3:16" ht="12" thickBot="1" x14ac:dyDescent="0.25">
      <c r="C224" s="188" t="s">
        <v>59</v>
      </c>
      <c r="D224" s="187">
        <f>+Acc_output!H35+AP_output!L35+CC_output!L35+Noise_output!O35+WTT_output!L35+Hab_output!L35+Cong_output!AC38</f>
        <v>7.4399986501399198</v>
      </c>
      <c r="E224" s="190">
        <f>+Acc_output!F80+AP_output!I80+CC_output!E80+Noise_output!I80+WTT_output!I80+Hab_output!I80</f>
        <v>0.17226979462313544</v>
      </c>
      <c r="F224" s="444" t="s">
        <v>401</v>
      </c>
      <c r="G224" s="187">
        <f>+D224+E224</f>
        <v>7.6122684447630551</v>
      </c>
      <c r="H224" s="443">
        <f>G224/GDP!D33</f>
        <v>3.373873543932851E-2</v>
      </c>
      <c r="I224" s="581"/>
    </row>
    <row r="225" spans="1:15" ht="12" thickBot="1" x14ac:dyDescent="0.25">
      <c r="C225" s="188" t="s">
        <v>61</v>
      </c>
      <c r="D225" s="187">
        <f>+Acc_output!H36+AP_output!L36+CC_output!L36+Noise_output!O36+WTT_output!L36+Hab_output!L36+Cong_output!AC39</f>
        <v>15.3147099883517</v>
      </c>
      <c r="E225" s="190">
        <f>+Acc_output!F81+AP_output!I81+CC_output!E81+Noise_output!I81+WTT_output!I81+Hab_output!I81</f>
        <v>0.76350188282872078</v>
      </c>
      <c r="F225" s="287">
        <f>+Acc_output!C126+AP_output!C126+CC_output!C126+WTT_output!C126+Hab_output!C126</f>
        <v>8.1789664699740674E-4</v>
      </c>
      <c r="G225" s="187">
        <f t="shared" si="32"/>
        <v>16.079029767827418</v>
      </c>
      <c r="H225" s="443">
        <f>G225/GDP!D34</f>
        <v>4.1083436008501867E-2</v>
      </c>
      <c r="I225" s="581"/>
    </row>
    <row r="227" spans="1:15" ht="12" thickBot="1" x14ac:dyDescent="0.25"/>
    <row r="228" spans="1:15" ht="15" customHeight="1" thickBot="1" x14ac:dyDescent="0.25">
      <c r="A228" s="179" t="s">
        <v>486</v>
      </c>
      <c r="C228" s="180"/>
      <c r="D228" s="180"/>
      <c r="E228" s="180"/>
      <c r="F228" s="180"/>
      <c r="G228" s="180"/>
      <c r="H228" s="715" t="s">
        <v>284</v>
      </c>
      <c r="I228" s="716"/>
      <c r="J228" s="180"/>
      <c r="K228" s="180"/>
      <c r="L228" s="570" t="s">
        <v>494</v>
      </c>
      <c r="M228" s="180" t="s">
        <v>230</v>
      </c>
    </row>
    <row r="229" spans="1:15" ht="22.5" x14ac:dyDescent="0.2">
      <c r="C229" s="181" t="s">
        <v>487</v>
      </c>
      <c r="D229" s="181" t="s">
        <v>278</v>
      </c>
      <c r="E229" s="181" t="s">
        <v>488</v>
      </c>
      <c r="F229" s="181" t="s">
        <v>489</v>
      </c>
      <c r="G229" s="181" t="s">
        <v>283</v>
      </c>
      <c r="H229" s="180" t="s">
        <v>490</v>
      </c>
      <c r="I229" s="180" t="s">
        <v>491</v>
      </c>
      <c r="J229" s="181" t="s">
        <v>492</v>
      </c>
      <c r="K229" s="181" t="s">
        <v>493</v>
      </c>
      <c r="L229" s="181" t="s">
        <v>495</v>
      </c>
      <c r="M229" s="181" t="s">
        <v>496</v>
      </c>
    </row>
    <row r="230" spans="1:15" ht="12" thickBot="1" x14ac:dyDescent="0.25">
      <c r="B230" s="178" t="s">
        <v>0</v>
      </c>
      <c r="C230" s="188" t="s">
        <v>497</v>
      </c>
      <c r="D230" s="187">
        <f>Acc_output!C6</f>
        <v>185.3853496032653</v>
      </c>
      <c r="E230" s="190">
        <f>AP_output!E6</f>
        <v>30.947560998527329</v>
      </c>
      <c r="F230" s="287">
        <f>CC_output!E6</f>
        <v>48.287444762247361</v>
      </c>
      <c r="G230" s="188">
        <f>Noise_output!E6</f>
        <v>23.652944913154961</v>
      </c>
      <c r="H230" s="187">
        <f>Cong_output!D9</f>
        <v>163.42670094681878</v>
      </c>
      <c r="I230" s="190">
        <f>Cong_output!C9</f>
        <v>27.943846966166412</v>
      </c>
      <c r="J230" s="287">
        <f>WTT_output!E6</f>
        <v>15.932360282077957</v>
      </c>
      <c r="K230" s="188">
        <f>Hab_output!E6</f>
        <v>24.263002802477281</v>
      </c>
      <c r="L230" s="187">
        <f>SUM(D230+E230+F230+G230+H230+J230+K230)</f>
        <v>491.89536430856896</v>
      </c>
      <c r="M230" s="190">
        <f>SUM(D230+E230+F230+G230+I230+J230+K230)</f>
        <v>356.41251032791661</v>
      </c>
      <c r="N230" s="276"/>
      <c r="O230" s="189"/>
    </row>
    <row r="231" spans="1:15" ht="12" thickBot="1" x14ac:dyDescent="0.25">
      <c r="C231" s="188" t="s">
        <v>498</v>
      </c>
      <c r="D231" s="187"/>
      <c r="E231" s="190">
        <f>AP_output!C6</f>
        <v>7.8904632356998716</v>
      </c>
      <c r="F231" s="444">
        <f>CC_output!C6</f>
        <v>27.449112768035846</v>
      </c>
      <c r="G231" s="188">
        <f>Noise_output!C6</f>
        <v>12.320083106765173</v>
      </c>
      <c r="H231" s="187"/>
      <c r="I231" s="190"/>
      <c r="J231" s="444">
        <f>WTT_output!C6</f>
        <v>9.0474856986407968</v>
      </c>
      <c r="K231" s="188">
        <f>Hab_output!C6</f>
        <v>13.105996582505163</v>
      </c>
      <c r="L231" s="187"/>
      <c r="M231" s="190"/>
    </row>
    <row r="232" spans="1:15" ht="12" thickBot="1" x14ac:dyDescent="0.25">
      <c r="C232" s="188" t="s">
        <v>499</v>
      </c>
      <c r="D232" s="187"/>
      <c r="E232" s="190">
        <f>AP_output!D6</f>
        <v>23.057097762827457</v>
      </c>
      <c r="F232" s="287">
        <f>CC_output!D6</f>
        <v>20.838331994211501</v>
      </c>
      <c r="G232" s="188">
        <f>Noise_output!D6</f>
        <v>11.332861806389793</v>
      </c>
      <c r="H232" s="187"/>
      <c r="I232" s="190"/>
      <c r="J232" s="287">
        <f>WTT_output!D6</f>
        <v>6.8848745834371572</v>
      </c>
      <c r="K232" s="188">
        <f>Hab_output!D6</f>
        <v>11.157006219972123</v>
      </c>
      <c r="L232" s="187"/>
      <c r="M232" s="190"/>
    </row>
    <row r="233" spans="1:15" ht="12" thickBot="1" x14ac:dyDescent="0.25">
      <c r="C233" s="188" t="s">
        <v>500</v>
      </c>
      <c r="D233" s="187">
        <f>Acc_output!E6</f>
        <v>19.089038423423862</v>
      </c>
      <c r="E233" s="190">
        <f>AP_output!H6</f>
        <v>1.8068088793502162</v>
      </c>
      <c r="F233" s="287">
        <f>CC_output!H6</f>
        <v>1.3907580359321101</v>
      </c>
      <c r="G233" s="188">
        <f>Noise_output!H6</f>
        <v>14.389864656821885</v>
      </c>
      <c r="H233" s="187" t="s">
        <v>389</v>
      </c>
      <c r="I233" s="190" t="s">
        <v>389</v>
      </c>
      <c r="J233" s="287">
        <f>WTT_output!H6</f>
        <v>0.79858013203943667</v>
      </c>
      <c r="K233" s="188">
        <f>Hab_output!H6</f>
        <v>0.52954912106350516</v>
      </c>
      <c r="L233" s="187">
        <f>SUM(D233+E233+F233+G233+J233+K233)</f>
        <v>38.004599248631017</v>
      </c>
      <c r="M233" s="190"/>
    </row>
    <row r="234" spans="1:15" ht="15" customHeight="1" thickBot="1" x14ac:dyDescent="0.25">
      <c r="C234" s="188" t="s">
        <v>71</v>
      </c>
      <c r="D234" s="187">
        <f>Acc_output!D6</f>
        <v>4.3824563432628514</v>
      </c>
      <c r="E234" s="190">
        <f>AP_output!F6</f>
        <v>1.283460370257967</v>
      </c>
      <c r="F234" s="287">
        <f>CC_output!F6</f>
        <v>0.7812032443414717</v>
      </c>
      <c r="G234" s="188">
        <f>Noise_output!F6</f>
        <v>0.73585807214342713</v>
      </c>
      <c r="H234" s="187">
        <f>Cong_output!V9</f>
        <v>3.9621109046229472</v>
      </c>
      <c r="I234" s="190">
        <f>Cong_output!U9</f>
        <v>0.6697392923736214</v>
      </c>
      <c r="J234" s="287">
        <f>WTT_output!F6</f>
        <v>0.28160166681433774</v>
      </c>
      <c r="K234" s="188">
        <f>Hab_output!F6</f>
        <v>0.17545104032244402</v>
      </c>
      <c r="L234" s="187">
        <f>SUM(D234+E234+F234+G234+H234+J234+K234+E235+F235+G235+J235+K235)</f>
        <v>17.207085951034387</v>
      </c>
      <c r="M234" s="190">
        <f>SUM(D234+E234+F234+G234+I234+J234+K234+E235+F235+G235+J235+K235)</f>
        <v>13.914714338785062</v>
      </c>
    </row>
    <row r="235" spans="1:15" ht="12" thickBot="1" x14ac:dyDescent="0.25">
      <c r="C235" s="188" t="s">
        <v>72</v>
      </c>
      <c r="D235" s="187"/>
      <c r="E235" s="190">
        <f>AP_output!G6</f>
        <v>2.4763747989714457</v>
      </c>
      <c r="F235" s="444">
        <f>CC_output!G6</f>
        <v>1.4435806634114881</v>
      </c>
      <c r="G235" s="188">
        <f>Noise_output!G6</f>
        <v>0.79890529310260583</v>
      </c>
      <c r="H235" s="187"/>
      <c r="I235" s="190"/>
      <c r="J235" s="444">
        <f>WTT_output!G6</f>
        <v>0.49066595213371472</v>
      </c>
      <c r="K235" s="188">
        <f>Hab_output!G6</f>
        <v>0.39541760164968748</v>
      </c>
      <c r="L235" s="187"/>
      <c r="M235" s="190"/>
    </row>
    <row r="236" spans="1:15" ht="12" thickBot="1" x14ac:dyDescent="0.25">
      <c r="C236" s="188" t="s">
        <v>350</v>
      </c>
      <c r="D236" s="187">
        <f>Acc_output!F6</f>
        <v>17.300522373728462</v>
      </c>
      <c r="E236" s="190">
        <f>AP_output!I6+AP_output!J6</f>
        <v>14.10300615155403</v>
      </c>
      <c r="F236" s="287">
        <f>SUM(CC_output!I6:J6)</f>
        <v>11.584779110808944</v>
      </c>
      <c r="G236" s="188">
        <f>Noise_output!I6</f>
        <v>4.8818373290604304</v>
      </c>
      <c r="H236" s="187">
        <f>Cong_output!P9</f>
        <v>47.526256274962755</v>
      </c>
      <c r="I236" s="190">
        <f>Cong_output!O9</f>
        <v>8.0618919361113583</v>
      </c>
      <c r="J236" s="287">
        <f>WTT_output!I6+WTT_output!J6</f>
        <v>3.3038315708222559</v>
      </c>
      <c r="K236" s="188">
        <f>Hab_output!I6+Hab_output!J6</f>
        <v>4.1335260549970378</v>
      </c>
      <c r="L236" s="187">
        <f>SUM(D236+E236+F236+G236+H236+J236+K236)</f>
        <v>102.8337588659339</v>
      </c>
      <c r="M236" s="190">
        <f>SUM(D236+E236+F236+G236+I236+J236+K236)</f>
        <v>63.36939452708252</v>
      </c>
    </row>
    <row r="237" spans="1:15" ht="12" thickBot="1" x14ac:dyDescent="0.25">
      <c r="C237" s="188" t="s">
        <v>293</v>
      </c>
      <c r="D237" s="187">
        <f>Acc_output!G6</f>
        <v>21.013188197230576</v>
      </c>
      <c r="E237" s="190">
        <f>AP_output!K6</f>
        <v>13.225182464723959</v>
      </c>
      <c r="F237" s="287">
        <f>CC_output!K6</f>
        <v>8.6108179212385085</v>
      </c>
      <c r="G237" s="188">
        <f>Noise_output!N6</f>
        <v>8.4558491199920951</v>
      </c>
      <c r="H237" s="187">
        <f>Cong_output!J9</f>
        <v>13.009459023830951</v>
      </c>
      <c r="I237" s="190">
        <f>Cong_output!I9</f>
        <v>2.2018960912737082</v>
      </c>
      <c r="J237" s="287">
        <f>WTT_output!K6</f>
        <v>3.3564556747255714</v>
      </c>
      <c r="K237" s="188">
        <f>Hab_output!K6</f>
        <v>3.3885601267785388</v>
      </c>
      <c r="L237" s="187">
        <f>SUM(D237+E237+F237+G237+H237+J237+K237)</f>
        <v>71.059512528520202</v>
      </c>
      <c r="M237" s="190">
        <f>SUM(D237+E237+F237+G237+I237+J237+K237)</f>
        <v>60.251949595962955</v>
      </c>
    </row>
    <row r="238" spans="1:15" ht="12" thickBot="1" x14ac:dyDescent="0.25">
      <c r="B238" s="178" t="s">
        <v>86</v>
      </c>
      <c r="C238" s="188" t="s">
        <v>501</v>
      </c>
      <c r="D238" s="187">
        <f>Acc_output!C51</f>
        <v>6.1857668554361186E-2</v>
      </c>
      <c r="E238" s="190">
        <f>AP_output!C51</f>
        <v>2.2808542195435978E-3</v>
      </c>
      <c r="F238" s="287">
        <v>0</v>
      </c>
      <c r="G238" s="188">
        <f>Noise_output!C51</f>
        <v>0.34119169439489566</v>
      </c>
      <c r="H238" s="187" t="s">
        <v>389</v>
      </c>
      <c r="I238" s="190" t="s">
        <v>389</v>
      </c>
      <c r="J238" s="287">
        <f>WTT_output!C51</f>
        <v>0.30704503544523032</v>
      </c>
      <c r="K238" s="188">
        <f>Hab_output!C51</f>
        <v>0.66248401036306548</v>
      </c>
      <c r="L238" s="187">
        <f>SUM(D238+E238+F238+G238+J238+K238)</f>
        <v>1.3748592629770964</v>
      </c>
      <c r="M238" s="190"/>
      <c r="N238" s="590"/>
      <c r="O238" s="588"/>
    </row>
    <row r="239" spans="1:15" ht="12" thickBot="1" x14ac:dyDescent="0.25">
      <c r="A239" s="492"/>
      <c r="C239" s="188" t="s">
        <v>502</v>
      </c>
      <c r="D239" s="187">
        <f>Acc_output!D51-Acc_output!C51</f>
        <v>1.9317912566885209</v>
      </c>
      <c r="E239" s="190">
        <f>AP_output!E51</f>
        <v>2.7128060544872615E-2</v>
      </c>
      <c r="F239" s="444">
        <v>0</v>
      </c>
      <c r="G239" s="188">
        <f>Noise_output!E51</f>
        <v>2.4314659587524674</v>
      </c>
      <c r="H239" s="187" t="s">
        <v>389</v>
      </c>
      <c r="I239" s="190" t="s">
        <v>389</v>
      </c>
      <c r="J239" s="444">
        <f>WTT_output!E51</f>
        <v>2.4022677938987385</v>
      </c>
      <c r="K239" s="188">
        <f>Hab_output!E51</f>
        <v>1.3379229897765972</v>
      </c>
      <c r="L239" s="187">
        <f>SUM(D239+E239+F239+G239+J239+K239+E240+F240+G240+J240+K240)</f>
        <v>9.9558944138092791</v>
      </c>
      <c r="M239" s="190"/>
      <c r="N239" s="592"/>
      <c r="O239" s="592"/>
    </row>
    <row r="240" spans="1:15" ht="12" thickBot="1" x14ac:dyDescent="0.25">
      <c r="A240" s="492"/>
      <c r="C240" s="188" t="s">
        <v>503</v>
      </c>
      <c r="D240" s="187"/>
      <c r="E240" s="190">
        <f>AP_output!F51</f>
        <v>0.44394996027167205</v>
      </c>
      <c r="F240" s="287">
        <f>CC_output!C51</f>
        <v>0.17282076866840843</v>
      </c>
      <c r="G240" s="188">
        <f>Noise_output!F51</f>
        <v>0.70048762293899913</v>
      </c>
      <c r="H240" s="187" t="s">
        <v>389</v>
      </c>
      <c r="I240" s="190" t="s">
        <v>389</v>
      </c>
      <c r="J240" s="287">
        <f>WTT_output!F51</f>
        <v>6.0112735635999254E-2</v>
      </c>
      <c r="K240" s="188">
        <f>Hab_output!F51</f>
        <v>0.44794726663300449</v>
      </c>
      <c r="L240" s="187"/>
      <c r="M240" s="190"/>
      <c r="N240" s="592"/>
      <c r="O240" s="592"/>
    </row>
    <row r="241" spans="1:15" ht="12" thickBot="1" x14ac:dyDescent="0.25">
      <c r="A241" s="492"/>
      <c r="C241" s="188" t="s">
        <v>504</v>
      </c>
      <c r="D241" s="187">
        <f>Acc_output!E51</f>
        <v>0.26967585869643629</v>
      </c>
      <c r="E241" s="190">
        <f>AP_output!G51</f>
        <v>1.2319720147264811E-2</v>
      </c>
      <c r="F241" s="287">
        <v>0</v>
      </c>
      <c r="G241" s="188">
        <f>Noise_output!G51</f>
        <v>2.0630305970156266</v>
      </c>
      <c r="H241" s="187" t="s">
        <v>389</v>
      </c>
      <c r="I241" s="190" t="s">
        <v>389</v>
      </c>
      <c r="J241" s="287">
        <f>WTT_output!G51</f>
        <v>0.49657862593717866</v>
      </c>
      <c r="K241" s="188">
        <f>Hab_output!G51</f>
        <v>0.77333118486376307</v>
      </c>
      <c r="L241" s="187">
        <f>SUM(D241+E241+F241+G241+J241+K241+E242+F242+G242+J242+K242)</f>
        <v>5.1029502689464206</v>
      </c>
      <c r="M241" s="190"/>
    </row>
    <row r="242" spans="1:15" ht="12" thickBot="1" x14ac:dyDescent="0.25">
      <c r="A242" s="492"/>
      <c r="C242" s="188" t="s">
        <v>176</v>
      </c>
      <c r="D242" s="187"/>
      <c r="E242" s="190">
        <f>AP_output!H51</f>
        <v>0.62200271033238219</v>
      </c>
      <c r="F242" s="287">
        <f>CC_output!D51</f>
        <v>0.2075798911789391</v>
      </c>
      <c r="G242" s="188">
        <f>Noise_output!H51</f>
        <v>0.33532634895557545</v>
      </c>
      <c r="H242" s="187" t="s">
        <v>389</v>
      </c>
      <c r="I242" s="190" t="s">
        <v>389</v>
      </c>
      <c r="J242" s="287">
        <f>WTT_output!H51</f>
        <v>0.11453095669350394</v>
      </c>
      <c r="K242" s="188">
        <f>Hab_output!H51</f>
        <v>0.20857437512575003</v>
      </c>
      <c r="L242" s="187"/>
      <c r="M242" s="190"/>
    </row>
    <row r="243" spans="1:15" ht="12" thickBot="1" x14ac:dyDescent="0.25">
      <c r="B243" s="178" t="s">
        <v>275</v>
      </c>
      <c r="C243" s="188" t="s">
        <v>505</v>
      </c>
      <c r="D243" s="187">
        <f>Acc_output!C96</f>
        <v>8.8952675835815523E-2</v>
      </c>
      <c r="E243" s="190">
        <f>AP_output!C96</f>
        <v>1.9273688490170227</v>
      </c>
      <c r="F243" s="444">
        <f>CC_output!C96</f>
        <v>0.39488037126228892</v>
      </c>
      <c r="G243" s="188" t="s">
        <v>389</v>
      </c>
      <c r="H243" s="187" t="s">
        <v>389</v>
      </c>
      <c r="I243" s="190" t="s">
        <v>389</v>
      </c>
      <c r="J243" s="444">
        <f>WTT_output!C96</f>
        <v>0.19733918408357154</v>
      </c>
      <c r="K243" s="188">
        <f>Hab_output!C96</f>
        <v>0.28514177270632662</v>
      </c>
      <c r="L243" s="187">
        <f>SUM(D243+E243+F243+J243+K243)</f>
        <v>2.8936828529050254</v>
      </c>
      <c r="M243" s="190"/>
      <c r="N243" s="276"/>
      <c r="O243" s="189"/>
    </row>
    <row r="245" spans="1:15" ht="12" thickBot="1" x14ac:dyDescent="0.25"/>
    <row r="246" spans="1:15" x14ac:dyDescent="0.2">
      <c r="A246" s="179" t="s">
        <v>486</v>
      </c>
      <c r="C246" s="180"/>
      <c r="D246" s="180"/>
      <c r="E246" s="180"/>
      <c r="F246" s="180"/>
      <c r="G246" s="180"/>
      <c r="H246" s="180"/>
      <c r="I246" s="180"/>
      <c r="J246" s="570"/>
      <c r="K246" s="180"/>
    </row>
    <row r="247" spans="1:15" ht="23.25" thickBot="1" x14ac:dyDescent="0.25">
      <c r="C247" s="183" t="s">
        <v>487</v>
      </c>
      <c r="D247" s="183" t="s">
        <v>278</v>
      </c>
      <c r="E247" s="183" t="s">
        <v>488</v>
      </c>
      <c r="F247" s="183" t="s">
        <v>489</v>
      </c>
      <c r="G247" s="183" t="s">
        <v>283</v>
      </c>
      <c r="H247" s="183" t="s">
        <v>284</v>
      </c>
      <c r="I247" s="183" t="s">
        <v>508</v>
      </c>
      <c r="J247" s="183" t="s">
        <v>493</v>
      </c>
      <c r="K247" s="183" t="s">
        <v>230</v>
      </c>
    </row>
    <row r="248" spans="1:15" ht="12" thickBot="1" x14ac:dyDescent="0.25">
      <c r="B248" s="178" t="s">
        <v>88</v>
      </c>
      <c r="C248" s="187" t="s">
        <v>506</v>
      </c>
      <c r="D248" s="190">
        <f>Acc_output!C141/1000</f>
        <v>6.7199126005709514E-2</v>
      </c>
      <c r="E248" s="287">
        <f>AP_output!L141</f>
        <v>0.92143304066179421</v>
      </c>
      <c r="F248" s="187">
        <f>CC_output!L141</f>
        <v>18.530217570887348</v>
      </c>
      <c r="G248" s="190">
        <f>Noise_output!C140</f>
        <v>0.46902447244351186</v>
      </c>
      <c r="H248" s="287" t="s">
        <v>389</v>
      </c>
      <c r="I248" s="187">
        <f>WTT_output!L141</f>
        <v>7.4303044512830416</v>
      </c>
      <c r="J248" s="190">
        <f>Hab_output!E141</f>
        <v>4.94079126203084E-2</v>
      </c>
      <c r="K248" s="287">
        <f>SUM(I248:J248)+SUM(D248:G248)</f>
        <v>27.467586573901713</v>
      </c>
      <c r="N248" s="490"/>
    </row>
    <row r="249" spans="1:15" ht="12" thickBot="1" x14ac:dyDescent="0.25">
      <c r="B249" s="178" t="s">
        <v>132</v>
      </c>
      <c r="C249" s="187" t="s">
        <v>507</v>
      </c>
      <c r="D249" s="190">
        <f>Acc_output!C191/1000</f>
        <v>6.5535021411691596E-2</v>
      </c>
      <c r="E249" s="444" t="s">
        <v>389</v>
      </c>
      <c r="F249" s="187" t="s">
        <v>389</v>
      </c>
      <c r="G249" s="190" t="s">
        <v>389</v>
      </c>
      <c r="H249" s="444" t="s">
        <v>389</v>
      </c>
      <c r="I249" s="187" t="s">
        <v>389</v>
      </c>
      <c r="J249" s="190" t="s">
        <v>389</v>
      </c>
      <c r="K249" s="444" t="s">
        <v>389</v>
      </c>
    </row>
  </sheetData>
  <mergeCells count="67">
    <mergeCell ref="G11:H11"/>
    <mergeCell ref="K155:M155"/>
    <mergeCell ref="J37:N37"/>
    <mergeCell ref="P11:Q11"/>
    <mergeCell ref="D192:H192"/>
    <mergeCell ref="D37:H37"/>
    <mergeCell ref="D87:H87"/>
    <mergeCell ref="D155:I155"/>
    <mergeCell ref="J87:M87"/>
    <mergeCell ref="D20:O20"/>
    <mergeCell ref="P20:U20"/>
    <mergeCell ref="D21:I21"/>
    <mergeCell ref="J21:L21"/>
    <mergeCell ref="M21:O21"/>
    <mergeCell ref="P21:R21"/>
    <mergeCell ref="S21:T21"/>
    <mergeCell ref="G14:H14"/>
    <mergeCell ref="K14:L14"/>
    <mergeCell ref="M14:O14"/>
    <mergeCell ref="P14:Q14"/>
    <mergeCell ref="S14:T14"/>
    <mergeCell ref="G7:H7"/>
    <mergeCell ref="K7:L7"/>
    <mergeCell ref="M7:O7"/>
    <mergeCell ref="P7:Q7"/>
    <mergeCell ref="S7:T7"/>
    <mergeCell ref="D4:I4"/>
    <mergeCell ref="J4:L4"/>
    <mergeCell ref="M4:O4"/>
    <mergeCell ref="P4:R4"/>
    <mergeCell ref="S4:T4"/>
    <mergeCell ref="W21:X21"/>
    <mergeCell ref="P10:Q10"/>
    <mergeCell ref="M10:O10"/>
    <mergeCell ref="M13:O13"/>
    <mergeCell ref="P3:X3"/>
    <mergeCell ref="U4:W4"/>
    <mergeCell ref="U13:W13"/>
    <mergeCell ref="U14:W14"/>
    <mergeCell ref="U15:W15"/>
    <mergeCell ref="U16:W16"/>
    <mergeCell ref="M17:O17"/>
    <mergeCell ref="D53:E53"/>
    <mergeCell ref="F53:G53"/>
    <mergeCell ref="D108:D109"/>
    <mergeCell ref="E108:E109"/>
    <mergeCell ref="H228:I228"/>
    <mergeCell ref="G15:H15"/>
    <mergeCell ref="K15:L15"/>
    <mergeCell ref="M15:O15"/>
    <mergeCell ref="P15:Q15"/>
    <mergeCell ref="S15:T15"/>
    <mergeCell ref="G16:H16"/>
    <mergeCell ref="K16:L16"/>
    <mergeCell ref="M16:O16"/>
    <mergeCell ref="P16:Q16"/>
    <mergeCell ref="S16:T16"/>
    <mergeCell ref="AJ43:AL43"/>
    <mergeCell ref="AJ44:AL44"/>
    <mergeCell ref="AJ45:AL45"/>
    <mergeCell ref="AJ46:AL46"/>
    <mergeCell ref="AJ37:AL37"/>
    <mergeCell ref="AJ38:AL38"/>
    <mergeCell ref="AJ39:AL39"/>
    <mergeCell ref="AJ40:AL40"/>
    <mergeCell ref="AJ41:AL41"/>
    <mergeCell ref="AJ42:AL42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ignoredErrors>
    <ignoredError sqref="H92 F63 G200:G224" formula="1"/>
  </ignoredErrors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D39"/>
  <sheetViews>
    <sheetView workbookViewId="0">
      <selection activeCell="M11" sqref="M11"/>
    </sheetView>
  </sheetViews>
  <sheetFormatPr defaultColWidth="9.140625" defaultRowHeight="12.75" x14ac:dyDescent="0.2"/>
  <cols>
    <col min="1" max="2" width="9.140625" style="277"/>
    <col min="3" max="3" width="9.85546875" style="277" bestFit="1" customWidth="1"/>
    <col min="4" max="16384" width="9.140625" style="277"/>
  </cols>
  <sheetData>
    <row r="1" spans="1:4" ht="15" x14ac:dyDescent="0.25">
      <c r="A1" t="s">
        <v>360</v>
      </c>
    </row>
    <row r="2" spans="1:4" x14ac:dyDescent="0.2">
      <c r="C2" s="278"/>
      <c r="D2" s="277" t="s">
        <v>375</v>
      </c>
    </row>
    <row r="3" spans="1:4" x14ac:dyDescent="0.2">
      <c r="A3" s="277" t="s">
        <v>368</v>
      </c>
      <c r="B3" s="277" t="s">
        <v>368</v>
      </c>
      <c r="C3" s="278">
        <v>14874795.390000001</v>
      </c>
      <c r="D3" s="277">
        <f>+C3/1000</f>
        <v>14874.795390000001</v>
      </c>
    </row>
    <row r="4" spans="1:4" x14ac:dyDescent="0.2">
      <c r="A4" s="277" t="s">
        <v>349</v>
      </c>
      <c r="B4" s="277" t="s">
        <v>349</v>
      </c>
      <c r="C4" s="278">
        <f>SUM(C5:C31)</f>
        <v>12821783</v>
      </c>
      <c r="D4" s="365">
        <f t="shared" ref="D4:D39" si="0">+C4/1000</f>
        <v>12821.782999999999</v>
      </c>
    </row>
    <row r="5" spans="1:4" x14ac:dyDescent="0.2">
      <c r="A5" s="277" t="s">
        <v>4</v>
      </c>
      <c r="B5" s="277" t="s">
        <v>3</v>
      </c>
      <c r="C5" s="278">
        <v>323658</v>
      </c>
      <c r="D5" s="365">
        <f t="shared" si="0"/>
        <v>323.65800000000002</v>
      </c>
    </row>
    <row r="6" spans="1:4" x14ac:dyDescent="0.2">
      <c r="A6" s="277" t="s">
        <v>6</v>
      </c>
      <c r="B6" s="277" t="s">
        <v>5</v>
      </c>
      <c r="C6" s="278">
        <v>387971</v>
      </c>
      <c r="D6" s="365">
        <f t="shared" si="0"/>
        <v>387.971</v>
      </c>
    </row>
    <row r="7" spans="1:4" x14ac:dyDescent="0.2">
      <c r="A7" s="277" t="s">
        <v>8</v>
      </c>
      <c r="B7" s="277" t="s">
        <v>7</v>
      </c>
      <c r="C7" s="278">
        <v>101584</v>
      </c>
      <c r="D7" s="365">
        <f t="shared" si="0"/>
        <v>101.584</v>
      </c>
    </row>
    <row r="8" spans="1:4" x14ac:dyDescent="0.2">
      <c r="A8" s="277" t="s">
        <v>10</v>
      </c>
      <c r="B8" s="277" t="s">
        <v>9</v>
      </c>
      <c r="C8" s="278">
        <v>73337</v>
      </c>
      <c r="D8" s="365">
        <f t="shared" si="0"/>
        <v>73.337000000000003</v>
      </c>
    </row>
    <row r="9" spans="1:4" x14ac:dyDescent="0.2">
      <c r="A9" s="277" t="s">
        <v>12</v>
      </c>
      <c r="B9" s="277" t="s">
        <v>11</v>
      </c>
      <c r="C9" s="278">
        <v>20529</v>
      </c>
      <c r="D9" s="365">
        <f t="shared" si="0"/>
        <v>20.529</v>
      </c>
    </row>
    <row r="10" spans="1:4" x14ac:dyDescent="0.2">
      <c r="A10" s="277" t="s">
        <v>14</v>
      </c>
      <c r="B10" s="277" t="s">
        <v>13</v>
      </c>
      <c r="C10" s="278">
        <v>270178</v>
      </c>
      <c r="D10" s="365">
        <f t="shared" si="0"/>
        <v>270.178</v>
      </c>
    </row>
    <row r="11" spans="1:4" x14ac:dyDescent="0.2">
      <c r="A11" s="277" t="s">
        <v>16</v>
      </c>
      <c r="B11" s="277" t="s">
        <v>15</v>
      </c>
      <c r="C11" s="278">
        <v>206032</v>
      </c>
      <c r="D11" s="365">
        <f t="shared" si="0"/>
        <v>206.03200000000001</v>
      </c>
    </row>
    <row r="12" spans="1:4" x14ac:dyDescent="0.2">
      <c r="A12" s="277" t="s">
        <v>18</v>
      </c>
      <c r="B12" s="277" t="s">
        <v>17</v>
      </c>
      <c r="C12" s="278">
        <v>28819</v>
      </c>
      <c r="D12" s="365">
        <f t="shared" si="0"/>
        <v>28.818999999999999</v>
      </c>
    </row>
    <row r="13" spans="1:4" x14ac:dyDescent="0.2">
      <c r="A13" s="277" t="s">
        <v>20</v>
      </c>
      <c r="B13" s="277" t="s">
        <v>19</v>
      </c>
      <c r="C13" s="278">
        <v>175045</v>
      </c>
      <c r="D13" s="365">
        <f t="shared" si="0"/>
        <v>175.04499999999999</v>
      </c>
    </row>
    <row r="14" spans="1:4" x14ac:dyDescent="0.2">
      <c r="A14" s="277" t="s">
        <v>22</v>
      </c>
      <c r="B14" s="277" t="s">
        <v>21</v>
      </c>
      <c r="C14" s="278">
        <v>2028606</v>
      </c>
      <c r="D14" s="365">
        <f t="shared" si="0"/>
        <v>2028.606</v>
      </c>
    </row>
    <row r="15" spans="1:4" x14ac:dyDescent="0.2">
      <c r="A15" s="277" t="s">
        <v>24</v>
      </c>
      <c r="B15" s="277" t="s">
        <v>361</v>
      </c>
      <c r="C15" s="278">
        <v>2958325</v>
      </c>
      <c r="D15" s="365">
        <f t="shared" si="0"/>
        <v>2958.3249999999998</v>
      </c>
    </row>
    <row r="16" spans="1:4" x14ac:dyDescent="0.2">
      <c r="A16" s="277" t="s">
        <v>26</v>
      </c>
      <c r="B16" s="277" t="s">
        <v>25</v>
      </c>
      <c r="C16" s="278">
        <v>212440</v>
      </c>
      <c r="D16" s="365">
        <f t="shared" si="0"/>
        <v>212.44</v>
      </c>
    </row>
    <row r="17" spans="1:4" x14ac:dyDescent="0.2">
      <c r="A17" s="277" t="s">
        <v>28</v>
      </c>
      <c r="B17" s="277" t="s">
        <v>27</v>
      </c>
      <c r="C17" s="278">
        <v>193661</v>
      </c>
      <c r="D17" s="365">
        <f t="shared" si="0"/>
        <v>193.661</v>
      </c>
    </row>
    <row r="18" spans="1:4" x14ac:dyDescent="0.2">
      <c r="A18" s="277" t="s">
        <v>30</v>
      </c>
      <c r="B18" s="277" t="s">
        <v>29</v>
      </c>
      <c r="C18" s="278">
        <v>251911</v>
      </c>
      <c r="D18" s="365">
        <f t="shared" si="0"/>
        <v>251.911</v>
      </c>
    </row>
    <row r="19" spans="1:4" x14ac:dyDescent="0.2">
      <c r="A19" s="277" t="s">
        <v>32</v>
      </c>
      <c r="B19" s="277" t="s">
        <v>31</v>
      </c>
      <c r="C19" s="278">
        <v>1710769</v>
      </c>
      <c r="D19" s="365">
        <f t="shared" si="0"/>
        <v>1710.769</v>
      </c>
    </row>
    <row r="20" spans="1:4" x14ac:dyDescent="0.2">
      <c r="A20" s="277" t="s">
        <v>34</v>
      </c>
      <c r="B20" s="277" t="s">
        <v>33</v>
      </c>
      <c r="C20" s="278">
        <v>37016</v>
      </c>
      <c r="D20" s="365">
        <f t="shared" si="0"/>
        <v>37.015999999999998</v>
      </c>
    </row>
    <row r="21" spans="1:4" x14ac:dyDescent="0.2">
      <c r="A21" s="277" t="s">
        <v>36</v>
      </c>
      <c r="B21" s="277" t="s">
        <v>35</v>
      </c>
      <c r="C21" s="278">
        <v>63548</v>
      </c>
      <c r="D21" s="365">
        <f t="shared" si="0"/>
        <v>63.548000000000002</v>
      </c>
    </row>
    <row r="22" spans="1:4" x14ac:dyDescent="0.2">
      <c r="A22" s="277" t="s">
        <v>38</v>
      </c>
      <c r="B22" s="277" t="s">
        <v>37</v>
      </c>
      <c r="C22" s="278">
        <v>43276</v>
      </c>
      <c r="D22" s="365">
        <f t="shared" si="0"/>
        <v>43.276000000000003</v>
      </c>
    </row>
    <row r="23" spans="1:4" x14ac:dyDescent="0.2">
      <c r="A23" s="277" t="s">
        <v>40</v>
      </c>
      <c r="B23" s="277" t="s">
        <v>39</v>
      </c>
      <c r="C23" s="278">
        <v>12386</v>
      </c>
      <c r="D23" s="365">
        <f t="shared" si="0"/>
        <v>12.385999999999999</v>
      </c>
    </row>
    <row r="24" spans="1:4" x14ac:dyDescent="0.2">
      <c r="A24" s="277" t="s">
        <v>42</v>
      </c>
      <c r="B24" s="277" t="s">
        <v>41</v>
      </c>
      <c r="C24" s="278">
        <v>631623</v>
      </c>
      <c r="D24" s="365">
        <f t="shared" si="0"/>
        <v>631.62300000000005</v>
      </c>
    </row>
    <row r="25" spans="1:4" x14ac:dyDescent="0.2">
      <c r="A25" s="277" t="s">
        <v>44</v>
      </c>
      <c r="B25" s="277" t="s">
        <v>43</v>
      </c>
      <c r="C25" s="278">
        <v>755547</v>
      </c>
      <c r="D25" s="365">
        <f t="shared" si="0"/>
        <v>755.54700000000003</v>
      </c>
    </row>
    <row r="26" spans="1:4" x14ac:dyDescent="0.2">
      <c r="A26" s="277" t="s">
        <v>46</v>
      </c>
      <c r="B26" s="277" t="s">
        <v>45</v>
      </c>
      <c r="C26" s="278">
        <v>233714</v>
      </c>
      <c r="D26" s="365">
        <f t="shared" si="0"/>
        <v>233.714</v>
      </c>
    </row>
    <row r="27" spans="1:4" x14ac:dyDescent="0.2">
      <c r="A27" s="277" t="s">
        <v>48</v>
      </c>
      <c r="B27" s="277" t="s">
        <v>47</v>
      </c>
      <c r="C27" s="278">
        <v>335925</v>
      </c>
      <c r="D27" s="365">
        <f t="shared" si="0"/>
        <v>335.92500000000001</v>
      </c>
    </row>
    <row r="28" spans="1:4" x14ac:dyDescent="0.2">
      <c r="A28" s="277" t="s">
        <v>50</v>
      </c>
      <c r="B28" s="277" t="s">
        <v>49</v>
      </c>
      <c r="C28" s="278">
        <v>121548</v>
      </c>
      <c r="D28" s="365">
        <f t="shared" si="0"/>
        <v>121.548</v>
      </c>
    </row>
    <row r="29" spans="1:4" x14ac:dyDescent="0.2">
      <c r="A29" s="277" t="s">
        <v>52</v>
      </c>
      <c r="B29" s="277" t="s">
        <v>51</v>
      </c>
      <c r="C29" s="278">
        <v>49747</v>
      </c>
      <c r="D29" s="365">
        <f t="shared" si="0"/>
        <v>49.747</v>
      </c>
    </row>
    <row r="30" spans="1:4" x14ac:dyDescent="0.2">
      <c r="A30" s="277" t="s">
        <v>54</v>
      </c>
      <c r="B30" s="277" t="s">
        <v>53</v>
      </c>
      <c r="C30" s="278">
        <v>1239951</v>
      </c>
      <c r="D30" s="365">
        <f t="shared" si="0"/>
        <v>1239.951</v>
      </c>
    </row>
    <row r="31" spans="1:4" x14ac:dyDescent="0.2">
      <c r="A31" s="277" t="s">
        <v>56</v>
      </c>
      <c r="B31" s="277" t="s">
        <v>55</v>
      </c>
      <c r="C31" s="278">
        <v>354637</v>
      </c>
      <c r="D31" s="365">
        <f t="shared" si="0"/>
        <v>354.637</v>
      </c>
    </row>
    <row r="32" spans="1:4" x14ac:dyDescent="0.2">
      <c r="A32" s="277" t="s">
        <v>58</v>
      </c>
      <c r="B32" s="277" t="s">
        <v>57</v>
      </c>
      <c r="C32" s="278">
        <v>2053012</v>
      </c>
      <c r="D32" s="365">
        <f t="shared" si="0"/>
        <v>2053.0120000000002</v>
      </c>
    </row>
    <row r="33" spans="1:4" x14ac:dyDescent="0.2">
      <c r="A33" s="277" t="s">
        <v>60</v>
      </c>
      <c r="B33" s="277" t="s">
        <v>59</v>
      </c>
      <c r="C33" s="278">
        <v>225624</v>
      </c>
      <c r="D33" s="365">
        <f t="shared" si="0"/>
        <v>225.624</v>
      </c>
    </row>
    <row r="34" spans="1:4" x14ac:dyDescent="0.2">
      <c r="A34" s="277" t="s">
        <v>62</v>
      </c>
      <c r="B34" s="277" t="s">
        <v>61</v>
      </c>
      <c r="C34" s="278">
        <v>391375</v>
      </c>
      <c r="D34" s="365">
        <f t="shared" si="0"/>
        <v>391.375</v>
      </c>
    </row>
    <row r="35" spans="1:4" x14ac:dyDescent="0.2">
      <c r="A35" s="277" t="s">
        <v>127</v>
      </c>
      <c r="B35" s="277" t="s">
        <v>362</v>
      </c>
      <c r="C35" s="278">
        <v>185465</v>
      </c>
      <c r="D35" s="365">
        <f t="shared" si="0"/>
        <v>185.465</v>
      </c>
    </row>
    <row r="36" spans="1:4" x14ac:dyDescent="0.2">
      <c r="A36" s="277" t="s">
        <v>127</v>
      </c>
      <c r="B36" s="277" t="s">
        <v>363</v>
      </c>
      <c r="C36" s="278">
        <v>155358</v>
      </c>
      <c r="D36" s="365">
        <f t="shared" si="0"/>
        <v>155.358</v>
      </c>
    </row>
    <row r="37" spans="1:4" x14ac:dyDescent="0.2">
      <c r="A37" s="277" t="s">
        <v>124</v>
      </c>
      <c r="B37" s="277" t="s">
        <v>364</v>
      </c>
      <c r="C37" s="278">
        <v>1902600</v>
      </c>
      <c r="D37" s="365">
        <f t="shared" si="0"/>
        <v>1902.6</v>
      </c>
    </row>
    <row r="38" spans="1:4" x14ac:dyDescent="0.2">
      <c r="A38" s="277" t="s">
        <v>124</v>
      </c>
      <c r="B38" s="277" t="s">
        <v>365</v>
      </c>
      <c r="C38" s="278">
        <v>214850</v>
      </c>
      <c r="D38" s="365">
        <f t="shared" si="0"/>
        <v>214.85</v>
      </c>
    </row>
    <row r="39" spans="1:4" x14ac:dyDescent="0.2">
      <c r="A39" s="277" t="s">
        <v>130</v>
      </c>
      <c r="B39" s="277" t="s">
        <v>70</v>
      </c>
      <c r="C39" s="278">
        <v>3962329</v>
      </c>
      <c r="D39" s="365">
        <f t="shared" si="0"/>
        <v>3962.3290000000002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CB232"/>
  <sheetViews>
    <sheetView zoomScale="80" zoomScaleNormal="80" workbookViewId="0">
      <selection activeCell="I47" sqref="I47"/>
    </sheetView>
  </sheetViews>
  <sheetFormatPr defaultColWidth="9.140625" defaultRowHeight="12.75" x14ac:dyDescent="0.2"/>
  <cols>
    <col min="1" max="2" width="9.140625" style="13"/>
    <col min="3" max="3" width="10" style="13" customWidth="1"/>
    <col min="4" max="5" width="9.140625" style="13" customWidth="1"/>
    <col min="6" max="8" width="9.140625" style="13"/>
    <col min="9" max="9" width="11.7109375" style="13" bestFit="1" customWidth="1"/>
    <col min="10" max="14" width="9.140625" style="13"/>
    <col min="15" max="15" width="2.7109375" style="13" customWidth="1"/>
    <col min="16" max="16" width="9.7109375" style="13" customWidth="1"/>
    <col min="17" max="17" width="10.140625" style="13" customWidth="1"/>
    <col min="18" max="18" width="9.7109375" style="13" customWidth="1"/>
    <col min="19" max="19" width="11.42578125" style="13" bestFit="1" customWidth="1"/>
    <col min="20" max="20" width="10.42578125" style="13" bestFit="1" customWidth="1"/>
    <col min="21" max="21" width="9.42578125" style="13" bestFit="1" customWidth="1"/>
    <col min="22" max="22" width="11.42578125" style="13" bestFit="1" customWidth="1"/>
    <col min="23" max="27" width="9.140625" style="13"/>
    <col min="28" max="28" width="2.7109375" style="13" customWidth="1"/>
    <col min="29" max="30" width="9.140625" style="13"/>
    <col min="31" max="31" width="9.85546875" style="13" customWidth="1"/>
    <col min="32" max="32" width="10" style="13" bestFit="1" customWidth="1"/>
    <col min="33" max="33" width="11.85546875" style="13" bestFit="1" customWidth="1"/>
    <col min="34" max="34" width="10.85546875" style="13" bestFit="1" customWidth="1"/>
    <col min="35" max="35" width="2.7109375" style="13" customWidth="1"/>
    <col min="36" max="66" width="9.140625" style="13" customWidth="1"/>
    <col min="67" max="16384" width="9.140625" style="13"/>
  </cols>
  <sheetData>
    <row r="1" spans="1:80" ht="20.25" thickBot="1" x14ac:dyDescent="0.35">
      <c r="A1" s="3" t="s">
        <v>0</v>
      </c>
      <c r="AG1" s="636"/>
      <c r="AH1" s="636"/>
      <c r="AI1" s="636"/>
      <c r="AJ1" s="378"/>
      <c r="AK1" s="378"/>
      <c r="AL1" s="378"/>
      <c r="AM1" s="378"/>
      <c r="AN1" s="378"/>
      <c r="AO1" s="378"/>
      <c r="AP1" s="378"/>
      <c r="AQ1" s="378"/>
      <c r="AR1" s="378"/>
      <c r="AS1" s="378"/>
      <c r="AT1" s="378"/>
      <c r="AU1" s="378"/>
      <c r="AV1" s="378"/>
      <c r="AW1" s="378"/>
      <c r="AX1" s="378"/>
      <c r="AY1" s="378"/>
      <c r="AZ1" s="378"/>
      <c r="BA1" s="378"/>
      <c r="BB1" s="378"/>
      <c r="BC1" s="378"/>
      <c r="BD1" s="378"/>
      <c r="BE1" s="378"/>
      <c r="BF1" s="378"/>
      <c r="BG1" s="378"/>
      <c r="BH1" s="378"/>
      <c r="BI1" s="378"/>
      <c r="BJ1" s="378"/>
      <c r="BK1" s="378"/>
      <c r="BL1" s="378"/>
      <c r="BM1" s="378"/>
      <c r="BN1" s="378"/>
      <c r="BO1" s="378"/>
      <c r="BT1" s="424"/>
      <c r="BU1" s="424"/>
      <c r="BV1" s="424"/>
      <c r="BW1" s="424"/>
      <c r="BX1" s="424"/>
      <c r="BY1" s="424"/>
      <c r="BZ1" s="424"/>
      <c r="CA1" s="424"/>
      <c r="CB1" s="424"/>
    </row>
    <row r="2" spans="1:80" ht="13.5" thickTop="1" x14ac:dyDescent="0.2">
      <c r="H2" s="91"/>
      <c r="I2" s="91"/>
      <c r="J2" s="91"/>
      <c r="K2" s="91"/>
      <c r="L2" s="91"/>
      <c r="M2" s="91"/>
      <c r="AH2" s="55"/>
      <c r="AI2" s="55"/>
      <c r="AJ2" s="638" t="s">
        <v>473</v>
      </c>
      <c r="AK2" s="639"/>
      <c r="AL2" s="639"/>
      <c r="AM2" s="639"/>
      <c r="AN2" s="639"/>
      <c r="AO2" s="639"/>
      <c r="AP2" s="639"/>
      <c r="AQ2" s="639"/>
      <c r="AR2" s="639"/>
      <c r="AS2" s="639"/>
      <c r="AT2" s="639"/>
      <c r="AU2" s="639"/>
      <c r="AV2" s="639"/>
      <c r="AW2" s="639"/>
      <c r="AX2" s="640"/>
      <c r="AY2" s="365"/>
      <c r="AZ2" s="641" t="s">
        <v>473</v>
      </c>
      <c r="BA2" s="642"/>
      <c r="BB2" s="642"/>
      <c r="BC2" s="642"/>
      <c r="BD2" s="642"/>
      <c r="BE2" s="642"/>
      <c r="BF2" s="642"/>
      <c r="BG2" s="642"/>
      <c r="BH2" s="642"/>
      <c r="BI2" s="642"/>
      <c r="BJ2" s="642"/>
      <c r="BK2" s="642"/>
      <c r="BL2" s="642"/>
      <c r="BM2" s="642"/>
      <c r="BN2" s="643"/>
      <c r="BO2" s="378"/>
      <c r="BT2" s="424"/>
      <c r="BU2" s="424"/>
      <c r="BV2" s="424"/>
      <c r="BW2" s="424"/>
      <c r="BX2" s="424"/>
      <c r="BY2" s="424"/>
      <c r="BZ2" s="424"/>
      <c r="CA2" s="424"/>
      <c r="CB2" s="424"/>
    </row>
    <row r="3" spans="1:80" ht="12.75" customHeight="1" x14ac:dyDescent="0.2">
      <c r="C3" s="102" t="s">
        <v>84</v>
      </c>
      <c r="D3" s="16"/>
      <c r="E3" s="16"/>
      <c r="F3" s="16"/>
      <c r="G3" s="17"/>
      <c r="H3" s="634" t="s">
        <v>367</v>
      </c>
      <c r="I3" s="634" t="s">
        <v>366</v>
      </c>
      <c r="J3" s="95"/>
      <c r="K3" s="95"/>
      <c r="L3" s="95"/>
      <c r="M3" s="91"/>
      <c r="O3" s="6"/>
      <c r="P3" s="23" t="s">
        <v>85</v>
      </c>
      <c r="Q3" s="98"/>
      <c r="R3" s="98"/>
      <c r="S3" s="98"/>
      <c r="T3" s="99"/>
      <c r="U3" s="92"/>
      <c r="V3" s="92"/>
      <c r="W3" s="92"/>
      <c r="X3" s="92"/>
      <c r="Y3" s="92"/>
      <c r="Z3" s="92"/>
      <c r="AB3" s="6"/>
      <c r="AC3" s="26" t="s">
        <v>73</v>
      </c>
      <c r="AD3" s="27"/>
      <c r="AE3" s="27"/>
      <c r="AF3" s="27"/>
      <c r="AG3" s="28"/>
      <c r="AH3" s="92"/>
      <c r="AI3" s="55"/>
      <c r="AJ3" s="644" t="s">
        <v>474</v>
      </c>
      <c r="AK3" s="645"/>
      <c r="AL3" s="646"/>
      <c r="AM3" s="644" t="s">
        <v>475</v>
      </c>
      <c r="AN3" s="645"/>
      <c r="AO3" s="646"/>
      <c r="AP3" s="644" t="s">
        <v>476</v>
      </c>
      <c r="AQ3" s="645"/>
      <c r="AR3" s="646"/>
      <c r="AS3" s="644" t="s">
        <v>477</v>
      </c>
      <c r="AT3" s="645"/>
      <c r="AU3" s="646"/>
      <c r="AV3" s="644" t="s">
        <v>478</v>
      </c>
      <c r="AW3" s="645"/>
      <c r="AX3" s="645"/>
      <c r="AY3" s="365"/>
      <c r="AZ3" s="647" t="s">
        <v>479</v>
      </c>
      <c r="BA3" s="648"/>
      <c r="BB3" s="649"/>
      <c r="BC3" s="647" t="s">
        <v>480</v>
      </c>
      <c r="BD3" s="648"/>
      <c r="BE3" s="649"/>
      <c r="BF3" s="647" t="s">
        <v>481</v>
      </c>
      <c r="BG3" s="648"/>
      <c r="BH3" s="649"/>
      <c r="BI3" s="647" t="s">
        <v>477</v>
      </c>
      <c r="BJ3" s="648"/>
      <c r="BK3" s="649"/>
      <c r="BL3" s="647" t="s">
        <v>482</v>
      </c>
      <c r="BM3" s="648"/>
      <c r="BN3" s="648"/>
      <c r="BO3" s="378"/>
      <c r="BT3" s="424"/>
      <c r="BU3" s="424"/>
      <c r="BV3" s="424"/>
      <c r="BW3" s="424"/>
      <c r="BX3" s="424"/>
      <c r="BY3" s="424"/>
      <c r="BZ3" s="424"/>
      <c r="CA3" s="424"/>
      <c r="CB3" s="424"/>
    </row>
    <row r="4" spans="1:80" ht="25.5" x14ac:dyDescent="0.2">
      <c r="C4" s="114" t="s">
        <v>83</v>
      </c>
      <c r="D4" s="114" t="s">
        <v>219</v>
      </c>
      <c r="E4" s="114" t="s">
        <v>79</v>
      </c>
      <c r="F4" s="114" t="s">
        <v>350</v>
      </c>
      <c r="G4" s="114" t="s">
        <v>177</v>
      </c>
      <c r="H4" s="635"/>
      <c r="I4" s="635"/>
      <c r="J4" s="96"/>
      <c r="K4" s="96"/>
      <c r="L4" s="96"/>
      <c r="M4" s="91"/>
      <c r="O4" s="7"/>
      <c r="P4" s="117" t="s">
        <v>83</v>
      </c>
      <c r="Q4" s="117" t="s">
        <v>219</v>
      </c>
      <c r="R4" s="117" t="s">
        <v>79</v>
      </c>
      <c r="S4" s="117" t="s">
        <v>350</v>
      </c>
      <c r="T4" s="117" t="s">
        <v>177</v>
      </c>
      <c r="U4" s="55"/>
      <c r="V4" s="97"/>
      <c r="W4" s="97"/>
      <c r="X4" s="97"/>
      <c r="Y4" s="97"/>
      <c r="Z4" s="55"/>
      <c r="AB4" s="7"/>
      <c r="AC4" s="119" t="s">
        <v>83</v>
      </c>
      <c r="AD4" s="119" t="s">
        <v>219</v>
      </c>
      <c r="AE4" s="119" t="s">
        <v>79</v>
      </c>
      <c r="AF4" s="119" t="s">
        <v>350</v>
      </c>
      <c r="AG4" s="119" t="s">
        <v>177</v>
      </c>
      <c r="AH4" s="55"/>
      <c r="AI4" s="55"/>
      <c r="AJ4" s="565" t="s">
        <v>266</v>
      </c>
      <c r="AK4" s="565" t="s">
        <v>204</v>
      </c>
      <c r="AL4" s="565" t="s">
        <v>205</v>
      </c>
      <c r="AM4" s="565" t="s">
        <v>266</v>
      </c>
      <c r="AN4" s="565" t="s">
        <v>204</v>
      </c>
      <c r="AO4" s="565" t="s">
        <v>205</v>
      </c>
      <c r="AP4" s="565" t="s">
        <v>266</v>
      </c>
      <c r="AQ4" s="565" t="s">
        <v>204</v>
      </c>
      <c r="AR4" s="565" t="s">
        <v>205</v>
      </c>
      <c r="AS4" s="565" t="s">
        <v>266</v>
      </c>
      <c r="AT4" s="565" t="s">
        <v>204</v>
      </c>
      <c r="AU4" s="565" t="s">
        <v>205</v>
      </c>
      <c r="AV4" s="565" t="s">
        <v>266</v>
      </c>
      <c r="AW4" s="565" t="s">
        <v>204</v>
      </c>
      <c r="AX4" s="565" t="s">
        <v>205</v>
      </c>
      <c r="AY4" s="365"/>
      <c r="AZ4" s="566" t="s">
        <v>266</v>
      </c>
      <c r="BA4" s="566" t="s">
        <v>204</v>
      </c>
      <c r="BB4" s="566" t="s">
        <v>205</v>
      </c>
      <c r="BC4" s="566" t="s">
        <v>266</v>
      </c>
      <c r="BD4" s="566" t="s">
        <v>204</v>
      </c>
      <c r="BE4" s="566" t="s">
        <v>205</v>
      </c>
      <c r="BF4" s="566" t="s">
        <v>266</v>
      </c>
      <c r="BG4" s="566" t="s">
        <v>204</v>
      </c>
      <c r="BH4" s="566" t="s">
        <v>205</v>
      </c>
      <c r="BI4" s="566" t="s">
        <v>266</v>
      </c>
      <c r="BJ4" s="566" t="s">
        <v>204</v>
      </c>
      <c r="BK4" s="566" t="s">
        <v>205</v>
      </c>
      <c r="BL4" s="566" t="s">
        <v>266</v>
      </c>
      <c r="BM4" s="566" t="s">
        <v>204</v>
      </c>
      <c r="BN4" s="566" t="s">
        <v>205</v>
      </c>
      <c r="BO4" s="378"/>
      <c r="BT4" s="424"/>
      <c r="BU4" s="424"/>
      <c r="BV4" s="424"/>
      <c r="BW4" s="424"/>
      <c r="BX4" s="424"/>
      <c r="BY4" s="424"/>
      <c r="BZ4" s="424"/>
      <c r="CA4" s="424"/>
      <c r="CB4" s="424"/>
    </row>
    <row r="5" spans="1:80" x14ac:dyDescent="0.2">
      <c r="A5" s="11" t="s">
        <v>1</v>
      </c>
      <c r="B5" s="11" t="s">
        <v>2</v>
      </c>
      <c r="C5" s="137">
        <v>210.23811647229306</v>
      </c>
      <c r="D5" s="134">
        <v>5.3212653511832881</v>
      </c>
      <c r="E5" s="134">
        <v>20.966110386756949</v>
      </c>
      <c r="F5" s="134">
        <v>19.794442773406097</v>
      </c>
      <c r="G5" s="135">
        <v>22.989773446968353</v>
      </c>
      <c r="H5" s="329">
        <f>SUM(C5:G5)</f>
        <v>279.30970843060771</v>
      </c>
      <c r="I5" s="332">
        <f>H5*1000/GDP!C3</f>
        <v>1.8777381544245072E-2</v>
      </c>
      <c r="J5" s="170"/>
      <c r="K5" s="575"/>
      <c r="L5" s="170"/>
      <c r="M5" s="170"/>
      <c r="N5" s="170"/>
      <c r="P5" s="137">
        <v>4.4547695287814797</v>
      </c>
      <c r="Q5" s="448">
        <v>0.97909454511702376</v>
      </c>
      <c r="R5" s="134">
        <v>12.701575746826983</v>
      </c>
      <c r="S5" s="134">
        <v>5.9808287523616155</v>
      </c>
      <c r="T5" s="135">
        <v>1.2546976709644657</v>
      </c>
      <c r="U5" s="424"/>
      <c r="V5" s="424"/>
      <c r="W5" s="424"/>
      <c r="X5" s="424"/>
      <c r="Y5" s="424"/>
      <c r="AB5" s="6"/>
      <c r="AC5" s="137">
        <v>7.1714514626226373</v>
      </c>
      <c r="AD5" s="134">
        <v>18.891708180023464</v>
      </c>
      <c r="AE5" s="134">
        <v>13.33665453416833</v>
      </c>
      <c r="AF5" s="134">
        <v>4.1410914161119017</v>
      </c>
      <c r="AG5" s="135">
        <v>15.473142381209252</v>
      </c>
      <c r="AJ5" s="400">
        <v>0.24570770822647006</v>
      </c>
      <c r="AK5" s="446">
        <v>1.4082342106615708</v>
      </c>
      <c r="AL5" s="446">
        <v>0.63095059493265893</v>
      </c>
      <c r="AM5" s="400">
        <v>-0.65398603956730628</v>
      </c>
      <c r="AN5" s="446">
        <v>4.4202770020981728</v>
      </c>
      <c r="AO5" s="402">
        <v>-3.212148569517002</v>
      </c>
      <c r="AP5" s="446">
        <v>5.2285493964427041E-2</v>
      </c>
      <c r="AQ5" s="446">
        <v>0.80037423965250476</v>
      </c>
      <c r="AR5" s="446">
        <v>0.19488806486236102</v>
      </c>
      <c r="AS5" s="400">
        <v>0.37053306221732407</v>
      </c>
      <c r="AT5" s="446">
        <v>0.75897359739920378</v>
      </c>
      <c r="AU5" s="402">
        <v>0.84105944116614562</v>
      </c>
      <c r="AV5" s="446">
        <v>6.5872921671858736E-2</v>
      </c>
      <c r="AW5" s="446">
        <v>0.10342061848612828</v>
      </c>
      <c r="AX5" s="402">
        <v>0.13162455916533289</v>
      </c>
      <c r="AY5" s="365"/>
      <c r="AZ5" s="400">
        <v>0.3867769333393935</v>
      </c>
      <c r="BA5" s="446">
        <v>2.2167497851604896</v>
      </c>
      <c r="BB5" s="446">
        <v>0.9932009783420771</v>
      </c>
      <c r="BC5" s="400">
        <v>-0.68668534154567162</v>
      </c>
      <c r="BD5" s="446">
        <v>4.6412908522030811</v>
      </c>
      <c r="BE5" s="402">
        <v>-3.3727559979928521</v>
      </c>
      <c r="BF5" s="446">
        <v>0.94526405655048096</v>
      </c>
      <c r="BG5" s="446">
        <v>14.469883387678617</v>
      </c>
      <c r="BH5" s="446">
        <v>3.5233612384040018</v>
      </c>
      <c r="BI5" s="400">
        <v>0.37053306221732407</v>
      </c>
      <c r="BJ5" s="446">
        <v>0.75897359739920378</v>
      </c>
      <c r="BK5" s="402">
        <v>0.84105944116614562</v>
      </c>
      <c r="BL5" s="446">
        <v>0.9249425752928625</v>
      </c>
      <c r="BM5" s="446">
        <v>1.4521616890997229</v>
      </c>
      <c r="BN5" s="402">
        <v>1.8484752455257696</v>
      </c>
      <c r="BO5" s="424"/>
      <c r="BP5" s="424"/>
      <c r="BQ5" s="424"/>
      <c r="BR5" s="424"/>
      <c r="BS5" s="424"/>
      <c r="BT5" s="424"/>
      <c r="BU5" s="424"/>
      <c r="BV5" s="424"/>
      <c r="BW5" s="424"/>
      <c r="BX5" s="424"/>
      <c r="BY5" s="424"/>
      <c r="BZ5" s="424"/>
      <c r="CA5" s="424"/>
      <c r="CB5" s="424"/>
    </row>
    <row r="6" spans="1:80" x14ac:dyDescent="0.2">
      <c r="A6" s="106" t="s">
        <v>1</v>
      </c>
      <c r="B6" s="106" t="s">
        <v>319</v>
      </c>
      <c r="C6" s="280">
        <v>185.3853496032653</v>
      </c>
      <c r="D6" s="90">
        <v>4.3824563432628514</v>
      </c>
      <c r="E6" s="90">
        <v>19.089038423423862</v>
      </c>
      <c r="F6" s="90">
        <v>17.300522373728462</v>
      </c>
      <c r="G6" s="136">
        <v>21.013188197230576</v>
      </c>
      <c r="H6" s="330">
        <f t="shared" ref="H6:H41" si="0">SUM(C6:G6)</f>
        <v>247.17055494091102</v>
      </c>
      <c r="I6" s="333">
        <f>H6*1000/GDP!C4</f>
        <v>1.9277393396917652E-2</v>
      </c>
      <c r="J6" s="170"/>
      <c r="K6" s="170"/>
      <c r="L6" s="170"/>
      <c r="M6" s="170"/>
      <c r="N6" s="170"/>
      <c r="P6" s="280">
        <v>4.5641217885740293</v>
      </c>
      <c r="Q6" s="90">
        <v>0.87180374121841198</v>
      </c>
      <c r="R6" s="90">
        <v>12.167575471166945</v>
      </c>
      <c r="S6" s="90">
        <v>6.4356766202396924</v>
      </c>
      <c r="T6" s="136">
        <v>1.2528329033513486</v>
      </c>
      <c r="U6" s="424"/>
      <c r="V6" s="424"/>
      <c r="W6" s="424"/>
      <c r="X6" s="424"/>
      <c r="Y6" s="424"/>
      <c r="AB6" s="6"/>
      <c r="AC6" s="280">
        <v>7.3188871021855384</v>
      </c>
      <c r="AD6" s="90">
        <v>16.816980915219165</v>
      </c>
      <c r="AE6" s="90">
        <v>12.775954244725291</v>
      </c>
      <c r="AF6" s="90">
        <v>4.2282572396402616</v>
      </c>
      <c r="AG6" s="136">
        <v>15.79414372758157</v>
      </c>
      <c r="AJ6" s="379"/>
      <c r="AK6" s="459"/>
      <c r="AL6" s="459"/>
      <c r="AM6" s="379"/>
      <c r="AN6" s="459"/>
      <c r="AO6" s="380"/>
      <c r="AP6" s="459"/>
      <c r="AQ6" s="459"/>
      <c r="AR6" s="459"/>
      <c r="AS6" s="379"/>
      <c r="AT6" s="459"/>
      <c r="AU6" s="380"/>
      <c r="AV6" s="459"/>
      <c r="AW6" s="459"/>
      <c r="AX6" s="380"/>
      <c r="AY6" s="365"/>
      <c r="AZ6" s="379"/>
      <c r="BA6" s="459"/>
      <c r="BB6" s="459"/>
      <c r="BC6" s="379"/>
      <c r="BD6" s="459"/>
      <c r="BE6" s="380"/>
      <c r="BF6" s="459"/>
      <c r="BG6" s="459"/>
      <c r="BH6" s="459"/>
      <c r="BI6" s="379"/>
      <c r="BJ6" s="459"/>
      <c r="BK6" s="380"/>
      <c r="BL6" s="459"/>
      <c r="BM6" s="459"/>
      <c r="BN6" s="380"/>
      <c r="BO6" s="424"/>
      <c r="BP6" s="424"/>
      <c r="BQ6" s="424"/>
      <c r="BR6" s="424"/>
      <c r="BS6" s="424"/>
      <c r="BT6" s="424"/>
      <c r="BU6" s="424"/>
      <c r="BV6" s="424"/>
      <c r="BW6" s="424"/>
      <c r="BX6" s="424"/>
      <c r="BY6" s="424"/>
      <c r="BZ6" s="424"/>
      <c r="CA6" s="424"/>
      <c r="CB6" s="424"/>
    </row>
    <row r="7" spans="1:80" x14ac:dyDescent="0.2">
      <c r="A7" s="11" t="s">
        <v>3</v>
      </c>
      <c r="B7" s="11" t="s">
        <v>4</v>
      </c>
      <c r="C7" s="280">
        <v>6.7796757815812363</v>
      </c>
      <c r="D7" s="90">
        <v>0.15176664597076839</v>
      </c>
      <c r="E7" s="90">
        <v>0.99669365600094539</v>
      </c>
      <c r="F7" s="90">
        <v>0.52933509490521824</v>
      </c>
      <c r="G7" s="136">
        <v>0.56581515588962239</v>
      </c>
      <c r="H7" s="330">
        <f t="shared" si="0"/>
        <v>9.0232863343477909</v>
      </c>
      <c r="I7" s="333">
        <f>H7*1000/GDP!C5</f>
        <v>2.787907709479695E-2</v>
      </c>
      <c r="J7" s="170"/>
      <c r="K7" s="170"/>
      <c r="L7" s="170"/>
      <c r="M7" s="170"/>
      <c r="N7" s="170"/>
      <c r="P7" s="280">
        <v>8.6533955117378287</v>
      </c>
      <c r="Q7" s="90">
        <v>1.4741187997981722</v>
      </c>
      <c r="R7" s="90">
        <v>60.457842289437437</v>
      </c>
      <c r="S7" s="90">
        <v>6.4768849270228523</v>
      </c>
      <c r="T7" s="136">
        <v>2.1647224573020982</v>
      </c>
      <c r="U7" s="424"/>
      <c r="V7" s="424"/>
      <c r="W7" s="424"/>
      <c r="X7" s="424"/>
      <c r="Y7" s="424"/>
      <c r="AB7" s="6"/>
      <c r="AC7" s="280">
        <v>13.824306569825771</v>
      </c>
      <c r="AD7" s="90">
        <v>28.638469039450676</v>
      </c>
      <c r="AE7" s="90">
        <v>63.48073440390931</v>
      </c>
      <c r="AF7" s="90">
        <v>4.4971856287820522</v>
      </c>
      <c r="AG7" s="136">
        <v>33.451749280959255</v>
      </c>
      <c r="AJ7" s="460">
        <v>0.33905330534947981</v>
      </c>
      <c r="AK7" s="461">
        <v>3.0457761668704797</v>
      </c>
      <c r="AL7" s="461">
        <v>1.4806450942087652</v>
      </c>
      <c r="AM7" s="460">
        <v>-0.74181165836710616</v>
      </c>
      <c r="AN7" s="461">
        <v>43.509423541670422</v>
      </c>
      <c r="AO7" s="462">
        <v>-12.541947063969117</v>
      </c>
      <c r="AP7" s="461">
        <v>6.5077920551958143E-2</v>
      </c>
      <c r="AQ7" s="461">
        <v>3.387485310910201</v>
      </c>
      <c r="AR7" s="461">
        <v>0.1705454014151247</v>
      </c>
      <c r="AS7" s="460">
        <v>0.36093369075449366</v>
      </c>
      <c r="AT7" s="461">
        <v>0.77299959473901736</v>
      </c>
      <c r="AU7" s="462">
        <v>1.2078935297692022</v>
      </c>
      <c r="AV7" s="461">
        <v>0.28496717432700491</v>
      </c>
      <c r="AW7" s="461">
        <v>0.17292964334242147</v>
      </c>
      <c r="AX7" s="462">
        <v>0.26850913610798388</v>
      </c>
      <c r="AY7" s="365"/>
      <c r="AZ7" s="460">
        <v>0.54165752972992776</v>
      </c>
      <c r="BA7" s="461">
        <v>4.865805962153507</v>
      </c>
      <c r="BB7" s="461">
        <v>2.3654173296119039</v>
      </c>
      <c r="BC7" s="460">
        <v>-0.77890224128546148</v>
      </c>
      <c r="BD7" s="461">
        <v>45.684894718753945</v>
      </c>
      <c r="BE7" s="462">
        <v>-13.169044417167573</v>
      </c>
      <c r="BF7" s="461">
        <v>1.226343352862765</v>
      </c>
      <c r="BG7" s="461">
        <v>63.834554926171258</v>
      </c>
      <c r="BH7" s="461">
        <v>3.2137969008977048</v>
      </c>
      <c r="BI7" s="460">
        <v>0.36093369075449366</v>
      </c>
      <c r="BJ7" s="461">
        <v>0.77299959473901736</v>
      </c>
      <c r="BK7" s="462">
        <v>1.2078935297692022</v>
      </c>
      <c r="BL7" s="461">
        <v>4.286661834444093</v>
      </c>
      <c r="BM7" s="461">
        <v>2.6013203236852207</v>
      </c>
      <c r="BN7" s="462">
        <v>4.0390893044854588</v>
      </c>
      <c r="BO7" s="424"/>
      <c r="BP7" s="424"/>
      <c r="BQ7" s="424"/>
      <c r="BR7" s="424"/>
      <c r="BS7" s="424"/>
      <c r="BT7" s="424"/>
      <c r="BU7" s="424"/>
      <c r="BV7" s="424"/>
      <c r="BW7" s="424"/>
      <c r="BX7" s="424"/>
      <c r="BY7" s="424"/>
      <c r="BZ7" s="424"/>
      <c r="CA7" s="424"/>
      <c r="CB7" s="424"/>
    </row>
    <row r="8" spans="1:80" x14ac:dyDescent="0.2">
      <c r="A8" s="11" t="s">
        <v>5</v>
      </c>
      <c r="B8" s="5" t="s">
        <v>6</v>
      </c>
      <c r="C8" s="280">
        <v>5.9841578690300068</v>
      </c>
      <c r="D8" s="90">
        <v>0.26859688935602066</v>
      </c>
      <c r="E8" s="90">
        <v>0.35792208599210668</v>
      </c>
      <c r="F8" s="90">
        <v>1.1383285854140517</v>
      </c>
      <c r="G8" s="136">
        <v>0.76638990978935206</v>
      </c>
      <c r="H8" s="330">
        <f t="shared" si="0"/>
        <v>8.5153953395815378</v>
      </c>
      <c r="I8" s="333">
        <f>H8*1000/GDP!C6</f>
        <v>2.1948535688444591E-2</v>
      </c>
      <c r="J8" s="170"/>
      <c r="K8" s="170"/>
      <c r="L8" s="170"/>
      <c r="M8" s="170"/>
      <c r="N8" s="170"/>
      <c r="P8" s="280">
        <v>5.5889801079747521</v>
      </c>
      <c r="Q8" s="90">
        <v>1.7710384820501179</v>
      </c>
      <c r="R8" s="90">
        <v>16.359490766533209</v>
      </c>
      <c r="S8" s="90">
        <v>12.02007750617658</v>
      </c>
      <c r="T8" s="136">
        <v>2.483038748710034</v>
      </c>
      <c r="U8" s="424"/>
      <c r="V8" s="424"/>
      <c r="W8" s="424"/>
      <c r="X8" s="424"/>
      <c r="Y8" s="424"/>
      <c r="AC8" s="280">
        <v>7.6009575493528523</v>
      </c>
      <c r="AD8" s="90">
        <v>34.007226660134194</v>
      </c>
      <c r="AE8" s="90">
        <v>17.177465304859872</v>
      </c>
      <c r="AF8" s="90">
        <v>10.851271447253138</v>
      </c>
      <c r="AG8" s="136">
        <v>30.152277415646349</v>
      </c>
      <c r="AJ8" s="460">
        <v>0.39850338439993327</v>
      </c>
      <c r="AK8" s="461">
        <v>2.1130341297618247</v>
      </c>
      <c r="AL8" s="461">
        <v>0.87417424695633517</v>
      </c>
      <c r="AM8" s="460">
        <v>-2.1105883171212141</v>
      </c>
      <c r="AN8" s="461">
        <v>9.7931353391201359</v>
      </c>
      <c r="AO8" s="462">
        <v>-4.4357512009660249</v>
      </c>
      <c r="AP8" s="461">
        <v>0.14782056611232858</v>
      </c>
      <c r="AQ8" s="461">
        <v>0.3023003866213459</v>
      </c>
      <c r="AR8" s="461">
        <v>0.12704620615745815</v>
      </c>
      <c r="AS8" s="460">
        <v>1.3993681215748794</v>
      </c>
      <c r="AT8" s="461">
        <v>1.7638264891634443</v>
      </c>
      <c r="AU8" s="462">
        <v>1.934842549486649</v>
      </c>
      <c r="AV8" s="461">
        <v>0.36511994215653315</v>
      </c>
      <c r="AW8" s="461">
        <v>0.12772423014847362</v>
      </c>
      <c r="AX8" s="462">
        <v>0.22723352528326829</v>
      </c>
      <c r="AY8" s="365"/>
      <c r="AZ8" s="460">
        <v>0.54196065285244666</v>
      </c>
      <c r="BA8" s="461">
        <v>2.8737054722625128</v>
      </c>
      <c r="BB8" s="461">
        <v>1.1888683111202472</v>
      </c>
      <c r="BC8" s="460">
        <v>-2.216117732977275</v>
      </c>
      <c r="BD8" s="461">
        <v>10.282792106076142</v>
      </c>
      <c r="BE8" s="462">
        <v>-4.657538761014326</v>
      </c>
      <c r="BF8" s="461">
        <v>4.8566208575937626</v>
      </c>
      <c r="BG8" s="461">
        <v>9.9320304443174443</v>
      </c>
      <c r="BH8" s="461">
        <v>4.1740826119797134</v>
      </c>
      <c r="BI8" s="460">
        <v>1.3993681215748794</v>
      </c>
      <c r="BJ8" s="461">
        <v>1.7638264891634443</v>
      </c>
      <c r="BK8" s="462">
        <v>1.934842549486649</v>
      </c>
      <c r="BL8" s="461">
        <v>5.1890102600429886</v>
      </c>
      <c r="BM8" s="461">
        <v>1.8151907474075577</v>
      </c>
      <c r="BN8" s="462">
        <v>3.229396584465686</v>
      </c>
      <c r="BO8" s="424"/>
      <c r="BP8" s="424"/>
      <c r="BQ8" s="424"/>
      <c r="BR8" s="424"/>
      <c r="BS8" s="424"/>
      <c r="BT8" s="424"/>
      <c r="BU8" s="424"/>
      <c r="BV8" s="424"/>
      <c r="BW8" s="424"/>
      <c r="BX8" s="424"/>
      <c r="BY8" s="424"/>
      <c r="BZ8" s="424"/>
      <c r="CA8" s="424"/>
      <c r="CB8" s="424"/>
    </row>
    <row r="9" spans="1:80" x14ac:dyDescent="0.2">
      <c r="A9" s="11" t="s">
        <v>7</v>
      </c>
      <c r="B9" s="5" t="s">
        <v>8</v>
      </c>
      <c r="C9" s="280">
        <v>1.4907111923034679</v>
      </c>
      <c r="D9" s="90">
        <v>6.0496732188089056E-2</v>
      </c>
      <c r="E9" s="90">
        <v>9.6815926584345346E-2</v>
      </c>
      <c r="F9" s="90">
        <v>6.2187533705389329E-4</v>
      </c>
      <c r="G9" s="136">
        <v>0.29411636199025004</v>
      </c>
      <c r="H9" s="330">
        <f t="shared" si="0"/>
        <v>1.9427620884032064</v>
      </c>
      <c r="I9" s="333">
        <f>H9*1000/GDP!C7</f>
        <v>1.9124685860009514E-2</v>
      </c>
      <c r="J9" s="170"/>
      <c r="K9" s="170"/>
      <c r="L9" s="170"/>
      <c r="M9" s="170"/>
      <c r="N9" s="170"/>
      <c r="P9" s="280">
        <v>2.6223636659311942</v>
      </c>
      <c r="Q9" s="90">
        <v>0.48366431234481178</v>
      </c>
      <c r="R9" s="90">
        <v>32.054142582091487</v>
      </c>
      <c r="S9" s="90">
        <v>2.9246892335267956E-2</v>
      </c>
      <c r="T9" s="136">
        <v>0.83062600466053838</v>
      </c>
      <c r="U9" s="424"/>
      <c r="V9" s="424"/>
      <c r="W9" s="424"/>
      <c r="X9" s="424"/>
      <c r="Y9" s="424"/>
      <c r="AC9" s="280">
        <v>4.1893796725494381</v>
      </c>
      <c r="AD9" s="90">
        <v>9.2696137631702875</v>
      </c>
      <c r="AE9" s="90">
        <v>33.656849711196067</v>
      </c>
      <c r="AF9" s="90">
        <v>3.0310509332759691E-2</v>
      </c>
      <c r="AG9" s="136">
        <v>12.109626023767376</v>
      </c>
      <c r="AJ9" s="460">
        <v>0.22080275557388446</v>
      </c>
      <c r="AK9" s="461">
        <v>0.61179320955483429</v>
      </c>
      <c r="AL9" s="461">
        <v>0.52225027639980426</v>
      </c>
      <c r="AM9" s="460">
        <v>-1.3438026225205528</v>
      </c>
      <c r="AN9" s="461">
        <v>8.2728617108600133</v>
      </c>
      <c r="AO9" s="462">
        <v>-10.989880362103477</v>
      </c>
      <c r="AP9" s="461">
        <v>3.2666915433787823E-2</v>
      </c>
      <c r="AQ9" s="461">
        <v>0.20934353521936594</v>
      </c>
      <c r="AR9" s="461">
        <v>9.3867611623782016E-2</v>
      </c>
      <c r="AS9" s="460">
        <v>0.37053306221732407</v>
      </c>
      <c r="AT9" s="461">
        <v>0.75897359739920378</v>
      </c>
      <c r="AU9" s="462">
        <v>0.84105944116614562</v>
      </c>
      <c r="AV9" s="461">
        <v>4.4270257168938766E-2</v>
      </c>
      <c r="AW9" s="461">
        <v>8.7232032229946618E-2</v>
      </c>
      <c r="AX9" s="462">
        <v>0.26160171272682037</v>
      </c>
      <c r="AY9" s="365"/>
      <c r="AZ9" s="460">
        <v>0.35274534491983178</v>
      </c>
      <c r="BA9" s="461">
        <v>0.97737551401082079</v>
      </c>
      <c r="BB9" s="461">
        <v>0.83432542951884825</v>
      </c>
      <c r="BC9" s="460">
        <v>-1.4109927536465805</v>
      </c>
      <c r="BD9" s="461">
        <v>8.686504796403014</v>
      </c>
      <c r="BE9" s="462">
        <v>-11.539374380208651</v>
      </c>
      <c r="BF9" s="461">
        <v>0.63583322487490657</v>
      </c>
      <c r="BG9" s="461">
        <v>4.0746906568217982</v>
      </c>
      <c r="BH9" s="461">
        <v>1.8270517867237164</v>
      </c>
      <c r="BI9" s="460">
        <v>0.37053306221732407</v>
      </c>
      <c r="BJ9" s="461">
        <v>0.75897359739920378</v>
      </c>
      <c r="BK9" s="462">
        <v>0.84105944116614562</v>
      </c>
      <c r="BL9" s="461">
        <v>0.70690314351902628</v>
      </c>
      <c r="BM9" s="461">
        <v>1.3929125725108249</v>
      </c>
      <c r="BN9" s="462">
        <v>4.1772306036274962</v>
      </c>
      <c r="BO9" s="424"/>
      <c r="BP9" s="424"/>
      <c r="BQ9" s="424"/>
      <c r="BR9" s="424"/>
      <c r="BS9" s="424"/>
      <c r="BT9" s="424"/>
      <c r="BU9" s="424"/>
      <c r="BV9" s="424"/>
      <c r="BW9" s="424"/>
      <c r="BX9" s="424"/>
      <c r="BY9" s="424"/>
      <c r="BZ9" s="424"/>
      <c r="CA9" s="424"/>
      <c r="CB9" s="424"/>
    </row>
    <row r="10" spans="1:80" x14ac:dyDescent="0.2">
      <c r="A10" s="11" t="s">
        <v>9</v>
      </c>
      <c r="B10" s="5" t="s">
        <v>10</v>
      </c>
      <c r="C10" s="280">
        <v>1.8753513943158473</v>
      </c>
      <c r="D10" s="90">
        <v>4.5679088718728521E-2</v>
      </c>
      <c r="E10" s="90">
        <v>0.17213708144912881</v>
      </c>
      <c r="F10" s="90">
        <v>0.138713426614751</v>
      </c>
      <c r="G10" s="136">
        <v>0.15578908239668865</v>
      </c>
      <c r="H10" s="330">
        <f t="shared" si="0"/>
        <v>2.3876700734951446</v>
      </c>
      <c r="I10" s="333">
        <f>H10*1000/GDP!C8</f>
        <v>3.2557509490368362E-2</v>
      </c>
      <c r="J10" s="170"/>
      <c r="K10" s="170"/>
      <c r="L10" s="170"/>
      <c r="M10" s="170"/>
      <c r="N10" s="170"/>
      <c r="P10" s="280">
        <v>7.1054877972032244</v>
      </c>
      <c r="Q10" s="90">
        <v>1.3526529084610164</v>
      </c>
      <c r="R10" s="90">
        <v>13.705346508061902</v>
      </c>
      <c r="S10" s="90">
        <v>2.7105398955209652</v>
      </c>
      <c r="T10" s="136">
        <v>1.3741649677753254</v>
      </c>
      <c r="U10" s="424"/>
      <c r="V10" s="424"/>
      <c r="W10" s="424"/>
      <c r="X10" s="424"/>
      <c r="Y10" s="424"/>
      <c r="AC10" s="280">
        <v>9.9488137629487916</v>
      </c>
      <c r="AD10" s="90">
        <v>26.240725379042456</v>
      </c>
      <c r="AE10" s="90">
        <v>14.390613833464998</v>
      </c>
      <c r="AF10" s="90">
        <v>3.23726404436758</v>
      </c>
      <c r="AG10" s="136">
        <v>16.087050681294151</v>
      </c>
      <c r="AJ10" s="460">
        <v>0.23800407891485206</v>
      </c>
      <c r="AK10" s="461">
        <v>4.4973530505508679</v>
      </c>
      <c r="AL10" s="461">
        <v>0.67703200448115097</v>
      </c>
      <c r="AM10" s="460">
        <v>-0.37087872659971977</v>
      </c>
      <c r="AN10" s="461">
        <v>18.524849460131257</v>
      </c>
      <c r="AO10" s="462">
        <v>-1.7294501965130051</v>
      </c>
      <c r="AP10" s="461">
        <v>0.34152210379761111</v>
      </c>
      <c r="AQ10" s="461">
        <v>1.8264795003667331</v>
      </c>
      <c r="AR10" s="461">
        <v>0.57554146221908642</v>
      </c>
      <c r="AS10" s="460">
        <v>0.12793920470194187</v>
      </c>
      <c r="AT10" s="461">
        <v>1.3509730325868752</v>
      </c>
      <c r="AU10" s="462">
        <v>0.42984537311913068</v>
      </c>
      <c r="AV10" s="461">
        <v>5.8583144169389846E-2</v>
      </c>
      <c r="AW10" s="461">
        <v>7.4619391094092977E-2</v>
      </c>
      <c r="AX10" s="462">
        <v>4.457062738394231E-2</v>
      </c>
      <c r="AY10" s="365"/>
      <c r="AZ10" s="460">
        <v>0.33324358911404195</v>
      </c>
      <c r="BA10" s="461">
        <v>6.2970100298774039</v>
      </c>
      <c r="BB10" s="461">
        <v>0.94795255672525303</v>
      </c>
      <c r="BC10" s="460">
        <v>-0.38942266292970579</v>
      </c>
      <c r="BD10" s="461">
        <v>19.451091933137821</v>
      </c>
      <c r="BE10" s="462">
        <v>-1.8159227063386554</v>
      </c>
      <c r="BF10" s="461">
        <v>3.0274281975349528</v>
      </c>
      <c r="BG10" s="461">
        <v>16.190856990347687</v>
      </c>
      <c r="BH10" s="461">
        <v>5.1018965747679017</v>
      </c>
      <c r="BI10" s="460">
        <v>0.12793920470194187</v>
      </c>
      <c r="BJ10" s="461">
        <v>1.3509730325868752</v>
      </c>
      <c r="BK10" s="462">
        <v>0.42984537311913068</v>
      </c>
      <c r="BL10" s="461">
        <v>0.87358259588380938</v>
      </c>
      <c r="BM10" s="461">
        <v>1.1127125779859943</v>
      </c>
      <c r="BN10" s="462">
        <v>0.6646301580818661</v>
      </c>
      <c r="BO10" s="424"/>
      <c r="BP10" s="424"/>
      <c r="BQ10" s="424"/>
      <c r="BR10" s="424"/>
      <c r="BS10" s="424"/>
      <c r="BT10" s="424"/>
      <c r="BU10" s="424"/>
      <c r="BV10" s="424"/>
      <c r="BW10" s="424"/>
      <c r="BX10" s="424"/>
      <c r="BY10" s="424"/>
      <c r="BZ10" s="424"/>
      <c r="CA10" s="424"/>
      <c r="CB10" s="424"/>
    </row>
    <row r="11" spans="1:80" x14ac:dyDescent="0.2">
      <c r="A11" s="11" t="s">
        <v>11</v>
      </c>
      <c r="B11" s="5" t="s">
        <v>12</v>
      </c>
      <c r="C11" s="280">
        <v>0.18454250524218213</v>
      </c>
      <c r="D11" s="90">
        <v>6.0621373755515105E-3</v>
      </c>
      <c r="E11" s="90">
        <v>2.2882058620763139E-2</v>
      </c>
      <c r="F11" s="90">
        <v>3.7186193990922288E-2</v>
      </c>
      <c r="G11" s="136">
        <v>1.0101676194565049E-2</v>
      </c>
      <c r="H11" s="330">
        <f t="shared" si="0"/>
        <v>0.26077457142398408</v>
      </c>
      <c r="I11" s="333">
        <f>H11*1000/GDP!C9</f>
        <v>1.2702741069900339E-2</v>
      </c>
      <c r="J11" s="170"/>
      <c r="K11" s="170"/>
      <c r="L11" s="170"/>
      <c r="M11" s="170"/>
      <c r="N11" s="170"/>
      <c r="P11" s="280">
        <v>2.9773883229287046</v>
      </c>
      <c r="Q11" s="90">
        <v>0.4249011039468143</v>
      </c>
      <c r="R11" s="90">
        <v>8.092092253928822</v>
      </c>
      <c r="S11" s="90">
        <v>5.8093092438375402</v>
      </c>
      <c r="T11" s="136">
        <v>1.4369382922567635</v>
      </c>
      <c r="U11" s="424"/>
      <c r="V11" s="424"/>
      <c r="W11" s="424"/>
      <c r="X11" s="424"/>
      <c r="Y11" s="424"/>
      <c r="AC11" s="280">
        <v>4.7565523727367163</v>
      </c>
      <c r="AD11" s="90">
        <v>8.1247127129713999</v>
      </c>
      <c r="AE11" s="90">
        <v>8.4966968666252622</v>
      </c>
      <c r="AF11" s="90">
        <v>2.4363769151897299</v>
      </c>
      <c r="AG11" s="136">
        <v>12.618326541431014</v>
      </c>
      <c r="AJ11" s="460">
        <v>0.16785731907480284</v>
      </c>
      <c r="AK11" s="461">
        <v>1.0361219408849627</v>
      </c>
      <c r="AL11" s="461">
        <v>0.15141584933336227</v>
      </c>
      <c r="AM11" s="460">
        <v>-0.13812926536653555</v>
      </c>
      <c r="AN11" s="461">
        <v>6.7466332956394925</v>
      </c>
      <c r="AO11" s="462">
        <v>-1.450747296827039</v>
      </c>
      <c r="AP11" s="461">
        <v>0</v>
      </c>
      <c r="AQ11" s="461">
        <v>0.6007199734300448</v>
      </c>
      <c r="AR11" s="461">
        <v>0</v>
      </c>
      <c r="AS11" s="460">
        <v>0.11644279520315148</v>
      </c>
      <c r="AT11" s="461">
        <v>1.5318650006706696</v>
      </c>
      <c r="AU11" s="462">
        <v>0.50378730465367294</v>
      </c>
      <c r="AV11" s="461">
        <v>2.0922661221891736E-2</v>
      </c>
      <c r="AW11" s="461">
        <v>2.5090250868482648E-2</v>
      </c>
      <c r="AX11" s="462">
        <v>7.2345732820904993E-2</v>
      </c>
      <c r="AY11" s="365"/>
      <c r="AZ11" s="460">
        <v>0.26816190658701533</v>
      </c>
      <c r="BA11" s="461">
        <v>1.6552655353713341</v>
      </c>
      <c r="BB11" s="461">
        <v>0.24189569491832641</v>
      </c>
      <c r="BC11" s="460">
        <v>-0.14503572863486233</v>
      </c>
      <c r="BD11" s="461">
        <v>7.0839649604214676</v>
      </c>
      <c r="BE11" s="462">
        <v>-1.523284661668391</v>
      </c>
      <c r="BF11" s="461">
        <v>0</v>
      </c>
      <c r="BG11" s="461">
        <v>5.7769888984957305</v>
      </c>
      <c r="BH11" s="461">
        <v>0</v>
      </c>
      <c r="BI11" s="460">
        <v>0.11644279520315148</v>
      </c>
      <c r="BJ11" s="461">
        <v>1.5318650006706696</v>
      </c>
      <c r="BK11" s="462">
        <v>0.50378730465367294</v>
      </c>
      <c r="BL11" s="461">
        <v>0.25424250142459881</v>
      </c>
      <c r="BM11" s="461">
        <v>0.30488512309797744</v>
      </c>
      <c r="BN11" s="462">
        <v>0.87911188183543765</v>
      </c>
      <c r="BO11" s="424"/>
      <c r="BP11" s="424"/>
      <c r="BQ11" s="424"/>
      <c r="BR11" s="424"/>
      <c r="BS11" s="424"/>
      <c r="BT11" s="424"/>
      <c r="BU11" s="424"/>
      <c r="BV11" s="424"/>
      <c r="BW11" s="424"/>
      <c r="BX11" s="424"/>
      <c r="BY11" s="424"/>
      <c r="BZ11" s="424"/>
      <c r="CA11" s="424"/>
      <c r="CB11" s="424"/>
    </row>
    <row r="12" spans="1:80" x14ac:dyDescent="0.2">
      <c r="A12" s="11" t="s">
        <v>13</v>
      </c>
      <c r="B12" s="5" t="s">
        <v>14</v>
      </c>
      <c r="C12" s="280">
        <v>3.1675147046609129</v>
      </c>
      <c r="D12" s="90">
        <v>0.15310284124707432</v>
      </c>
      <c r="E12" s="90">
        <v>0.26554616426110395</v>
      </c>
      <c r="F12" s="90">
        <v>0.22936553925734085</v>
      </c>
      <c r="G12" s="136">
        <v>0.62780298169902793</v>
      </c>
      <c r="H12" s="330">
        <f t="shared" si="0"/>
        <v>4.4433322311254599</v>
      </c>
      <c r="I12" s="333">
        <f>H12*1000/GDP!C10</f>
        <v>1.6445943900411802E-2</v>
      </c>
      <c r="J12" s="170"/>
      <c r="K12" s="170"/>
      <c r="L12" s="170"/>
      <c r="M12" s="170"/>
      <c r="N12" s="170"/>
      <c r="P12" s="280">
        <v>4.544171443455868</v>
      </c>
      <c r="Q12" s="90">
        <v>0.94142398494164203</v>
      </c>
      <c r="R12" s="90">
        <v>7.5841953155353536</v>
      </c>
      <c r="S12" s="90">
        <v>3.8481358325020447</v>
      </c>
      <c r="T12" s="136">
        <v>1.247745168834399</v>
      </c>
      <c r="U12" s="424"/>
      <c r="V12" s="424"/>
      <c r="W12" s="424"/>
      <c r="X12" s="424"/>
      <c r="Y12" s="424"/>
      <c r="AC12" s="280">
        <v>7.2595802485821777</v>
      </c>
      <c r="AD12" s="90">
        <v>18.237220735902582</v>
      </c>
      <c r="AE12" s="90">
        <v>7.9634050813121222</v>
      </c>
      <c r="AF12" s="90">
        <v>2.7716379499283135</v>
      </c>
      <c r="AG12" s="136">
        <v>11.8693750804053</v>
      </c>
      <c r="AJ12" s="460">
        <v>0.17352547117635991</v>
      </c>
      <c r="AK12" s="461">
        <v>1.1140976928277835</v>
      </c>
      <c r="AL12" s="461">
        <v>0.92396768465628987</v>
      </c>
      <c r="AM12" s="460">
        <v>-0.20208169616767724</v>
      </c>
      <c r="AN12" s="461">
        <v>3.2091991098761721</v>
      </c>
      <c r="AO12" s="462">
        <v>-2.4569053569971149</v>
      </c>
      <c r="AP12" s="461">
        <v>5.6529820780388505E-2</v>
      </c>
      <c r="AQ12" s="461">
        <v>0.64606576505615099</v>
      </c>
      <c r="AR12" s="461">
        <v>0.132992330854769</v>
      </c>
      <c r="AS12" s="460">
        <v>0.26618048696317759</v>
      </c>
      <c r="AT12" s="461">
        <v>0.77848082241658201</v>
      </c>
      <c r="AU12" s="462">
        <v>0.71903448638443168</v>
      </c>
      <c r="AV12" s="461">
        <v>0.18040452008219116</v>
      </c>
      <c r="AW12" s="461">
        <v>9.4481144089789068E-2</v>
      </c>
      <c r="AX12" s="462">
        <v>0.10195273591918375</v>
      </c>
      <c r="AY12" s="365"/>
      <c r="AZ12" s="460">
        <v>0.27721711182177422</v>
      </c>
      <c r="BA12" s="461">
        <v>1.7798363698383421</v>
      </c>
      <c r="BB12" s="461">
        <v>1.4760925368515205</v>
      </c>
      <c r="BC12" s="460">
        <v>-0.21218578097606111</v>
      </c>
      <c r="BD12" s="461">
        <v>3.3696590653699809</v>
      </c>
      <c r="BE12" s="462">
        <v>-2.5797506248469708</v>
      </c>
      <c r="BF12" s="461">
        <v>1.3807784706421029</v>
      </c>
      <c r="BG12" s="461">
        <v>15.780586010948991</v>
      </c>
      <c r="BH12" s="461">
        <v>3.2484261345559222</v>
      </c>
      <c r="BI12" s="460">
        <v>0.26618048696317759</v>
      </c>
      <c r="BJ12" s="461">
        <v>0.77848082241658201</v>
      </c>
      <c r="BK12" s="462">
        <v>0.71903448638443168</v>
      </c>
      <c r="BL12" s="461">
        <v>2.3651608696444564</v>
      </c>
      <c r="BM12" s="461">
        <v>1.2386779711428535</v>
      </c>
      <c r="BN12" s="462">
        <v>1.3366329260452501</v>
      </c>
      <c r="BO12" s="424"/>
      <c r="BP12" s="424"/>
      <c r="BQ12" s="424"/>
      <c r="BR12" s="424"/>
      <c r="BS12" s="424"/>
      <c r="BT12" s="424"/>
      <c r="BU12" s="424"/>
      <c r="BV12" s="424"/>
      <c r="BW12" s="424"/>
      <c r="BX12" s="424"/>
      <c r="BY12" s="424"/>
      <c r="BZ12" s="424"/>
      <c r="CA12" s="424"/>
      <c r="CB12" s="424"/>
    </row>
    <row r="13" spans="1:80" x14ac:dyDescent="0.2">
      <c r="A13" s="11" t="s">
        <v>15</v>
      </c>
      <c r="B13" s="5" t="s">
        <v>16</v>
      </c>
      <c r="C13" s="280">
        <v>1.4451043954000666</v>
      </c>
      <c r="D13" s="90">
        <v>4.3395880868337768E-2</v>
      </c>
      <c r="E13" s="90">
        <v>0.10627899879912497</v>
      </c>
      <c r="F13" s="90">
        <v>0.13644076454122428</v>
      </c>
      <c r="G13" s="136">
        <v>0.25988295064587741</v>
      </c>
      <c r="H13" s="330">
        <f t="shared" si="0"/>
        <v>1.9911029902546309</v>
      </c>
      <c r="I13" s="333">
        <f>H13*1000/GDP!C11</f>
        <v>9.6640472851529415E-3</v>
      </c>
      <c r="J13" s="170"/>
      <c r="K13" s="170"/>
      <c r="L13" s="170"/>
      <c r="M13" s="170"/>
      <c r="N13" s="170"/>
      <c r="P13" s="280">
        <v>2.5566661277711136</v>
      </c>
      <c r="Q13" s="90">
        <v>0.6276523122409281</v>
      </c>
      <c r="R13" s="90">
        <v>11.274540408759361</v>
      </c>
      <c r="S13" s="90">
        <v>1.6759662257807588</v>
      </c>
      <c r="T13" s="136">
        <v>1.6147815996388557</v>
      </c>
      <c r="U13" s="424"/>
      <c r="V13" s="424"/>
      <c r="W13" s="424"/>
      <c r="X13" s="424"/>
      <c r="Y13" s="424"/>
      <c r="AC13" s="280">
        <v>4.0844240043177216</v>
      </c>
      <c r="AD13" s="90">
        <v>11.95301062721882</v>
      </c>
      <c r="AE13" s="90">
        <v>11.838267429197328</v>
      </c>
      <c r="AF13" s="90">
        <v>1.512998933911216</v>
      </c>
      <c r="AG13" s="136">
        <v>16.453775857960036</v>
      </c>
      <c r="AJ13" s="460">
        <v>0.25023400653426298</v>
      </c>
      <c r="AK13" s="461">
        <v>0.49246047889814704</v>
      </c>
      <c r="AL13" s="461">
        <v>0.46439839500223812</v>
      </c>
      <c r="AM13" s="460">
        <v>-1.2263058393446225</v>
      </c>
      <c r="AN13" s="461">
        <v>2.5213583836978004</v>
      </c>
      <c r="AO13" s="462">
        <v>-3.6354840236483508</v>
      </c>
      <c r="AP13" s="461">
        <v>1.0277733282901077E-2</v>
      </c>
      <c r="AQ13" s="461">
        <v>0.225826096773451</v>
      </c>
      <c r="AR13" s="461">
        <v>0.58043111438540895</v>
      </c>
      <c r="AS13" s="460">
        <v>0.46154798677870079</v>
      </c>
      <c r="AT13" s="461">
        <v>0.18601272012295703</v>
      </c>
      <c r="AU13" s="462">
        <v>0.34513271507262522</v>
      </c>
      <c r="AV13" s="461">
        <v>0.17137141949496618</v>
      </c>
      <c r="AW13" s="461">
        <v>7.0877395909363317E-2</v>
      </c>
      <c r="AX13" s="462">
        <v>4.8111246035371889E-2</v>
      </c>
      <c r="AY13" s="365"/>
      <c r="AZ13" s="460">
        <v>0.39976349351339374</v>
      </c>
      <c r="BA13" s="461">
        <v>0.78673448180851602</v>
      </c>
      <c r="BB13" s="461">
        <v>0.74190365785750179</v>
      </c>
      <c r="BC13" s="460">
        <v>-1.2876211313118535</v>
      </c>
      <c r="BD13" s="461">
        <v>2.6474263028826908</v>
      </c>
      <c r="BE13" s="462">
        <v>-3.8172582248307685</v>
      </c>
      <c r="BF13" s="461">
        <v>0.12333279939481293</v>
      </c>
      <c r="BG13" s="461">
        <v>2.709913161281412</v>
      </c>
      <c r="BH13" s="461">
        <v>6.965173372624907</v>
      </c>
      <c r="BI13" s="460">
        <v>0.46154798677870079</v>
      </c>
      <c r="BJ13" s="461">
        <v>0.18601272012295703</v>
      </c>
      <c r="BK13" s="462">
        <v>0.34513271507262522</v>
      </c>
      <c r="BL13" s="461">
        <v>1.988699791599593</v>
      </c>
      <c r="BM13" s="461">
        <v>0.8225050763392493</v>
      </c>
      <c r="BN13" s="462">
        <v>0.55831261272216559</v>
      </c>
      <c r="BO13" s="424"/>
      <c r="BP13" s="424"/>
      <c r="BQ13" s="424"/>
      <c r="BR13" s="424"/>
      <c r="BS13" s="424"/>
      <c r="BT13" s="424"/>
      <c r="BU13" s="424"/>
      <c r="BV13" s="424"/>
      <c r="BW13" s="424"/>
      <c r="BX13" s="424"/>
      <c r="BY13" s="424"/>
      <c r="BZ13" s="424"/>
      <c r="CA13" s="424"/>
      <c r="CB13" s="424"/>
    </row>
    <row r="14" spans="1:80" x14ac:dyDescent="0.2">
      <c r="A14" s="11" t="s">
        <v>17</v>
      </c>
      <c r="B14" s="5" t="s">
        <v>18</v>
      </c>
      <c r="C14" s="280">
        <v>0.30773079981240559</v>
      </c>
      <c r="D14" s="90">
        <v>5.549185440976101E-2</v>
      </c>
      <c r="E14" s="90">
        <v>1.703613540572778E-3</v>
      </c>
      <c r="F14" s="90">
        <v>4.9279732007554073E-4</v>
      </c>
      <c r="G14" s="136">
        <v>2.0199766130120839E-2</v>
      </c>
      <c r="H14" s="330">
        <f t="shared" si="0"/>
        <v>0.38561883121293583</v>
      </c>
      <c r="I14" s="333">
        <f>H14*1000/GDP!C12</f>
        <v>1.3380715195285605E-2</v>
      </c>
      <c r="J14" s="170"/>
      <c r="K14" s="170"/>
      <c r="L14" s="170"/>
      <c r="M14" s="170"/>
      <c r="N14" s="170"/>
      <c r="P14" s="280">
        <v>2.4953947880764749</v>
      </c>
      <c r="Q14" s="90">
        <v>1.763653657512734</v>
      </c>
      <c r="R14" s="90">
        <v>5.1056937549299342</v>
      </c>
      <c r="S14" s="90">
        <v>9.177769964644128E-2</v>
      </c>
      <c r="T14" s="136">
        <v>0.30077078811972657</v>
      </c>
      <c r="U14" s="424"/>
      <c r="V14" s="424"/>
      <c r="W14" s="424"/>
      <c r="X14" s="424"/>
      <c r="Y14" s="424"/>
      <c r="AC14" s="280">
        <v>3.630613494719273</v>
      </c>
      <c r="AD14" s="90">
        <v>33.738300316248896</v>
      </c>
      <c r="AE14" s="90">
        <v>5.3609784426764309</v>
      </c>
      <c r="AF14" s="90">
        <v>7.8883851158031482E-2</v>
      </c>
      <c r="AG14" s="136">
        <v>3.6279091809905655</v>
      </c>
      <c r="AJ14" s="460">
        <v>0</v>
      </c>
      <c r="AK14" s="461">
        <v>1.0473417170239099</v>
      </c>
      <c r="AL14" s="461">
        <v>0.76688459113333396</v>
      </c>
      <c r="AM14" s="460">
        <v>0</v>
      </c>
      <c r="AN14" s="461">
        <v>16.730096847532359</v>
      </c>
      <c r="AO14" s="462">
        <v>-15.050477371319108</v>
      </c>
      <c r="AP14" s="461">
        <v>0</v>
      </c>
      <c r="AQ14" s="461">
        <v>2.182190808799799</v>
      </c>
      <c r="AR14" s="461">
        <v>0.28103355879645936</v>
      </c>
      <c r="AS14" s="460">
        <v>0</v>
      </c>
      <c r="AT14" s="461">
        <v>0.7153952079718604</v>
      </c>
      <c r="AU14" s="462">
        <v>1.4835262651302645</v>
      </c>
      <c r="AV14" s="461">
        <v>0</v>
      </c>
      <c r="AW14" s="461">
        <v>5.428716580904101E-3</v>
      </c>
      <c r="AX14" s="462">
        <v>6.8053958028583772E-2</v>
      </c>
      <c r="AY14" s="365"/>
      <c r="AZ14" s="460">
        <v>0</v>
      </c>
      <c r="BA14" s="461">
        <v>1.523804165007709</v>
      </c>
      <c r="BB14" s="461">
        <v>1.1157599425809279</v>
      </c>
      <c r="BC14" s="460">
        <v>0</v>
      </c>
      <c r="BD14" s="461">
        <v>17.566601689908978</v>
      </c>
      <c r="BE14" s="462">
        <v>-15.803001239885065</v>
      </c>
      <c r="BF14" s="461">
        <v>0</v>
      </c>
      <c r="BG14" s="461">
        <v>25.166084680579605</v>
      </c>
      <c r="BH14" s="461">
        <v>3.2410155474196198</v>
      </c>
      <c r="BI14" s="460">
        <v>0</v>
      </c>
      <c r="BJ14" s="461">
        <v>0.7153952079718604</v>
      </c>
      <c r="BK14" s="462">
        <v>1.4835262651302645</v>
      </c>
      <c r="BL14" s="461">
        <v>0</v>
      </c>
      <c r="BM14" s="461">
        <v>9.8394351362936033E-2</v>
      </c>
      <c r="BN14" s="462">
        <v>1.2334637401143895</v>
      </c>
      <c r="BO14" s="424"/>
      <c r="BP14" s="424"/>
      <c r="BQ14" s="424"/>
      <c r="BR14" s="424"/>
      <c r="BS14" s="424"/>
      <c r="BT14" s="424"/>
      <c r="BU14" s="424"/>
      <c r="BV14" s="424"/>
      <c r="BW14" s="424"/>
      <c r="BX14" s="424"/>
      <c r="BY14" s="424"/>
      <c r="BZ14" s="424"/>
      <c r="CA14" s="424"/>
      <c r="CB14" s="424"/>
    </row>
    <row r="15" spans="1:80" x14ac:dyDescent="0.2">
      <c r="A15" s="11" t="s">
        <v>19</v>
      </c>
      <c r="B15" s="5" t="s">
        <v>20</v>
      </c>
      <c r="C15" s="280">
        <v>1.0200111261444496</v>
      </c>
      <c r="D15" s="90">
        <v>4.1414899984442963E-2</v>
      </c>
      <c r="E15" s="90">
        <v>7.9920778027347164E-2</v>
      </c>
      <c r="F15" s="90">
        <v>0.13219121742341006</v>
      </c>
      <c r="G15" s="136">
        <v>0.28790323098810144</v>
      </c>
      <c r="H15" s="330">
        <f t="shared" si="0"/>
        <v>1.5614412525677515</v>
      </c>
      <c r="I15" s="333">
        <f>H15*1000/GDP!C13</f>
        <v>8.9202276704147595E-3</v>
      </c>
      <c r="J15" s="170"/>
      <c r="K15" s="170"/>
      <c r="L15" s="170"/>
      <c r="M15" s="170"/>
      <c r="N15" s="170"/>
      <c r="P15" s="280">
        <v>1.5385943527331616</v>
      </c>
      <c r="Q15" s="90">
        <v>0.549269230562904</v>
      </c>
      <c r="R15" s="90">
        <v>7.140148790818297</v>
      </c>
      <c r="S15" s="90">
        <v>3.2702446837875008</v>
      </c>
      <c r="T15" s="136">
        <v>1.0724250576923988</v>
      </c>
      <c r="U15" s="424"/>
      <c r="V15" s="424"/>
      <c r="W15" s="424"/>
      <c r="X15" s="424"/>
      <c r="Y15" s="424"/>
      <c r="AC15" s="280">
        <v>2.1539671125423916</v>
      </c>
      <c r="AD15" s="90">
        <v>10.482874553101562</v>
      </c>
      <c r="AE15" s="90">
        <v>7.497156230359213</v>
      </c>
      <c r="AF15" s="90">
        <v>2.3570581427232775</v>
      </c>
      <c r="AG15" s="136">
        <v>11.581121545009751</v>
      </c>
      <c r="AJ15" s="460">
        <v>0.22835846999735518</v>
      </c>
      <c r="AK15" s="461">
        <v>1.4074462732856192</v>
      </c>
      <c r="AL15" s="461">
        <v>0.68731452080078914</v>
      </c>
      <c r="AM15" s="460">
        <v>-0.65398603955983259</v>
      </c>
      <c r="AN15" s="461">
        <v>4.3757769338843815</v>
      </c>
      <c r="AO15" s="462">
        <v>-2.6932216237396704</v>
      </c>
      <c r="AP15" s="461">
        <v>7.2712619725416899E-2</v>
      </c>
      <c r="AQ15" s="461">
        <v>1.0453031798822894</v>
      </c>
      <c r="AR15" s="461">
        <v>0.20742283602854925</v>
      </c>
      <c r="AS15" s="460">
        <v>0.37053306221575805</v>
      </c>
      <c r="AT15" s="461">
        <v>0.73229646206007049</v>
      </c>
      <c r="AU15" s="462">
        <v>1.1975513026557256</v>
      </c>
      <c r="AV15" s="461">
        <v>4.6586315907788875E-2</v>
      </c>
      <c r="AW15" s="461">
        <v>5.015160001611705E-2</v>
      </c>
      <c r="AX15" s="462">
        <v>7.2122392307297209E-2</v>
      </c>
      <c r="AY15" s="365"/>
      <c r="AZ15" s="460">
        <v>0.31969221346161253</v>
      </c>
      <c r="BA15" s="461">
        <v>1.9703653402485508</v>
      </c>
      <c r="BB15" s="461">
        <v>0.9622113009500225</v>
      </c>
      <c r="BC15" s="460">
        <v>-0.68668534153782423</v>
      </c>
      <c r="BD15" s="461">
        <v>4.5945657805786011</v>
      </c>
      <c r="BE15" s="462">
        <v>-2.8278827049266542</v>
      </c>
      <c r="BF15" s="461">
        <v>0.94526405643041977</v>
      </c>
      <c r="BG15" s="461">
        <v>13.588941338469761</v>
      </c>
      <c r="BH15" s="461">
        <v>2.6964968683711401</v>
      </c>
      <c r="BI15" s="460">
        <v>0.37053306221575805</v>
      </c>
      <c r="BJ15" s="461">
        <v>0.73229646206007049</v>
      </c>
      <c r="BK15" s="462">
        <v>1.1975513026557256</v>
      </c>
      <c r="BL15" s="461">
        <v>0.92494257527470281</v>
      </c>
      <c r="BM15" s="461">
        <v>0.99572909274198518</v>
      </c>
      <c r="BN15" s="462">
        <v>1.4319456255722218</v>
      </c>
      <c r="BO15" s="424"/>
      <c r="BP15" s="424"/>
      <c r="BQ15" s="424"/>
      <c r="BR15" s="424"/>
      <c r="BS15" s="424"/>
      <c r="BT15" s="424"/>
      <c r="BU15" s="424"/>
      <c r="BV15" s="424"/>
      <c r="BW15" s="424"/>
      <c r="BX15" s="424"/>
      <c r="BY15" s="424"/>
      <c r="BZ15" s="424"/>
      <c r="CA15" s="424"/>
      <c r="CB15" s="424"/>
    </row>
    <row r="16" spans="1:80" x14ac:dyDescent="0.2">
      <c r="A16" s="11" t="s">
        <v>21</v>
      </c>
      <c r="B16" s="5" t="s">
        <v>22</v>
      </c>
      <c r="C16" s="280">
        <v>21.526375774202329</v>
      </c>
      <c r="D16" s="90">
        <v>0.43266598445462562</v>
      </c>
      <c r="E16" s="90">
        <v>2.6952242996411107</v>
      </c>
      <c r="F16" s="90">
        <v>2.6035896741323414</v>
      </c>
      <c r="G16" s="136">
        <v>2.4482254636951364</v>
      </c>
      <c r="H16" s="330">
        <f t="shared" si="0"/>
        <v>29.706081196125545</v>
      </c>
      <c r="I16" s="333">
        <f>H16*1000/GDP!C14</f>
        <v>1.4643593283331285E-2</v>
      </c>
      <c r="J16" s="170"/>
      <c r="K16" s="170"/>
      <c r="L16" s="170"/>
      <c r="M16" s="170"/>
      <c r="N16" s="170"/>
      <c r="P16" s="280">
        <v>2.9728336291664794</v>
      </c>
      <c r="Q16" s="90">
        <v>0.61520543758398194</v>
      </c>
      <c r="R16" s="90">
        <v>13.8412210721918</v>
      </c>
      <c r="S16" s="90">
        <v>5.0226592589462467</v>
      </c>
      <c r="T16" s="136">
        <v>1.5709563237971143</v>
      </c>
      <c r="U16" s="424"/>
      <c r="V16" s="424"/>
      <c r="W16" s="424"/>
      <c r="X16" s="424"/>
      <c r="Y16" s="424"/>
      <c r="AC16" s="280">
        <v>4.8550733738409644</v>
      </c>
      <c r="AD16" s="90">
        <v>11.910409747905339</v>
      </c>
      <c r="AE16" s="90">
        <v>14.533282125801392</v>
      </c>
      <c r="AF16" s="90">
        <v>2.3250147205279568</v>
      </c>
      <c r="AG16" s="136">
        <v>22.809021566964844</v>
      </c>
      <c r="AJ16" s="460">
        <v>0.21068746503796754</v>
      </c>
      <c r="AK16" s="461">
        <v>0.76251992965741899</v>
      </c>
      <c r="AL16" s="461">
        <v>0.50951641759122002</v>
      </c>
      <c r="AM16" s="460">
        <v>-1.3028989739179919</v>
      </c>
      <c r="AN16" s="461">
        <v>8.6322020934629347</v>
      </c>
      <c r="AO16" s="462">
        <v>-2.744543757037528</v>
      </c>
      <c r="AP16" s="461">
        <v>6.7624789618181094E-2</v>
      </c>
      <c r="AQ16" s="461">
        <v>0.23361252595233539</v>
      </c>
      <c r="AR16" s="461">
        <v>6.2977547492363492E-2</v>
      </c>
      <c r="AS16" s="460">
        <v>0.30034270488343384</v>
      </c>
      <c r="AT16" s="461">
        <v>0.40819950571072161</v>
      </c>
      <c r="AU16" s="462">
        <v>0.53518068054698364</v>
      </c>
      <c r="AV16" s="461">
        <v>0.20350835535419481</v>
      </c>
      <c r="AW16" s="461">
        <v>0.13060467523877828</v>
      </c>
      <c r="AX16" s="462">
        <v>0.19571104361864927</v>
      </c>
      <c r="AY16" s="365"/>
      <c r="AZ16" s="460">
        <v>0.34408353419854376</v>
      </c>
      <c r="BA16" s="461">
        <v>1.2453068921118229</v>
      </c>
      <c r="BB16" s="461">
        <v>0.83211504616743426</v>
      </c>
      <c r="BC16" s="460">
        <v>-1.3680439226138916</v>
      </c>
      <c r="BD16" s="461">
        <v>9.0638121981360822</v>
      </c>
      <c r="BE16" s="462">
        <v>-2.8817709448894044</v>
      </c>
      <c r="BF16" s="461">
        <v>1.1968339530687859</v>
      </c>
      <c r="BG16" s="461">
        <v>4.1345105027394862</v>
      </c>
      <c r="BH16" s="461">
        <v>1.1145863454131648</v>
      </c>
      <c r="BI16" s="460">
        <v>0.30034270488343384</v>
      </c>
      <c r="BJ16" s="461">
        <v>0.40819950571072161</v>
      </c>
      <c r="BK16" s="462">
        <v>0.53518068054698364</v>
      </c>
      <c r="BL16" s="461">
        <v>2.3897247850050607</v>
      </c>
      <c r="BM16" s="461">
        <v>1.533643318538134</v>
      </c>
      <c r="BN16" s="462">
        <v>2.2981637821243015</v>
      </c>
      <c r="BO16" s="424"/>
      <c r="BP16" s="424"/>
      <c r="BQ16" s="424"/>
      <c r="BR16" s="424"/>
      <c r="BS16" s="424"/>
      <c r="BT16" s="424"/>
      <c r="BU16" s="424"/>
      <c r="BV16" s="424"/>
      <c r="BW16" s="424"/>
      <c r="BX16" s="424"/>
      <c r="BY16" s="424"/>
      <c r="BZ16" s="424"/>
      <c r="CA16" s="424"/>
      <c r="CB16" s="424"/>
    </row>
    <row r="17" spans="1:80" x14ac:dyDescent="0.2">
      <c r="A17" s="11" t="s">
        <v>23</v>
      </c>
      <c r="B17" s="5" t="s">
        <v>24</v>
      </c>
      <c r="C17" s="280">
        <v>59.421963008693361</v>
      </c>
      <c r="D17" s="90">
        <v>1.0290540386960685</v>
      </c>
      <c r="E17" s="90">
        <v>5.5206454678572161</v>
      </c>
      <c r="F17" s="90">
        <v>3.2497657997730873</v>
      </c>
      <c r="G17" s="136">
        <v>6.0820835034528553</v>
      </c>
      <c r="H17" s="330">
        <f t="shared" si="0"/>
        <v>75.303511818472586</v>
      </c>
      <c r="I17" s="333">
        <f>H17*1000/GDP!C15</f>
        <v>2.5454779923934183E-2</v>
      </c>
      <c r="J17" s="170"/>
      <c r="K17" s="170"/>
      <c r="L17" s="170"/>
      <c r="M17" s="170"/>
      <c r="N17" s="170"/>
      <c r="P17" s="280">
        <v>6.401159432154838</v>
      </c>
      <c r="Q17" s="90">
        <v>1.5807281700400442</v>
      </c>
      <c r="R17" s="90">
        <v>33.249984577394251</v>
      </c>
      <c r="S17" s="90">
        <v>15.455949979157724</v>
      </c>
      <c r="T17" s="136">
        <v>1.9260874877136354</v>
      </c>
      <c r="U17" s="424"/>
      <c r="V17" s="424"/>
      <c r="W17" s="424"/>
      <c r="X17" s="424"/>
      <c r="Y17" s="424"/>
      <c r="AC17" s="280">
        <v>10.22622741239628</v>
      </c>
      <c r="AD17" s="90">
        <v>30.37977029486072</v>
      </c>
      <c r="AE17" s="90">
        <v>34.912483806263971</v>
      </c>
      <c r="AF17" s="90">
        <v>8.7831863119722122</v>
      </c>
      <c r="AG17" s="136">
        <v>22.00235634216693</v>
      </c>
      <c r="AJ17" s="460">
        <v>0.38324817368269898</v>
      </c>
      <c r="AK17" s="461">
        <v>2.6008136831843696</v>
      </c>
      <c r="AL17" s="461">
        <v>0.96245390551816656</v>
      </c>
      <c r="AM17" s="460">
        <v>-3.7521819492680129</v>
      </c>
      <c r="AN17" s="461">
        <v>13.991285627104437</v>
      </c>
      <c r="AO17" s="462">
        <v>-6.919370541213544</v>
      </c>
      <c r="AP17" s="461">
        <v>0.10663196009830221</v>
      </c>
      <c r="AQ17" s="461">
        <v>2.2092134810440984</v>
      </c>
      <c r="AR17" s="461">
        <v>0.13872366432495378</v>
      </c>
      <c r="AS17" s="460">
        <v>1.8213797067997941</v>
      </c>
      <c r="AT17" s="461">
        <v>1.4472458333504234</v>
      </c>
      <c r="AU17" s="462">
        <v>2.3806624110096353</v>
      </c>
      <c r="AV17" s="461">
        <v>0.28764040624586329</v>
      </c>
      <c r="AW17" s="461">
        <v>0.11222879852059305</v>
      </c>
      <c r="AX17" s="462">
        <v>0.15020463928912273</v>
      </c>
      <c r="AY17" s="365"/>
      <c r="AZ17" s="460">
        <v>0.61226142248194293</v>
      </c>
      <c r="BA17" s="461">
        <v>4.1549523119067331</v>
      </c>
      <c r="BB17" s="461">
        <v>1.5375765306418101</v>
      </c>
      <c r="BC17" s="460">
        <v>-3.9397910467314134</v>
      </c>
      <c r="BD17" s="461">
        <v>14.69084990845966</v>
      </c>
      <c r="BE17" s="462">
        <v>-7.2653390682742218</v>
      </c>
      <c r="BF17" s="461">
        <v>2.2188938503178122</v>
      </c>
      <c r="BG17" s="461">
        <v>45.971303562354805</v>
      </c>
      <c r="BH17" s="461">
        <v>2.8866869312017212</v>
      </c>
      <c r="BI17" s="460">
        <v>1.8213797067997941</v>
      </c>
      <c r="BJ17" s="461">
        <v>1.4472458333504234</v>
      </c>
      <c r="BK17" s="462">
        <v>2.3806624110096353</v>
      </c>
      <c r="BL17" s="461">
        <v>3.834679047624856</v>
      </c>
      <c r="BM17" s="461">
        <v>1.4961786066286327</v>
      </c>
      <c r="BN17" s="462">
        <v>2.0024536561310455</v>
      </c>
      <c r="BO17" s="424"/>
      <c r="BP17" s="424"/>
      <c r="BQ17" s="424"/>
      <c r="BR17" s="424"/>
      <c r="BS17" s="424"/>
      <c r="BT17" s="424"/>
      <c r="BU17" s="424"/>
      <c r="BV17" s="424"/>
      <c r="BW17" s="424"/>
      <c r="BX17" s="424"/>
      <c r="BY17" s="424"/>
      <c r="BZ17" s="424"/>
      <c r="CA17" s="424"/>
      <c r="CB17" s="424"/>
    </row>
    <row r="18" spans="1:80" x14ac:dyDescent="0.2">
      <c r="A18" s="13" t="s">
        <v>25</v>
      </c>
      <c r="B18" s="5" t="s">
        <v>26</v>
      </c>
      <c r="C18" s="280">
        <v>1.819253813513066</v>
      </c>
      <c r="D18" s="90">
        <v>4.6893869682013929E-2</v>
      </c>
      <c r="E18" s="90">
        <v>0.61471405324712525</v>
      </c>
      <c r="F18" s="90">
        <v>0.28904011242714361</v>
      </c>
      <c r="G18" s="136">
        <v>0.21469756168399343</v>
      </c>
      <c r="H18" s="330">
        <f t="shared" si="0"/>
        <v>2.9845994105533422</v>
      </c>
      <c r="I18" s="333">
        <f>H18*1000/GDP!C16</f>
        <v>1.4049140512866419E-2</v>
      </c>
      <c r="J18" s="170"/>
      <c r="K18" s="170"/>
      <c r="L18" s="170"/>
      <c r="M18" s="170"/>
      <c r="N18" s="170"/>
      <c r="P18" s="280">
        <v>1.8511720079168459</v>
      </c>
      <c r="Q18" s="90">
        <v>0.2217385408642818</v>
      </c>
      <c r="R18" s="90">
        <v>5.6298318503589622</v>
      </c>
      <c r="S18" s="90">
        <v>4.3225104555046876</v>
      </c>
      <c r="T18" s="136">
        <v>0.87417573975567353</v>
      </c>
      <c r="U18" s="424"/>
      <c r="V18" s="424"/>
      <c r="W18" s="424"/>
      <c r="X18" s="424"/>
      <c r="Y18" s="424"/>
      <c r="AC18" s="280">
        <v>2.9573557935968</v>
      </c>
      <c r="AD18" s="90">
        <v>4.2800444228671664</v>
      </c>
      <c r="AE18" s="90">
        <v>5.9113234428769115</v>
      </c>
      <c r="AF18" s="90">
        <v>2.8292842088222114</v>
      </c>
      <c r="AG18" s="136">
        <v>12.33947491713408</v>
      </c>
      <c r="AJ18" s="460">
        <v>0.13732167167241716</v>
      </c>
      <c r="AK18" s="461">
        <v>0.4703609197590895</v>
      </c>
      <c r="AL18" s="461">
        <v>0.30444112607003948</v>
      </c>
      <c r="AM18" s="460">
        <v>-0.13017492088901311</v>
      </c>
      <c r="AN18" s="461">
        <v>2.2454758271116089</v>
      </c>
      <c r="AO18" s="462">
        <v>-0.84526824130003708</v>
      </c>
      <c r="AP18" s="461">
        <v>1.9809238519273671E-3</v>
      </c>
      <c r="AQ18" s="461">
        <v>4.7775376271208377E-2</v>
      </c>
      <c r="AR18" s="461">
        <v>1.4023648394307099E-2</v>
      </c>
      <c r="AS18" s="460">
        <v>9.2300134978878901E-2</v>
      </c>
      <c r="AT18" s="461">
        <v>0.38434769977470351</v>
      </c>
      <c r="AU18" s="462">
        <v>0.96872037769900943</v>
      </c>
      <c r="AV18" s="461">
        <v>2.7560954488888706E-2</v>
      </c>
      <c r="AW18" s="461">
        <v>3.5579112722377466E-2</v>
      </c>
      <c r="AX18" s="462">
        <v>8.4283960844531478E-2</v>
      </c>
      <c r="AY18" s="365"/>
      <c r="AZ18" s="460">
        <v>0.21937941994046334</v>
      </c>
      <c r="BA18" s="461">
        <v>0.75142914066446242</v>
      </c>
      <c r="BB18" s="461">
        <v>0.48636254445395011</v>
      </c>
      <c r="BC18" s="460">
        <v>-0.13668366693346379</v>
      </c>
      <c r="BD18" s="461">
        <v>2.3577496184671896</v>
      </c>
      <c r="BE18" s="462">
        <v>-0.88753165336503903</v>
      </c>
      <c r="BF18" s="461">
        <v>5.3980174965020757E-2</v>
      </c>
      <c r="BG18" s="461">
        <v>1.3018790033904282</v>
      </c>
      <c r="BH18" s="461">
        <v>0.38214441874486843</v>
      </c>
      <c r="BI18" s="460">
        <v>9.2300134978878901E-2</v>
      </c>
      <c r="BJ18" s="461">
        <v>0.38434769977470351</v>
      </c>
      <c r="BK18" s="462">
        <v>0.96872037769900943</v>
      </c>
      <c r="BL18" s="461">
        <v>0.42636987628021839</v>
      </c>
      <c r="BM18" s="461">
        <v>0.55041133991625024</v>
      </c>
      <c r="BN18" s="462">
        <v>1.3038787162533663</v>
      </c>
      <c r="BO18" s="424"/>
      <c r="BP18" s="424"/>
      <c r="BQ18" s="424"/>
      <c r="BR18" s="424"/>
      <c r="BS18" s="424"/>
      <c r="BT18" s="424"/>
      <c r="BU18" s="424"/>
      <c r="BV18" s="424"/>
      <c r="BW18" s="424"/>
      <c r="BX18" s="424"/>
      <c r="BY18" s="424"/>
      <c r="BZ18" s="424"/>
      <c r="CA18" s="424"/>
      <c r="CB18" s="424"/>
    </row>
    <row r="19" spans="1:80" x14ac:dyDescent="0.2">
      <c r="A19" s="11" t="s">
        <v>27</v>
      </c>
      <c r="B19" s="5" t="s">
        <v>28</v>
      </c>
      <c r="C19" s="280">
        <v>3.4658269689785319</v>
      </c>
      <c r="D19" s="90">
        <v>0.1136176044302222</v>
      </c>
      <c r="E19" s="90">
        <v>0.22569910670134891</v>
      </c>
      <c r="F19" s="90">
        <v>0.54201480959341575</v>
      </c>
      <c r="G19" s="136">
        <v>0.4362008027692213</v>
      </c>
      <c r="H19" s="330">
        <f t="shared" si="0"/>
        <v>4.7833592924727402</v>
      </c>
      <c r="I19" s="333">
        <f>H19*1000/GDP!C17</f>
        <v>2.4699651930294379E-2</v>
      </c>
      <c r="J19" s="170"/>
      <c r="K19" s="170"/>
      <c r="L19" s="170"/>
      <c r="M19" s="170"/>
      <c r="N19" s="170"/>
      <c r="P19" s="280">
        <v>6.3473196875236377</v>
      </c>
      <c r="Q19" s="90">
        <v>0.63782902242536221</v>
      </c>
      <c r="R19" s="90">
        <v>12.542378573879445</v>
      </c>
      <c r="S19" s="90">
        <v>11.145504721981137</v>
      </c>
      <c r="T19" s="136">
        <v>1.0904474845488259</v>
      </c>
      <c r="U19" s="424"/>
      <c r="V19" s="424"/>
      <c r="W19" s="424"/>
      <c r="X19" s="424"/>
      <c r="Y19" s="424"/>
      <c r="AC19" s="280">
        <v>12.977125902298001</v>
      </c>
      <c r="AD19" s="90">
        <v>12.35586269791947</v>
      </c>
      <c r="AE19" s="90">
        <v>13.169497502573419</v>
      </c>
      <c r="AF19" s="90">
        <v>8.1950092958617713</v>
      </c>
      <c r="AG19" s="136">
        <v>13.213971077402849</v>
      </c>
      <c r="AJ19" s="460">
        <v>0.31868913631856155</v>
      </c>
      <c r="AK19" s="461">
        <v>1.5955584185933938</v>
      </c>
      <c r="AL19" s="461">
        <v>0.85704978882158311</v>
      </c>
      <c r="AM19" s="460">
        <v>-0.34321175292203626</v>
      </c>
      <c r="AN19" s="461">
        <v>7.011613273536712</v>
      </c>
      <c r="AO19" s="462">
        <v>-2.5828278539410299</v>
      </c>
      <c r="AP19" s="461">
        <v>0.40959216291290357</v>
      </c>
      <c r="AQ19" s="461">
        <v>0.41968162356663796</v>
      </c>
      <c r="AR19" s="461">
        <v>0.1336725157652788</v>
      </c>
      <c r="AS19" s="460">
        <v>1.2540407872596315</v>
      </c>
      <c r="AT19" s="461">
        <v>0.77170539500038882</v>
      </c>
      <c r="AU19" s="462">
        <v>1.4361495678300806</v>
      </c>
      <c r="AV19" s="461">
        <v>4.2042973147029421E-2</v>
      </c>
      <c r="AW19" s="461">
        <v>8.4378417165966405E-2</v>
      </c>
      <c r="AX19" s="462">
        <v>6.5643312622154143E-2</v>
      </c>
      <c r="AY19" s="365"/>
      <c r="AZ19" s="460">
        <v>0.65156148568185412</v>
      </c>
      <c r="BA19" s="461">
        <v>3.2621269294592872</v>
      </c>
      <c r="BB19" s="461">
        <v>1.7522424521861109</v>
      </c>
      <c r="BC19" s="460">
        <v>-0.36037234056813811</v>
      </c>
      <c r="BD19" s="461">
        <v>7.3621939372135481</v>
      </c>
      <c r="BE19" s="462">
        <v>-2.7119692466380814</v>
      </c>
      <c r="BF19" s="461">
        <v>12.287764887387105</v>
      </c>
      <c r="BG19" s="461">
        <v>12.590448706999137</v>
      </c>
      <c r="BH19" s="461">
        <v>4.0101754729583634</v>
      </c>
      <c r="BI19" s="460">
        <v>1.2540407872596315</v>
      </c>
      <c r="BJ19" s="461">
        <v>0.77170539500038882</v>
      </c>
      <c r="BK19" s="462">
        <v>1.4361495678300806</v>
      </c>
      <c r="BL19" s="461">
        <v>0.60172312462541611</v>
      </c>
      <c r="BM19" s="461">
        <v>1.2076321208420417</v>
      </c>
      <c r="BN19" s="462">
        <v>0.93949348072108096</v>
      </c>
      <c r="BO19" s="424"/>
      <c r="BP19" s="424"/>
      <c r="BQ19" s="424"/>
      <c r="BR19" s="424"/>
      <c r="BS19" s="424"/>
      <c r="BT19" s="424"/>
      <c r="BU19" s="424"/>
      <c r="BV19" s="424"/>
      <c r="BW19" s="424"/>
      <c r="BX19" s="424"/>
      <c r="BY19" s="424"/>
      <c r="BZ19" s="424"/>
      <c r="CA19" s="424"/>
      <c r="CB19" s="424"/>
    </row>
    <row r="20" spans="1:80" x14ac:dyDescent="0.2">
      <c r="A20" s="11" t="s">
        <v>29</v>
      </c>
      <c r="B20" s="5" t="s">
        <v>30</v>
      </c>
      <c r="C20" s="280">
        <v>1.2254810180776659</v>
      </c>
      <c r="D20" s="90">
        <v>4.711181758101296E-2</v>
      </c>
      <c r="E20" s="90">
        <v>3.173254822249575E-2</v>
      </c>
      <c r="F20" s="90">
        <v>0.161826564118495</v>
      </c>
      <c r="G20" s="136">
        <v>0.11629892831698863</v>
      </c>
      <c r="H20" s="330">
        <f t="shared" si="0"/>
        <v>1.5824508763166583</v>
      </c>
      <c r="I20" s="333">
        <f>H20*1000/GDP!C18</f>
        <v>6.2817855366246742E-3</v>
      </c>
      <c r="J20" s="170"/>
      <c r="K20" s="170"/>
      <c r="L20" s="170"/>
      <c r="M20" s="170"/>
      <c r="N20" s="170"/>
      <c r="P20" s="280">
        <v>2.3606210678872852</v>
      </c>
      <c r="Q20" s="90">
        <v>0.43738689821944587</v>
      </c>
      <c r="R20" s="90">
        <v>5.3774230721410143</v>
      </c>
      <c r="S20" s="90">
        <v>1.1603301456601831</v>
      </c>
      <c r="T20" s="136">
        <v>1.0011960082385383</v>
      </c>
      <c r="U20" s="424"/>
      <c r="V20" s="424"/>
      <c r="W20" s="424"/>
      <c r="X20" s="424"/>
      <c r="Y20" s="424"/>
      <c r="AC20" s="280">
        <v>3.4520592058525796</v>
      </c>
      <c r="AD20" s="90">
        <v>8.3751699656407848</v>
      </c>
      <c r="AE20" s="90">
        <v>5.6462942257480648</v>
      </c>
      <c r="AF20" s="90">
        <v>1.047502178960114</v>
      </c>
      <c r="AG20" s="136">
        <v>10.625771156142772</v>
      </c>
      <c r="AJ20" s="460">
        <v>4.2746823193497714E-2</v>
      </c>
      <c r="AK20" s="461">
        <v>0.69876847408583342</v>
      </c>
      <c r="AL20" s="461">
        <v>0.3119192796144144</v>
      </c>
      <c r="AM20" s="460">
        <v>-0.4331492520686811</v>
      </c>
      <c r="AN20" s="461">
        <v>4.6258544147530305</v>
      </c>
      <c r="AO20" s="462">
        <v>-4.0194357087010353</v>
      </c>
      <c r="AP20" s="461">
        <v>0</v>
      </c>
      <c r="AQ20" s="461">
        <v>4.1053072963897555E-2</v>
      </c>
      <c r="AR20" s="461">
        <v>5.924115440466661E-2</v>
      </c>
      <c r="AS20" s="460">
        <v>1.6118486529959807E-2</v>
      </c>
      <c r="AT20" s="461">
        <v>0.10502901243962923</v>
      </c>
      <c r="AU20" s="462">
        <v>0.28743330574128051</v>
      </c>
      <c r="AV20" s="461">
        <v>1.8314613397681864E-3</v>
      </c>
      <c r="AW20" s="461">
        <v>2.3129775472614057E-2</v>
      </c>
      <c r="AX20" s="462">
        <v>1.8314613397681864E-2</v>
      </c>
      <c r="AY20" s="365"/>
      <c r="AZ20" s="460">
        <v>6.2510907207201233E-2</v>
      </c>
      <c r="BA20" s="461">
        <v>1.0218455543508427</v>
      </c>
      <c r="BB20" s="461">
        <v>0.45613581752853244</v>
      </c>
      <c r="BC20" s="460">
        <v>-0.4548067146721152</v>
      </c>
      <c r="BD20" s="461">
        <v>4.8571471354906821</v>
      </c>
      <c r="BE20" s="462">
        <v>-4.2204074941360874</v>
      </c>
      <c r="BF20" s="461">
        <v>0</v>
      </c>
      <c r="BG20" s="461">
        <v>1.1186962382662085</v>
      </c>
      <c r="BH20" s="461">
        <v>1.6143214575271654</v>
      </c>
      <c r="BI20" s="460">
        <v>1.6118486529959807E-2</v>
      </c>
      <c r="BJ20" s="461">
        <v>0.10502901243962923</v>
      </c>
      <c r="BK20" s="462">
        <v>0.28743330574128051</v>
      </c>
      <c r="BL20" s="461">
        <v>2.1793072345155255E-2</v>
      </c>
      <c r="BM20" s="461">
        <v>0.27522768799786801</v>
      </c>
      <c r="BN20" s="462">
        <v>0.21793072345155257</v>
      </c>
      <c r="BO20" s="424"/>
      <c r="BP20" s="424"/>
      <c r="BQ20" s="424"/>
      <c r="BR20" s="424"/>
      <c r="BS20" s="424"/>
      <c r="BT20" s="424"/>
      <c r="BU20" s="424"/>
      <c r="BV20" s="424"/>
      <c r="BW20" s="424"/>
      <c r="BX20" s="424"/>
      <c r="BY20" s="424"/>
      <c r="BZ20" s="424"/>
      <c r="CA20" s="424"/>
      <c r="CB20" s="424"/>
    </row>
    <row r="21" spans="1:80" x14ac:dyDescent="0.2">
      <c r="A21" s="11" t="s">
        <v>31</v>
      </c>
      <c r="B21" s="5" t="s">
        <v>32</v>
      </c>
      <c r="C21" s="280">
        <v>29.586576590404679</v>
      </c>
      <c r="D21" s="90">
        <v>0.4864264724709772</v>
      </c>
      <c r="E21" s="90">
        <v>3.4361554045677347</v>
      </c>
      <c r="F21" s="90">
        <v>2.1468431389860965</v>
      </c>
      <c r="G21" s="136">
        <v>2.2423488500114943</v>
      </c>
      <c r="H21" s="330">
        <f t="shared" si="0"/>
        <v>37.898350456440987</v>
      </c>
      <c r="I21" s="333">
        <f>H21*1000/GDP!C19</f>
        <v>2.2152815755044072E-2</v>
      </c>
      <c r="J21" s="170"/>
      <c r="K21" s="170"/>
      <c r="L21" s="170"/>
      <c r="M21" s="170"/>
      <c r="N21" s="170"/>
      <c r="P21" s="280">
        <v>4.3546365673434648</v>
      </c>
      <c r="Q21" s="90">
        <v>0.47201582920533824</v>
      </c>
      <c r="R21" s="90">
        <v>5.8671452503331558</v>
      </c>
      <c r="S21" s="90">
        <v>5.1986010910497598</v>
      </c>
      <c r="T21" s="136">
        <v>1.9907746566505629</v>
      </c>
      <c r="U21" s="424"/>
      <c r="V21" s="424"/>
      <c r="W21" s="424"/>
      <c r="X21" s="424"/>
      <c r="Y21" s="424"/>
      <c r="AC21" s="280">
        <v>6.9567871739448641</v>
      </c>
      <c r="AD21" s="90">
        <v>9.1672241093497622</v>
      </c>
      <c r="AE21" s="90">
        <v>6.1605025128498143</v>
      </c>
      <c r="AF21" s="90">
        <v>3.0243641167322259</v>
      </c>
      <c r="AG21" s="136">
        <v>26.564219329387058</v>
      </c>
      <c r="AJ21" s="460">
        <v>0.23374240363962831</v>
      </c>
      <c r="AK21" s="461">
        <v>1.5857895011343246</v>
      </c>
      <c r="AL21" s="461">
        <v>0.51958017448066485</v>
      </c>
      <c r="AM21" s="460">
        <v>-0.89439601435487492</v>
      </c>
      <c r="AN21" s="461">
        <v>3.9032470023545089</v>
      </c>
      <c r="AO21" s="462">
        <v>-2.7827947034899552</v>
      </c>
      <c r="AP21" s="461">
        <v>5.2514669801689978E-2</v>
      </c>
      <c r="AQ21" s="461">
        <v>0.76477697785715648</v>
      </c>
      <c r="AR21" s="461">
        <v>0.16553233203487486</v>
      </c>
      <c r="AS21" s="460">
        <v>0.41480716994733929</v>
      </c>
      <c r="AT21" s="461">
        <v>0.86729506798785516</v>
      </c>
      <c r="AU21" s="462">
        <v>0.63872255248166598</v>
      </c>
      <c r="AV21" s="461">
        <v>0.25975991853861657</v>
      </c>
      <c r="AW21" s="461">
        <v>0.11150935985099494</v>
      </c>
      <c r="AX21" s="462">
        <v>0.15755824858202735</v>
      </c>
      <c r="AY21" s="365"/>
      <c r="AZ21" s="460">
        <v>0.37341719119380057</v>
      </c>
      <c r="BA21" s="461">
        <v>2.5333916829706276</v>
      </c>
      <c r="BB21" s="461">
        <v>0.83005978518850487</v>
      </c>
      <c r="BC21" s="460">
        <v>-0.93911581507261865</v>
      </c>
      <c r="BD21" s="461">
        <v>4.0984093524722347</v>
      </c>
      <c r="BE21" s="462">
        <v>-2.921934438664453</v>
      </c>
      <c r="BF21" s="461">
        <v>0.94526405643041977</v>
      </c>
      <c r="BG21" s="461">
        <v>13.765985601428818</v>
      </c>
      <c r="BH21" s="461">
        <v>2.979581976627748</v>
      </c>
      <c r="BI21" s="460">
        <v>0.41480716994733929</v>
      </c>
      <c r="BJ21" s="461">
        <v>0.86729506798785516</v>
      </c>
      <c r="BK21" s="462">
        <v>0.63872255248166598</v>
      </c>
      <c r="BL21" s="461">
        <v>3.8934314040522202</v>
      </c>
      <c r="BM21" s="461">
        <v>1.671366567760457</v>
      </c>
      <c r="BN21" s="462">
        <v>2.3615738580759356</v>
      </c>
      <c r="BO21" s="424"/>
      <c r="BP21" s="424"/>
      <c r="BQ21" s="424"/>
      <c r="BR21" s="424"/>
      <c r="BS21" s="424"/>
      <c r="BT21" s="424"/>
      <c r="BU21" s="424"/>
      <c r="BV21" s="424"/>
      <c r="BW21" s="424"/>
      <c r="BX21" s="424"/>
      <c r="BY21" s="424"/>
      <c r="BZ21" s="424"/>
      <c r="CA21" s="424"/>
      <c r="CB21" s="424"/>
    </row>
    <row r="22" spans="1:80" x14ac:dyDescent="0.2">
      <c r="A22" s="11" t="s">
        <v>33</v>
      </c>
      <c r="B22" s="5" t="s">
        <v>34</v>
      </c>
      <c r="C22" s="280">
        <v>0.53783350995217016</v>
      </c>
      <c r="D22" s="90">
        <v>3.5862891230986606E-2</v>
      </c>
      <c r="E22" s="90">
        <v>3.5360220416252461E-2</v>
      </c>
      <c r="F22" s="90">
        <v>4.1045610616125355E-2</v>
      </c>
      <c r="G22" s="136">
        <v>9.862651102418668E-2</v>
      </c>
      <c r="H22" s="330">
        <f t="shared" si="0"/>
        <v>0.74872874323972116</v>
      </c>
      <c r="I22" s="333">
        <f>H22*1000/GDP!C20</f>
        <v>2.0227165097247708E-2</v>
      </c>
      <c r="J22" s="170"/>
      <c r="K22" s="170"/>
      <c r="L22" s="170"/>
      <c r="M22" s="170"/>
      <c r="N22" s="170"/>
      <c r="P22" s="280">
        <v>3.9714198894759507</v>
      </c>
      <c r="Q22" s="90">
        <v>1.5498224386770356</v>
      </c>
      <c r="R22" s="90">
        <v>71.684751071177743</v>
      </c>
      <c r="S22" s="90">
        <v>5.1959106480467563</v>
      </c>
      <c r="T22" s="136">
        <v>0.69323477208256612</v>
      </c>
      <c r="U22" s="424"/>
      <c r="V22" s="424"/>
      <c r="W22" s="424"/>
      <c r="X22" s="424"/>
      <c r="Y22" s="424"/>
      <c r="AC22" s="280">
        <v>6.3445760678738843</v>
      </c>
      <c r="AD22" s="90">
        <v>29.647756888214051</v>
      </c>
      <c r="AE22" s="90">
        <v>75.268988624736636</v>
      </c>
      <c r="AF22" s="90">
        <v>4.4444152371839856</v>
      </c>
      <c r="AG22" s="136">
        <v>7.5899511338787322</v>
      </c>
      <c r="AJ22" s="460">
        <v>0</v>
      </c>
      <c r="AK22" s="461">
        <v>0.95383302270121073</v>
      </c>
      <c r="AL22" s="461">
        <v>0.69841565148597151</v>
      </c>
      <c r="AM22" s="460">
        <v>0</v>
      </c>
      <c r="AN22" s="461">
        <v>16.730096847532359</v>
      </c>
      <c r="AO22" s="462">
        <v>-15.050477371319108</v>
      </c>
      <c r="AP22" s="461">
        <v>0</v>
      </c>
      <c r="AQ22" s="461">
        <v>2.0971737233816339</v>
      </c>
      <c r="AR22" s="461">
        <v>0.27008462895163499</v>
      </c>
      <c r="AS22" s="460">
        <v>0</v>
      </c>
      <c r="AT22" s="461">
        <v>0.7153952079718604</v>
      </c>
      <c r="AU22" s="462">
        <v>1.4835262651302645</v>
      </c>
      <c r="AV22" s="461">
        <v>0</v>
      </c>
      <c r="AW22" s="461">
        <v>6.0176985060614576E-3</v>
      </c>
      <c r="AX22" s="462">
        <v>7.5437388461339558E-2</v>
      </c>
      <c r="AY22" s="365"/>
      <c r="AZ22" s="460">
        <v>0</v>
      </c>
      <c r="BA22" s="461">
        <v>1.523804165007709</v>
      </c>
      <c r="BB22" s="461">
        <v>1.1157599425809279</v>
      </c>
      <c r="BC22" s="460">
        <v>0</v>
      </c>
      <c r="BD22" s="461">
        <v>17.566601689908978</v>
      </c>
      <c r="BE22" s="462">
        <v>-15.803001239885065</v>
      </c>
      <c r="BF22" s="461">
        <v>0</v>
      </c>
      <c r="BG22" s="461">
        <v>25.166084680579605</v>
      </c>
      <c r="BH22" s="461">
        <v>3.2410155474196198</v>
      </c>
      <c r="BI22" s="460">
        <v>0</v>
      </c>
      <c r="BJ22" s="461">
        <v>0.7153952079718604</v>
      </c>
      <c r="BK22" s="462">
        <v>1.4835262651302645</v>
      </c>
      <c r="BL22" s="461">
        <v>0</v>
      </c>
      <c r="BM22" s="461">
        <v>9.8394351362936033E-2</v>
      </c>
      <c r="BN22" s="462">
        <v>1.2334637401143895</v>
      </c>
      <c r="BO22" s="424"/>
      <c r="BP22" s="424"/>
      <c r="BQ22" s="424"/>
      <c r="BR22" s="424"/>
      <c r="BS22" s="424"/>
      <c r="BT22" s="424"/>
      <c r="BU22" s="424"/>
      <c r="BV22" s="424"/>
      <c r="BW22" s="424"/>
      <c r="BX22" s="424"/>
      <c r="BY22" s="424"/>
      <c r="BZ22" s="424"/>
      <c r="CA22" s="424"/>
      <c r="CB22" s="424"/>
    </row>
    <row r="23" spans="1:80" x14ac:dyDescent="0.2">
      <c r="A23" s="11" t="s">
        <v>35</v>
      </c>
      <c r="B23" s="5" t="s">
        <v>36</v>
      </c>
      <c r="C23" s="280">
        <v>0.78919077241821922</v>
      </c>
      <c r="D23" s="90">
        <v>2.3911946518820795E-2</v>
      </c>
      <c r="E23" s="90">
        <v>3.4337729850105705E-2</v>
      </c>
      <c r="F23" s="90">
        <v>2.0742256745909304E-2</v>
      </c>
      <c r="G23" s="136">
        <v>0.1383961280294736</v>
      </c>
      <c r="H23" s="330">
        <f t="shared" si="0"/>
        <v>1.0065788335625288</v>
      </c>
      <c r="I23" s="333">
        <f>H23*1000/GDP!C21</f>
        <v>1.5839661886487832E-2</v>
      </c>
      <c r="J23" s="170"/>
      <c r="K23" s="170"/>
      <c r="L23" s="170"/>
      <c r="M23" s="170"/>
      <c r="N23" s="170"/>
      <c r="P23" s="280">
        <v>3.1739021613441354</v>
      </c>
      <c r="Q23" s="90">
        <v>0.87093687910991724</v>
      </c>
      <c r="R23" s="90">
        <v>7.4078568143501302</v>
      </c>
      <c r="S23" s="90">
        <v>0.68740280937340592</v>
      </c>
      <c r="T23" s="136">
        <v>0.44681386979232129</v>
      </c>
      <c r="U23" s="424"/>
      <c r="V23" s="424"/>
      <c r="W23" s="424"/>
      <c r="X23" s="424"/>
      <c r="Y23" s="424"/>
      <c r="AC23" s="280">
        <v>5.0864025913655686</v>
      </c>
      <c r="AD23" s="90">
        <v>16.40704127641386</v>
      </c>
      <c r="AE23" s="90">
        <v>7.7782496550676372</v>
      </c>
      <c r="AF23" s="90">
        <v>0.97582229184596059</v>
      </c>
      <c r="AG23" s="136">
        <v>4.495959356752488</v>
      </c>
      <c r="AJ23" s="460">
        <v>0</v>
      </c>
      <c r="AK23" s="461">
        <v>0.9508498876972914</v>
      </c>
      <c r="AL23" s="461">
        <v>0.69623134026205025</v>
      </c>
      <c r="AM23" s="460">
        <v>0</v>
      </c>
      <c r="AN23" s="461">
        <v>16.730096847532359</v>
      </c>
      <c r="AO23" s="462">
        <v>-15.050477371319108</v>
      </c>
      <c r="AP23" s="461">
        <v>0</v>
      </c>
      <c r="AQ23" s="461">
        <v>0.79270400442666145</v>
      </c>
      <c r="AR23" s="461">
        <v>0.10208842716130566</v>
      </c>
      <c r="AS23" s="460">
        <v>0</v>
      </c>
      <c r="AT23" s="461">
        <v>0.7153952079718604</v>
      </c>
      <c r="AU23" s="462">
        <v>1.4835262651302645</v>
      </c>
      <c r="AV23" s="461">
        <v>0</v>
      </c>
      <c r="AW23" s="461">
        <v>6.0300938886857927E-3</v>
      </c>
      <c r="AX23" s="462">
        <v>7.559277598918214E-2</v>
      </c>
      <c r="AY23" s="365"/>
      <c r="AZ23" s="460">
        <v>0</v>
      </c>
      <c r="BA23" s="461">
        <v>1.523804165007709</v>
      </c>
      <c r="BB23" s="461">
        <v>1.1157599425809279</v>
      </c>
      <c r="BC23" s="460">
        <v>0</v>
      </c>
      <c r="BD23" s="461">
        <v>17.566601689908978</v>
      </c>
      <c r="BE23" s="462">
        <v>-15.803001239885065</v>
      </c>
      <c r="BF23" s="461">
        <v>0</v>
      </c>
      <c r="BG23" s="461">
        <v>25.166084680579605</v>
      </c>
      <c r="BH23" s="461">
        <v>3.2410155474196198</v>
      </c>
      <c r="BI23" s="460">
        <v>0</v>
      </c>
      <c r="BJ23" s="461">
        <v>0.7153952079718604</v>
      </c>
      <c r="BK23" s="462">
        <v>1.4835262651302645</v>
      </c>
      <c r="BL23" s="461">
        <v>0</v>
      </c>
      <c r="BM23" s="461">
        <v>9.8394351362936033E-2</v>
      </c>
      <c r="BN23" s="462">
        <v>1.2334637401143895</v>
      </c>
      <c r="BO23" s="424"/>
      <c r="BP23" s="424"/>
      <c r="BQ23" s="424"/>
      <c r="BR23" s="424"/>
      <c r="BS23" s="424"/>
      <c r="BT23" s="424"/>
      <c r="BU23" s="424"/>
      <c r="BV23" s="424"/>
      <c r="BW23" s="424"/>
      <c r="BX23" s="424"/>
      <c r="BY23" s="424"/>
      <c r="BZ23" s="424"/>
      <c r="CA23" s="424"/>
      <c r="CB23" s="424"/>
    </row>
    <row r="24" spans="1:80" x14ac:dyDescent="0.2">
      <c r="A24" s="11" t="s">
        <v>37</v>
      </c>
      <c r="B24" s="5" t="s">
        <v>38</v>
      </c>
      <c r="C24" s="280">
        <v>0.48211153968798232</v>
      </c>
      <c r="D24" s="90">
        <v>1.6302430814175352E-2</v>
      </c>
      <c r="E24" s="90">
        <v>8.2662031955965581E-2</v>
      </c>
      <c r="F24" s="90">
        <v>2.5574087736530929E-2</v>
      </c>
      <c r="G24" s="136">
        <v>4.7747259981023304E-2</v>
      </c>
      <c r="H24" s="330">
        <f t="shared" si="0"/>
        <v>0.65439735017567746</v>
      </c>
      <c r="I24" s="333">
        <f>H24*1000/GDP!C22</f>
        <v>1.5121484198532154E-2</v>
      </c>
      <c r="J24" s="170"/>
      <c r="K24" s="170"/>
      <c r="L24" s="170"/>
      <c r="M24" s="170"/>
      <c r="N24" s="170"/>
      <c r="P24" s="280">
        <v>6.5850013415963939</v>
      </c>
      <c r="Q24" s="90">
        <v>1.4917635641454918</v>
      </c>
      <c r="R24" s="90">
        <v>20.608269046627925</v>
      </c>
      <c r="S24" s="90">
        <v>1.8438743593759739</v>
      </c>
      <c r="T24" s="136">
        <v>0.51208987538635031</v>
      </c>
      <c r="U24" s="424"/>
      <c r="V24" s="424"/>
      <c r="W24" s="424"/>
      <c r="X24" s="424"/>
      <c r="Y24" s="424"/>
      <c r="AC24" s="280">
        <v>10.519925639069823</v>
      </c>
      <c r="AD24" s="90">
        <v>28.585091045863621</v>
      </c>
      <c r="AE24" s="90">
        <v>21.638682498959323</v>
      </c>
      <c r="AF24" s="90">
        <v>0.67829997363100247</v>
      </c>
      <c r="AG24" s="136">
        <v>7.5089498534651664</v>
      </c>
      <c r="AJ24" s="460">
        <v>0.31650867938737393</v>
      </c>
      <c r="AK24" s="461">
        <v>2.3051962543161491</v>
      </c>
      <c r="AL24" s="461">
        <v>1.1081768972033059</v>
      </c>
      <c r="AM24" s="460">
        <v>-3.076773311339704</v>
      </c>
      <c r="AN24" s="461">
        <v>4.9655376839892202</v>
      </c>
      <c r="AO24" s="462">
        <v>-4.0685323935293356</v>
      </c>
      <c r="AP24" s="461">
        <v>0</v>
      </c>
      <c r="AQ24" s="461">
        <v>0.33372411395844692</v>
      </c>
      <c r="AR24" s="461">
        <v>0.21459555353874202</v>
      </c>
      <c r="AS24" s="460">
        <v>0.34937601754055841</v>
      </c>
      <c r="AT24" s="461">
        <v>0.16092562580392467</v>
      </c>
      <c r="AU24" s="462">
        <v>0.13058564320567456</v>
      </c>
      <c r="AV24" s="461">
        <v>5.7001085574220851E-2</v>
      </c>
      <c r="AW24" s="461">
        <v>7.623826795937344E-2</v>
      </c>
      <c r="AX24" s="462">
        <v>0</v>
      </c>
      <c r="AY24" s="365"/>
      <c r="AZ24" s="460">
        <v>0.50564116824738015</v>
      </c>
      <c r="BA24" s="461">
        <v>3.6826861409551612</v>
      </c>
      <c r="BB24" s="461">
        <v>1.7703775517664031</v>
      </c>
      <c r="BC24" s="460">
        <v>-3.2306119769066894</v>
      </c>
      <c r="BD24" s="461">
        <v>5.2138145681886812</v>
      </c>
      <c r="BE24" s="462">
        <v>-4.2719590132058025</v>
      </c>
      <c r="BF24" s="461">
        <v>0</v>
      </c>
      <c r="BG24" s="461">
        <v>10.964451937634779</v>
      </c>
      <c r="BH24" s="461">
        <v>7.050502299329314</v>
      </c>
      <c r="BI24" s="460">
        <v>0.34937601754055841</v>
      </c>
      <c r="BJ24" s="461">
        <v>0.16092562580392467</v>
      </c>
      <c r="BK24" s="462">
        <v>0.13058564320567456</v>
      </c>
      <c r="BL24" s="461">
        <v>0.95246975249827104</v>
      </c>
      <c r="BM24" s="461">
        <v>1.273916864611466</v>
      </c>
      <c r="BN24" s="462">
        <v>0</v>
      </c>
      <c r="BO24" s="424"/>
      <c r="BP24" s="424"/>
      <c r="BQ24" s="424"/>
      <c r="BR24" s="424"/>
      <c r="BS24" s="424"/>
      <c r="BT24" s="424"/>
      <c r="BU24" s="424"/>
      <c r="BV24" s="424"/>
      <c r="BW24" s="424"/>
      <c r="BX24" s="424"/>
      <c r="BY24" s="424"/>
      <c r="BZ24" s="424"/>
      <c r="CA24" s="424"/>
      <c r="CB24" s="424"/>
    </row>
    <row r="25" spans="1:80" x14ac:dyDescent="0.2">
      <c r="A25" s="11" t="s">
        <v>39</v>
      </c>
      <c r="B25" s="5" t="s">
        <v>40</v>
      </c>
      <c r="C25" s="280">
        <v>0.16898374227154722</v>
      </c>
      <c r="D25" s="90">
        <v>8.9041476079329031E-3</v>
      </c>
      <c r="E25" s="90">
        <v>2.8016736770850436E-2</v>
      </c>
      <c r="F25" s="90">
        <v>2.4521497611090105E-2</v>
      </c>
      <c r="G25" s="136">
        <v>7.9836938741707098E-3</v>
      </c>
      <c r="H25" s="330">
        <f t="shared" si="0"/>
        <v>0.23840981813559137</v>
      </c>
      <c r="I25" s="333">
        <f>H25*1000/GDP!C23</f>
        <v>1.9248330222476292E-2</v>
      </c>
      <c r="J25" s="170"/>
      <c r="K25" s="170"/>
      <c r="L25" s="170"/>
      <c r="M25" s="170"/>
      <c r="N25" s="170"/>
      <c r="P25" s="280">
        <v>6.7479275020139893</v>
      </c>
      <c r="Q25" s="90">
        <v>1.6492018972619082</v>
      </c>
      <c r="R25" s="90">
        <v>31.794178553729779</v>
      </c>
      <c r="S25" s="90">
        <v>15.210890874606923</v>
      </c>
      <c r="T25" s="136">
        <v>0.44931541693118904</v>
      </c>
      <c r="U25" s="424"/>
      <c r="V25" s="424"/>
      <c r="W25" s="424"/>
      <c r="X25" s="424"/>
      <c r="Y25" s="424"/>
      <c r="AC25" s="280">
        <v>10.814030864157271</v>
      </c>
      <c r="AD25" s="90">
        <v>31.259783679324606</v>
      </c>
      <c r="AE25" s="90">
        <v>33.383887481416266</v>
      </c>
      <c r="AF25" s="90">
        <v>13.731817099356448</v>
      </c>
      <c r="AG25" s="136">
        <v>2.8767214546030324</v>
      </c>
      <c r="AJ25" s="460" t="s">
        <v>333</v>
      </c>
      <c r="AK25" s="461">
        <v>2.3780366115080365</v>
      </c>
      <c r="AL25" s="461">
        <v>0.51538219065501079</v>
      </c>
      <c r="AM25" s="460" t="s">
        <v>333</v>
      </c>
      <c r="AN25" s="461">
        <v>17.478142757440544</v>
      </c>
      <c r="AO25" s="462">
        <v>-5.4514324572416095</v>
      </c>
      <c r="AP25" s="461" t="s">
        <v>333</v>
      </c>
      <c r="AQ25" s="461">
        <v>0.52328086589366629</v>
      </c>
      <c r="AR25" s="461">
        <v>0.21759631607172514</v>
      </c>
      <c r="AS25" s="460" t="s">
        <v>333</v>
      </c>
      <c r="AT25" s="461">
        <v>3.7998024933681878</v>
      </c>
      <c r="AU25" s="462">
        <v>0.71021015513825214</v>
      </c>
      <c r="AV25" s="461" t="s">
        <v>333</v>
      </c>
      <c r="AW25" s="461">
        <v>0.13584149653261532</v>
      </c>
      <c r="AX25" s="462">
        <v>1.441141625692516E-2</v>
      </c>
      <c r="AY25" s="365"/>
      <c r="AZ25" s="460" t="s">
        <v>333</v>
      </c>
      <c r="BA25" s="461">
        <v>3.8109717843395052</v>
      </c>
      <c r="BB25" s="461">
        <v>0.82593639527348872</v>
      </c>
      <c r="BC25" s="460" t="s">
        <v>333</v>
      </c>
      <c r="BD25" s="461">
        <v>18.352049895312572</v>
      </c>
      <c r="BE25" s="462">
        <v>-5.7240040801036898</v>
      </c>
      <c r="BF25" s="461" t="s">
        <v>333</v>
      </c>
      <c r="BG25" s="461">
        <v>17.192308448796744</v>
      </c>
      <c r="BH25" s="461">
        <v>7.1490918683565168</v>
      </c>
      <c r="BI25" s="460" t="s">
        <v>333</v>
      </c>
      <c r="BJ25" s="461">
        <v>3.7998024933681878</v>
      </c>
      <c r="BK25" s="462">
        <v>0.71021015513825214</v>
      </c>
      <c r="BL25" s="461" t="s">
        <v>333</v>
      </c>
      <c r="BM25" s="461">
        <v>1.0495897199550246</v>
      </c>
      <c r="BN25" s="462">
        <v>0.11135091072579299</v>
      </c>
      <c r="BO25" s="424"/>
      <c r="BP25" s="424"/>
      <c r="BQ25" s="424"/>
      <c r="BR25" s="424"/>
      <c r="BS25" s="424"/>
      <c r="BT25" s="424"/>
      <c r="BU25" s="424"/>
      <c r="BV25" s="424"/>
      <c r="BW25" s="424"/>
      <c r="BX25" s="424"/>
      <c r="BY25" s="424"/>
      <c r="BZ25" s="424"/>
      <c r="CA25" s="424"/>
      <c r="CB25" s="424"/>
    </row>
    <row r="26" spans="1:80" x14ac:dyDescent="0.2">
      <c r="A26" s="11" t="s">
        <v>41</v>
      </c>
      <c r="B26" s="5" t="s">
        <v>42</v>
      </c>
      <c r="C26" s="280">
        <v>6.538006777014048</v>
      </c>
      <c r="D26" s="90">
        <v>0.12038004406304452</v>
      </c>
      <c r="E26" s="90">
        <v>0.46367036475147094</v>
      </c>
      <c r="F26" s="90">
        <v>1.1710570429951397</v>
      </c>
      <c r="G26" s="136">
        <v>0.63374057161192454</v>
      </c>
      <c r="H26" s="330">
        <f t="shared" si="0"/>
        <v>8.9268548004356294</v>
      </c>
      <c r="I26" s="333">
        <f>H26*1000/GDP!C24</f>
        <v>1.4133200976588295E-2</v>
      </c>
      <c r="J26" s="170"/>
      <c r="K26" s="170"/>
      <c r="L26" s="170"/>
      <c r="M26" s="170"/>
      <c r="N26" s="170"/>
      <c r="P26" s="280">
        <v>4.6927984331137287</v>
      </c>
      <c r="Q26" s="90">
        <v>2.4650088110719595</v>
      </c>
      <c r="R26" s="90">
        <v>13.594508758974161</v>
      </c>
      <c r="S26" s="90">
        <v>7.7750623829305932</v>
      </c>
      <c r="T26" s="136">
        <v>0.93501021203016355</v>
      </c>
      <c r="U26" s="424"/>
      <c r="V26" s="424"/>
      <c r="W26" s="424"/>
      <c r="X26" s="424"/>
      <c r="Y26" s="424"/>
      <c r="AC26" s="280">
        <v>6.221399744039859</v>
      </c>
      <c r="AD26" s="90">
        <v>47.353589402989058</v>
      </c>
      <c r="AE26" s="90">
        <v>14.274234196922869</v>
      </c>
      <c r="AF26" s="90">
        <v>6.0779215562501658</v>
      </c>
      <c r="AG26" s="136">
        <v>9.5590146018626374</v>
      </c>
      <c r="AJ26" s="460">
        <v>0.22499756927467746</v>
      </c>
      <c r="AK26" s="461">
        <v>1.3826885753315521</v>
      </c>
      <c r="AL26" s="461">
        <v>0.48134530972590894</v>
      </c>
      <c r="AM26" s="460">
        <v>-1.5752761255879506</v>
      </c>
      <c r="AN26" s="461">
        <v>3.577445214674337</v>
      </c>
      <c r="AO26" s="462">
        <v>-2.9258442465339281</v>
      </c>
      <c r="AP26" s="461">
        <v>0</v>
      </c>
      <c r="AQ26" s="461">
        <v>0.16540538014685446</v>
      </c>
      <c r="AR26" s="461">
        <v>0.12390265096064262</v>
      </c>
      <c r="AS26" s="460">
        <v>0.60639099073553793</v>
      </c>
      <c r="AT26" s="461">
        <v>0.57199174622602478</v>
      </c>
      <c r="AU26" s="462">
        <v>1.1617456892409153</v>
      </c>
      <c r="AV26" s="461">
        <v>3.3522209414501167E-2</v>
      </c>
      <c r="AW26" s="461">
        <v>7.9922583575947212E-2</v>
      </c>
      <c r="AX26" s="462">
        <v>6.2868418195969319E-2</v>
      </c>
      <c r="AY26" s="365"/>
      <c r="AZ26" s="460">
        <v>0.29828679834566951</v>
      </c>
      <c r="BA26" s="461">
        <v>1.8330764620007027</v>
      </c>
      <c r="BB26" s="461">
        <v>0.63813556652945247</v>
      </c>
      <c r="BC26" s="460">
        <v>-1.6540399318673482</v>
      </c>
      <c r="BD26" s="461">
        <v>3.7563174754080539</v>
      </c>
      <c r="BE26" s="462">
        <v>-3.0721364588606246</v>
      </c>
      <c r="BF26" s="461">
        <v>0</v>
      </c>
      <c r="BG26" s="461">
        <v>5.4343670864377822</v>
      </c>
      <c r="BH26" s="461">
        <v>4.0708016130133711</v>
      </c>
      <c r="BI26" s="460">
        <v>0.60639099073553793</v>
      </c>
      <c r="BJ26" s="461">
        <v>0.57199174622602478</v>
      </c>
      <c r="BK26" s="462">
        <v>1.1617456892409153</v>
      </c>
      <c r="BL26" s="461">
        <v>0.42191037826055766</v>
      </c>
      <c r="BM26" s="461">
        <v>1.0059052806197828</v>
      </c>
      <c r="BN26" s="462">
        <v>0.79126163116892057</v>
      </c>
      <c r="BO26" s="424"/>
      <c r="BP26" s="424"/>
      <c r="BQ26" s="424"/>
      <c r="BR26" s="424"/>
      <c r="BS26" s="424"/>
      <c r="BT26" s="424"/>
      <c r="BU26" s="424"/>
      <c r="BV26" s="424"/>
      <c r="BW26" s="424"/>
      <c r="BX26" s="424"/>
      <c r="BY26" s="424"/>
      <c r="BZ26" s="424"/>
      <c r="CA26" s="424"/>
      <c r="CB26" s="424"/>
    </row>
    <row r="27" spans="1:80" x14ac:dyDescent="0.2">
      <c r="A27" s="11" t="s">
        <v>43</v>
      </c>
      <c r="B27" s="5" t="s">
        <v>44</v>
      </c>
      <c r="C27" s="280">
        <v>9.9121337319631522</v>
      </c>
      <c r="D27" s="90">
        <v>0.34246492865012373</v>
      </c>
      <c r="E27" s="90">
        <v>0.45834738116245072</v>
      </c>
      <c r="F27" s="90">
        <v>1.2116254292283291E-2</v>
      </c>
      <c r="G27" s="136">
        <v>2.5984721224143774</v>
      </c>
      <c r="H27" s="330">
        <f t="shared" si="0"/>
        <v>13.323534418482389</v>
      </c>
      <c r="I27" s="333">
        <f>H27*1000/GDP!C25</f>
        <v>1.7634289353914961E-2</v>
      </c>
      <c r="J27" s="170"/>
      <c r="K27" s="170"/>
      <c r="L27" s="170"/>
      <c r="M27" s="170"/>
      <c r="N27" s="170"/>
      <c r="P27" s="280">
        <v>4.9419822166640834</v>
      </c>
      <c r="Q27" s="90">
        <v>0.91129571221427275</v>
      </c>
      <c r="R27" s="90">
        <v>14.47269999543076</v>
      </c>
      <c r="S27" s="90">
        <v>8.1070374874782386E-2</v>
      </c>
      <c r="T27" s="136">
        <v>0.89371661550491233</v>
      </c>
      <c r="U27" s="424"/>
      <c r="V27" s="424"/>
      <c r="W27" s="424"/>
      <c r="X27" s="424"/>
      <c r="Y27" s="424"/>
      <c r="AC27" s="280">
        <v>8.6484688791621487</v>
      </c>
      <c r="AD27" s="90">
        <v>17.35527916104413</v>
      </c>
      <c r="AE27" s="90">
        <v>15.196334995202299</v>
      </c>
      <c r="AF27" s="90">
        <v>7.932595648434862E-2</v>
      </c>
      <c r="AG27" s="136">
        <v>13.001178262630503</v>
      </c>
      <c r="AJ27" s="460">
        <v>0.69149881203180463</v>
      </c>
      <c r="AK27" s="461">
        <v>1.9808100443788064</v>
      </c>
      <c r="AL27" s="461">
        <v>0.9923733825118416</v>
      </c>
      <c r="AM27" s="460">
        <v>-1.6825545732666118</v>
      </c>
      <c r="AN27" s="461">
        <v>9.2035375772695822</v>
      </c>
      <c r="AO27" s="462">
        <v>-2.3981152770706124</v>
      </c>
      <c r="AP27" s="461">
        <v>1.9177864560193754</v>
      </c>
      <c r="AQ27" s="461">
        <v>1.066995289864838</v>
      </c>
      <c r="AR27" s="461">
        <v>0.20549263355025191</v>
      </c>
      <c r="AS27" s="460">
        <v>0.37053306221732407</v>
      </c>
      <c r="AT27" s="461">
        <v>0.75897359739920378</v>
      </c>
      <c r="AU27" s="462">
        <v>0.84105944116614562</v>
      </c>
      <c r="AV27" s="461">
        <v>0.15204620776932662</v>
      </c>
      <c r="AW27" s="461">
        <v>8.0487982442784947E-2</v>
      </c>
      <c r="AX27" s="462">
        <v>0.10940881413789474</v>
      </c>
      <c r="AY27" s="365"/>
      <c r="AZ27" s="460">
        <v>0.7698460058904909</v>
      </c>
      <c r="BA27" s="461">
        <v>2.2052369064990573</v>
      </c>
      <c r="BB27" s="461">
        <v>1.1048098298737778</v>
      </c>
      <c r="BC27" s="460">
        <v>-1.7666823019299425</v>
      </c>
      <c r="BD27" s="461">
        <v>9.6637144561330626</v>
      </c>
      <c r="BE27" s="462">
        <v>-2.5180210409241433</v>
      </c>
      <c r="BF27" s="461">
        <v>19.054364052446413</v>
      </c>
      <c r="BG27" s="461">
        <v>10.601241150451012</v>
      </c>
      <c r="BH27" s="461">
        <v>2.0416931392297335</v>
      </c>
      <c r="BI27" s="460">
        <v>0.37053306221732407</v>
      </c>
      <c r="BJ27" s="461">
        <v>0.75897359739920378</v>
      </c>
      <c r="BK27" s="462">
        <v>0.84105944116614562</v>
      </c>
      <c r="BL27" s="461">
        <v>2.3037258352486569</v>
      </c>
      <c r="BM27" s="461">
        <v>1.2195124580929573</v>
      </c>
      <c r="BN27" s="462">
        <v>1.6577060055044273</v>
      </c>
      <c r="BO27" s="424"/>
      <c r="BP27" s="424"/>
      <c r="BQ27" s="424"/>
      <c r="BR27" s="424"/>
      <c r="BS27" s="424"/>
      <c r="BT27" s="424"/>
      <c r="BU27" s="424"/>
      <c r="BV27" s="424"/>
      <c r="BW27" s="424"/>
      <c r="BX27" s="424"/>
      <c r="BY27" s="424"/>
      <c r="BZ27" s="424"/>
      <c r="CA27" s="424"/>
      <c r="CB27" s="424"/>
    </row>
    <row r="28" spans="1:80" x14ac:dyDescent="0.2">
      <c r="A28" s="11" t="s">
        <v>45</v>
      </c>
      <c r="B28" s="5" t="s">
        <v>46</v>
      </c>
      <c r="C28" s="280">
        <v>2.9220165960967521</v>
      </c>
      <c r="D28" s="90">
        <v>7.2341860387324514E-2</v>
      </c>
      <c r="E28" s="90">
        <v>0.34155858174916642</v>
      </c>
      <c r="F28" s="90">
        <v>0.79988366667918576</v>
      </c>
      <c r="G28" s="136">
        <v>0.26116387360933768</v>
      </c>
      <c r="H28" s="330">
        <f t="shared" si="0"/>
        <v>4.396964578521767</v>
      </c>
      <c r="I28" s="333">
        <f>H28*1000/GDP!C26</f>
        <v>1.8813441122576172E-2</v>
      </c>
      <c r="J28" s="170"/>
      <c r="K28" s="170"/>
      <c r="L28" s="170"/>
      <c r="M28" s="170"/>
      <c r="N28" s="170"/>
      <c r="P28" s="280">
        <v>3.459323678939878</v>
      </c>
      <c r="Q28" s="90">
        <v>1.1963264492694645</v>
      </c>
      <c r="R28" s="90">
        <v>19.915168969632248</v>
      </c>
      <c r="S28" s="90">
        <v>3.3698499223008986</v>
      </c>
      <c r="T28" s="136">
        <v>0.74881404251896</v>
      </c>
      <c r="U28" s="424"/>
      <c r="V28" s="424"/>
      <c r="W28" s="424"/>
      <c r="X28" s="424"/>
      <c r="Y28" s="424"/>
      <c r="AC28" s="280">
        <v>5.5264723537776144</v>
      </c>
      <c r="AD28" s="90">
        <v>23.098752295409593</v>
      </c>
      <c r="AE28" s="90">
        <v>20.910927418113857</v>
      </c>
      <c r="AF28" s="90">
        <v>4.5689625055031318</v>
      </c>
      <c r="AG28" s="136">
        <v>8.9262748753709342</v>
      </c>
      <c r="AJ28" s="460">
        <v>0.16786424257512172</v>
      </c>
      <c r="AK28" s="461">
        <v>1.7512597415973636</v>
      </c>
      <c r="AL28" s="461">
        <v>0.47351390509752478</v>
      </c>
      <c r="AM28" s="460">
        <v>-0.3472212691870229</v>
      </c>
      <c r="AN28" s="461">
        <v>12.668990743835174</v>
      </c>
      <c r="AO28" s="462">
        <v>-5.561879120169638</v>
      </c>
      <c r="AP28" s="461">
        <v>1.8168524046831558E-2</v>
      </c>
      <c r="AQ28" s="461">
        <v>0.30997346589680852</v>
      </c>
      <c r="AR28" s="461">
        <v>7.0655371293233793E-2</v>
      </c>
      <c r="AS28" s="460">
        <v>0.44508524709172503</v>
      </c>
      <c r="AT28" s="461">
        <v>1.3652649334779121</v>
      </c>
      <c r="AU28" s="462">
        <v>4.178986078354451</v>
      </c>
      <c r="AV28" s="461">
        <v>1.4181046444131302E-2</v>
      </c>
      <c r="AW28" s="461">
        <v>0.20192458502069427</v>
      </c>
      <c r="AX28" s="462">
        <v>0.19129738801978446</v>
      </c>
      <c r="AY28" s="365"/>
      <c r="AZ28" s="460">
        <v>0.26817296728461254</v>
      </c>
      <c r="BA28" s="461">
        <v>2.7977400915509314</v>
      </c>
      <c r="BB28" s="461">
        <v>0.75646621956251692</v>
      </c>
      <c r="BC28" s="460">
        <v>-0.36458233264637407</v>
      </c>
      <c r="BD28" s="461">
        <v>13.302440281026934</v>
      </c>
      <c r="BE28" s="462">
        <v>-5.8399730761781203</v>
      </c>
      <c r="BF28" s="461">
        <v>0.50510004611523418</v>
      </c>
      <c r="BG28" s="461">
        <v>8.617519591322063</v>
      </c>
      <c r="BH28" s="461">
        <v>1.9642779571147986</v>
      </c>
      <c r="BI28" s="460">
        <v>0.44508524709172503</v>
      </c>
      <c r="BJ28" s="461">
        <v>1.3652649334779121</v>
      </c>
      <c r="BK28" s="462">
        <v>4.178986078354451</v>
      </c>
      <c r="BL28" s="461">
        <v>0.21094609599458222</v>
      </c>
      <c r="BM28" s="461">
        <v>3.0036713484616779</v>
      </c>
      <c r="BN28" s="462">
        <v>2.8455895223045546</v>
      </c>
      <c r="BO28" s="424"/>
      <c r="BP28" s="424"/>
      <c r="BQ28" s="424"/>
      <c r="BR28" s="424"/>
      <c r="BS28" s="424"/>
      <c r="BT28" s="424"/>
      <c r="BU28" s="424"/>
      <c r="BV28" s="424"/>
      <c r="BW28" s="424"/>
      <c r="BX28" s="424"/>
      <c r="BY28" s="424"/>
      <c r="BZ28" s="424"/>
      <c r="CA28" s="424"/>
      <c r="CB28" s="424"/>
    </row>
    <row r="29" spans="1:80" x14ac:dyDescent="0.2">
      <c r="A29" s="11" t="s">
        <v>47</v>
      </c>
      <c r="B29" s="5" t="s">
        <v>48</v>
      </c>
      <c r="C29" s="280">
        <v>6.7421341424622243</v>
      </c>
      <c r="D29" s="90">
        <v>0.24450048505691546</v>
      </c>
      <c r="E29" s="90">
        <v>0.18591655081548872</v>
      </c>
      <c r="F29" s="90">
        <v>1.5748625773549354</v>
      </c>
      <c r="G29" s="136">
        <v>0.33833503854948765</v>
      </c>
      <c r="H29" s="330">
        <f t="shared" si="0"/>
        <v>9.085748794239052</v>
      </c>
      <c r="I29" s="333">
        <f>H29*1000/GDP!C27</f>
        <v>2.7046956297504064E-2</v>
      </c>
      <c r="J29" s="170"/>
      <c r="K29" s="170"/>
      <c r="L29" s="170"/>
      <c r="M29" s="170"/>
      <c r="N29" s="170"/>
      <c r="P29" s="280">
        <v>7.5024002155781924</v>
      </c>
      <c r="Q29" s="90">
        <v>1.3994647418975186</v>
      </c>
      <c r="R29" s="90">
        <v>53.781735514485419</v>
      </c>
      <c r="S29" s="90">
        <v>45.613020593377946</v>
      </c>
      <c r="T29" s="136">
        <v>0.70228960177160338</v>
      </c>
      <c r="U29" s="424"/>
      <c r="V29" s="424"/>
      <c r="W29" s="424"/>
      <c r="X29" s="424"/>
      <c r="Y29" s="424"/>
      <c r="AC29" s="280">
        <v>17.579157151884399</v>
      </c>
      <c r="AD29" s="90">
        <v>26.777163095699741</v>
      </c>
      <c r="AE29" s="90">
        <v>56.470822290209689</v>
      </c>
      <c r="AF29" s="90">
        <v>24.898196706893184</v>
      </c>
      <c r="AG29" s="136">
        <v>10.61294102451153</v>
      </c>
      <c r="AJ29" s="460">
        <v>0.10260243681041072</v>
      </c>
      <c r="AK29" s="461">
        <v>2.3974492746562377</v>
      </c>
      <c r="AL29" s="461">
        <v>0.91477932516796867</v>
      </c>
      <c r="AM29" s="460">
        <v>-0.24093070724531188</v>
      </c>
      <c r="AN29" s="461">
        <v>13.296414394419262</v>
      </c>
      <c r="AO29" s="462">
        <v>-15.696242742391959</v>
      </c>
      <c r="AP29" s="461">
        <v>0.34427188379893664</v>
      </c>
      <c r="AQ29" s="461">
        <v>0.70121577755132525</v>
      </c>
      <c r="AR29" s="461">
        <v>1.1156038122246081</v>
      </c>
      <c r="AS29" s="460">
        <v>0.41095474658037262</v>
      </c>
      <c r="AT29" s="461">
        <v>4.8151059735498372</v>
      </c>
      <c r="AU29" s="462">
        <v>3.3311117605179374</v>
      </c>
      <c r="AV29" s="461">
        <v>1.1074698861670272E-2</v>
      </c>
      <c r="AW29" s="461">
        <v>0.13420674539114286</v>
      </c>
      <c r="AX29" s="462">
        <v>5.3840797930460503E-2</v>
      </c>
      <c r="AY29" s="365"/>
      <c r="AZ29" s="460">
        <v>0.24041164281149918</v>
      </c>
      <c r="BA29" s="461">
        <v>5.6175538963306613</v>
      </c>
      <c r="BB29" s="461">
        <v>2.1434539686421079</v>
      </c>
      <c r="BC29" s="460">
        <v>-0.25297724260757748</v>
      </c>
      <c r="BD29" s="461">
        <v>13.961235114140226</v>
      </c>
      <c r="BE29" s="462">
        <v>-16.481054879511557</v>
      </c>
      <c r="BF29" s="461">
        <v>6.7009541367112488</v>
      </c>
      <c r="BG29" s="461">
        <v>13.648557975341292</v>
      </c>
      <c r="BH29" s="461">
        <v>21.714262280050928</v>
      </c>
      <c r="BI29" s="460">
        <v>0.41095474658037262</v>
      </c>
      <c r="BJ29" s="461">
        <v>4.8151059735498372</v>
      </c>
      <c r="BK29" s="462">
        <v>3.3311117605179374</v>
      </c>
      <c r="BL29" s="461">
        <v>0.16258981087101351</v>
      </c>
      <c r="BM29" s="461">
        <v>1.9703153668838649</v>
      </c>
      <c r="BN29" s="462">
        <v>0.79044724032683689</v>
      </c>
      <c r="BO29" s="424"/>
      <c r="BP29" s="424"/>
      <c r="BQ29" s="424"/>
      <c r="BR29" s="424"/>
      <c r="BS29" s="424"/>
      <c r="BT29" s="424"/>
      <c r="BU29" s="424"/>
      <c r="BV29" s="424"/>
      <c r="BW29" s="424"/>
      <c r="BX29" s="424"/>
      <c r="BY29" s="424"/>
      <c r="BZ29" s="424"/>
      <c r="CA29" s="424"/>
      <c r="CB29" s="424"/>
    </row>
    <row r="30" spans="1:80" x14ac:dyDescent="0.2">
      <c r="A30" s="11" t="s">
        <v>49</v>
      </c>
      <c r="B30" s="5" t="s">
        <v>50</v>
      </c>
      <c r="C30" s="280">
        <v>1.4653464608911846</v>
      </c>
      <c r="D30" s="90">
        <v>7.9392263135593194E-2</v>
      </c>
      <c r="E30" s="90">
        <v>8.6909780892105604E-2</v>
      </c>
      <c r="F30" s="90">
        <v>1.7699729517750572E-2</v>
      </c>
      <c r="G30" s="136">
        <v>0.42685696219809005</v>
      </c>
      <c r="H30" s="330">
        <f t="shared" si="0"/>
        <v>2.0762051966347239</v>
      </c>
      <c r="I30" s="333">
        <f>H30*1000/GDP!C28</f>
        <v>1.7081360422505708E-2</v>
      </c>
      <c r="J30" s="170"/>
      <c r="K30" s="170"/>
      <c r="L30" s="170"/>
      <c r="M30" s="170"/>
      <c r="N30" s="170"/>
      <c r="P30" s="280">
        <v>5.3225326391746925</v>
      </c>
      <c r="Q30" s="90">
        <v>1.479093314548009</v>
      </c>
      <c r="R30" s="90">
        <v>30.967351167757517</v>
      </c>
      <c r="S30" s="90">
        <v>0.64657976090142921</v>
      </c>
      <c r="T30" s="136">
        <v>1.1811532200616788</v>
      </c>
      <c r="U30" s="424"/>
      <c r="V30" s="424"/>
      <c r="W30" s="424"/>
      <c r="X30" s="424"/>
      <c r="Y30" s="424"/>
      <c r="AC30" s="280">
        <v>8.5030578842776059</v>
      </c>
      <c r="AD30" s="90">
        <v>28.197662844079652</v>
      </c>
      <c r="AE30" s="90">
        <v>32.515718726145394</v>
      </c>
      <c r="AF30" s="90">
        <v>0.56006354189742036</v>
      </c>
      <c r="AG30" s="136">
        <v>14.925223482751127</v>
      </c>
      <c r="AJ30" s="460">
        <v>0.17850613115698016</v>
      </c>
      <c r="AK30" s="461">
        <v>1.2104214654131815</v>
      </c>
      <c r="AL30" s="461">
        <v>1.0674668898002637</v>
      </c>
      <c r="AM30" s="460">
        <v>-0.61625306488989129</v>
      </c>
      <c r="AN30" s="461">
        <v>14.589964869430071</v>
      </c>
      <c r="AO30" s="462">
        <v>-7.6485904353948841</v>
      </c>
      <c r="AP30" s="461">
        <v>0</v>
      </c>
      <c r="AQ30" s="461">
        <v>0.43337714977761621</v>
      </c>
      <c r="AR30" s="461">
        <v>0.28829861806678225</v>
      </c>
      <c r="AS30" s="460">
        <v>0</v>
      </c>
      <c r="AT30" s="461">
        <v>0.18594968588056457</v>
      </c>
      <c r="AU30" s="462">
        <v>0.27974078522933982</v>
      </c>
      <c r="AV30" s="461">
        <v>7.1746847220959892E-2</v>
      </c>
      <c r="AW30" s="461">
        <v>0.22322750964764831</v>
      </c>
      <c r="AX30" s="462">
        <v>0.15723440554123916</v>
      </c>
      <c r="AY30" s="365"/>
      <c r="AZ30" s="460">
        <v>0.2851740080943137</v>
      </c>
      <c r="BA30" s="461">
        <v>1.933719242795723</v>
      </c>
      <c r="BB30" s="461">
        <v>1.7053409286239449</v>
      </c>
      <c r="BC30" s="460">
        <v>-0.64706571813438585</v>
      </c>
      <c r="BD30" s="461">
        <v>15.319463112901575</v>
      </c>
      <c r="BE30" s="462">
        <v>-8.031019957164629</v>
      </c>
      <c r="BF30" s="461">
        <v>0</v>
      </c>
      <c r="BG30" s="461">
        <v>7.4240711863370841</v>
      </c>
      <c r="BH30" s="461">
        <v>4.9387686096248959</v>
      </c>
      <c r="BI30" s="460">
        <v>0</v>
      </c>
      <c r="BJ30" s="461">
        <v>0.18594968588056457</v>
      </c>
      <c r="BK30" s="462">
        <v>0.27974078522933982</v>
      </c>
      <c r="BL30" s="461">
        <v>1.0800767940274349</v>
      </c>
      <c r="BM30" s="461">
        <v>3.3604661709584542</v>
      </c>
      <c r="BN30" s="462">
        <v>2.367006206206911</v>
      </c>
      <c r="BO30" s="424"/>
      <c r="BP30" s="424"/>
      <c r="BQ30" s="424"/>
      <c r="BR30" s="424"/>
      <c r="BS30" s="424"/>
      <c r="BT30" s="424"/>
      <c r="BU30" s="424"/>
      <c r="BV30" s="424"/>
      <c r="BW30" s="424"/>
      <c r="BX30" s="424"/>
      <c r="BY30" s="424"/>
      <c r="BZ30" s="424"/>
      <c r="CA30" s="424"/>
      <c r="CB30" s="424"/>
    </row>
    <row r="31" spans="1:80" x14ac:dyDescent="0.2">
      <c r="A31" s="11" t="s">
        <v>51</v>
      </c>
      <c r="B31" s="5" t="s">
        <v>52</v>
      </c>
      <c r="C31" s="280">
        <v>0.65197550542694205</v>
      </c>
      <c r="D31" s="90">
        <v>1.3908312119685736E-2</v>
      </c>
      <c r="E31" s="90">
        <v>6.7355841486619633E-2</v>
      </c>
      <c r="F31" s="90">
        <v>3.2348528553488944E-3</v>
      </c>
      <c r="G31" s="136">
        <v>0.14200757134501205</v>
      </c>
      <c r="H31" s="330">
        <f t="shared" si="0"/>
        <v>0.87848208323360832</v>
      </c>
      <c r="I31" s="333">
        <f>H31*1000/GDP!C29</f>
        <v>1.7658996185370139E-2</v>
      </c>
      <c r="J31" s="170"/>
      <c r="K31" s="170"/>
      <c r="L31" s="170"/>
      <c r="M31" s="170"/>
      <c r="N31" s="170"/>
      <c r="P31" s="280">
        <v>2.5079325425808863</v>
      </c>
      <c r="Q31" s="90">
        <v>0.38892592278563121</v>
      </c>
      <c r="R31" s="90">
        <v>23.410988104000268</v>
      </c>
      <c r="S31" s="90">
        <v>0.14192311173910238</v>
      </c>
      <c r="T31" s="136">
        <v>0.75911461669434999</v>
      </c>
      <c r="U31" s="424"/>
      <c r="V31" s="424"/>
      <c r="W31" s="424"/>
      <c r="X31" s="424"/>
      <c r="Y31" s="424"/>
      <c r="AC31" s="280">
        <v>4.0065692453387074</v>
      </c>
      <c r="AD31" s="90">
        <v>7.5692537536733937</v>
      </c>
      <c r="AE31" s="90">
        <v>24.581537509200285</v>
      </c>
      <c r="AF31" s="90">
        <v>0.11738078295989715</v>
      </c>
      <c r="AG31" s="136">
        <v>10.300246063575857</v>
      </c>
      <c r="AJ31" s="460">
        <v>6.4415928292916938E-2</v>
      </c>
      <c r="AK31" s="461">
        <v>0.66715583673963663</v>
      </c>
      <c r="AL31" s="461">
        <v>0.24517733364445699</v>
      </c>
      <c r="AM31" s="460">
        <v>-0.56582336250691123</v>
      </c>
      <c r="AN31" s="461">
        <v>21.153711534303614</v>
      </c>
      <c r="AO31" s="462">
        <v>-3.7412677157851295</v>
      </c>
      <c r="AP31" s="461">
        <v>2.2930995553522692E-3</v>
      </c>
      <c r="AQ31" s="461">
        <v>4.1625126614039274E-3</v>
      </c>
      <c r="AR31" s="461">
        <v>7.1741257517449544E-3</v>
      </c>
      <c r="AS31" s="460">
        <v>2.9850209134338491E-3</v>
      </c>
      <c r="AT31" s="461">
        <v>4.7987657047855519E-3</v>
      </c>
      <c r="AU31" s="462">
        <v>2.8589427326242136E-3</v>
      </c>
      <c r="AV31" s="461">
        <v>6.6256523735751194E-2</v>
      </c>
      <c r="AW31" s="461">
        <v>5.0671519321573433E-2</v>
      </c>
      <c r="AX31" s="462">
        <v>3.3027726269809293E-2</v>
      </c>
      <c r="AY31" s="365"/>
      <c r="AZ31" s="460">
        <v>0.10290822134424323</v>
      </c>
      <c r="BA31" s="461">
        <v>1.0658205561535872</v>
      </c>
      <c r="BB31" s="461">
        <v>0.39168516216274851</v>
      </c>
      <c r="BC31" s="460">
        <v>-0.59411453063225683</v>
      </c>
      <c r="BD31" s="461">
        <v>22.211397111018794</v>
      </c>
      <c r="BE31" s="462">
        <v>-3.9283311015743863</v>
      </c>
      <c r="BF31" s="461">
        <v>5.0337488859905327E-2</v>
      </c>
      <c r="BG31" s="461">
        <v>9.1374329663784143E-2</v>
      </c>
      <c r="BH31" s="461">
        <v>0.15748442943313234</v>
      </c>
      <c r="BI31" s="460">
        <v>2.9850209134338491E-3</v>
      </c>
      <c r="BJ31" s="461">
        <v>4.7987657047855519E-3</v>
      </c>
      <c r="BK31" s="462">
        <v>2.8589427326242136E-3</v>
      </c>
      <c r="BL31" s="461">
        <v>1.0611272077542178</v>
      </c>
      <c r="BM31" s="461">
        <v>0.81152654529250634</v>
      </c>
      <c r="BN31" s="462">
        <v>0.52895348230053074</v>
      </c>
      <c r="BO31" s="424"/>
      <c r="BP31" s="424"/>
      <c r="BQ31" s="424"/>
      <c r="BR31" s="424"/>
      <c r="BS31" s="424"/>
      <c r="BT31" s="424"/>
      <c r="BU31" s="424"/>
      <c r="BV31" s="424"/>
      <c r="BW31" s="424"/>
      <c r="BX31" s="424"/>
      <c r="BY31" s="424"/>
      <c r="BZ31" s="424"/>
      <c r="CA31" s="424"/>
      <c r="CB31" s="424"/>
    </row>
    <row r="32" spans="1:80" s="382" customFormat="1" x14ac:dyDescent="0.2">
      <c r="A32" s="543" t="s">
        <v>53</v>
      </c>
      <c r="B32" s="544" t="s">
        <v>54</v>
      </c>
      <c r="C32" s="493">
        <v>13.303565384099036</v>
      </c>
      <c r="D32" s="545">
        <v>0.38994415357319956</v>
      </c>
      <c r="E32" s="545">
        <v>2.4233279402710912</v>
      </c>
      <c r="F32" s="545">
        <v>2.0252007855712253</v>
      </c>
      <c r="G32" s="546">
        <v>1.488282153570065</v>
      </c>
      <c r="H32" s="330">
        <f t="shared" si="0"/>
        <v>19.630320417084619</v>
      </c>
      <c r="I32" s="333">
        <f>H32*1000/GDP!C30</f>
        <v>1.5831529162914193E-2</v>
      </c>
      <c r="J32" s="170"/>
      <c r="K32" s="170"/>
      <c r="L32" s="170"/>
      <c r="M32" s="170"/>
      <c r="N32" s="170"/>
      <c r="P32" s="493">
        <v>4.1894000006610028</v>
      </c>
      <c r="Q32" s="545">
        <v>0.84059616196339548</v>
      </c>
      <c r="R32" s="545">
        <v>9.2126833488468609</v>
      </c>
      <c r="S32" s="545">
        <v>25.182040629643037</v>
      </c>
      <c r="T32" s="546">
        <v>0.68585379225061405</v>
      </c>
      <c r="U32" s="424"/>
      <c r="V32" s="424"/>
      <c r="W32" s="424"/>
      <c r="X32" s="424"/>
      <c r="Y32" s="424"/>
      <c r="AC32" s="493">
        <v>6.7138096691061122</v>
      </c>
      <c r="AD32" s="545">
        <v>16.33512563744177</v>
      </c>
      <c r="AE32" s="545">
        <v>9.6733175162892042</v>
      </c>
      <c r="AF32" s="545">
        <v>9.6676341298984081</v>
      </c>
      <c r="AG32" s="546">
        <v>9.129891373045929</v>
      </c>
      <c r="AJ32" s="419">
        <v>0.35509582114810823</v>
      </c>
      <c r="AK32" s="425">
        <v>1.0711855949053122</v>
      </c>
      <c r="AL32" s="425">
        <v>0.72505367646378416</v>
      </c>
      <c r="AM32" s="419">
        <v>-0.49511434680146443</v>
      </c>
      <c r="AN32" s="425">
        <v>4.7057365281766845</v>
      </c>
      <c r="AO32" s="567">
        <v>-4.203017362482993</v>
      </c>
      <c r="AP32" s="425">
        <v>0.15565953769907281</v>
      </c>
      <c r="AQ32" s="425">
        <v>0.79761827009821962</v>
      </c>
      <c r="AR32" s="425">
        <v>0.12737334930788061</v>
      </c>
      <c r="AS32" s="419">
        <v>1.6188282976174362</v>
      </c>
      <c r="AT32" s="425">
        <v>0.98077951988662437</v>
      </c>
      <c r="AU32" s="567">
        <v>12.768917059707139</v>
      </c>
      <c r="AV32" s="425">
        <v>5.5159413435152953E-2</v>
      </c>
      <c r="AW32" s="425">
        <v>6.6181159326873046E-2</v>
      </c>
      <c r="AX32" s="567">
        <v>0.18880614405584015</v>
      </c>
      <c r="AZ32" s="419">
        <v>0.56906615675447303</v>
      </c>
      <c r="BA32" s="425">
        <v>1.7166506428958219</v>
      </c>
      <c r="BB32" s="425">
        <v>1.1619497739283517</v>
      </c>
      <c r="BC32" s="419">
        <v>-0.51987006414153769</v>
      </c>
      <c r="BD32" s="425">
        <v>4.9410233545855187</v>
      </c>
      <c r="BE32" s="567">
        <v>-4.4131682306071429</v>
      </c>
      <c r="BF32" s="425">
        <v>3.7825267660874689</v>
      </c>
      <c r="BG32" s="425">
        <v>19.382123963386736</v>
      </c>
      <c r="BH32" s="425">
        <v>3.0951723881814983</v>
      </c>
      <c r="BI32" s="419">
        <v>1.6188282976174362</v>
      </c>
      <c r="BJ32" s="425">
        <v>0.98077951988662437</v>
      </c>
      <c r="BK32" s="567">
        <v>12.768917059707139</v>
      </c>
      <c r="BL32" s="425">
        <v>0.88991613961148319</v>
      </c>
      <c r="BM32" s="425">
        <v>1.0677358252263303</v>
      </c>
      <c r="BN32" s="567">
        <v>3.0461098911182964</v>
      </c>
      <c r="BO32" s="424"/>
      <c r="BP32" s="424"/>
      <c r="BQ32" s="424"/>
      <c r="BR32" s="424"/>
      <c r="BS32" s="424"/>
      <c r="BT32" s="424"/>
      <c r="BU32" s="424"/>
      <c r="BV32" s="424"/>
      <c r="BW32" s="424"/>
      <c r="BX32" s="424"/>
      <c r="BY32" s="424"/>
      <c r="BZ32" s="424"/>
      <c r="CA32" s="424"/>
      <c r="CB32" s="424"/>
    </row>
    <row r="33" spans="1:80" x14ac:dyDescent="0.2">
      <c r="A33" s="11" t="s">
        <v>55</v>
      </c>
      <c r="B33" s="5" t="s">
        <v>56</v>
      </c>
      <c r="C33" s="280">
        <v>2.5717744986217856</v>
      </c>
      <c r="D33" s="90">
        <v>5.2766122671354568E-2</v>
      </c>
      <c r="E33" s="90">
        <v>0.25750401978982507</v>
      </c>
      <c r="F33" s="90">
        <v>0.24882841791831142</v>
      </c>
      <c r="G33" s="136">
        <v>0.30372008537013362</v>
      </c>
      <c r="H33" s="330">
        <f t="shared" si="0"/>
        <v>3.4345931443714104</v>
      </c>
      <c r="I33" s="333">
        <f>H33*1000/GDP!C31</f>
        <v>9.6848133284778808E-3</v>
      </c>
      <c r="J33" s="170"/>
      <c r="K33" s="170"/>
      <c r="L33" s="170"/>
      <c r="M33" s="170"/>
      <c r="N33" s="170"/>
      <c r="P33" s="280">
        <v>2.2977303809180336</v>
      </c>
      <c r="Q33" s="90">
        <v>0.53673199747080225</v>
      </c>
      <c r="R33" s="90">
        <v>22.449361102060397</v>
      </c>
      <c r="S33" s="90">
        <v>2.6618793160161247</v>
      </c>
      <c r="T33" s="136">
        <v>0.7117383014321319</v>
      </c>
      <c r="U33" s="424"/>
      <c r="V33" s="424"/>
      <c r="W33" s="424"/>
      <c r="X33" s="424"/>
      <c r="Y33" s="424"/>
      <c r="AC33" s="280">
        <v>3.9052669520785157</v>
      </c>
      <c r="AD33" s="90">
        <v>10.260606800280168</v>
      </c>
      <c r="AE33" s="90">
        <v>23.571829157163421</v>
      </c>
      <c r="AF33" s="90">
        <v>2.2552522416414802</v>
      </c>
      <c r="AG33" s="136">
        <v>7.7713167097244007</v>
      </c>
      <c r="AJ33" s="460">
        <v>0.26908761786061397</v>
      </c>
      <c r="AK33" s="461">
        <v>0.70524993263130309</v>
      </c>
      <c r="AL33" s="461">
        <v>0.46041716455962767</v>
      </c>
      <c r="AM33" s="460">
        <v>-1.4669508218945035</v>
      </c>
      <c r="AN33" s="461">
        <v>5.9478776466245433</v>
      </c>
      <c r="AO33" s="462">
        <v>-2.5767783972689409</v>
      </c>
      <c r="AP33" s="461">
        <v>8.9784067799280179E-2</v>
      </c>
      <c r="AQ33" s="461">
        <v>0.44540098324491617</v>
      </c>
      <c r="AR33" s="461">
        <v>0.29661824509213891</v>
      </c>
      <c r="AS33" s="460">
        <v>0.61837587481907375</v>
      </c>
      <c r="AT33" s="461">
        <v>0.54310337557621979</v>
      </c>
      <c r="AU33" s="462">
        <v>0.65236691910049327</v>
      </c>
      <c r="AV33" s="461">
        <v>0.16472144820191037</v>
      </c>
      <c r="AW33" s="461">
        <v>3.8155623366035098E-2</v>
      </c>
      <c r="AX33" s="462">
        <v>4.953046352982543E-2</v>
      </c>
      <c r="AY33" s="365"/>
      <c r="AZ33" s="460">
        <v>0.45734651461792863</v>
      </c>
      <c r="BA33" s="461">
        <v>1.1986564123159744</v>
      </c>
      <c r="BB33" s="461">
        <v>0.78253390905072895</v>
      </c>
      <c r="BC33" s="460">
        <v>-1.5402983629892288</v>
      </c>
      <c r="BD33" s="461">
        <v>6.2452715289557705</v>
      </c>
      <c r="BE33" s="462">
        <v>-2.7056173171323881</v>
      </c>
      <c r="BF33" s="461">
        <v>0.85329897211690464</v>
      </c>
      <c r="BG33" s="461">
        <v>4.2330472487880826</v>
      </c>
      <c r="BH33" s="461">
        <v>2.8190307016839289</v>
      </c>
      <c r="BI33" s="460">
        <v>0.61837587481907375</v>
      </c>
      <c r="BJ33" s="461">
        <v>0.54310337557621979</v>
      </c>
      <c r="BK33" s="462">
        <v>0.65236691910049327</v>
      </c>
      <c r="BL33" s="461">
        <v>2.7783885693945942</v>
      </c>
      <c r="BM33" s="461">
        <v>0.64357828913920234</v>
      </c>
      <c r="BN33" s="462">
        <v>0.83543992121413857</v>
      </c>
      <c r="BO33" s="424"/>
      <c r="BP33" s="424"/>
      <c r="BQ33" s="424"/>
      <c r="BR33" s="424"/>
      <c r="BS33" s="424"/>
      <c r="BT33" s="424"/>
      <c r="BU33" s="424"/>
      <c r="BV33" s="424"/>
      <c r="BW33" s="424"/>
      <c r="BX33" s="424"/>
      <c r="BY33" s="424"/>
      <c r="BZ33" s="424"/>
      <c r="CA33" s="424"/>
      <c r="CB33" s="424"/>
    </row>
    <row r="34" spans="1:80" x14ac:dyDescent="0.2">
      <c r="A34" s="11" t="s">
        <v>57</v>
      </c>
      <c r="B34" s="5" t="s">
        <v>58</v>
      </c>
      <c r="C34" s="280">
        <v>24.852766869027768</v>
      </c>
      <c r="D34" s="90">
        <v>0.93880900792043687</v>
      </c>
      <c r="E34" s="90">
        <v>1.8770719633330828</v>
      </c>
      <c r="F34" s="90">
        <v>2.4939203996776325</v>
      </c>
      <c r="G34" s="136">
        <v>1.9765852497377783</v>
      </c>
      <c r="H34" s="330">
        <f t="shared" si="0"/>
        <v>32.139153489696703</v>
      </c>
      <c r="I34" s="333">
        <f>H34*1000/GDP!C32</f>
        <v>1.5654634989808486E-2</v>
      </c>
      <c r="J34" s="170"/>
      <c r="K34" s="170"/>
      <c r="L34" s="170"/>
      <c r="M34" s="170"/>
      <c r="N34" s="170"/>
      <c r="P34" s="280">
        <v>3.7793306021181925</v>
      </c>
      <c r="Q34" s="90">
        <v>2.3010024703932279</v>
      </c>
      <c r="R34" s="90">
        <v>22.940036347021596</v>
      </c>
      <c r="S34" s="90">
        <v>4.0132114856611247</v>
      </c>
      <c r="T34" s="136">
        <v>1.2748708412802841</v>
      </c>
      <c r="U34" s="424"/>
      <c r="V34" s="424"/>
      <c r="W34" s="424"/>
      <c r="X34" s="424"/>
      <c r="Y34" s="424"/>
      <c r="AC34" s="280">
        <v>6.2346075943435126</v>
      </c>
      <c r="AD34" s="90">
        <v>44.546280737346287</v>
      </c>
      <c r="AE34" s="90">
        <v>24.087038164372679</v>
      </c>
      <c r="AF34" s="90">
        <v>3.6229755743060146</v>
      </c>
      <c r="AG34" s="136">
        <v>12.723929228144716</v>
      </c>
      <c r="AJ34" s="460">
        <v>0.1573982962839672</v>
      </c>
      <c r="AK34" s="461">
        <v>1.0344133917195664</v>
      </c>
      <c r="AL34" s="461">
        <v>0.63129031498607269</v>
      </c>
      <c r="AM34" s="460">
        <v>-1.3369073591983225</v>
      </c>
      <c r="AN34" s="461">
        <v>12.463889646463333</v>
      </c>
      <c r="AO34" s="462">
        <v>-7.3830076776259164</v>
      </c>
      <c r="AP34" s="461">
        <v>0.11759832174008981</v>
      </c>
      <c r="AQ34" s="461">
        <v>1.5736380287302587</v>
      </c>
      <c r="AR34" s="461">
        <v>0.72644870839499676</v>
      </c>
      <c r="AS34" s="460">
        <v>0.29194872920384496</v>
      </c>
      <c r="AT34" s="461">
        <v>0.54369767059680352</v>
      </c>
      <c r="AU34" s="462">
        <v>0.69797725243211906</v>
      </c>
      <c r="AV34" s="461">
        <v>7.1481668333736093E-2</v>
      </c>
      <c r="AW34" s="461">
        <v>7.407961268435248E-2</v>
      </c>
      <c r="AX34" s="462">
        <v>9.625697987737071E-2</v>
      </c>
      <c r="AY34" s="365"/>
      <c r="AZ34" s="460">
        <v>0.25965355155718739</v>
      </c>
      <c r="BA34" s="461">
        <v>1.7064295947252914</v>
      </c>
      <c r="BB34" s="461">
        <v>1.0414138921431646</v>
      </c>
      <c r="BC34" s="460">
        <v>-1.4037527271582386</v>
      </c>
      <c r="BD34" s="461">
        <v>13.087084128786501</v>
      </c>
      <c r="BE34" s="462">
        <v>-7.7521580615072123</v>
      </c>
      <c r="BF34" s="461">
        <v>1.9991714695815268</v>
      </c>
      <c r="BG34" s="461">
        <v>26.751846488414397</v>
      </c>
      <c r="BH34" s="461">
        <v>12.349628042714945</v>
      </c>
      <c r="BI34" s="460">
        <v>0.29194872920384496</v>
      </c>
      <c r="BJ34" s="461">
        <v>0.54369767059680352</v>
      </c>
      <c r="BK34" s="462">
        <v>0.69797725243211906</v>
      </c>
      <c r="BL34" s="461">
        <v>0.87721992259909243</v>
      </c>
      <c r="BM34" s="461">
        <v>0.90910178259604058</v>
      </c>
      <c r="BN34" s="462">
        <v>1.1812614675334652</v>
      </c>
      <c r="BO34" s="424"/>
      <c r="BP34" s="424"/>
      <c r="BQ34" s="424"/>
      <c r="BR34" s="424"/>
      <c r="BS34" s="424"/>
      <c r="BT34" s="424"/>
      <c r="BU34" s="424"/>
      <c r="BV34" s="424"/>
      <c r="BW34" s="424"/>
      <c r="BX34" s="424"/>
      <c r="BY34" s="424"/>
      <c r="BZ34" s="424"/>
      <c r="CA34" s="424"/>
      <c r="CB34" s="424"/>
    </row>
    <row r="35" spans="1:80" x14ac:dyDescent="0.2">
      <c r="A35" s="11" t="s">
        <v>59</v>
      </c>
      <c r="B35" s="11" t="s">
        <v>60</v>
      </c>
      <c r="C35" s="280">
        <v>0.81201713775615181</v>
      </c>
      <c r="D35" s="90">
        <v>2.9951815972597572E-2</v>
      </c>
      <c r="E35" s="90">
        <v>0.13720734143455426</v>
      </c>
      <c r="F35" s="90">
        <v>6.3704300157433433E-2</v>
      </c>
      <c r="G35" s="136">
        <v>0.17193618499843938</v>
      </c>
      <c r="H35" s="330">
        <f t="shared" si="0"/>
        <v>1.2148167803191763</v>
      </c>
      <c r="I35" s="333">
        <f>H35*1000/GDP!C33</f>
        <v>5.3842533609863149E-3</v>
      </c>
      <c r="J35" s="170"/>
      <c r="K35" s="170"/>
      <c r="L35" s="170"/>
      <c r="M35" s="170"/>
      <c r="N35" s="170"/>
      <c r="P35" s="280">
        <v>1.2547393809199452</v>
      </c>
      <c r="Q35" s="90">
        <v>0.73249733364141767</v>
      </c>
      <c r="R35" s="90">
        <v>12.957533486458358</v>
      </c>
      <c r="S35" s="90">
        <v>0.50812162402131644</v>
      </c>
      <c r="T35" s="136">
        <v>0.82156051700324628</v>
      </c>
      <c r="U35" s="424"/>
      <c r="V35" s="424"/>
      <c r="W35" s="424"/>
      <c r="X35" s="424"/>
      <c r="Y35" s="424"/>
      <c r="AC35" s="280">
        <v>2.3581156897231068</v>
      </c>
      <c r="AD35" s="90">
        <v>14.004162672326871</v>
      </c>
      <c r="AE35" s="90">
        <v>13.605410160781275</v>
      </c>
      <c r="AF35" s="90">
        <v>0.62614016081015444</v>
      </c>
      <c r="AG35" s="136">
        <v>10.232752797050559</v>
      </c>
      <c r="AJ35" s="460">
        <v>0</v>
      </c>
      <c r="AK35" s="461">
        <v>0.29266949663394021</v>
      </c>
      <c r="AL35" s="461">
        <v>0.34410914085259109</v>
      </c>
      <c r="AM35" s="460">
        <v>0</v>
      </c>
      <c r="AN35" s="461">
        <v>3.8433398183372445</v>
      </c>
      <c r="AO35" s="462">
        <v>-1.8128215372341698</v>
      </c>
      <c r="AP35" s="461">
        <v>0</v>
      </c>
      <c r="AQ35" s="461">
        <v>0.1384828562784288</v>
      </c>
      <c r="AR35" s="461">
        <v>0.4001568688292188</v>
      </c>
      <c r="AS35" s="460">
        <v>0</v>
      </c>
      <c r="AT35" s="461">
        <v>0.1578209119234783</v>
      </c>
      <c r="AU35" s="462">
        <v>0.20059699206713916</v>
      </c>
      <c r="AV35" s="461">
        <v>0</v>
      </c>
      <c r="AW35" s="461">
        <v>2.9814373775121205E-2</v>
      </c>
      <c r="AX35" s="462">
        <v>0.11667940297993785</v>
      </c>
      <c r="AY35" s="365"/>
      <c r="AZ35" s="460">
        <v>0</v>
      </c>
      <c r="BA35" s="461">
        <v>0.55003337140008934</v>
      </c>
      <c r="BB35" s="461">
        <v>0.64670733728521235</v>
      </c>
      <c r="BC35" s="460">
        <v>0</v>
      </c>
      <c r="BD35" s="461">
        <v>4.0355068092541071</v>
      </c>
      <c r="BE35" s="462">
        <v>-1.9034626140958784</v>
      </c>
      <c r="BF35" s="461">
        <v>0</v>
      </c>
      <c r="BG35" s="461">
        <v>1.7925383837687212</v>
      </c>
      <c r="BH35" s="461">
        <v>5.1796775874040941</v>
      </c>
      <c r="BI35" s="460">
        <v>0</v>
      </c>
      <c r="BJ35" s="461">
        <v>0.1578209119234783</v>
      </c>
      <c r="BK35" s="462">
        <v>0.20059699206713916</v>
      </c>
      <c r="BL35" s="461">
        <v>0</v>
      </c>
      <c r="BM35" s="461">
        <v>0.43330223219842817</v>
      </c>
      <c r="BN35" s="462">
        <v>1.6957406566417634</v>
      </c>
      <c r="BO35" s="424"/>
      <c r="BP35" s="424"/>
      <c r="BQ35" s="424"/>
      <c r="BR35" s="424"/>
      <c r="BS35" s="424"/>
      <c r="BT35" s="424"/>
      <c r="BU35" s="424"/>
      <c r="BV35" s="424"/>
      <c r="BW35" s="424"/>
      <c r="BX35" s="424"/>
      <c r="BY35" s="424"/>
      <c r="BZ35" s="424"/>
      <c r="CA35" s="424"/>
      <c r="CB35" s="424"/>
    </row>
    <row r="36" spans="1:80" x14ac:dyDescent="0.2">
      <c r="A36" s="11" t="s">
        <v>61</v>
      </c>
      <c r="B36" s="11" t="s">
        <v>62</v>
      </c>
      <c r="C36" s="280">
        <v>4.1147628534759253</v>
      </c>
      <c r="D36" s="90">
        <v>8.3525877087616412E-2</v>
      </c>
      <c r="E36" s="90">
        <v>0.82351424366654735</v>
      </c>
      <c r="F36" s="90">
        <v>0.38438170256605325</v>
      </c>
      <c r="G36" s="136">
        <v>0.29212301499116777</v>
      </c>
      <c r="H36" s="330">
        <f t="shared" si="0"/>
        <v>5.6983076917873108</v>
      </c>
      <c r="I36" s="333">
        <f>H36*1000/GDP!C34</f>
        <v>1.4559713041934999E-2</v>
      </c>
      <c r="J36" s="170"/>
      <c r="K36" s="170"/>
      <c r="L36" s="170"/>
      <c r="M36" s="170"/>
      <c r="N36" s="170"/>
      <c r="P36" s="280">
        <v>4.5194328729169051</v>
      </c>
      <c r="Q36" s="90">
        <v>1.389798758823249</v>
      </c>
      <c r="R36" s="90">
        <v>36.688522815592655</v>
      </c>
      <c r="S36" s="90">
        <v>20.847434428389374</v>
      </c>
      <c r="T36" s="136">
        <v>2.4160368455145793</v>
      </c>
      <c r="U36" s="424"/>
      <c r="V36" s="424"/>
      <c r="W36" s="424"/>
      <c r="X36" s="424"/>
      <c r="Y36" s="424"/>
      <c r="AC36" s="280">
        <v>7.2673310728999034</v>
      </c>
      <c r="AD36" s="90">
        <v>26.406888346434883</v>
      </c>
      <c r="AE36" s="90">
        <v>38.522948956372289</v>
      </c>
      <c r="AF36" s="90">
        <v>8.2402071509134363</v>
      </c>
      <c r="AG36" s="136">
        <v>34.194902385498125</v>
      </c>
      <c r="AJ36" s="460">
        <v>0.27144599780933526</v>
      </c>
      <c r="AK36" s="461">
        <v>1.3520424616787843</v>
      </c>
      <c r="AL36" s="461">
        <v>0.53706632560684286</v>
      </c>
      <c r="AM36" s="460">
        <v>-1.4808039978970695</v>
      </c>
      <c r="AN36" s="461">
        <v>41.069327230947756</v>
      </c>
      <c r="AO36" s="462">
        <v>-5.546025564848418</v>
      </c>
      <c r="AP36" s="461">
        <v>8.0260143462299854E-3</v>
      </c>
      <c r="AQ36" s="461">
        <v>1.6153986196564321</v>
      </c>
      <c r="AR36" s="461">
        <v>0.41829429875361934</v>
      </c>
      <c r="AS36" s="460">
        <v>0.68328646879263144</v>
      </c>
      <c r="AT36" s="461">
        <v>1.5175773239726418</v>
      </c>
      <c r="AU36" s="462">
        <v>1.0896599828562219</v>
      </c>
      <c r="AV36" s="461">
        <v>8.8606665285756656E-2</v>
      </c>
      <c r="AW36" s="461">
        <v>0.17085073668667963</v>
      </c>
      <c r="AX36" s="462">
        <v>0.49360648055682266</v>
      </c>
      <c r="AY36" s="365"/>
      <c r="AZ36" s="460">
        <v>0.4364901504159085</v>
      </c>
      <c r="BA36" s="461">
        <v>2.1741091127871175</v>
      </c>
      <c r="BB36" s="461">
        <v>0.86361251644649617</v>
      </c>
      <c r="BC36" s="460">
        <v>-1.554844197791923</v>
      </c>
      <c r="BD36" s="461">
        <v>43.122793592495142</v>
      </c>
      <c r="BE36" s="462">
        <v>-5.8233268430908396</v>
      </c>
      <c r="BF36" s="461">
        <v>0.18225496811037581</v>
      </c>
      <c r="BG36" s="461">
        <v>36.682519020081465</v>
      </c>
      <c r="BH36" s="461">
        <v>9.4986391490694153</v>
      </c>
      <c r="BI36" s="460">
        <v>0.68328646879263144</v>
      </c>
      <c r="BJ36" s="461">
        <v>1.5175773239726418</v>
      </c>
      <c r="BK36" s="462">
        <v>1.0896599828562219</v>
      </c>
      <c r="BL36" s="461">
        <v>0.82845577877789289</v>
      </c>
      <c r="BM36" s="461">
        <v>1.5974224925412301</v>
      </c>
      <c r="BN36" s="462">
        <v>4.6151284436753564</v>
      </c>
      <c r="BO36" s="424"/>
      <c r="BP36" s="424"/>
      <c r="BQ36" s="424"/>
      <c r="BR36" s="424"/>
      <c r="BS36" s="424"/>
      <c r="BT36" s="424"/>
      <c r="BU36" s="424"/>
      <c r="BV36" s="424"/>
      <c r="BW36" s="424"/>
      <c r="BX36" s="424"/>
      <c r="BY36" s="424"/>
      <c r="BZ36" s="424"/>
      <c r="CA36" s="424"/>
      <c r="CB36" s="424"/>
    </row>
    <row r="37" spans="1:80" x14ac:dyDescent="0.2">
      <c r="A37" s="11" t="s">
        <v>63</v>
      </c>
      <c r="B37" s="11" t="s">
        <v>64</v>
      </c>
      <c r="C37" s="280">
        <v>2.1417912732790558</v>
      </c>
      <c r="D37" s="90">
        <v>6.1139059707829416E-2</v>
      </c>
      <c r="E37" s="90">
        <v>0.1053314085733307</v>
      </c>
      <c r="F37" s="90">
        <v>0.21884171211008552</v>
      </c>
      <c r="G37" s="136">
        <v>0.39415475766545105</v>
      </c>
      <c r="H37" s="330">
        <f t="shared" si="0"/>
        <v>2.9212582113357528</v>
      </c>
      <c r="I37" s="333">
        <f>H37*1000/GDP!C35</f>
        <v>1.5750994588390008E-2</v>
      </c>
      <c r="J37" s="170"/>
      <c r="K37" s="170"/>
      <c r="L37" s="170"/>
      <c r="M37" s="170"/>
      <c r="N37" s="170"/>
      <c r="P37" s="280">
        <v>3.057256014158753</v>
      </c>
      <c r="Q37" s="90">
        <v>1.675831382561306</v>
      </c>
      <c r="R37" s="90">
        <v>4.7825826315217927</v>
      </c>
      <c r="S37" s="90" t="s">
        <v>389</v>
      </c>
      <c r="T37" s="136">
        <v>0.30313157198418506</v>
      </c>
      <c r="U37" s="424"/>
      <c r="V37" s="424"/>
      <c r="W37" s="424"/>
      <c r="X37" s="424"/>
      <c r="Y37" s="424"/>
      <c r="AC37" s="280">
        <v>5.1361901037867055</v>
      </c>
      <c r="AD37" s="90">
        <v>27.316051535749292</v>
      </c>
      <c r="AE37" s="90">
        <v>5.7390991578261517</v>
      </c>
      <c r="AF37" s="90" t="s">
        <v>389</v>
      </c>
      <c r="AG37" s="136">
        <v>4.903642170508224</v>
      </c>
      <c r="AJ37" s="650">
        <v>2.4531870177545803</v>
      </c>
      <c r="AK37" s="651"/>
      <c r="AL37" s="651"/>
      <c r="AM37" s="650">
        <v>1.4323325021267688</v>
      </c>
      <c r="AN37" s="651"/>
      <c r="AO37" s="652"/>
      <c r="AP37" s="651">
        <v>30.534143699541207</v>
      </c>
      <c r="AQ37" s="651"/>
      <c r="AR37" s="651"/>
      <c r="AS37" s="650" t="s">
        <v>336</v>
      </c>
      <c r="AT37" s="651"/>
      <c r="AU37" s="652"/>
      <c r="AV37" s="651">
        <v>0.66766768370203566</v>
      </c>
      <c r="AW37" s="651"/>
      <c r="AX37" s="652"/>
      <c r="AY37" s="365"/>
      <c r="AZ37" s="650">
        <v>3.6041258862282164</v>
      </c>
      <c r="BA37" s="651"/>
      <c r="BB37" s="651"/>
      <c r="BC37" s="650">
        <v>1.9319659806754275</v>
      </c>
      <c r="BD37" s="651"/>
      <c r="BE37" s="652"/>
      <c r="BF37" s="651">
        <v>41.280065516547126</v>
      </c>
      <c r="BG37" s="651"/>
      <c r="BH37" s="651"/>
      <c r="BI37" s="650" t="s">
        <v>336</v>
      </c>
      <c r="BJ37" s="651"/>
      <c r="BK37" s="652"/>
      <c r="BL37" s="651">
        <v>12.080150109001549</v>
      </c>
      <c r="BM37" s="651"/>
      <c r="BN37" s="652"/>
      <c r="BO37" s="424"/>
      <c r="BP37" s="424"/>
      <c r="BQ37" s="424"/>
      <c r="BR37" s="424"/>
      <c r="BS37" s="424"/>
      <c r="BT37" s="424"/>
      <c r="BU37" s="424"/>
      <c r="BV37" s="424"/>
      <c r="BW37" s="424"/>
      <c r="BX37" s="424"/>
      <c r="BY37" s="424"/>
      <c r="BZ37" s="424"/>
      <c r="CA37" s="424"/>
      <c r="CB37" s="424"/>
    </row>
    <row r="38" spans="1:80" x14ac:dyDescent="0.2">
      <c r="A38" s="11" t="s">
        <v>63</v>
      </c>
      <c r="B38" s="11" t="s">
        <v>65</v>
      </c>
      <c r="C38" s="280">
        <v>1.8084163767691817</v>
      </c>
      <c r="D38" s="90">
        <v>5.4157704476431548E-2</v>
      </c>
      <c r="E38" s="90">
        <v>0.10712175214696137</v>
      </c>
      <c r="F38" s="90">
        <v>0.18273518087609514</v>
      </c>
      <c r="G38" s="136">
        <v>0.38629839608901467</v>
      </c>
      <c r="H38" s="330">
        <f t="shared" si="0"/>
        <v>2.5387294103576843</v>
      </c>
      <c r="I38" s="333">
        <f>H38*1000/GDP!C36</f>
        <v>1.6341156621208334E-2</v>
      </c>
      <c r="J38" s="170"/>
      <c r="K38" s="170"/>
      <c r="L38" s="170"/>
      <c r="M38" s="170"/>
      <c r="N38" s="170"/>
      <c r="P38" s="280">
        <v>3.3730930497625233</v>
      </c>
      <c r="Q38" s="90">
        <v>2.9958438138707977</v>
      </c>
      <c r="R38" s="90">
        <v>12.352454711208365</v>
      </c>
      <c r="S38" s="90" t="s">
        <v>389</v>
      </c>
      <c r="T38" s="136">
        <v>0.96446098737962582</v>
      </c>
      <c r="U38" s="424"/>
      <c r="V38" s="424"/>
      <c r="W38" s="424"/>
      <c r="X38" s="424"/>
      <c r="Y38" s="424"/>
      <c r="AC38" s="280">
        <v>5.4306798101176623</v>
      </c>
      <c r="AD38" s="90">
        <v>48.832254166093996</v>
      </c>
      <c r="AE38" s="90">
        <v>14.822945653450038</v>
      </c>
      <c r="AF38" s="90" t="s">
        <v>389</v>
      </c>
      <c r="AG38" s="136">
        <v>15.601712281462627</v>
      </c>
      <c r="AJ38" s="650">
        <v>2.57406691429793</v>
      </c>
      <c r="AK38" s="651"/>
      <c r="AL38" s="651"/>
      <c r="AM38" s="650">
        <v>3.4335895720041991</v>
      </c>
      <c r="AN38" s="651"/>
      <c r="AO38" s="652"/>
      <c r="AP38" s="651">
        <v>55.149239402306158</v>
      </c>
      <c r="AQ38" s="651"/>
      <c r="AR38" s="651"/>
      <c r="AS38" s="650" t="s">
        <v>336</v>
      </c>
      <c r="AT38" s="651"/>
      <c r="AU38" s="652"/>
      <c r="AV38" s="651">
        <v>3.1179404030818443</v>
      </c>
      <c r="AW38" s="651"/>
      <c r="AX38" s="652"/>
      <c r="AY38" s="365"/>
      <c r="AZ38" s="650">
        <v>3.8475729927681521</v>
      </c>
      <c r="BA38" s="651"/>
      <c r="BB38" s="651"/>
      <c r="BC38" s="650">
        <v>5.0343847103034545</v>
      </c>
      <c r="BD38" s="651"/>
      <c r="BE38" s="652"/>
      <c r="BF38" s="651">
        <v>80.305032813884409</v>
      </c>
      <c r="BG38" s="651"/>
      <c r="BH38" s="651"/>
      <c r="BI38" s="650" t="s">
        <v>336</v>
      </c>
      <c r="BJ38" s="651"/>
      <c r="BK38" s="652"/>
      <c r="BL38" s="651">
        <v>40.019445076712849</v>
      </c>
      <c r="BM38" s="651"/>
      <c r="BN38" s="652"/>
      <c r="BO38" s="424"/>
      <c r="BP38" s="424"/>
      <c r="BQ38" s="424"/>
      <c r="BR38" s="424"/>
      <c r="BS38" s="424"/>
      <c r="BT38" s="424"/>
      <c r="BU38" s="424"/>
      <c r="BV38" s="424"/>
      <c r="BW38" s="424"/>
      <c r="BX38" s="424"/>
      <c r="BY38" s="424"/>
      <c r="BZ38" s="424"/>
      <c r="CA38" s="424"/>
      <c r="CB38" s="424"/>
    </row>
    <row r="39" spans="1:80" x14ac:dyDescent="0.2">
      <c r="A39" s="11" t="s">
        <v>66</v>
      </c>
      <c r="B39" s="11" t="s">
        <v>67</v>
      </c>
      <c r="C39" s="280">
        <v>25.456733759570707</v>
      </c>
      <c r="D39" s="90">
        <v>0.56325893687762529</v>
      </c>
      <c r="E39" s="90">
        <v>2.2872919879335178</v>
      </c>
      <c r="F39" s="90">
        <v>3.752170246359571</v>
      </c>
      <c r="G39" s="136">
        <v>3.4815882430552674</v>
      </c>
      <c r="H39" s="330">
        <f t="shared" si="0"/>
        <v>35.541043173796687</v>
      </c>
      <c r="I39" s="333">
        <f>H39*1000/GDP!C37</f>
        <v>1.868024974970918E-2</v>
      </c>
      <c r="J39" s="170"/>
      <c r="K39" s="170"/>
      <c r="L39" s="170"/>
      <c r="M39" s="170"/>
      <c r="N39" s="170"/>
      <c r="P39" s="280">
        <v>5.4161443297837648</v>
      </c>
      <c r="Q39" s="90">
        <v>3.4219177458947083</v>
      </c>
      <c r="R39" s="90">
        <v>108.74222510018565</v>
      </c>
      <c r="S39" s="90">
        <v>18.154988886174561</v>
      </c>
      <c r="T39" s="136">
        <v>2.6444343585553849</v>
      </c>
      <c r="U39" s="424"/>
      <c r="V39" s="424"/>
      <c r="W39" s="424"/>
      <c r="X39" s="424"/>
      <c r="Y39" s="424"/>
      <c r="AC39" s="280">
        <v>8.3408622678669975</v>
      </c>
      <c r="AD39" s="90">
        <v>36.614519881073377</v>
      </c>
      <c r="AE39" s="90">
        <v>130.4906701202228</v>
      </c>
      <c r="AF39" s="90">
        <v>33.548219774320188</v>
      </c>
      <c r="AG39" s="136">
        <v>42.777991599305217</v>
      </c>
      <c r="AJ39" s="650">
        <v>1.4842176763787123</v>
      </c>
      <c r="AK39" s="651"/>
      <c r="AL39" s="651"/>
      <c r="AM39" s="650">
        <v>19.679446229138865</v>
      </c>
      <c r="AN39" s="651"/>
      <c r="AO39" s="652"/>
      <c r="AP39" s="651">
        <v>15.861041365257957</v>
      </c>
      <c r="AQ39" s="651"/>
      <c r="AR39" s="651"/>
      <c r="AS39" s="650">
        <v>83.635710615304433</v>
      </c>
      <c r="AT39" s="651"/>
      <c r="AU39" s="652"/>
      <c r="AV39" s="651">
        <v>36.902760649404556</v>
      </c>
      <c r="AW39" s="651"/>
      <c r="AX39" s="652"/>
      <c r="AY39" s="365"/>
      <c r="AZ39" s="650">
        <v>2.9483670574148388</v>
      </c>
      <c r="BA39" s="651"/>
      <c r="BB39" s="651"/>
      <c r="BC39" s="650">
        <v>23.08759395302063</v>
      </c>
      <c r="BD39" s="651"/>
      <c r="BE39" s="652"/>
      <c r="BF39" s="651">
        <v>74.202891818951926</v>
      </c>
      <c r="BG39" s="651"/>
      <c r="BH39" s="651"/>
      <c r="BI39" s="650">
        <v>83.635710615304433</v>
      </c>
      <c r="BJ39" s="651"/>
      <c r="BK39" s="652"/>
      <c r="BL39" s="651">
        <v>104.61488257186626</v>
      </c>
      <c r="BM39" s="651"/>
      <c r="BN39" s="652"/>
      <c r="BO39" s="424"/>
      <c r="BP39" s="424"/>
      <c r="BQ39" s="424"/>
      <c r="BR39" s="424"/>
      <c r="BS39" s="424"/>
      <c r="BT39" s="424"/>
      <c r="BU39" s="424"/>
      <c r="BV39" s="424"/>
      <c r="BW39" s="424"/>
      <c r="BX39" s="424"/>
      <c r="BY39" s="424"/>
      <c r="BZ39" s="424"/>
      <c r="CA39" s="424"/>
      <c r="CB39" s="424"/>
    </row>
    <row r="40" spans="1:80" x14ac:dyDescent="0.2">
      <c r="A40" s="11" t="s">
        <v>66</v>
      </c>
      <c r="B40" s="11" t="s">
        <v>68</v>
      </c>
      <c r="C40" s="280">
        <v>6.7578530776013501</v>
      </c>
      <c r="D40" s="90">
        <v>0.14952681535720347</v>
      </c>
      <c r="E40" s="90">
        <v>0.34503465211684159</v>
      </c>
      <c r="F40" s="90">
        <v>1.09749509519197</v>
      </c>
      <c r="G40" s="136">
        <v>1.1807690302688114</v>
      </c>
      <c r="H40" s="330">
        <f t="shared" si="0"/>
        <v>9.5306786705361759</v>
      </c>
      <c r="I40" s="333">
        <f>H40*1000/GDP!C38</f>
        <v>4.435968662106668E-2</v>
      </c>
      <c r="J40" s="170"/>
      <c r="K40" s="170"/>
      <c r="L40" s="170"/>
      <c r="M40" s="170"/>
      <c r="N40" s="170"/>
      <c r="P40" s="280">
        <v>10.73922830798821</v>
      </c>
      <c r="Q40" s="90">
        <v>6.5201323832305871</v>
      </c>
      <c r="R40" s="90">
        <v>133.16467454959994</v>
      </c>
      <c r="S40" s="90">
        <v>58.013673983164693</v>
      </c>
      <c r="T40" s="136">
        <v>9.7979375672077715</v>
      </c>
      <c r="U40" s="424"/>
      <c r="V40" s="424"/>
      <c r="W40" s="424"/>
      <c r="X40" s="424"/>
      <c r="Y40" s="424"/>
      <c r="AC40" s="280">
        <v>16.538411594301845</v>
      </c>
      <c r="AD40" s="90">
        <v>69.765416500567284</v>
      </c>
      <c r="AE40" s="90">
        <v>159.79760945951992</v>
      </c>
      <c r="AF40" s="90">
        <v>107.20224049187317</v>
      </c>
      <c r="AG40" s="136">
        <v>158.49744561990141</v>
      </c>
      <c r="AJ40" s="650">
        <v>4.8259229112930289</v>
      </c>
      <c r="AK40" s="651"/>
      <c r="AL40" s="651"/>
      <c r="AM40" s="650">
        <v>54.396210510326711</v>
      </c>
      <c r="AN40" s="651"/>
      <c r="AO40" s="652"/>
      <c r="AP40" s="651">
        <v>45.885715926685855</v>
      </c>
      <c r="AQ40" s="651"/>
      <c r="AR40" s="651"/>
      <c r="AS40" s="650">
        <v>258.38483515351203</v>
      </c>
      <c r="AT40" s="651"/>
      <c r="AU40" s="652"/>
      <c r="AV40" s="651">
        <v>286.74769581178174</v>
      </c>
      <c r="AW40" s="651"/>
      <c r="AX40" s="652"/>
      <c r="AY40" s="365"/>
      <c r="AZ40" s="650">
        <v>7.0488808749443894</v>
      </c>
      <c r="BA40" s="651"/>
      <c r="BB40" s="651"/>
      <c r="BC40" s="650">
        <v>43.180325193706047</v>
      </c>
      <c r="BD40" s="651"/>
      <c r="BE40" s="652"/>
      <c r="BF40" s="651">
        <v>160.16892162199719</v>
      </c>
      <c r="BG40" s="651"/>
      <c r="BH40" s="651"/>
      <c r="BI40" s="650">
        <v>258.38483515351203</v>
      </c>
      <c r="BJ40" s="651"/>
      <c r="BK40" s="652"/>
      <c r="BL40" s="651">
        <v>408.6514429820694</v>
      </c>
      <c r="BM40" s="651"/>
      <c r="BN40" s="652"/>
      <c r="BO40" s="424"/>
      <c r="BP40" s="424"/>
      <c r="BQ40" s="424"/>
      <c r="BR40" s="424"/>
      <c r="BS40" s="424"/>
      <c r="BT40" s="424"/>
      <c r="BU40" s="424"/>
      <c r="BV40" s="424"/>
      <c r="BW40" s="424"/>
      <c r="BX40" s="424"/>
      <c r="BY40" s="424"/>
      <c r="BZ40" s="424"/>
      <c r="CA40" s="424"/>
      <c r="CB40" s="424"/>
    </row>
    <row r="41" spans="1:80" x14ac:dyDescent="0.2">
      <c r="A41" s="11" t="s">
        <v>69</v>
      </c>
      <c r="B41" s="11" t="s">
        <v>70</v>
      </c>
      <c r="C41" s="172">
        <v>55.116127264741252</v>
      </c>
      <c r="D41" s="173">
        <v>1.4261703143593423</v>
      </c>
      <c r="E41" s="173">
        <v>4.7523896931171894</v>
      </c>
      <c r="F41" s="173">
        <v>5.133362011118062</v>
      </c>
      <c r="G41" s="247">
        <v>5.1953546267426871</v>
      </c>
      <c r="H41" s="331">
        <f t="shared" si="0"/>
        <v>71.623403910078522</v>
      </c>
      <c r="I41" s="334">
        <f>H41*1000/GDP!C39</f>
        <v>1.807608704629992E-2</v>
      </c>
      <c r="J41" s="170"/>
      <c r="K41" s="170"/>
      <c r="L41" s="170"/>
      <c r="M41" s="170"/>
      <c r="N41" s="170"/>
      <c r="P41" s="172">
        <v>7.6525912623747754</v>
      </c>
      <c r="Q41" s="173">
        <v>1.4023566467851407</v>
      </c>
      <c r="R41" s="173">
        <v>16.062319007241044</v>
      </c>
      <c r="S41" s="173">
        <v>8.988295030275026</v>
      </c>
      <c r="T41" s="247">
        <v>4.0769039039738848</v>
      </c>
      <c r="U41" s="424"/>
      <c r="V41" s="424"/>
      <c r="W41" s="424"/>
      <c r="X41" s="424"/>
      <c r="Y41" s="424"/>
      <c r="AC41" s="172">
        <v>11.083258615512792</v>
      </c>
      <c r="AD41" s="173">
        <v>24.107003285316804</v>
      </c>
      <c r="AE41" s="173">
        <v>16.8654349576031</v>
      </c>
      <c r="AF41" s="173">
        <v>9.6068885046921579</v>
      </c>
      <c r="AG41" s="247">
        <v>53.448210181097636</v>
      </c>
      <c r="AJ41" s="653">
        <v>2.1984667359209302</v>
      </c>
      <c r="AK41" s="654"/>
      <c r="AL41" s="654"/>
      <c r="AM41" s="653">
        <v>2.614892231634883</v>
      </c>
      <c r="AN41" s="654"/>
      <c r="AO41" s="655"/>
      <c r="AP41" s="654">
        <v>1.9895474602751995</v>
      </c>
      <c r="AQ41" s="654"/>
      <c r="AR41" s="654"/>
      <c r="AS41" s="653">
        <v>6.8076990614861304</v>
      </c>
      <c r="AT41" s="654"/>
      <c r="AU41" s="655"/>
      <c r="AV41" s="654">
        <v>80.296080470553335</v>
      </c>
      <c r="AW41" s="654"/>
      <c r="AX41" s="655"/>
      <c r="AY41" s="365"/>
      <c r="AZ41" s="653">
        <v>4.1146387817702674</v>
      </c>
      <c r="BA41" s="654"/>
      <c r="BB41" s="654"/>
      <c r="BC41" s="653">
        <v>2.6148911759876858</v>
      </c>
      <c r="BD41" s="654"/>
      <c r="BE41" s="655"/>
      <c r="BF41" s="654">
        <v>21.02866601010016</v>
      </c>
      <c r="BG41" s="654"/>
      <c r="BH41" s="654"/>
      <c r="BI41" s="653">
        <v>6.8076990614861304</v>
      </c>
      <c r="BJ41" s="654"/>
      <c r="BK41" s="655"/>
      <c r="BL41" s="654">
        <v>85.82222655644091</v>
      </c>
      <c r="BM41" s="654"/>
      <c r="BN41" s="655"/>
      <c r="BO41" s="424"/>
      <c r="BP41" s="424"/>
      <c r="BQ41" s="424"/>
      <c r="BR41" s="424"/>
      <c r="BS41" s="424"/>
    </row>
    <row r="42" spans="1:80" x14ac:dyDescent="0.2">
      <c r="AC42" s="13" t="s">
        <v>326</v>
      </c>
      <c r="AJ42" s="365" t="s">
        <v>483</v>
      </c>
      <c r="AK42" s="365"/>
      <c r="AL42" s="365"/>
      <c r="AM42" s="365"/>
      <c r="AN42" s="365"/>
      <c r="AO42" s="365"/>
      <c r="AP42" s="365"/>
      <c r="AQ42" s="365"/>
      <c r="AR42" s="365"/>
      <c r="AS42" s="365"/>
      <c r="AT42" s="365"/>
      <c r="AU42" s="365"/>
      <c r="AV42" s="365"/>
      <c r="AW42" s="365"/>
      <c r="AX42" s="365"/>
      <c r="AY42" s="365"/>
      <c r="AZ42" s="365" t="s">
        <v>483</v>
      </c>
      <c r="BA42" s="365"/>
      <c r="BB42" s="365"/>
      <c r="BC42" s="365"/>
      <c r="BD42" s="365"/>
      <c r="BE42" s="365"/>
      <c r="BF42" s="365"/>
      <c r="BG42" s="365"/>
      <c r="BH42" s="365"/>
      <c r="BI42" s="365"/>
      <c r="BJ42" s="365"/>
      <c r="BK42" s="365"/>
      <c r="BL42" s="365"/>
      <c r="BM42" s="365"/>
      <c r="BN42" s="365"/>
    </row>
    <row r="43" spans="1:80" s="8" customFormat="1" ht="13.5" thickBot="1" x14ac:dyDescent="0.25">
      <c r="AJ43" s="8" t="s">
        <v>484</v>
      </c>
      <c r="AZ43" s="8" t="s">
        <v>484</v>
      </c>
    </row>
    <row r="44" spans="1:80" ht="13.5" thickTop="1" x14ac:dyDescent="0.2">
      <c r="AV44" s="365"/>
    </row>
    <row r="45" spans="1:80" x14ac:dyDescent="0.2">
      <c r="AT45" s="365"/>
      <c r="AU45" s="365"/>
      <c r="AV45" s="365"/>
      <c r="AW45" s="365"/>
      <c r="AX45" s="365"/>
    </row>
    <row r="46" spans="1:80" ht="20.25" thickBot="1" x14ac:dyDescent="0.35">
      <c r="A46" s="3" t="s">
        <v>86</v>
      </c>
      <c r="I46" s="366"/>
      <c r="J46" s="366"/>
      <c r="K46" s="366"/>
      <c r="M46" s="366"/>
      <c r="AJ46" s="365"/>
      <c r="AK46" s="365"/>
      <c r="AL46" s="365"/>
      <c r="AM46" s="365"/>
      <c r="AN46" s="365"/>
      <c r="AO46" s="365"/>
      <c r="AP46" s="365"/>
      <c r="AQ46" s="365"/>
      <c r="AR46" s="365"/>
      <c r="AS46" s="365"/>
      <c r="AT46" s="365"/>
      <c r="AU46" s="365"/>
      <c r="AV46" s="365"/>
      <c r="AW46" s="365"/>
      <c r="AX46" s="365"/>
      <c r="AY46" s="365"/>
      <c r="AZ46" s="365"/>
    </row>
    <row r="47" spans="1:80" ht="13.5" thickTop="1" x14ac:dyDescent="0.2">
      <c r="AJ47" s="365"/>
      <c r="AK47" s="365"/>
      <c r="AL47" s="365"/>
      <c r="AM47" s="365"/>
      <c r="AN47" s="365"/>
      <c r="AO47" s="365"/>
      <c r="AP47" s="365"/>
      <c r="AQ47" s="365"/>
      <c r="AR47" s="365"/>
      <c r="AS47" s="365"/>
      <c r="AT47" s="365"/>
      <c r="AU47" s="365"/>
      <c r="AV47" s="365"/>
      <c r="AW47" s="365"/>
      <c r="AX47" s="365"/>
      <c r="AY47" s="365"/>
      <c r="AZ47" s="365"/>
    </row>
    <row r="48" spans="1:80" x14ac:dyDescent="0.2">
      <c r="C48" s="18" t="s">
        <v>84</v>
      </c>
      <c r="D48" s="19"/>
      <c r="E48" s="19"/>
      <c r="F48" s="634" t="s">
        <v>367</v>
      </c>
      <c r="G48" s="634" t="s">
        <v>366</v>
      </c>
      <c r="P48" s="23" t="s">
        <v>85</v>
      </c>
      <c r="Q48" s="98"/>
      <c r="R48" s="99"/>
      <c r="S48" s="92"/>
      <c r="T48" s="55"/>
      <c r="AC48" s="26" t="s">
        <v>73</v>
      </c>
      <c r="AD48" s="100"/>
      <c r="AE48" s="101"/>
      <c r="AF48" s="92"/>
      <c r="AG48" s="92"/>
      <c r="AJ48" s="365"/>
      <c r="AK48" s="365"/>
      <c r="AL48" s="365"/>
      <c r="AM48" s="365"/>
      <c r="AN48" s="365"/>
      <c r="AO48" s="365"/>
      <c r="AP48" s="365"/>
      <c r="AQ48" s="365"/>
      <c r="AR48" s="365"/>
      <c r="AS48" s="365"/>
      <c r="AT48" s="365"/>
      <c r="AU48" s="365"/>
      <c r="AV48" s="365"/>
      <c r="AW48" s="365"/>
      <c r="AX48" s="365"/>
      <c r="AY48" s="365"/>
      <c r="AZ48" s="365"/>
    </row>
    <row r="49" spans="1:52" ht="25.5" x14ac:dyDescent="0.2">
      <c r="C49" s="12" t="s">
        <v>226</v>
      </c>
      <c r="D49" s="12" t="s">
        <v>406</v>
      </c>
      <c r="E49" s="94" t="s">
        <v>225</v>
      </c>
      <c r="F49" s="635"/>
      <c r="G49" s="635"/>
      <c r="P49" s="22" t="s">
        <v>226</v>
      </c>
      <c r="Q49" s="120" t="s">
        <v>406</v>
      </c>
      <c r="R49" s="120" t="s">
        <v>225</v>
      </c>
      <c r="S49" s="97"/>
      <c r="T49" s="97"/>
      <c r="AC49" s="29" t="s">
        <v>226</v>
      </c>
      <c r="AD49" s="29" t="s">
        <v>406</v>
      </c>
      <c r="AE49" s="29" t="s">
        <v>225</v>
      </c>
      <c r="AF49" s="93"/>
      <c r="AG49" s="93"/>
      <c r="AJ49" s="365"/>
      <c r="AK49" s="365"/>
      <c r="AL49" s="365"/>
      <c r="AM49" s="365"/>
      <c r="AN49" s="365"/>
      <c r="AO49" s="365"/>
      <c r="AP49" s="365"/>
      <c r="AQ49" s="365"/>
      <c r="AR49" s="365"/>
      <c r="AS49" s="365"/>
      <c r="AT49" s="365"/>
      <c r="AU49" s="365"/>
      <c r="AV49" s="365"/>
      <c r="AW49" s="365"/>
      <c r="AX49" s="365"/>
      <c r="AY49" s="365"/>
      <c r="AZ49" s="365"/>
    </row>
    <row r="50" spans="1:52" x14ac:dyDescent="0.2">
      <c r="A50" s="108" t="s">
        <v>1</v>
      </c>
      <c r="B50" s="107" t="s">
        <v>2</v>
      </c>
      <c r="C50" s="601">
        <v>6.277408465978597E-2</v>
      </c>
      <c r="D50" s="446">
        <v>2.0614482879861122</v>
      </c>
      <c r="E50" s="446">
        <v>0.27172170967473536</v>
      </c>
      <c r="F50" s="452">
        <f>SUM(D50:E50)</f>
        <v>2.3331699976608475</v>
      </c>
      <c r="G50" s="342">
        <f>F5*1000/GDP!C3</f>
        <v>1.330737146590498E-3</v>
      </c>
      <c r="I50" s="587"/>
      <c r="J50" s="582"/>
      <c r="K50" s="582"/>
      <c r="L50" s="31"/>
      <c r="M50" s="31"/>
      <c r="N50" s="425"/>
      <c r="P50" s="594">
        <v>5.7883507141408372E-2</v>
      </c>
      <c r="Q50" s="446">
        <v>0.46649862063646452</v>
      </c>
      <c r="R50" s="402">
        <v>6.5076809329581681E-2</v>
      </c>
      <c r="S50" s="424"/>
      <c r="T50" s="424"/>
      <c r="U50" s="424"/>
      <c r="V50" s="414"/>
      <c r="W50" s="414"/>
      <c r="X50" s="414"/>
      <c r="Y50" s="414"/>
      <c r="Z50" s="414"/>
      <c r="AA50" s="381"/>
      <c r="AB50" s="414"/>
      <c r="AC50" s="595">
        <v>17.321767290227918</v>
      </c>
      <c r="AD50" s="448">
        <v>52.178492681341503</v>
      </c>
      <c r="AE50" s="449">
        <v>34.120650527476378</v>
      </c>
      <c r="AF50" s="424"/>
      <c r="AG50" s="424"/>
      <c r="AH50" s="424"/>
      <c r="AJ50" s="365"/>
      <c r="AK50" s="365"/>
      <c r="AL50" s="365"/>
      <c r="AM50" s="365"/>
      <c r="AN50" s="365"/>
      <c r="AO50" s="365"/>
      <c r="AP50" s="365"/>
      <c r="AQ50" s="365"/>
      <c r="AR50" s="365"/>
      <c r="AS50" s="365"/>
      <c r="AT50" s="365"/>
      <c r="AU50" s="365"/>
      <c r="AV50" s="365"/>
      <c r="AW50" s="365"/>
      <c r="AX50" s="365"/>
      <c r="AY50" s="365"/>
      <c r="AZ50" s="365"/>
    </row>
    <row r="51" spans="1:52" x14ac:dyDescent="0.2">
      <c r="A51" s="108" t="s">
        <v>1</v>
      </c>
      <c r="B51" s="107" t="s">
        <v>319</v>
      </c>
      <c r="C51" s="282">
        <v>6.1857668554361186E-2</v>
      </c>
      <c r="D51" s="451">
        <v>1.9936489252428822</v>
      </c>
      <c r="E51" s="451">
        <v>0.26967585869643629</v>
      </c>
      <c r="F51" s="453">
        <f t="shared" ref="F51:F86" si="1">SUM(D51:E51)</f>
        <v>2.2633247839393187</v>
      </c>
      <c r="G51" s="343">
        <f>F6*1000/GDP!C4</f>
        <v>1.349307063902771E-3</v>
      </c>
      <c r="I51" s="279"/>
      <c r="N51" s="425"/>
      <c r="P51" s="593">
        <v>5.9427671083746782E-2</v>
      </c>
      <c r="Q51" s="391">
        <v>0.53093315359188353</v>
      </c>
      <c r="R51" s="404">
        <v>6.8177438679417598E-2</v>
      </c>
      <c r="S51" s="424"/>
      <c r="T51" s="424"/>
      <c r="U51" s="424"/>
      <c r="AA51" s="373"/>
      <c r="AC51" s="596">
        <v>17.78449012068932</v>
      </c>
      <c r="AD51" s="373">
        <v>58.298048269757075</v>
      </c>
      <c r="AE51" s="374">
        <v>35.523040317016267</v>
      </c>
      <c r="AF51" s="424"/>
      <c r="AG51" s="424"/>
      <c r="AH51" s="424"/>
      <c r="AJ51" s="365"/>
      <c r="AK51" s="365"/>
      <c r="AL51" s="365"/>
      <c r="AM51" s="365"/>
      <c r="AN51" s="365"/>
      <c r="AO51" s="365"/>
      <c r="AP51" s="365"/>
      <c r="AQ51" s="365"/>
      <c r="AR51" s="365"/>
      <c r="AS51" s="365"/>
      <c r="AT51" s="365"/>
      <c r="AU51" s="365"/>
      <c r="AV51" s="365"/>
      <c r="AW51" s="365"/>
      <c r="AX51" s="365"/>
      <c r="AY51" s="365"/>
      <c r="AZ51" s="365"/>
    </row>
    <row r="52" spans="1:52" x14ac:dyDescent="0.2">
      <c r="A52" s="108" t="s">
        <v>3</v>
      </c>
      <c r="B52" s="107" t="s">
        <v>4</v>
      </c>
      <c r="C52" s="282" t="s">
        <v>227</v>
      </c>
      <c r="D52" s="451">
        <v>5.7785061490442401E-2</v>
      </c>
      <c r="E52" s="451">
        <v>9.2509607568609271E-3</v>
      </c>
      <c r="F52" s="453">
        <f t="shared" si="1"/>
        <v>6.7036022247303331E-2</v>
      </c>
      <c r="G52" s="343">
        <f>F7*1000/GDP!C5</f>
        <v>1.635476629359442E-3</v>
      </c>
      <c r="N52" s="425"/>
      <c r="P52" s="403" t="s">
        <v>227</v>
      </c>
      <c r="Q52" s="391">
        <v>0.47740467193029085</v>
      </c>
      <c r="R52" s="404">
        <v>4.5647689513771475E-2</v>
      </c>
      <c r="S52" s="424"/>
      <c r="T52" s="424"/>
      <c r="U52" s="424"/>
      <c r="AA52" s="368"/>
      <c r="AC52" s="372" t="s">
        <v>227</v>
      </c>
      <c r="AD52" s="373">
        <v>52.474152514454467</v>
      </c>
      <c r="AE52" s="374">
        <v>22.603564289737648</v>
      </c>
      <c r="AF52" s="424"/>
      <c r="AG52" s="424"/>
      <c r="AH52" s="424"/>
      <c r="AJ52" s="365"/>
      <c r="AK52" s="365"/>
      <c r="AL52" s="365"/>
      <c r="AM52" s="365"/>
      <c r="AN52" s="365"/>
      <c r="AO52" s="365"/>
      <c r="AP52" s="365"/>
      <c r="AQ52" s="365"/>
      <c r="AR52" s="365"/>
      <c r="AS52" s="365"/>
      <c r="AT52" s="365"/>
      <c r="AU52" s="365"/>
      <c r="AV52" s="365"/>
      <c r="AW52" s="365"/>
      <c r="AX52" s="365"/>
      <c r="AY52" s="365"/>
      <c r="AZ52" s="365"/>
    </row>
    <row r="53" spans="1:52" x14ac:dyDescent="0.2">
      <c r="A53" s="108" t="s">
        <v>5</v>
      </c>
      <c r="B53" s="104" t="s">
        <v>6</v>
      </c>
      <c r="C53" s="282">
        <v>3.5909838332489523E-4</v>
      </c>
      <c r="D53" s="451">
        <v>3.0100698425403329E-2</v>
      </c>
      <c r="E53" s="451">
        <v>1.6112907164683716E-3</v>
      </c>
      <c r="F53" s="453">
        <f t="shared" si="1"/>
        <v>3.1711989141871698E-2</v>
      </c>
      <c r="G53" s="343">
        <f>F8*1000/GDP!C6</f>
        <v>2.9340558583349058E-3</v>
      </c>
      <c r="N53" s="425"/>
      <c r="P53" s="403">
        <v>3.9461360804933544E-2</v>
      </c>
      <c r="Q53" s="391">
        <v>0.29130647851933927</v>
      </c>
      <c r="R53" s="404">
        <v>2.2133114237202909E-2</v>
      </c>
      <c r="S53" s="424"/>
      <c r="T53" s="424"/>
      <c r="U53" s="424"/>
      <c r="AA53" s="373"/>
      <c r="AC53" s="372">
        <v>11.798946880675128</v>
      </c>
      <c r="AD53" s="373">
        <v>23.971143177251424</v>
      </c>
      <c r="AE53" s="374">
        <v>10.325717518853798</v>
      </c>
      <c r="AF53" s="424"/>
      <c r="AG53" s="424"/>
      <c r="AH53" s="424"/>
      <c r="AJ53" s="365"/>
      <c r="AK53" s="365"/>
      <c r="AL53" s="365"/>
      <c r="AM53" s="365"/>
      <c r="AN53" s="365"/>
      <c r="AO53" s="365"/>
      <c r="AP53" s="365"/>
      <c r="AQ53" s="365"/>
      <c r="AR53" s="365"/>
      <c r="AS53" s="365"/>
      <c r="AT53" s="365"/>
      <c r="AU53" s="365"/>
      <c r="AV53" s="365"/>
      <c r="AW53" s="365"/>
      <c r="AX53" s="365"/>
      <c r="AY53" s="365"/>
      <c r="AZ53" s="365"/>
    </row>
    <row r="54" spans="1:52" x14ac:dyDescent="0.2">
      <c r="A54" s="108" t="s">
        <v>7</v>
      </c>
      <c r="B54" s="104" t="s">
        <v>8</v>
      </c>
      <c r="C54" s="282" t="s">
        <v>227</v>
      </c>
      <c r="D54" s="451">
        <v>2.5383081247690596E-2</v>
      </c>
      <c r="E54" s="451">
        <v>3.5242744772002242E-3</v>
      </c>
      <c r="F54" s="453">
        <f t="shared" si="1"/>
        <v>2.890735572489082E-2</v>
      </c>
      <c r="G54" s="343">
        <f>F9*1000/GDP!C7</f>
        <v>6.1217843071142431E-6</v>
      </c>
      <c r="N54" s="425"/>
      <c r="P54" s="403" t="s">
        <v>227</v>
      </c>
      <c r="Q54" s="391">
        <v>1.6386753549186956</v>
      </c>
      <c r="R54" s="404">
        <v>9.6555465128773277E-2</v>
      </c>
      <c r="S54" s="424"/>
      <c r="T54" s="424"/>
      <c r="U54" s="424"/>
      <c r="AA54" s="368"/>
      <c r="AC54" s="372" t="s">
        <v>227</v>
      </c>
      <c r="AD54" s="373">
        <v>99.712374727240785</v>
      </c>
      <c r="AE54" s="374">
        <v>42.951719363333297</v>
      </c>
      <c r="AF54" s="424"/>
      <c r="AG54" s="424"/>
      <c r="AH54" s="424"/>
      <c r="AJ54" s="365"/>
      <c r="AK54" s="365"/>
      <c r="AL54" s="365"/>
      <c r="AM54" s="365"/>
      <c r="AN54" s="365"/>
      <c r="AO54" s="365"/>
      <c r="AP54" s="365"/>
      <c r="AQ54" s="365"/>
      <c r="AR54" s="365"/>
      <c r="AS54" s="365"/>
      <c r="AT54" s="365"/>
      <c r="AU54" s="365"/>
      <c r="AV54" s="365"/>
      <c r="AW54" s="365"/>
      <c r="AX54" s="365"/>
      <c r="AY54" s="365"/>
      <c r="AZ54" s="365"/>
    </row>
    <row r="55" spans="1:52" x14ac:dyDescent="0.2">
      <c r="A55" s="108" t="s">
        <v>9</v>
      </c>
      <c r="B55" s="104" t="s">
        <v>10</v>
      </c>
      <c r="C55" s="282" t="s">
        <v>227</v>
      </c>
      <c r="D55" s="451">
        <v>1.982648772184404E-2</v>
      </c>
      <c r="E55" s="451">
        <v>2.7733430472462409E-3</v>
      </c>
      <c r="F55" s="453">
        <f t="shared" si="1"/>
        <v>2.2599830769090279E-2</v>
      </c>
      <c r="G55" s="343">
        <f>F10*1000/GDP!C8</f>
        <v>1.8914521539570885E-3</v>
      </c>
      <c r="N55" s="425"/>
      <c r="P55" s="403" t="s">
        <v>227</v>
      </c>
      <c r="Q55" s="391">
        <v>2.1069593753288034</v>
      </c>
      <c r="R55" s="404">
        <v>0.12698457176035902</v>
      </c>
      <c r="S55" s="424"/>
      <c r="T55" s="424"/>
      <c r="U55" s="424"/>
      <c r="AA55" s="368"/>
      <c r="AC55" s="372" t="s">
        <v>227</v>
      </c>
      <c r="AD55" s="373">
        <v>133.21566701501069</v>
      </c>
      <c r="AE55" s="374">
        <v>57.383468802943113</v>
      </c>
      <c r="AF55" s="424"/>
      <c r="AG55" s="424"/>
      <c r="AH55" s="424"/>
      <c r="AJ55" s="365"/>
      <c r="AK55" s="365"/>
      <c r="AL55" s="365"/>
      <c r="AM55" s="365"/>
      <c r="AN55" s="365"/>
      <c r="AO55" s="365"/>
      <c r="AP55" s="365"/>
      <c r="AQ55" s="365"/>
      <c r="AR55" s="365"/>
      <c r="AS55" s="365"/>
      <c r="AT55" s="365"/>
      <c r="AU55" s="365"/>
      <c r="AV55" s="365"/>
      <c r="AW55" s="365"/>
      <c r="AX55" s="365"/>
      <c r="AY55" s="365"/>
      <c r="AZ55" s="365"/>
    </row>
    <row r="56" spans="1:52" x14ac:dyDescent="0.2">
      <c r="A56" s="108" t="s">
        <v>11</v>
      </c>
      <c r="B56" s="104" t="s">
        <v>12</v>
      </c>
      <c r="C56" s="282" t="s">
        <v>228</v>
      </c>
      <c r="D56" s="451" t="s">
        <v>228</v>
      </c>
      <c r="E56" s="451" t="s">
        <v>228</v>
      </c>
      <c r="F56" s="453">
        <f t="shared" si="1"/>
        <v>0</v>
      </c>
      <c r="G56" s="343">
        <f>F11*1000/GDP!C9</f>
        <v>1.8113982167140285E-3</v>
      </c>
      <c r="N56" s="425"/>
      <c r="P56" s="403" t="s">
        <v>228</v>
      </c>
      <c r="Q56" s="391" t="s">
        <v>228</v>
      </c>
      <c r="R56" s="404" t="s">
        <v>228</v>
      </c>
      <c r="S56" s="424"/>
      <c r="T56" s="424"/>
      <c r="U56" s="424"/>
      <c r="AA56" s="373"/>
      <c r="AC56" s="403" t="s">
        <v>228</v>
      </c>
      <c r="AD56" s="391" t="s">
        <v>228</v>
      </c>
      <c r="AE56" s="404" t="s">
        <v>228</v>
      </c>
      <c r="AF56" s="424"/>
      <c r="AG56" s="424"/>
      <c r="AH56" s="424"/>
      <c r="AJ56" s="365"/>
      <c r="AK56" s="365"/>
      <c r="AL56" s="365"/>
      <c r="AM56" s="365"/>
      <c r="AN56" s="365"/>
      <c r="AO56" s="365"/>
      <c r="AP56" s="365"/>
      <c r="AQ56" s="365"/>
      <c r="AR56" s="365"/>
      <c r="AS56" s="365"/>
      <c r="AT56" s="365"/>
      <c r="AU56" s="365"/>
      <c r="AV56" s="365"/>
      <c r="AW56" s="365"/>
      <c r="AX56" s="365"/>
      <c r="AY56" s="365"/>
      <c r="AZ56" s="365"/>
    </row>
    <row r="57" spans="1:52" x14ac:dyDescent="0.2">
      <c r="A57" s="108" t="s">
        <v>13</v>
      </c>
      <c r="B57" s="104" t="s">
        <v>14</v>
      </c>
      <c r="C57" s="282" t="s">
        <v>227</v>
      </c>
      <c r="D57" s="451">
        <v>3.4540929296077751E-2</v>
      </c>
      <c r="E57" s="451">
        <v>3.4839018711312112E-3</v>
      </c>
      <c r="F57" s="453">
        <f t="shared" si="1"/>
        <v>3.8024831167208964E-2</v>
      </c>
      <c r="G57" s="343">
        <f>F12*1000/GDP!C10</f>
        <v>8.4894232416162993E-4</v>
      </c>
      <c r="N57" s="425"/>
      <c r="P57" s="403" t="s">
        <v>227</v>
      </c>
      <c r="Q57" s="391">
        <v>0.42511912979788002</v>
      </c>
      <c r="R57" s="404">
        <v>2.282879150207202E-2</v>
      </c>
      <c r="S57" s="424"/>
      <c r="T57" s="424"/>
      <c r="U57" s="424"/>
      <c r="AA57" s="368"/>
      <c r="AC57" s="372" t="s">
        <v>227</v>
      </c>
      <c r="AD57" s="373">
        <v>27.174259333389255</v>
      </c>
      <c r="AE57" s="374">
        <v>11.705479525354336</v>
      </c>
      <c r="AF57" s="424"/>
      <c r="AG57" s="424"/>
      <c r="AH57" s="424"/>
      <c r="AJ57" s="365"/>
      <c r="AK57" s="365"/>
      <c r="AL57" s="365"/>
      <c r="AM57" s="365"/>
      <c r="AN57" s="365"/>
      <c r="AO57" s="365"/>
      <c r="AP57" s="365"/>
      <c r="AQ57" s="365"/>
      <c r="AR57" s="365"/>
      <c r="AS57" s="365"/>
      <c r="AT57" s="365"/>
      <c r="AU57" s="365"/>
      <c r="AV57" s="365"/>
      <c r="AW57" s="365"/>
      <c r="AX57" s="365"/>
      <c r="AY57" s="365"/>
      <c r="AZ57" s="365"/>
    </row>
    <row r="58" spans="1:52" x14ac:dyDescent="0.2">
      <c r="A58" s="108" t="s">
        <v>15</v>
      </c>
      <c r="B58" s="104" t="s">
        <v>16</v>
      </c>
      <c r="C58" s="282" t="s">
        <v>227</v>
      </c>
      <c r="D58" s="451">
        <v>2.3194178179109692E-2</v>
      </c>
      <c r="E58" s="451">
        <v>6.1568241315654445E-4</v>
      </c>
      <c r="F58" s="453">
        <f t="shared" si="1"/>
        <v>2.3809860592266235E-2</v>
      </c>
      <c r="G58" s="343">
        <f>F13*1000/GDP!C11</f>
        <v>6.6223093762728254E-4</v>
      </c>
      <c r="N58" s="425"/>
      <c r="P58" s="403" t="s">
        <v>227</v>
      </c>
      <c r="Q58" s="391">
        <v>0.35650442943605426</v>
      </c>
      <c r="R58" s="404">
        <v>2.7086775765796062E-2</v>
      </c>
      <c r="S58" s="424"/>
      <c r="T58" s="424"/>
      <c r="U58" s="424"/>
      <c r="AA58" s="368"/>
      <c r="AC58" s="372" t="s">
        <v>227</v>
      </c>
      <c r="AD58" s="373">
        <v>29.336178051284374</v>
      </c>
      <c r="AE58" s="374">
        <v>12.636739324465305</v>
      </c>
      <c r="AF58" s="424"/>
      <c r="AG58" s="424"/>
      <c r="AH58" s="424"/>
      <c r="AJ58" s="365"/>
      <c r="AK58" s="365"/>
      <c r="AL58" s="365"/>
      <c r="AM58" s="365"/>
      <c r="AN58" s="365"/>
      <c r="AO58" s="365"/>
      <c r="AP58" s="365"/>
      <c r="AQ58" s="365"/>
      <c r="AR58" s="365"/>
      <c r="AS58" s="365"/>
      <c r="AT58" s="365"/>
      <c r="AU58" s="365"/>
      <c r="AV58" s="365"/>
      <c r="AW58" s="365"/>
      <c r="AX58" s="365"/>
      <c r="AY58" s="365"/>
      <c r="AZ58" s="365"/>
    </row>
    <row r="59" spans="1:52" x14ac:dyDescent="0.2">
      <c r="A59" s="108" t="s">
        <v>17</v>
      </c>
      <c r="B59" s="104" t="s">
        <v>18</v>
      </c>
      <c r="C59" s="282" t="s">
        <v>227</v>
      </c>
      <c r="D59" s="451">
        <v>3.5888857401998068E-3</v>
      </c>
      <c r="E59" s="451">
        <v>3.7399219309891241E-3</v>
      </c>
      <c r="F59" s="453">
        <f t="shared" si="1"/>
        <v>7.3288076711889305E-3</v>
      </c>
      <c r="G59" s="343">
        <f>F14*1000/GDP!C12</f>
        <v>1.7099736981697515E-5</v>
      </c>
      <c r="N59" s="425"/>
      <c r="P59" s="403" t="s">
        <v>227</v>
      </c>
      <c r="Q59" s="391">
        <v>1.2548551539160162</v>
      </c>
      <c r="R59" s="404">
        <v>0.11998466252772294</v>
      </c>
      <c r="S59" s="424"/>
      <c r="T59" s="424"/>
      <c r="U59" s="424"/>
      <c r="AA59" s="368"/>
      <c r="AC59" s="372" t="s">
        <v>227</v>
      </c>
      <c r="AD59" s="373">
        <v>137.92797725229033</v>
      </c>
      <c r="AE59" s="374">
        <v>59.413325452313472</v>
      </c>
      <c r="AF59" s="424"/>
      <c r="AG59" s="424"/>
      <c r="AH59" s="424"/>
      <c r="AJ59" s="365"/>
      <c r="AK59" s="365"/>
      <c r="AL59" s="365"/>
      <c r="AM59" s="365"/>
      <c r="AN59" s="365"/>
      <c r="AO59" s="365"/>
      <c r="AP59" s="365"/>
      <c r="AQ59" s="365"/>
      <c r="AR59" s="365"/>
      <c r="AS59" s="365"/>
      <c r="AT59" s="365"/>
      <c r="AU59" s="365"/>
      <c r="AV59" s="365"/>
      <c r="AW59" s="365"/>
      <c r="AX59" s="365"/>
      <c r="AY59" s="365"/>
      <c r="AZ59" s="365"/>
    </row>
    <row r="60" spans="1:52" x14ac:dyDescent="0.2">
      <c r="A60" s="108" t="s">
        <v>19</v>
      </c>
      <c r="B60" s="104" t="s">
        <v>20</v>
      </c>
      <c r="C60" s="282" t="s">
        <v>227</v>
      </c>
      <c r="D60" s="451">
        <v>1.346024593734373E-2</v>
      </c>
      <c r="E60" s="451">
        <v>2.0463255015859805E-3</v>
      </c>
      <c r="F60" s="453">
        <f t="shared" si="1"/>
        <v>1.5506571438929711E-2</v>
      </c>
      <c r="G60" s="343">
        <f>F15*1000/GDP!C13</f>
        <v>7.551841950550433E-4</v>
      </c>
      <c r="N60" s="425"/>
      <c r="P60" s="403" t="s">
        <v>227</v>
      </c>
      <c r="Q60" s="391">
        <v>0.32718147635740719</v>
      </c>
      <c r="R60" s="404">
        <v>2.4165393263887346E-2</v>
      </c>
      <c r="S60" s="424"/>
      <c r="T60" s="424"/>
      <c r="U60" s="424"/>
      <c r="AA60" s="368"/>
      <c r="AC60" s="372" t="s">
        <v>227</v>
      </c>
      <c r="AD60" s="373">
        <v>37.506258184751815</v>
      </c>
      <c r="AE60" s="374">
        <v>16.156051646818099</v>
      </c>
      <c r="AF60" s="424"/>
      <c r="AG60" s="424"/>
      <c r="AH60" s="424"/>
      <c r="AJ60" s="365"/>
      <c r="AK60" s="365"/>
      <c r="AL60" s="365"/>
      <c r="AM60" s="365"/>
      <c r="AN60" s="365"/>
      <c r="AO60" s="365"/>
      <c r="AP60" s="365"/>
      <c r="AQ60" s="365"/>
      <c r="AR60" s="365"/>
      <c r="AS60" s="365"/>
      <c r="AT60" s="365"/>
      <c r="AU60" s="365"/>
      <c r="AV60" s="365"/>
      <c r="AW60" s="365"/>
      <c r="AX60" s="365"/>
      <c r="AY60" s="365"/>
      <c r="AZ60" s="365"/>
    </row>
    <row r="61" spans="1:52" x14ac:dyDescent="0.2">
      <c r="A61" s="108" t="s">
        <v>21</v>
      </c>
      <c r="B61" s="104" t="s">
        <v>22</v>
      </c>
      <c r="C61" s="282">
        <v>2.9967141602919998E-2</v>
      </c>
      <c r="D61" s="451">
        <v>0.14472196407025825</v>
      </c>
      <c r="E61" s="451">
        <v>9.8306013779390789E-3</v>
      </c>
      <c r="F61" s="453">
        <f t="shared" si="1"/>
        <v>0.15455256544819734</v>
      </c>
      <c r="G61" s="343">
        <f>F16*1000/GDP!C14</f>
        <v>1.2834378258431362E-3</v>
      </c>
      <c r="N61" s="417"/>
      <c r="P61" s="403">
        <v>5.9958266512444972E-2</v>
      </c>
      <c r="Q61" s="391">
        <v>0.16238778467371054</v>
      </c>
      <c r="R61" s="404">
        <v>2.8700809815307367E-2</v>
      </c>
      <c r="S61" s="424"/>
      <c r="T61" s="424"/>
      <c r="U61" s="424"/>
      <c r="AA61" s="373"/>
      <c r="AC61" s="372">
        <v>17.927521687221045</v>
      </c>
      <c r="AD61" s="373">
        <v>36.422164920626052</v>
      </c>
      <c r="AE61" s="374">
        <v>15.68907179831101</v>
      </c>
      <c r="AF61" s="424"/>
      <c r="AG61" s="424"/>
      <c r="AH61" s="424"/>
      <c r="AJ61" s="365"/>
      <c r="AK61" s="365"/>
      <c r="AL61" s="365"/>
      <c r="AM61" s="365"/>
      <c r="AN61" s="365"/>
      <c r="AO61" s="365"/>
      <c r="AP61" s="365"/>
      <c r="AQ61" s="365"/>
      <c r="AR61" s="365"/>
      <c r="AS61" s="365"/>
      <c r="AT61" s="365"/>
      <c r="AU61" s="365"/>
      <c r="AV61" s="365"/>
      <c r="AW61" s="365"/>
      <c r="AX61" s="365"/>
      <c r="AY61" s="365"/>
      <c r="AZ61" s="365"/>
    </row>
    <row r="62" spans="1:52" x14ac:dyDescent="0.2">
      <c r="A62" s="108" t="s">
        <v>23</v>
      </c>
      <c r="B62" s="104" t="s">
        <v>24</v>
      </c>
      <c r="C62" s="282">
        <v>1.3914981809528919E-2</v>
      </c>
      <c r="D62" s="451">
        <v>0.37081202365577132</v>
      </c>
      <c r="E62" s="451">
        <v>3.6007565905213298E-2</v>
      </c>
      <c r="F62" s="453">
        <f t="shared" si="1"/>
        <v>0.40681958956098463</v>
      </c>
      <c r="G62" s="343">
        <f>F17*1000/GDP!C15</f>
        <v>1.0985154774316842E-3</v>
      </c>
      <c r="N62" s="417"/>
      <c r="P62" s="403">
        <v>5.5043440702250472E-2</v>
      </c>
      <c r="Q62" s="391">
        <v>0.40633446362437636</v>
      </c>
      <c r="R62" s="404">
        <v>3.0872801551215186E-2</v>
      </c>
      <c r="S62" s="424"/>
      <c r="T62" s="424"/>
      <c r="U62" s="424"/>
      <c r="AA62" s="373"/>
      <c r="AC62" s="372">
        <v>16.457988769972893</v>
      </c>
      <c r="AD62" s="373">
        <v>33.436611691232763</v>
      </c>
      <c r="AE62" s="374">
        <v>14.403026362085319</v>
      </c>
      <c r="AF62" s="424"/>
      <c r="AG62" s="424"/>
      <c r="AH62" s="424"/>
      <c r="AJ62" s="365"/>
      <c r="AK62" s="365"/>
      <c r="AL62" s="365"/>
      <c r="AM62" s="365"/>
      <c r="AN62" s="365"/>
      <c r="AO62" s="365"/>
      <c r="AP62" s="365"/>
      <c r="AQ62" s="365"/>
      <c r="AR62" s="365"/>
      <c r="AS62" s="365"/>
      <c r="AT62" s="365"/>
      <c r="AU62" s="365"/>
      <c r="AV62" s="365"/>
      <c r="AW62" s="365"/>
      <c r="AX62" s="365"/>
      <c r="AY62" s="365"/>
      <c r="AZ62" s="365"/>
    </row>
    <row r="63" spans="1:52" x14ac:dyDescent="0.2">
      <c r="A63" s="108" t="s">
        <v>25</v>
      </c>
      <c r="B63" s="104" t="s">
        <v>26</v>
      </c>
      <c r="C63" s="282" t="s">
        <v>227</v>
      </c>
      <c r="D63" s="451">
        <v>1.5738457369165449E-2</v>
      </c>
      <c r="E63" s="451">
        <v>3.8927144986128419E-4</v>
      </c>
      <c r="F63" s="453">
        <f t="shared" si="1"/>
        <v>1.6127728819026733E-2</v>
      </c>
      <c r="G63" s="343">
        <f>F18*1000/GDP!C16</f>
        <v>1.360572926130407E-3</v>
      </c>
      <c r="N63" s="425"/>
      <c r="P63" s="403" t="s">
        <v>227</v>
      </c>
      <c r="Q63" s="391">
        <v>1.2461169730138915</v>
      </c>
      <c r="R63" s="404">
        <v>0.13240525505485856</v>
      </c>
      <c r="S63" s="424"/>
      <c r="T63" s="424"/>
      <c r="U63" s="424"/>
      <c r="AA63" s="368"/>
      <c r="AC63" s="372" t="s">
        <v>227</v>
      </c>
      <c r="AD63" s="373">
        <v>107.83929501772182</v>
      </c>
      <c r="AE63" s="374">
        <v>46.452440317575686</v>
      </c>
      <c r="AF63" s="424"/>
      <c r="AG63" s="424"/>
      <c r="AH63" s="424"/>
      <c r="AJ63" s="365"/>
      <c r="AK63" s="365"/>
      <c r="AL63" s="365"/>
      <c r="AM63" s="365"/>
      <c r="AN63" s="365"/>
      <c r="AO63" s="365"/>
      <c r="AP63" s="365"/>
      <c r="AQ63" s="365"/>
      <c r="AR63" s="365"/>
      <c r="AS63" s="365"/>
      <c r="AT63" s="365"/>
      <c r="AU63" s="365"/>
      <c r="AV63" s="365"/>
      <c r="AW63" s="365"/>
      <c r="AX63" s="365"/>
      <c r="AY63" s="365"/>
      <c r="AZ63" s="365"/>
    </row>
    <row r="64" spans="1:52" x14ac:dyDescent="0.2">
      <c r="A64" s="108" t="s">
        <v>27</v>
      </c>
      <c r="B64" s="104" t="s">
        <v>28</v>
      </c>
      <c r="C64" s="282" t="s">
        <v>227</v>
      </c>
      <c r="D64" s="451">
        <v>0.20335789813652852</v>
      </c>
      <c r="E64" s="451">
        <v>1.4674924906454979E-2</v>
      </c>
      <c r="F64" s="453">
        <f t="shared" si="1"/>
        <v>0.21803282304298349</v>
      </c>
      <c r="G64" s="343">
        <f>F19*1000/GDP!C17</f>
        <v>2.7987814252400625E-3</v>
      </c>
      <c r="N64" s="425"/>
      <c r="P64" s="403" t="s">
        <v>227</v>
      </c>
      <c r="Q64" s="391">
        <v>2.672596900204081</v>
      </c>
      <c r="R64" s="404">
        <v>0.14660264641813167</v>
      </c>
      <c r="S64" s="424"/>
      <c r="T64" s="424"/>
      <c r="U64" s="424"/>
      <c r="AA64" s="368"/>
      <c r="AC64" s="372" t="s">
        <v>227</v>
      </c>
      <c r="AD64" s="373">
        <v>245.78577053108916</v>
      </c>
      <c r="AE64" s="374">
        <v>105.87373400974565</v>
      </c>
      <c r="AF64" s="424"/>
      <c r="AG64" s="424"/>
      <c r="AH64" s="424"/>
      <c r="AJ64" s="365"/>
      <c r="AK64" s="365"/>
      <c r="AL64" s="365"/>
      <c r="AM64" s="365"/>
      <c r="AN64" s="365"/>
      <c r="AO64" s="365"/>
      <c r="AP64" s="365"/>
      <c r="AQ64" s="365"/>
      <c r="AR64" s="365"/>
      <c r="AS64" s="365"/>
      <c r="AT64" s="365"/>
      <c r="AU64" s="365"/>
      <c r="AV64" s="365"/>
      <c r="AW64" s="365"/>
      <c r="AX64" s="365"/>
      <c r="AY64" s="365"/>
      <c r="AZ64" s="365"/>
    </row>
    <row r="65" spans="1:52" x14ac:dyDescent="0.2">
      <c r="A65" s="108" t="s">
        <v>29</v>
      </c>
      <c r="B65" s="104" t="s">
        <v>30</v>
      </c>
      <c r="C65" s="282" t="s">
        <v>227</v>
      </c>
      <c r="D65" s="451">
        <v>3.2209632476400906E-3</v>
      </c>
      <c r="E65" s="451">
        <v>3.0536202482337321E-5</v>
      </c>
      <c r="F65" s="453">
        <f t="shared" si="1"/>
        <v>3.2514994501224278E-3</v>
      </c>
      <c r="G65" s="343">
        <f>F20*1000/GDP!C18</f>
        <v>6.423957831079031E-4</v>
      </c>
      <c r="N65" s="425"/>
      <c r="P65" s="403" t="s">
        <v>227</v>
      </c>
      <c r="Q65" s="391">
        <v>0.16793343314077636</v>
      </c>
      <c r="R65" s="404">
        <v>3.1808544252434706E-2</v>
      </c>
      <c r="S65" s="424"/>
      <c r="T65" s="424"/>
      <c r="U65" s="424"/>
      <c r="AA65" s="368"/>
      <c r="AC65" s="372" t="s">
        <v>227</v>
      </c>
      <c r="AD65" s="373">
        <v>18.084123562068893</v>
      </c>
      <c r="AE65" s="374">
        <v>7.7898475720248257</v>
      </c>
      <c r="AF65" s="424"/>
      <c r="AG65" s="424"/>
      <c r="AH65" s="424"/>
      <c r="AJ65" s="365"/>
      <c r="AK65" s="365"/>
      <c r="AL65" s="365"/>
      <c r="AM65" s="365"/>
      <c r="AN65" s="365"/>
      <c r="AO65" s="365"/>
      <c r="AP65" s="365"/>
      <c r="AQ65" s="365"/>
      <c r="AR65" s="365"/>
      <c r="AS65" s="365"/>
      <c r="AT65" s="365"/>
      <c r="AU65" s="365"/>
      <c r="AV65" s="365"/>
      <c r="AW65" s="365"/>
      <c r="AX65" s="365"/>
      <c r="AY65" s="365"/>
      <c r="AZ65" s="365"/>
    </row>
    <row r="66" spans="1:52" x14ac:dyDescent="0.2">
      <c r="A66" s="108" t="s">
        <v>31</v>
      </c>
      <c r="B66" s="104" t="s">
        <v>32</v>
      </c>
      <c r="C66" s="282">
        <v>1.080625599686638E-2</v>
      </c>
      <c r="D66" s="451">
        <v>0.17897802688537953</v>
      </c>
      <c r="E66" s="451">
        <v>7.418951876636385E-3</v>
      </c>
      <c r="F66" s="453">
        <f t="shared" si="1"/>
        <v>0.18639697876201591</v>
      </c>
      <c r="G66" s="343">
        <f>F21*1000/GDP!C19</f>
        <v>1.2548994861293935E-3</v>
      </c>
      <c r="N66" s="425"/>
      <c r="P66" s="403">
        <v>8.4463467225780672E-2</v>
      </c>
      <c r="Q66" s="391">
        <v>0.34282381076365148</v>
      </c>
      <c r="R66" s="404">
        <v>3.5700649038238705E-2</v>
      </c>
      <c r="S66" s="424"/>
      <c r="T66" s="424"/>
      <c r="U66" s="424"/>
      <c r="AA66" s="373"/>
      <c r="AC66" s="372">
        <v>25.254576700508419</v>
      </c>
      <c r="AD66" s="373">
        <v>51.308059955781914</v>
      </c>
      <c r="AE66" s="374">
        <v>22.101262740218019</v>
      </c>
      <c r="AF66" s="424"/>
      <c r="AG66" s="424"/>
      <c r="AH66" s="424"/>
      <c r="AJ66" s="365"/>
      <c r="AK66" s="365"/>
      <c r="AL66" s="365"/>
      <c r="AM66" s="365"/>
      <c r="AN66" s="365"/>
      <c r="AO66" s="365"/>
      <c r="AP66" s="365"/>
      <c r="AQ66" s="365"/>
      <c r="AR66" s="365"/>
      <c r="AS66" s="365"/>
      <c r="AT66" s="365"/>
      <c r="AU66" s="365"/>
      <c r="AV66" s="365"/>
      <c r="AW66" s="365"/>
      <c r="AX66" s="365"/>
      <c r="AY66" s="365"/>
      <c r="AZ66" s="365"/>
    </row>
    <row r="67" spans="1:52" x14ac:dyDescent="0.2">
      <c r="A67" s="108" t="s">
        <v>33</v>
      </c>
      <c r="B67" s="104" t="s">
        <v>34</v>
      </c>
      <c r="C67" s="282" t="s">
        <v>227</v>
      </c>
      <c r="D67" s="451">
        <v>7.6048510756303875E-3</v>
      </c>
      <c r="E67" s="451">
        <v>2.0603417878965861E-2</v>
      </c>
      <c r="F67" s="453">
        <f t="shared" si="1"/>
        <v>2.8208268954596247E-2</v>
      </c>
      <c r="G67" s="343">
        <f>F22*1000/GDP!C20</f>
        <v>1.1088613198650681E-3</v>
      </c>
      <c r="N67" s="425"/>
      <c r="P67" s="403" t="s">
        <v>227</v>
      </c>
      <c r="Q67" s="391">
        <v>1.2889578094288792</v>
      </c>
      <c r="R67" s="404">
        <v>0.10897819675746249</v>
      </c>
      <c r="S67" s="424"/>
      <c r="T67" s="424"/>
      <c r="U67" s="424"/>
      <c r="AA67" s="368"/>
      <c r="AC67" s="372" t="s">
        <v>227</v>
      </c>
      <c r="AD67" s="373">
        <v>125.27553044445084</v>
      </c>
      <c r="AE67" s="374">
        <v>53.963206086122497</v>
      </c>
      <c r="AF67" s="424"/>
      <c r="AG67" s="424"/>
      <c r="AH67" s="424"/>
      <c r="AJ67" s="365"/>
      <c r="AK67" s="365"/>
      <c r="AL67" s="365"/>
      <c r="AM67" s="365"/>
      <c r="AN67" s="365"/>
      <c r="AO67" s="365"/>
      <c r="AP67" s="365"/>
      <c r="AQ67" s="365"/>
      <c r="AR67" s="365"/>
      <c r="AS67" s="365"/>
      <c r="AT67" s="365"/>
      <c r="AU67" s="365"/>
      <c r="AV67" s="365"/>
      <c r="AW67" s="365"/>
      <c r="AX67" s="365"/>
      <c r="AY67" s="365"/>
      <c r="AZ67" s="365"/>
    </row>
    <row r="68" spans="1:52" x14ac:dyDescent="0.2">
      <c r="A68" s="108" t="s">
        <v>35</v>
      </c>
      <c r="B68" s="104" t="s">
        <v>36</v>
      </c>
      <c r="C68" s="282" t="s">
        <v>227</v>
      </c>
      <c r="D68" s="451">
        <v>9.9100585102134715E-3</v>
      </c>
      <c r="E68" s="451">
        <v>2.2169679461478516E-2</v>
      </c>
      <c r="F68" s="453">
        <f t="shared" si="1"/>
        <v>3.2079737971691988E-2</v>
      </c>
      <c r="G68" s="343">
        <f>F23*1000/GDP!C21</f>
        <v>3.26402982720295E-4</v>
      </c>
      <c r="N68" s="425"/>
      <c r="P68" s="403" t="s">
        <v>227</v>
      </c>
      <c r="Q68" s="391">
        <v>3.7824650802341493</v>
      </c>
      <c r="R68" s="404">
        <v>0.15794869949756707</v>
      </c>
      <c r="S68" s="424"/>
      <c r="T68" s="424"/>
      <c r="U68" s="424"/>
      <c r="AA68" s="368"/>
      <c r="AC68" s="372" t="s">
        <v>227</v>
      </c>
      <c r="AD68" s="373">
        <v>181.56941205960922</v>
      </c>
      <c r="AE68" s="374">
        <v>78.212142204845094</v>
      </c>
      <c r="AF68" s="424"/>
      <c r="AG68" s="424"/>
      <c r="AH68" s="424"/>
      <c r="AJ68" s="365"/>
      <c r="AK68" s="365"/>
      <c r="AL68" s="365"/>
      <c r="AM68" s="365"/>
      <c r="AN68" s="365"/>
      <c r="AO68" s="365"/>
      <c r="AP68" s="365"/>
      <c r="AQ68" s="365"/>
      <c r="AR68" s="365"/>
      <c r="AS68" s="365"/>
      <c r="AT68" s="365"/>
      <c r="AU68" s="365"/>
      <c r="AV68" s="365"/>
      <c r="AW68" s="365"/>
      <c r="AX68" s="365"/>
      <c r="AY68" s="365"/>
      <c r="AZ68" s="365"/>
    </row>
    <row r="69" spans="1:52" x14ac:dyDescent="0.2">
      <c r="A69" s="108" t="s">
        <v>37</v>
      </c>
      <c r="B69" s="104" t="s">
        <v>38</v>
      </c>
      <c r="C69" s="282" t="s">
        <v>227</v>
      </c>
      <c r="D69" s="451">
        <v>3.1198197317713347E-3</v>
      </c>
      <c r="E69" s="451">
        <v>1.1738590337254942E-4</v>
      </c>
      <c r="F69" s="453">
        <f t="shared" si="1"/>
        <v>3.237205635143884E-3</v>
      </c>
      <c r="G69" s="343">
        <f>F24*1000/GDP!C22</f>
        <v>5.9095313190985594E-4</v>
      </c>
      <c r="N69" s="425"/>
      <c r="P69" s="403" t="s">
        <v>227</v>
      </c>
      <c r="Q69" s="391">
        <v>0.74636835688309444</v>
      </c>
      <c r="R69" s="404">
        <v>5.6708165880458662E-2</v>
      </c>
      <c r="S69" s="424"/>
      <c r="T69" s="424"/>
      <c r="U69" s="424"/>
      <c r="AA69" s="368"/>
      <c r="AC69" s="372" t="s">
        <v>227</v>
      </c>
      <c r="AD69" s="373">
        <v>61.417455721386482</v>
      </c>
      <c r="AE69" s="374">
        <v>26.455947211878616</v>
      </c>
      <c r="AF69" s="424"/>
      <c r="AG69" s="424"/>
      <c r="AH69" s="424"/>
      <c r="AJ69" s="365"/>
      <c r="AK69" s="365"/>
      <c r="AL69" s="365"/>
      <c r="AM69" s="365"/>
      <c r="AN69" s="365"/>
      <c r="AO69" s="365"/>
      <c r="AP69" s="365"/>
      <c r="AQ69" s="365"/>
      <c r="AR69" s="365"/>
      <c r="AS69" s="365"/>
      <c r="AT69" s="365"/>
      <c r="AU69" s="365"/>
      <c r="AV69" s="365"/>
      <c r="AW69" s="365"/>
      <c r="AX69" s="365"/>
      <c r="AY69" s="365"/>
      <c r="AZ69" s="365"/>
    </row>
    <row r="70" spans="1:52" x14ac:dyDescent="0.2">
      <c r="A70" s="108" t="s">
        <v>39</v>
      </c>
      <c r="B70" s="104" t="s">
        <v>40</v>
      </c>
      <c r="C70" s="282" t="s">
        <v>228</v>
      </c>
      <c r="D70" s="451" t="s">
        <v>228</v>
      </c>
      <c r="E70" s="451" t="s">
        <v>228</v>
      </c>
      <c r="F70" s="453">
        <f t="shared" si="1"/>
        <v>0</v>
      </c>
      <c r="G70" s="343">
        <f>F25*1000/GDP!C23</f>
        <v>1.9797753601719769E-3</v>
      </c>
      <c r="N70" s="425"/>
      <c r="P70" s="403" t="s">
        <v>228</v>
      </c>
      <c r="Q70" s="391" t="s">
        <v>228</v>
      </c>
      <c r="R70" s="404" t="s">
        <v>228</v>
      </c>
      <c r="S70" s="424"/>
      <c r="T70" s="424"/>
      <c r="U70" s="424"/>
      <c r="AA70" s="373"/>
      <c r="AC70" s="403" t="s">
        <v>228</v>
      </c>
      <c r="AD70" s="391" t="s">
        <v>228</v>
      </c>
      <c r="AE70" s="404" t="s">
        <v>228</v>
      </c>
      <c r="AF70" s="424"/>
      <c r="AG70" s="424"/>
      <c r="AH70" s="424"/>
      <c r="AJ70" s="365"/>
      <c r="AK70" s="365"/>
      <c r="AL70" s="365"/>
      <c r="AM70" s="365"/>
      <c r="AN70" s="365"/>
      <c r="AO70" s="365"/>
      <c r="AP70" s="365"/>
      <c r="AQ70" s="365"/>
      <c r="AR70" s="365"/>
      <c r="AS70" s="365"/>
      <c r="AT70" s="365"/>
      <c r="AU70" s="365"/>
      <c r="AV70" s="365"/>
      <c r="AW70" s="365"/>
      <c r="AX70" s="365"/>
      <c r="AY70" s="365"/>
      <c r="AZ70" s="365"/>
    </row>
    <row r="71" spans="1:52" x14ac:dyDescent="0.2">
      <c r="A71" s="108" t="s">
        <v>41</v>
      </c>
      <c r="B71" s="104" t="s">
        <v>42</v>
      </c>
      <c r="C71" s="282">
        <v>1.3175378185109721E-4</v>
      </c>
      <c r="D71" s="451">
        <v>1.2810619511371158E-2</v>
      </c>
      <c r="E71" s="451">
        <v>4.8560580583899163E-4</v>
      </c>
      <c r="F71" s="453">
        <f t="shared" si="1"/>
        <v>1.3296225317210149E-2</v>
      </c>
      <c r="G71" s="343">
        <f>F26*1000/GDP!C24</f>
        <v>1.8540443318168268E-3</v>
      </c>
      <c r="N71" s="425"/>
      <c r="P71" s="403">
        <v>1.3228291350511767E-2</v>
      </c>
      <c r="Q71" s="391">
        <v>7.3107455979975797E-2</v>
      </c>
      <c r="R71" s="404">
        <v>7.419492831764578E-3</v>
      </c>
      <c r="S71" s="424"/>
      <c r="T71" s="424"/>
      <c r="U71" s="424"/>
      <c r="AA71" s="373"/>
      <c r="AC71" s="372">
        <v>3.9552591138030184</v>
      </c>
      <c r="AD71" s="373">
        <v>8.0356394073939317</v>
      </c>
      <c r="AE71" s="374">
        <v>3.4614011518174657</v>
      </c>
      <c r="AF71" s="424"/>
      <c r="AG71" s="424"/>
      <c r="AH71" s="424"/>
      <c r="AJ71" s="365"/>
      <c r="AK71" s="365"/>
      <c r="AL71" s="365"/>
      <c r="AM71" s="365"/>
      <c r="AN71" s="365"/>
      <c r="AO71" s="365"/>
      <c r="AP71" s="365"/>
      <c r="AQ71" s="365"/>
      <c r="AR71" s="365"/>
      <c r="AS71" s="365"/>
      <c r="AT71" s="365"/>
      <c r="AU71" s="365"/>
      <c r="AV71" s="365"/>
      <c r="AW71" s="365"/>
      <c r="AX71" s="365"/>
      <c r="AY71" s="365"/>
      <c r="AZ71" s="365"/>
    </row>
    <row r="72" spans="1:52" x14ac:dyDescent="0.2">
      <c r="A72" s="108" t="s">
        <v>43</v>
      </c>
      <c r="B72" s="104" t="s">
        <v>44</v>
      </c>
      <c r="C72" s="282" t="s">
        <v>227</v>
      </c>
      <c r="D72" s="451">
        <v>0.36911705466913802</v>
      </c>
      <c r="E72" s="451">
        <v>7.6478615853037626E-2</v>
      </c>
      <c r="F72" s="453">
        <f t="shared" si="1"/>
        <v>0.44559567052217564</v>
      </c>
      <c r="G72" s="343">
        <f>F27*1000/GDP!C25</f>
        <v>1.6036400504910073E-5</v>
      </c>
      <c r="N72" s="425"/>
      <c r="P72" s="282" t="s">
        <v>227</v>
      </c>
      <c r="Q72" s="391">
        <v>2.1410502010970887</v>
      </c>
      <c r="R72" s="404">
        <v>0.15113454904459742</v>
      </c>
      <c r="S72" s="424"/>
      <c r="T72" s="424"/>
      <c r="U72" s="424"/>
      <c r="AA72" s="373"/>
      <c r="AC72" s="282" t="s">
        <v>227</v>
      </c>
      <c r="AD72" s="373">
        <v>265.66268994914282</v>
      </c>
      <c r="AE72" s="374">
        <v>114.4358394353483</v>
      </c>
      <c r="AF72" s="424"/>
      <c r="AG72" s="424"/>
      <c r="AH72" s="424"/>
      <c r="AJ72" s="365"/>
      <c r="AK72" s="365"/>
      <c r="AL72" s="365"/>
      <c r="AM72" s="365"/>
      <c r="AN72" s="365"/>
      <c r="AO72" s="365"/>
      <c r="AP72" s="365"/>
      <c r="AQ72" s="365"/>
      <c r="AR72" s="365"/>
      <c r="AS72" s="365"/>
      <c r="AT72" s="365"/>
      <c r="AU72" s="365"/>
      <c r="AV72" s="365"/>
      <c r="AW72" s="365"/>
      <c r="AX72" s="365"/>
      <c r="AY72" s="365"/>
      <c r="AZ72" s="365"/>
    </row>
    <row r="73" spans="1:52" x14ac:dyDescent="0.2">
      <c r="A73" s="108" t="s">
        <v>45</v>
      </c>
      <c r="B73" s="104" t="s">
        <v>46</v>
      </c>
      <c r="C73" s="282" t="s">
        <v>227</v>
      </c>
      <c r="D73" s="451">
        <v>3.9140318468981618E-2</v>
      </c>
      <c r="E73" s="451">
        <v>3.429744216470848E-3</v>
      </c>
      <c r="F73" s="453">
        <f t="shared" si="1"/>
        <v>4.2570062685452464E-2</v>
      </c>
      <c r="G73" s="343">
        <f>F28*1000/GDP!C26</f>
        <v>3.4224893103501964E-3</v>
      </c>
      <c r="N73" s="425"/>
      <c r="P73" s="403" t="s">
        <v>227</v>
      </c>
      <c r="Q73" s="391">
        <v>0.98914122994646503</v>
      </c>
      <c r="R73" s="404">
        <v>0.12759465091037378</v>
      </c>
      <c r="S73" s="424"/>
      <c r="T73" s="424"/>
      <c r="U73" s="424"/>
      <c r="AA73" s="368"/>
      <c r="AC73" s="372" t="s">
        <v>227</v>
      </c>
      <c r="AD73" s="373">
        <v>76.623821991372708</v>
      </c>
      <c r="AE73" s="374">
        <v>33.00618311139602</v>
      </c>
      <c r="AF73" s="424"/>
      <c r="AG73" s="424"/>
      <c r="AH73" s="424"/>
      <c r="AJ73" s="365"/>
      <c r="AK73" s="365"/>
      <c r="AL73" s="365"/>
      <c r="AM73" s="365"/>
      <c r="AN73" s="365"/>
      <c r="AO73" s="365"/>
      <c r="AP73" s="365"/>
      <c r="AQ73" s="365"/>
      <c r="AR73" s="365"/>
      <c r="AS73" s="365"/>
      <c r="AT73" s="365"/>
      <c r="AU73" s="365"/>
      <c r="AV73" s="365"/>
      <c r="AW73" s="365"/>
      <c r="AX73" s="365"/>
      <c r="AY73" s="365"/>
      <c r="AZ73" s="365"/>
    </row>
    <row r="74" spans="1:52" x14ac:dyDescent="0.2">
      <c r="A74" s="108" t="s">
        <v>47</v>
      </c>
      <c r="B74" s="104" t="s">
        <v>48</v>
      </c>
      <c r="C74" s="282" t="s">
        <v>227</v>
      </c>
      <c r="D74" s="451">
        <v>0.17486182204846745</v>
      </c>
      <c r="E74" s="451">
        <v>2.2987051204735855E-2</v>
      </c>
      <c r="F74" s="453">
        <f t="shared" si="1"/>
        <v>0.1978488732532033</v>
      </c>
      <c r="G74" s="343">
        <f>F29*1000/GDP!C27</f>
        <v>4.6881374632877443E-3</v>
      </c>
      <c r="N74" s="425"/>
      <c r="P74" s="403" t="s">
        <v>227</v>
      </c>
      <c r="Q74" s="391">
        <v>3.3966942899857702</v>
      </c>
      <c r="R74" s="404">
        <v>0.16812002636389858</v>
      </c>
      <c r="S74" s="424"/>
      <c r="T74" s="424"/>
      <c r="U74" s="424"/>
      <c r="AA74" s="368"/>
      <c r="AC74" s="372" t="s">
        <v>227</v>
      </c>
      <c r="AD74" s="373">
        <v>285.49335017464352</v>
      </c>
      <c r="AE74" s="374">
        <v>122.97801842893139</v>
      </c>
      <c r="AF74" s="424"/>
      <c r="AG74" s="424"/>
      <c r="AH74" s="424"/>
      <c r="AJ74" s="365"/>
      <c r="AK74" s="365"/>
      <c r="AL74" s="365"/>
      <c r="AM74" s="365"/>
      <c r="AN74" s="365"/>
      <c r="AO74" s="365"/>
      <c r="AP74" s="365"/>
      <c r="AQ74" s="365"/>
      <c r="AR74" s="365"/>
      <c r="AS74" s="365"/>
      <c r="AT74" s="365"/>
      <c r="AU74" s="365"/>
      <c r="AV74" s="365"/>
      <c r="AW74" s="365"/>
      <c r="AX74" s="365"/>
      <c r="AY74" s="365"/>
      <c r="AZ74" s="365"/>
    </row>
    <row r="75" spans="1:52" x14ac:dyDescent="0.2">
      <c r="A75" s="108" t="s">
        <v>49</v>
      </c>
      <c r="B75" s="104" t="s">
        <v>50</v>
      </c>
      <c r="C75" s="282" t="s">
        <v>227</v>
      </c>
      <c r="D75" s="451">
        <v>0.1213736453327985</v>
      </c>
      <c r="E75" s="451">
        <v>1.8123029618365809E-2</v>
      </c>
      <c r="F75" s="453">
        <f t="shared" si="1"/>
        <v>0.1394966749511643</v>
      </c>
      <c r="G75" s="343">
        <f>F30*1000/GDP!C28</f>
        <v>1.4561925755874694E-4</v>
      </c>
      <c r="N75" s="425"/>
      <c r="P75" s="403" t="s">
        <v>227</v>
      </c>
      <c r="Q75" s="391">
        <v>3.5583009478979335</v>
      </c>
      <c r="R75" s="404">
        <v>0.21475328378203354</v>
      </c>
      <c r="S75" s="424"/>
      <c r="T75" s="424"/>
      <c r="U75" s="424"/>
      <c r="AA75" s="368"/>
      <c r="AC75" s="372" t="s">
        <v>227</v>
      </c>
      <c r="AD75" s="373">
        <v>355.40290279288598</v>
      </c>
      <c r="AE75" s="374">
        <v>153.09198866671574</v>
      </c>
      <c r="AF75" s="424"/>
      <c r="AG75" s="424"/>
      <c r="AH75" s="424"/>
      <c r="AJ75" s="365"/>
      <c r="AK75" s="365"/>
      <c r="AL75" s="365"/>
      <c r="AM75" s="365"/>
      <c r="AN75" s="365"/>
      <c r="AO75" s="365"/>
      <c r="AP75" s="365"/>
      <c r="AQ75" s="365"/>
      <c r="AR75" s="365"/>
      <c r="AS75" s="365"/>
      <c r="AT75" s="365"/>
      <c r="AU75" s="365"/>
      <c r="AV75" s="365"/>
      <c r="AW75" s="365"/>
      <c r="AX75" s="365"/>
      <c r="AY75" s="365"/>
      <c r="AZ75" s="365"/>
    </row>
    <row r="76" spans="1:52" x14ac:dyDescent="0.2">
      <c r="A76" s="108" t="s">
        <v>51</v>
      </c>
      <c r="B76" s="104" t="s">
        <v>52</v>
      </c>
      <c r="C76" s="282" t="s">
        <v>227</v>
      </c>
      <c r="D76" s="451">
        <v>1.0940586379723856E-3</v>
      </c>
      <c r="E76" s="451">
        <v>3.1335279893807887E-4</v>
      </c>
      <c r="F76" s="453">
        <f t="shared" si="1"/>
        <v>1.4074114369104645E-3</v>
      </c>
      <c r="G76" s="343">
        <f>F31*1000/GDP!C29</f>
        <v>6.5026089117914542E-5</v>
      </c>
      <c r="N76" s="425"/>
      <c r="P76" s="403" t="s">
        <v>227</v>
      </c>
      <c r="Q76" s="391">
        <v>0.17421315891280026</v>
      </c>
      <c r="R76" s="404">
        <v>7.505456261989913E-3</v>
      </c>
      <c r="S76" s="424"/>
      <c r="T76" s="424"/>
      <c r="U76" s="424"/>
      <c r="AA76" s="368"/>
      <c r="AC76" s="372" t="s">
        <v>227</v>
      </c>
      <c r="AD76" s="373">
        <v>9.7841051508887986</v>
      </c>
      <c r="AE76" s="374">
        <v>4.2145635364906378</v>
      </c>
      <c r="AF76" s="424"/>
      <c r="AG76" s="424"/>
      <c r="AH76" s="424"/>
      <c r="AJ76" s="365"/>
      <c r="AK76" s="365"/>
      <c r="AL76" s="365"/>
      <c r="AM76" s="365"/>
      <c r="AN76" s="365"/>
      <c r="AO76" s="365"/>
      <c r="AP76" s="365"/>
      <c r="AQ76" s="365"/>
      <c r="AR76" s="365"/>
      <c r="AS76" s="365"/>
      <c r="AT76" s="365"/>
      <c r="AU76" s="365"/>
      <c r="AV76" s="365"/>
      <c r="AW76" s="365"/>
      <c r="AX76" s="365"/>
      <c r="AY76" s="365"/>
      <c r="AZ76" s="365"/>
    </row>
    <row r="77" spans="1:52" x14ac:dyDescent="0.2">
      <c r="A77" s="108" t="s">
        <v>53</v>
      </c>
      <c r="B77" s="104" t="s">
        <v>54</v>
      </c>
      <c r="C77" s="282">
        <v>6.6784369798698964E-3</v>
      </c>
      <c r="D77" s="451">
        <v>9.7286876603398492E-2</v>
      </c>
      <c r="E77" s="451">
        <v>5.3220988343738382E-3</v>
      </c>
      <c r="F77" s="453">
        <f t="shared" si="1"/>
        <v>0.10260897543777234</v>
      </c>
      <c r="G77" s="343">
        <f>F32*1000/GDP!C30</f>
        <v>1.6332909813139593E-3</v>
      </c>
      <c r="N77" s="425"/>
      <c r="P77" s="403">
        <v>4.7267584258403966E-2</v>
      </c>
      <c r="Q77" s="391">
        <v>0.37065903380728654</v>
      </c>
      <c r="R77" s="404">
        <v>4.7813303695749154E-2</v>
      </c>
      <c r="S77" s="424"/>
      <c r="T77" s="424"/>
      <c r="U77" s="424"/>
      <c r="W77" s="365"/>
      <c r="X77" s="365"/>
      <c r="AA77" s="373"/>
      <c r="AC77" s="372">
        <v>14.133007693262787</v>
      </c>
      <c r="AD77" s="373">
        <v>28.713100784890827</v>
      </c>
      <c r="AE77" s="374">
        <v>12.368344955551564</v>
      </c>
      <c r="AF77" s="424"/>
      <c r="AG77" s="424"/>
      <c r="AH77" s="424"/>
      <c r="AJ77" s="365"/>
      <c r="AK77" s="365"/>
      <c r="AL77" s="365"/>
      <c r="AM77" s="365"/>
      <c r="AN77" s="365"/>
      <c r="AO77" s="365"/>
      <c r="AP77" s="365"/>
      <c r="AQ77" s="365"/>
      <c r="AR77" s="365"/>
      <c r="AS77" s="365"/>
      <c r="AT77" s="365"/>
      <c r="AU77" s="365"/>
      <c r="AV77" s="365"/>
      <c r="AW77" s="365"/>
      <c r="AX77" s="365"/>
      <c r="AY77" s="365"/>
      <c r="AZ77" s="365"/>
    </row>
    <row r="78" spans="1:52" x14ac:dyDescent="0.2">
      <c r="A78" s="108" t="s">
        <v>55</v>
      </c>
      <c r="B78" s="104" t="s">
        <v>56</v>
      </c>
      <c r="C78" s="282" t="s">
        <v>227</v>
      </c>
      <c r="D78" s="451">
        <v>3.2620899250285253E-2</v>
      </c>
      <c r="E78" s="451">
        <v>4.2483246876323013E-3</v>
      </c>
      <c r="F78" s="453">
        <f t="shared" si="1"/>
        <v>3.6869223937917556E-2</v>
      </c>
      <c r="G78" s="343">
        <f>F33*1000/GDP!C31</f>
        <v>7.0164257513545243E-4</v>
      </c>
      <c r="N78" s="425"/>
      <c r="P78" s="403" t="s">
        <v>227</v>
      </c>
      <c r="Q78" s="391">
        <v>0.25603091790507226</v>
      </c>
      <c r="R78" s="404">
        <v>2.0639968360454265E-2</v>
      </c>
      <c r="S78" s="424"/>
      <c r="T78" s="424"/>
      <c r="U78" s="424"/>
      <c r="AA78" s="368"/>
      <c r="AC78" s="372" t="s">
        <v>227</v>
      </c>
      <c r="AD78" s="373">
        <v>27.814545745468326</v>
      </c>
      <c r="AE78" s="374">
        <v>11.981286839732364</v>
      </c>
      <c r="AF78" s="424"/>
      <c r="AG78" s="424"/>
      <c r="AH78" s="424"/>
      <c r="AJ78" s="365"/>
      <c r="AK78" s="365"/>
      <c r="AL78" s="365"/>
      <c r="AM78" s="365"/>
      <c r="AN78" s="365"/>
      <c r="AO78" s="365"/>
      <c r="AP78" s="365"/>
      <c r="AQ78" s="365"/>
      <c r="AR78" s="365"/>
      <c r="AS78" s="365"/>
      <c r="AT78" s="365"/>
      <c r="AU78" s="365"/>
      <c r="AV78" s="365"/>
      <c r="AW78" s="365"/>
      <c r="AX78" s="365"/>
      <c r="AY78" s="365"/>
      <c r="AZ78" s="365"/>
    </row>
    <row r="79" spans="1:52" x14ac:dyDescent="0.2">
      <c r="A79" s="108" t="s">
        <v>57</v>
      </c>
      <c r="B79" s="104" t="s">
        <v>58</v>
      </c>
      <c r="C79" s="282">
        <v>9.1641610542478899E-4</v>
      </c>
      <c r="D79" s="451">
        <v>6.7799362743229757E-2</v>
      </c>
      <c r="E79" s="451">
        <v>2.0458509782990755E-3</v>
      </c>
      <c r="F79" s="453">
        <f t="shared" si="1"/>
        <v>6.9845213721528826E-2</v>
      </c>
      <c r="G79" s="343">
        <f>F34*1000/GDP!C32</f>
        <v>1.2147617255416103E-3</v>
      </c>
      <c r="N79" s="425"/>
      <c r="P79" s="403">
        <v>2.1018718014330022E-2</v>
      </c>
      <c r="Q79" s="391">
        <v>0.10210901179721044</v>
      </c>
      <c r="R79" s="404">
        <v>9.3035515156847451E-3</v>
      </c>
      <c r="S79" s="424"/>
      <c r="T79" s="424"/>
      <c r="U79" s="424"/>
      <c r="AA79" s="373"/>
      <c r="AC79" s="372">
        <v>6.2845966862846767</v>
      </c>
      <c r="AD79" s="373">
        <v>12.768001119231231</v>
      </c>
      <c r="AE79" s="374">
        <v>5.4998950973145746</v>
      </c>
      <c r="AF79" s="424"/>
      <c r="AG79" s="424"/>
      <c r="AH79" s="424"/>
      <c r="AJ79" s="365"/>
      <c r="AK79" s="365"/>
      <c r="AL79" s="365"/>
      <c r="AM79" s="365"/>
      <c r="AN79" s="365"/>
      <c r="AO79" s="365"/>
      <c r="AP79" s="365"/>
      <c r="AQ79" s="365"/>
      <c r="AR79" s="365"/>
      <c r="AS79" s="365"/>
      <c r="AT79" s="365"/>
      <c r="AU79" s="365"/>
      <c r="AV79" s="365"/>
      <c r="AW79" s="365"/>
      <c r="AX79" s="365"/>
      <c r="AY79" s="365"/>
      <c r="AZ79" s="365"/>
    </row>
    <row r="80" spans="1:52" x14ac:dyDescent="0.2">
      <c r="A80" s="108" t="s">
        <v>59</v>
      </c>
      <c r="B80" s="107" t="s">
        <v>60</v>
      </c>
      <c r="C80" s="282" t="s">
        <v>227</v>
      </c>
      <c r="D80" s="451">
        <v>2.0717041646367441E-3</v>
      </c>
      <c r="E80" s="451">
        <v>1.9163432506841475E-4</v>
      </c>
      <c r="F80" s="453">
        <f t="shared" si="1"/>
        <v>2.263338489705159E-3</v>
      </c>
      <c r="G80" s="343">
        <f>F35*1000/GDP!C33</f>
        <v>2.8234718007584932E-4</v>
      </c>
      <c r="N80" s="425"/>
      <c r="P80" s="403" t="s">
        <v>227</v>
      </c>
      <c r="Q80" s="391">
        <v>5.8275785221849341E-2</v>
      </c>
      <c r="R80" s="404">
        <v>5.4783969430650297E-3</v>
      </c>
      <c r="S80" s="424"/>
      <c r="T80" s="424"/>
      <c r="U80" s="424"/>
      <c r="AA80" s="368"/>
      <c r="AC80" s="372" t="s">
        <v>227</v>
      </c>
      <c r="AD80" s="373">
        <v>5.4512792459655417</v>
      </c>
      <c r="AE80" s="374">
        <v>2.348172099845788</v>
      </c>
      <c r="AF80" s="424"/>
      <c r="AG80" s="424"/>
      <c r="AH80" s="424"/>
      <c r="AJ80" s="365"/>
      <c r="AK80" s="365"/>
      <c r="AL80" s="365"/>
      <c r="AM80" s="365"/>
      <c r="AN80" s="365"/>
      <c r="AO80" s="365"/>
      <c r="AP80" s="365"/>
      <c r="AQ80" s="365"/>
      <c r="AR80" s="365"/>
      <c r="AS80" s="365"/>
      <c r="AT80" s="365"/>
      <c r="AU80" s="365"/>
      <c r="AV80" s="365"/>
      <c r="AW80" s="365"/>
      <c r="AX80" s="365"/>
      <c r="AY80" s="365"/>
      <c r="AZ80" s="365"/>
    </row>
    <row r="81" spans="1:66" x14ac:dyDescent="0.2">
      <c r="A81" s="108" t="s">
        <v>61</v>
      </c>
      <c r="B81" s="107" t="s">
        <v>62</v>
      </c>
      <c r="C81" s="282" t="s">
        <v>227</v>
      </c>
      <c r="D81" s="451">
        <v>7.0638114451396991E-2</v>
      </c>
      <c r="E81" s="451">
        <v>4.2430507768241978E-3</v>
      </c>
      <c r="F81" s="453">
        <f t="shared" si="1"/>
        <v>7.4881165228221191E-2</v>
      </c>
      <c r="G81" s="343">
        <f>F36*1000/GDP!C34</f>
        <v>9.8213146615408042E-4</v>
      </c>
      <c r="N81" s="425"/>
      <c r="P81" s="403" t="s">
        <v>227</v>
      </c>
      <c r="Q81" s="391">
        <v>0.34778255354929344</v>
      </c>
      <c r="R81" s="404">
        <v>3.4132819377557702E-2</v>
      </c>
      <c r="S81" s="424"/>
      <c r="T81" s="424"/>
      <c r="U81" s="424"/>
      <c r="AA81" s="368"/>
      <c r="AC81" s="372" t="s">
        <v>227</v>
      </c>
      <c r="AD81" s="373">
        <v>35.09044298962111</v>
      </c>
      <c r="AE81" s="374">
        <v>15.115424376845137</v>
      </c>
      <c r="AF81" s="424"/>
      <c r="AG81" s="424"/>
      <c r="AH81" s="424"/>
      <c r="AJ81" s="365"/>
      <c r="AK81" s="365"/>
      <c r="AL81" s="365"/>
      <c r="AM81" s="365"/>
      <c r="AN81" s="365"/>
      <c r="AO81" s="365"/>
      <c r="AP81" s="365"/>
      <c r="AQ81" s="365"/>
      <c r="AR81" s="365"/>
      <c r="AS81" s="365"/>
      <c r="AT81" s="365"/>
      <c r="AU81" s="365"/>
      <c r="AV81" s="365"/>
      <c r="AW81" s="365"/>
      <c r="AX81" s="365"/>
      <c r="AY81" s="365"/>
      <c r="AZ81" s="365"/>
    </row>
    <row r="82" spans="1:66" x14ac:dyDescent="0.2">
      <c r="A82" s="108" t="s">
        <v>63</v>
      </c>
      <c r="B82" s="107" t="s">
        <v>64</v>
      </c>
      <c r="C82" s="282" t="s">
        <v>227</v>
      </c>
      <c r="D82" s="451">
        <v>7.8251966178939439E-3</v>
      </c>
      <c r="E82" s="451">
        <v>2.7388188162628804E-2</v>
      </c>
      <c r="F82" s="453">
        <f t="shared" si="1"/>
        <v>3.5213384780522744E-2</v>
      </c>
      <c r="G82" s="343">
        <f>F37*1000/GDP!C35</f>
        <v>1.1799623223254282E-3</v>
      </c>
      <c r="N82" s="425"/>
      <c r="P82" s="403" t="s">
        <v>227</v>
      </c>
      <c r="Q82" s="391">
        <v>2.5324260899333151</v>
      </c>
      <c r="R82" s="404">
        <v>4.5913277279267764E-2</v>
      </c>
      <c r="S82" s="424"/>
      <c r="T82" s="424"/>
      <c r="U82" s="424"/>
      <c r="AA82" s="368"/>
      <c r="AC82" s="403" t="s">
        <v>227</v>
      </c>
      <c r="AD82" s="373">
        <v>289.82209695903492</v>
      </c>
      <c r="AE82" s="374">
        <v>186.31420518795105</v>
      </c>
      <c r="AF82" s="424"/>
      <c r="AG82" s="424"/>
      <c r="AH82" s="424"/>
      <c r="AJ82" s="365"/>
      <c r="AK82" s="365"/>
      <c r="AL82" s="365"/>
      <c r="AM82" s="365"/>
      <c r="AN82" s="365"/>
      <c r="AO82" s="365"/>
      <c r="AP82" s="365"/>
      <c r="AQ82" s="365"/>
      <c r="AR82" s="365"/>
      <c r="AS82" s="365"/>
      <c r="AT82" s="365"/>
      <c r="AU82" s="365"/>
      <c r="AV82" s="365"/>
      <c r="AW82" s="365"/>
      <c r="AX82" s="365"/>
      <c r="AY82" s="365"/>
      <c r="AZ82" s="365"/>
    </row>
    <row r="83" spans="1:66" x14ac:dyDescent="0.2">
      <c r="A83" s="108" t="s">
        <v>63</v>
      </c>
      <c r="B83" s="107" t="s">
        <v>65</v>
      </c>
      <c r="C83" s="282" t="s">
        <v>227</v>
      </c>
      <c r="D83" s="451">
        <v>7.8251966178939439E-3</v>
      </c>
      <c r="E83" s="451">
        <v>2.7388188162628804E-2</v>
      </c>
      <c r="F83" s="453">
        <f t="shared" si="1"/>
        <v>3.5213384780522744E-2</v>
      </c>
      <c r="G83" s="343">
        <f>F38*1000/GDP!C36</f>
        <v>1.1762199621267984E-3</v>
      </c>
      <c r="N83" s="425"/>
      <c r="P83" s="403" t="s">
        <v>227</v>
      </c>
      <c r="Q83" s="391">
        <v>2.4003670607036636</v>
      </c>
      <c r="R83" s="404">
        <v>4.3543121770821168E-2</v>
      </c>
      <c r="S83" s="424"/>
      <c r="T83" s="424"/>
      <c r="U83" s="424"/>
      <c r="AA83" s="368"/>
      <c r="AC83" s="403" t="s">
        <v>227</v>
      </c>
      <c r="AD83" s="373">
        <v>279.47130778192655</v>
      </c>
      <c r="AE83" s="374">
        <v>176.6979881459923</v>
      </c>
      <c r="AF83" s="424"/>
      <c r="AG83" s="424"/>
      <c r="AH83" s="424"/>
      <c r="AJ83" s="365"/>
      <c r="AK83" s="365"/>
      <c r="AL83" s="365"/>
      <c r="AM83" s="365"/>
      <c r="AN83" s="365"/>
      <c r="AO83" s="365"/>
      <c r="AP83" s="365"/>
      <c r="AQ83" s="365"/>
      <c r="AR83" s="365"/>
      <c r="AS83" s="365"/>
      <c r="AT83" s="365"/>
      <c r="AU83" s="365"/>
      <c r="AV83" s="365"/>
      <c r="AW83" s="365"/>
      <c r="AX83" s="365"/>
      <c r="AY83" s="365"/>
      <c r="AZ83" s="365"/>
    </row>
    <row r="84" spans="1:66" x14ac:dyDescent="0.2">
      <c r="A84" s="108" t="s">
        <v>66</v>
      </c>
      <c r="B84" s="107" t="s">
        <v>67</v>
      </c>
      <c r="C84" s="282" t="s">
        <v>227</v>
      </c>
      <c r="D84" s="451">
        <v>0.32095024180973331</v>
      </c>
      <c r="E84" s="451">
        <v>0.29059892662843856</v>
      </c>
      <c r="F84" s="453">
        <f t="shared" si="1"/>
        <v>0.61154916843817186</v>
      </c>
      <c r="G84" s="343">
        <f>F39*1000/GDP!C37</f>
        <v>1.9721277443285876E-3</v>
      </c>
      <c r="N84" s="425"/>
      <c r="P84" s="403" t="s">
        <v>227</v>
      </c>
      <c r="Q84" s="391">
        <v>2.5080115793524524</v>
      </c>
      <c r="R84" s="404">
        <v>2.3435397308745047</v>
      </c>
      <c r="S84" s="424"/>
      <c r="T84" s="424"/>
      <c r="U84" s="424"/>
      <c r="AA84" s="368"/>
      <c r="AC84" s="403" t="s">
        <v>227</v>
      </c>
      <c r="AD84" s="373">
        <v>362.50742435852123</v>
      </c>
      <c r="AE84" s="374">
        <v>9081.2164571387038</v>
      </c>
      <c r="AF84" s="424"/>
      <c r="AG84" s="424"/>
      <c r="AH84" s="424"/>
      <c r="AJ84" s="365"/>
      <c r="AK84" s="365"/>
      <c r="AL84" s="365"/>
      <c r="AM84" s="365"/>
      <c r="AN84" s="365"/>
      <c r="AO84" s="365"/>
      <c r="AP84" s="365"/>
      <c r="AQ84" s="365"/>
      <c r="AR84" s="365"/>
      <c r="AS84" s="365"/>
      <c r="AT84" s="365"/>
      <c r="AU84" s="365"/>
      <c r="AV84" s="365"/>
      <c r="AW84" s="365"/>
      <c r="AX84" s="365"/>
      <c r="AY84" s="365"/>
      <c r="AZ84" s="365"/>
    </row>
    <row r="85" spans="1:66" x14ac:dyDescent="0.2">
      <c r="A85" s="108" t="s">
        <v>66</v>
      </c>
      <c r="B85" s="107" t="s">
        <v>68</v>
      </c>
      <c r="C85" s="282" t="s">
        <v>227</v>
      </c>
      <c r="D85" s="451">
        <v>5.9959770971188204E-3</v>
      </c>
      <c r="E85" s="451">
        <v>5.0374798501154762E-2</v>
      </c>
      <c r="F85" s="453">
        <f t="shared" si="1"/>
        <v>5.6370775598273581E-2</v>
      </c>
      <c r="G85" s="343">
        <f>F40*1000/GDP!C38</f>
        <v>5.1081922047566675E-3</v>
      </c>
      <c r="N85" s="425"/>
      <c r="P85" s="403" t="s">
        <v>227</v>
      </c>
      <c r="Q85" s="391">
        <v>8.4450381649560846</v>
      </c>
      <c r="R85" s="404">
        <v>20.902406017076665</v>
      </c>
      <c r="S85" s="424"/>
      <c r="T85" s="424"/>
      <c r="U85" s="424"/>
      <c r="AA85" s="368"/>
      <c r="AC85" s="403" t="s">
        <v>227</v>
      </c>
      <c r="AD85" s="373">
        <v>1220.643899330827</v>
      </c>
      <c r="AE85" s="374">
        <v>50374.798501154757</v>
      </c>
      <c r="AF85" s="424"/>
      <c r="AG85" s="424"/>
      <c r="AH85" s="424"/>
      <c r="AJ85" s="365"/>
      <c r="AK85" s="365"/>
      <c r="AL85" s="365"/>
      <c r="AM85" s="365"/>
      <c r="AN85" s="365"/>
      <c r="AO85" s="365"/>
      <c r="AP85" s="365"/>
      <c r="AQ85" s="365"/>
      <c r="AR85" s="365"/>
      <c r="AS85" s="365"/>
      <c r="AT85" s="365"/>
      <c r="AU85" s="365"/>
      <c r="AV85" s="365"/>
      <c r="AW85" s="365"/>
      <c r="AX85" s="365"/>
      <c r="AY85" s="365"/>
      <c r="AZ85" s="365"/>
    </row>
    <row r="86" spans="1:66" x14ac:dyDescent="0.2">
      <c r="A86" s="108" t="s">
        <v>69</v>
      </c>
      <c r="B86" s="107" t="s">
        <v>70</v>
      </c>
      <c r="C86" s="405">
        <v>0.33140565641859038</v>
      </c>
      <c r="D86" s="406">
        <v>1.0747984816041272</v>
      </c>
      <c r="E86" s="406">
        <v>7.6152934021830751E-2</v>
      </c>
      <c r="F86" s="454">
        <f t="shared" si="1"/>
        <v>1.1509514156259579</v>
      </c>
      <c r="G86" s="344">
        <f>F41*1000/GDP!C39</f>
        <v>1.2955415895848279E-3</v>
      </c>
      <c r="N86" s="425"/>
      <c r="P86" s="153">
        <v>0.18741695682730697</v>
      </c>
      <c r="Q86" s="154">
        <v>0.2460461512549853</v>
      </c>
      <c r="R86" s="155">
        <v>0.35388695581500412</v>
      </c>
      <c r="S86" s="424"/>
      <c r="T86" s="424"/>
      <c r="U86" s="424"/>
      <c r="AA86" s="373"/>
      <c r="AC86" s="375">
        <v>113.49508781458573</v>
      </c>
      <c r="AD86" s="376">
        <v>113.49508781458574</v>
      </c>
      <c r="AE86" s="377">
        <v>113.49170495056744</v>
      </c>
      <c r="AF86" s="424"/>
      <c r="AG86" s="424"/>
      <c r="AH86" s="424"/>
      <c r="AJ86" s="365"/>
      <c r="AK86" s="365"/>
      <c r="AL86" s="365"/>
      <c r="AM86" s="365"/>
      <c r="AN86" s="365"/>
      <c r="AO86" s="365"/>
      <c r="AP86" s="365"/>
      <c r="AQ86" s="365"/>
      <c r="AR86" s="365"/>
      <c r="AS86" s="365"/>
      <c r="AT86" s="365"/>
      <c r="AU86" s="365"/>
      <c r="AV86" s="365"/>
      <c r="AW86" s="365"/>
      <c r="AX86" s="365"/>
      <c r="AY86" s="365"/>
      <c r="AZ86" s="365"/>
      <c r="BA86" s="365"/>
      <c r="BB86" s="365"/>
      <c r="BC86" s="365"/>
      <c r="BD86" s="365"/>
      <c r="BE86" s="365"/>
      <c r="BF86" s="365"/>
      <c r="BG86" s="365"/>
      <c r="BH86" s="365"/>
      <c r="BI86" s="365"/>
      <c r="BJ86" s="365"/>
      <c r="BK86" s="365"/>
      <c r="BL86" s="365"/>
      <c r="BM86" s="365"/>
      <c r="BN86" s="365"/>
    </row>
    <row r="87" spans="1:66" x14ac:dyDescent="0.2">
      <c r="AC87" s="13" t="s">
        <v>327</v>
      </c>
    </row>
    <row r="88" spans="1:66" s="8" customFormat="1" ht="13.5" thickBot="1" x14ac:dyDescent="0.25"/>
    <row r="89" spans="1:66" ht="13.5" thickTop="1" x14ac:dyDescent="0.2"/>
    <row r="91" spans="1:66" ht="20.25" thickBot="1" x14ac:dyDescent="0.35">
      <c r="A91" s="3" t="s">
        <v>87</v>
      </c>
    </row>
    <row r="92" spans="1:66" ht="13.5" thickTop="1" x14ac:dyDescent="0.2">
      <c r="AF92" s="365"/>
      <c r="AG92" s="365"/>
    </row>
    <row r="93" spans="1:66" x14ac:dyDescent="0.2">
      <c r="C93" s="18" t="s">
        <v>84</v>
      </c>
      <c r="D93" s="634" t="s">
        <v>366</v>
      </c>
      <c r="P93" s="23" t="s">
        <v>78</v>
      </c>
      <c r="AC93" s="26" t="s">
        <v>73</v>
      </c>
      <c r="AF93" s="365"/>
      <c r="AG93" s="365"/>
    </row>
    <row r="94" spans="1:66" ht="25.5" x14ac:dyDescent="0.2">
      <c r="C94" s="12" t="s">
        <v>182</v>
      </c>
      <c r="D94" s="635"/>
      <c r="P94" s="22" t="s">
        <v>182</v>
      </c>
      <c r="AC94" s="29" t="s">
        <v>182</v>
      </c>
      <c r="AF94" s="365"/>
      <c r="AG94" s="365"/>
    </row>
    <row r="95" spans="1:66" x14ac:dyDescent="0.2">
      <c r="A95" s="11" t="s">
        <v>1</v>
      </c>
      <c r="B95" s="11" t="s">
        <v>2</v>
      </c>
      <c r="C95" s="141">
        <v>8.9071634899126367E-2</v>
      </c>
      <c r="D95" s="335">
        <f>C95*1000/GDP!C3</f>
        <v>5.9880914368077477E-6</v>
      </c>
      <c r="P95" s="144">
        <v>5.9786676434353245E-2</v>
      </c>
      <c r="Q95" s="424"/>
      <c r="R95" s="31"/>
      <c r="AC95" s="144">
        <v>86.316600214575686</v>
      </c>
      <c r="AF95" s="365"/>
      <c r="AG95" s="365"/>
    </row>
    <row r="96" spans="1:66" x14ac:dyDescent="0.2">
      <c r="A96" s="106" t="s">
        <v>1</v>
      </c>
      <c r="B96" s="106" t="s">
        <v>319</v>
      </c>
      <c r="C96" s="281">
        <v>8.8952675835815523E-2</v>
      </c>
      <c r="D96" s="336">
        <f>C96*1000/GDP!C4</f>
        <v>6.9376213772932769E-6</v>
      </c>
      <c r="P96" s="142">
        <v>5.9773429790614882E-2</v>
      </c>
      <c r="Q96" s="424"/>
      <c r="R96" s="365"/>
      <c r="AC96" s="145">
        <v>86.33018982230935</v>
      </c>
      <c r="AF96" s="365"/>
      <c r="AG96" s="365"/>
    </row>
    <row r="97" spans="1:33" x14ac:dyDescent="0.2">
      <c r="A97" s="11" t="s">
        <v>3</v>
      </c>
      <c r="B97" s="11" t="s">
        <v>4</v>
      </c>
      <c r="C97" s="142">
        <v>1.9115299186216398E-3</v>
      </c>
      <c r="D97" s="336">
        <f>C97*1000/GDP!C5</f>
        <v>5.9060178293805186E-6</v>
      </c>
      <c r="P97" s="142">
        <v>0.10584329560474195</v>
      </c>
      <c r="Q97" s="424"/>
      <c r="R97" s="31"/>
      <c r="AC97" s="145">
        <v>95.576495931081993</v>
      </c>
      <c r="AF97" s="365"/>
      <c r="AG97" s="365"/>
    </row>
    <row r="98" spans="1:33" x14ac:dyDescent="0.2">
      <c r="A98" s="11" t="s">
        <v>5</v>
      </c>
      <c r="B98" s="5" t="s">
        <v>6</v>
      </c>
      <c r="C98" s="142">
        <v>5.8976118995850138E-3</v>
      </c>
      <c r="D98" s="336">
        <f>C98*1000/GDP!C6</f>
        <v>1.520116683871994E-5</v>
      </c>
      <c r="P98" s="142">
        <v>5.656639074990423E-2</v>
      </c>
      <c r="Q98" s="424"/>
      <c r="R98" s="31"/>
      <c r="AC98" s="145">
        <v>94.522438943089952</v>
      </c>
      <c r="AF98" s="365"/>
      <c r="AG98" s="365"/>
    </row>
    <row r="99" spans="1:33" x14ac:dyDescent="0.2">
      <c r="A99" s="11" t="s">
        <v>7</v>
      </c>
      <c r="B99" s="5" t="s">
        <v>8</v>
      </c>
      <c r="C99" s="142">
        <v>1.5132027383692047E-3</v>
      </c>
      <c r="D99" s="336">
        <f>C99*1000/GDP!C7</f>
        <v>1.4896073578213149E-5</v>
      </c>
      <c r="P99" s="142">
        <v>2.7045625350656022E-2</v>
      </c>
      <c r="Q99" s="424"/>
      <c r="R99" s="31"/>
      <c r="AC99" s="145">
        <v>44.78755558068638</v>
      </c>
      <c r="AF99" s="365"/>
      <c r="AG99" s="365"/>
    </row>
    <row r="100" spans="1:33" x14ac:dyDescent="0.2">
      <c r="A100" s="11" t="s">
        <v>9</v>
      </c>
      <c r="B100" s="5" t="s">
        <v>10</v>
      </c>
      <c r="C100" s="142">
        <v>6.8016205008271488E-4</v>
      </c>
      <c r="D100" s="336">
        <f>C100*1000/GDP!C8</f>
        <v>9.2744733229163307E-6</v>
      </c>
      <c r="I100" s="637"/>
      <c r="P100" s="142">
        <v>7.7379072819421496E-2</v>
      </c>
      <c r="Q100" s="424"/>
      <c r="R100" s="31"/>
      <c r="AC100" s="145">
        <v>65.849590969327693</v>
      </c>
      <c r="AF100" s="365"/>
      <c r="AG100" s="365"/>
    </row>
    <row r="101" spans="1:33" x14ac:dyDescent="0.2">
      <c r="A101" s="11" t="s">
        <v>11</v>
      </c>
      <c r="B101" s="5" t="s">
        <v>12</v>
      </c>
      <c r="C101" s="142">
        <v>0</v>
      </c>
      <c r="D101" s="281" t="s">
        <v>220</v>
      </c>
      <c r="I101" s="637"/>
      <c r="P101" s="142" t="e">
        <v>#DIV/0!</v>
      </c>
      <c r="Q101" s="424"/>
      <c r="R101" s="31"/>
      <c r="AC101" s="142" t="e">
        <v>#DIV/0!</v>
      </c>
      <c r="AF101" s="365"/>
      <c r="AG101" s="365"/>
    </row>
    <row r="102" spans="1:33" x14ac:dyDescent="0.2">
      <c r="A102" s="11" t="s">
        <v>13</v>
      </c>
      <c r="B102" s="5" t="s">
        <v>14</v>
      </c>
      <c r="C102" s="142">
        <v>3.4962663806132507E-5</v>
      </c>
      <c r="D102" s="336">
        <f>C102*1000/GDP!C10</f>
        <v>1.2940603530314278E-7</v>
      </c>
      <c r="P102" s="142">
        <v>0.10594746607918942</v>
      </c>
      <c r="Q102" s="424"/>
      <c r="R102" s="31"/>
      <c r="AC102" s="145">
        <v>78.613019830758532</v>
      </c>
      <c r="AF102" s="365"/>
      <c r="AG102" s="365"/>
    </row>
    <row r="103" spans="1:33" x14ac:dyDescent="0.2">
      <c r="A103" s="11" t="s">
        <v>15</v>
      </c>
      <c r="B103" s="5" t="s">
        <v>16</v>
      </c>
      <c r="C103" s="142">
        <v>0</v>
      </c>
      <c r="D103" s="281" t="s">
        <v>220</v>
      </c>
      <c r="P103" s="142" t="e">
        <v>#DIV/0!</v>
      </c>
      <c r="Q103" s="424"/>
      <c r="R103" s="31"/>
      <c r="AC103" s="142" t="e">
        <v>#DIV/0!</v>
      </c>
      <c r="AF103" s="365"/>
      <c r="AG103" s="365"/>
    </row>
    <row r="104" spans="1:33" x14ac:dyDescent="0.2">
      <c r="A104" s="11" t="s">
        <v>17</v>
      </c>
      <c r="B104" s="5" t="s">
        <v>18</v>
      </c>
      <c r="C104" s="586">
        <v>3.347326841014481E-3</v>
      </c>
      <c r="D104" s="336">
        <f>C104*1000/GDP!C12</f>
        <v>1.161499996882085E-4</v>
      </c>
      <c r="P104" s="142">
        <v>0.22873381316704236</v>
      </c>
      <c r="Q104" s="424"/>
      <c r="R104" s="31"/>
      <c r="AC104" s="142">
        <v>75.939625971458042</v>
      </c>
      <c r="AF104" s="365"/>
      <c r="AG104" s="365"/>
    </row>
    <row r="105" spans="1:33" x14ac:dyDescent="0.2">
      <c r="A105" s="11" t="s">
        <v>19</v>
      </c>
      <c r="B105" s="5" t="s">
        <v>20</v>
      </c>
      <c r="C105" s="142">
        <v>3.7925986098322808E-4</v>
      </c>
      <c r="D105" s="336">
        <f>C105*1000/GDP!C13</f>
        <v>2.1666420690863954E-6</v>
      </c>
      <c r="P105" s="142">
        <v>0.2917383546024831</v>
      </c>
      <c r="Q105" s="424"/>
      <c r="R105" s="31"/>
      <c r="AC105" s="145">
        <v>86.354552962334992</v>
      </c>
      <c r="AF105" s="365"/>
      <c r="AG105" s="365"/>
    </row>
    <row r="106" spans="1:33" x14ac:dyDescent="0.2">
      <c r="A106" s="11" t="s">
        <v>21</v>
      </c>
      <c r="B106" s="5" t="s">
        <v>22</v>
      </c>
      <c r="C106" s="142">
        <v>5.4007967908590113E-3</v>
      </c>
      <c r="D106" s="336">
        <f>C106*1000/GDP!C14</f>
        <v>2.6623192432926905E-6</v>
      </c>
      <c r="P106" s="142">
        <v>6.341940806551212E-2</v>
      </c>
      <c r="Q106" s="424"/>
      <c r="R106" s="31"/>
      <c r="AC106" s="145">
        <v>82.635488709362278</v>
      </c>
      <c r="AF106" s="365"/>
      <c r="AG106" s="365"/>
    </row>
    <row r="107" spans="1:33" x14ac:dyDescent="0.2">
      <c r="A107" s="11" t="s">
        <v>23</v>
      </c>
      <c r="B107" s="5" t="s">
        <v>24</v>
      </c>
      <c r="C107" s="142">
        <v>3.7531428921144208E-2</v>
      </c>
      <c r="D107" s="336">
        <f>C107*1000/GDP!C15</f>
        <v>1.2686715935924623E-5</v>
      </c>
      <c r="P107" s="142">
        <v>6.78503641347631E-2</v>
      </c>
      <c r="Q107" s="424"/>
      <c r="R107" s="31"/>
      <c r="AC107" s="145">
        <v>91.462290853660676</v>
      </c>
      <c r="AF107" s="365"/>
      <c r="AG107" s="365"/>
    </row>
    <row r="108" spans="1:33" x14ac:dyDescent="0.2">
      <c r="A108" s="11" t="s">
        <v>25</v>
      </c>
      <c r="B108" s="5" t="s">
        <v>26</v>
      </c>
      <c r="C108" s="142">
        <v>0</v>
      </c>
      <c r="D108" s="281" t="s">
        <v>220</v>
      </c>
      <c r="P108" s="142" t="e">
        <v>#DIV/0!</v>
      </c>
      <c r="Q108" s="424"/>
      <c r="R108" s="31"/>
      <c r="AC108" s="142" t="e">
        <v>#DIV/0!</v>
      </c>
      <c r="AF108" s="365"/>
      <c r="AG108" s="365"/>
    </row>
    <row r="109" spans="1:33" x14ac:dyDescent="0.2">
      <c r="A109" s="11" t="s">
        <v>27</v>
      </c>
      <c r="B109" s="5" t="s">
        <v>28</v>
      </c>
      <c r="C109" s="142">
        <v>9.5151666623841385E-4</v>
      </c>
      <c r="D109" s="336">
        <f>C109*1000/GDP!C17</f>
        <v>4.9133107142812121E-6</v>
      </c>
      <c r="P109" s="142">
        <v>5.2166483894649875E-2</v>
      </c>
      <c r="Q109" s="424"/>
      <c r="R109" s="31"/>
      <c r="AC109" s="145">
        <v>71.415916451775672</v>
      </c>
      <c r="AF109" s="365"/>
      <c r="AG109" s="365"/>
    </row>
    <row r="110" spans="1:33" x14ac:dyDescent="0.2">
      <c r="A110" s="11" t="s">
        <v>29</v>
      </c>
      <c r="B110" s="5" t="s">
        <v>30</v>
      </c>
      <c r="C110" s="142">
        <v>0</v>
      </c>
      <c r="D110" s="281" t="s">
        <v>220</v>
      </c>
      <c r="P110" s="142" t="e">
        <v>#DIV/0!</v>
      </c>
      <c r="Q110" s="424"/>
      <c r="R110" s="31"/>
      <c r="AC110" s="142" t="e">
        <v>#DIV/0!</v>
      </c>
      <c r="AF110" s="365"/>
      <c r="AG110" s="365"/>
    </row>
    <row r="111" spans="1:33" x14ac:dyDescent="0.2">
      <c r="A111" s="11" t="s">
        <v>31</v>
      </c>
      <c r="B111" s="5" t="s">
        <v>32</v>
      </c>
      <c r="C111" s="142">
        <v>2.1978684809259233E-4</v>
      </c>
      <c r="D111" s="336">
        <f>C111*1000/GDP!C19</f>
        <v>1.2847254544160685E-7</v>
      </c>
      <c r="P111" s="142">
        <v>0.35449491627837471</v>
      </c>
      <c r="Q111" s="424"/>
      <c r="R111" s="31"/>
      <c r="AC111" s="145">
        <v>85.787769739366695</v>
      </c>
      <c r="AF111" s="365"/>
      <c r="AG111" s="365"/>
    </row>
    <row r="112" spans="1:33" x14ac:dyDescent="0.2">
      <c r="A112" s="11" t="s">
        <v>33</v>
      </c>
      <c r="B112" s="5" t="s">
        <v>34</v>
      </c>
      <c r="C112" s="142">
        <v>0</v>
      </c>
      <c r="D112" s="281" t="s">
        <v>220</v>
      </c>
      <c r="P112" s="142" t="e">
        <v>#DIV/0!</v>
      </c>
      <c r="Q112" s="424"/>
      <c r="R112" s="31"/>
      <c r="AC112" s="142" t="e">
        <v>#DIV/0!</v>
      </c>
      <c r="AF112" s="365"/>
      <c r="AG112" s="365"/>
    </row>
    <row r="113" spans="1:33" x14ac:dyDescent="0.2">
      <c r="A113" s="11" t="s">
        <v>35</v>
      </c>
      <c r="B113" s="5" t="s">
        <v>36</v>
      </c>
      <c r="C113" s="142">
        <v>0</v>
      </c>
      <c r="D113" s="281" t="s">
        <v>220</v>
      </c>
      <c r="P113" s="142" t="e">
        <v>#DIV/0!</v>
      </c>
      <c r="Q113" s="424"/>
      <c r="R113" s="31"/>
      <c r="AC113" s="142" t="e">
        <v>#DIV/0!</v>
      </c>
      <c r="AF113" s="365"/>
      <c r="AG113" s="365"/>
    </row>
    <row r="114" spans="1:33" x14ac:dyDescent="0.2">
      <c r="A114" s="11" t="s">
        <v>37</v>
      </c>
      <c r="B114" s="5" t="s">
        <v>38</v>
      </c>
      <c r="C114" s="142">
        <v>4.0563592778205149E-4</v>
      </c>
      <c r="D114" s="336">
        <f>C114*1000/GDP!C22</f>
        <v>9.3732306077745516E-6</v>
      </c>
      <c r="P114" s="142">
        <v>0.17261103309874531</v>
      </c>
      <c r="Q114" s="424"/>
      <c r="R114" s="31"/>
      <c r="AC114" s="145">
        <v>171.23014483395536</v>
      </c>
      <c r="AF114" s="365"/>
      <c r="AG114" s="365"/>
    </row>
    <row r="115" spans="1:33" x14ac:dyDescent="0.2">
      <c r="A115" s="11" t="s">
        <v>39</v>
      </c>
      <c r="B115" s="5" t="s">
        <v>40</v>
      </c>
      <c r="C115" s="142">
        <v>0</v>
      </c>
      <c r="D115" s="281" t="s">
        <v>220</v>
      </c>
      <c r="P115" s="142" t="e">
        <v>#DIV/0!</v>
      </c>
      <c r="Q115" s="424"/>
      <c r="R115" s="31"/>
      <c r="AC115" s="142" t="e">
        <v>#DIV/0!</v>
      </c>
      <c r="AF115" s="365"/>
      <c r="AG115" s="365"/>
    </row>
    <row r="116" spans="1:33" x14ac:dyDescent="0.2">
      <c r="A116" s="11" t="s">
        <v>41</v>
      </c>
      <c r="B116" s="5" t="s">
        <v>42</v>
      </c>
      <c r="C116" s="142">
        <v>2.4055152846528014E-2</v>
      </c>
      <c r="D116" s="336">
        <f>C116*1000/GDP!C24</f>
        <v>3.8084668934677829E-5</v>
      </c>
      <c r="P116" s="142">
        <v>4.9562486548939959E-2</v>
      </c>
      <c r="Q116" s="424"/>
      <c r="R116" s="31"/>
      <c r="AC116" s="145">
        <v>93.623537090947593</v>
      </c>
      <c r="AF116" s="365"/>
      <c r="AG116" s="365"/>
    </row>
    <row r="117" spans="1:33" x14ac:dyDescent="0.2">
      <c r="A117" s="11" t="s">
        <v>43</v>
      </c>
      <c r="B117" s="5" t="s">
        <v>44</v>
      </c>
      <c r="C117" s="142">
        <v>1.0151450194820021E-4</v>
      </c>
      <c r="D117" s="336">
        <f>C117*1000/GDP!C25</f>
        <v>1.3435895046661586E-7</v>
      </c>
      <c r="P117" s="142">
        <v>0.11535738857750023</v>
      </c>
      <c r="Q117" s="424"/>
      <c r="R117" s="31"/>
      <c r="AC117" s="145">
        <v>62.639061997582637</v>
      </c>
      <c r="AF117" s="365"/>
      <c r="AG117" s="365"/>
    </row>
    <row r="118" spans="1:33" x14ac:dyDescent="0.2">
      <c r="A118" s="11" t="s">
        <v>45</v>
      </c>
      <c r="B118" s="5" t="s">
        <v>46</v>
      </c>
      <c r="C118" s="142">
        <v>0</v>
      </c>
      <c r="D118" s="281" t="s">
        <v>220</v>
      </c>
      <c r="P118" s="142" t="e">
        <v>#DIV/0!</v>
      </c>
      <c r="Q118" s="424"/>
      <c r="R118" s="31"/>
      <c r="AC118" s="142" t="e">
        <v>#DIV/0!</v>
      </c>
      <c r="AF118" s="365"/>
      <c r="AG118" s="365"/>
    </row>
    <row r="119" spans="1:33" x14ac:dyDescent="0.2">
      <c r="A119" s="11" t="s">
        <v>47</v>
      </c>
      <c r="B119" s="5" t="s">
        <v>48</v>
      </c>
      <c r="C119" s="142">
        <v>6.1928775451476643E-3</v>
      </c>
      <c r="D119" s="336">
        <f>C119*1000/GDP!C27</f>
        <v>1.8435298192000191E-5</v>
      </c>
      <c r="P119" s="142">
        <v>4.7029750494742284E-2</v>
      </c>
      <c r="Q119" s="424"/>
      <c r="R119" s="31"/>
      <c r="AC119" s="145">
        <v>63.207984664933633</v>
      </c>
      <c r="AF119" s="365"/>
      <c r="AG119" s="365"/>
    </row>
    <row r="120" spans="1:33" x14ac:dyDescent="0.2">
      <c r="A120" s="11" t="s">
        <v>49</v>
      </c>
      <c r="B120" s="5" t="s">
        <v>50</v>
      </c>
      <c r="C120" s="142">
        <v>3.2990981561294727E-4</v>
      </c>
      <c r="D120" s="336">
        <f>C120*1000/GDP!C28</f>
        <v>2.7142348340815753E-6</v>
      </c>
      <c r="P120" s="142">
        <v>4.4522242322934856E-2</v>
      </c>
      <c r="Q120" s="424"/>
      <c r="R120" s="31"/>
      <c r="AC120" s="145">
        <v>73.951444498394778</v>
      </c>
      <c r="AF120" s="365"/>
      <c r="AG120" s="365"/>
    </row>
    <row r="121" spans="1:33" x14ac:dyDescent="0.2">
      <c r="A121" s="11" t="s">
        <v>51</v>
      </c>
      <c r="B121" s="5" t="s">
        <v>52</v>
      </c>
      <c r="C121" s="142">
        <v>0</v>
      </c>
      <c r="D121" s="281" t="s">
        <v>220</v>
      </c>
      <c r="P121" s="142" t="e">
        <v>#DIV/0!</v>
      </c>
      <c r="Q121" s="424"/>
      <c r="R121" s="31"/>
      <c r="AC121" s="142" t="e">
        <v>#DIV/0!</v>
      </c>
      <c r="AF121" s="365"/>
      <c r="AG121" s="365"/>
    </row>
    <row r="122" spans="1:33" x14ac:dyDescent="0.2">
      <c r="A122" s="11" t="s">
        <v>53</v>
      </c>
      <c r="B122" s="5" t="s">
        <v>54</v>
      </c>
      <c r="C122" s="142">
        <v>0</v>
      </c>
      <c r="D122" s="281" t="s">
        <v>220</v>
      </c>
      <c r="P122" s="142" t="e">
        <v>#DIV/0!</v>
      </c>
      <c r="Q122" s="424"/>
      <c r="R122" s="31"/>
      <c r="AC122" s="142" t="e">
        <v>#DIV/0!</v>
      </c>
      <c r="AF122" s="365"/>
      <c r="AG122" s="365"/>
    </row>
    <row r="123" spans="1:33" x14ac:dyDescent="0.2">
      <c r="A123" s="11" t="s">
        <v>55</v>
      </c>
      <c r="B123" s="5" t="s">
        <v>56</v>
      </c>
      <c r="C123" s="142">
        <v>0</v>
      </c>
      <c r="D123" s="281" t="s">
        <v>220</v>
      </c>
      <c r="P123" s="142" t="e">
        <v>#DIV/0!</v>
      </c>
      <c r="Q123" s="424"/>
      <c r="R123" s="31"/>
      <c r="AC123" s="142" t="e">
        <v>#DIV/0!</v>
      </c>
      <c r="AF123" s="365"/>
      <c r="AG123" s="365"/>
    </row>
    <row r="124" spans="1:33" x14ac:dyDescent="0.2">
      <c r="A124" s="11" t="s">
        <v>57</v>
      </c>
      <c r="B124" s="5" t="s">
        <v>58</v>
      </c>
      <c r="C124" s="142">
        <v>1.1895906331083566E-4</v>
      </c>
      <c r="D124" s="336">
        <f>C124*1000/GDP!C32</f>
        <v>5.7943676564401791E-8</v>
      </c>
      <c r="P124" s="142">
        <v>7.1662086331828703E-2</v>
      </c>
      <c r="Q124" s="424"/>
      <c r="R124" s="31"/>
      <c r="AC124" s="145">
        <v>77.226436564653056</v>
      </c>
      <c r="AF124" s="365"/>
      <c r="AG124" s="365"/>
    </row>
    <row r="125" spans="1:33" x14ac:dyDescent="0.2">
      <c r="A125" s="11" t="s">
        <v>59</v>
      </c>
      <c r="B125" s="11" t="s">
        <v>60</v>
      </c>
      <c r="C125" s="142">
        <v>0</v>
      </c>
      <c r="D125" s="281" t="s">
        <v>220</v>
      </c>
      <c r="P125" s="142" t="e">
        <v>#DIV/0!</v>
      </c>
      <c r="Q125" s="424"/>
      <c r="R125" s="31"/>
      <c r="AC125" s="142" t="e">
        <v>#DIV/0!</v>
      </c>
      <c r="AF125" s="365"/>
      <c r="AG125" s="365"/>
    </row>
    <row r="126" spans="1:33" x14ac:dyDescent="0.2">
      <c r="A126" s="11" t="s">
        <v>61</v>
      </c>
      <c r="B126" s="11" t="s">
        <v>62</v>
      </c>
      <c r="C126" s="142">
        <v>4.4626901546069023E-5</v>
      </c>
      <c r="D126" s="336">
        <f>C126*1000/GDP!C34</f>
        <v>1.1402593815667587E-7</v>
      </c>
      <c r="P126" s="142">
        <v>0.10142477624106595</v>
      </c>
      <c r="Q126" s="424"/>
      <c r="R126" s="31"/>
      <c r="AC126" s="145">
        <v>119.47838641197571</v>
      </c>
      <c r="AF126" s="365"/>
      <c r="AG126" s="365"/>
    </row>
    <row r="127" spans="1:33" x14ac:dyDescent="0.2">
      <c r="A127" s="11" t="s">
        <v>63</v>
      </c>
      <c r="B127" s="11" t="s">
        <v>64</v>
      </c>
      <c r="C127" s="142">
        <v>0</v>
      </c>
      <c r="D127" s="281" t="s">
        <v>220</v>
      </c>
      <c r="P127" s="142" t="e">
        <v>#DIV/0!</v>
      </c>
      <c r="Q127" s="424"/>
      <c r="R127" s="31"/>
      <c r="AC127" s="142" t="e">
        <v>#DIV/0!</v>
      </c>
      <c r="AF127" s="365"/>
      <c r="AG127" s="365"/>
    </row>
    <row r="128" spans="1:33" x14ac:dyDescent="0.2">
      <c r="A128" s="11" t="s">
        <v>63</v>
      </c>
      <c r="B128" s="11" t="s">
        <v>65</v>
      </c>
      <c r="C128" s="142">
        <v>0</v>
      </c>
      <c r="D128" s="281" t="s">
        <v>220</v>
      </c>
      <c r="P128" s="142" t="e">
        <v>#DIV/0!</v>
      </c>
      <c r="Q128" s="424"/>
      <c r="R128" s="31"/>
      <c r="AC128" s="142" t="e">
        <v>#DIV/0!</v>
      </c>
      <c r="AF128" s="365"/>
      <c r="AG128" s="365"/>
    </row>
    <row r="129" spans="1:43" x14ac:dyDescent="0.2">
      <c r="A129" s="11" t="s">
        <v>66</v>
      </c>
      <c r="B129" s="11" t="s">
        <v>67</v>
      </c>
      <c r="C129" s="142">
        <v>0</v>
      </c>
      <c r="D129" s="281" t="s">
        <v>220</v>
      </c>
      <c r="P129" s="142" t="e">
        <v>#DIV/0!</v>
      </c>
      <c r="Q129" s="424"/>
      <c r="R129" s="31"/>
      <c r="AC129" s="142" t="e">
        <v>#DIV/0!</v>
      </c>
      <c r="AF129" s="365"/>
      <c r="AG129" s="365"/>
    </row>
    <row r="130" spans="1:43" x14ac:dyDescent="0.2">
      <c r="A130" s="11" t="s">
        <v>66</v>
      </c>
      <c r="B130" s="11" t="s">
        <v>68</v>
      </c>
      <c r="C130" s="257">
        <v>7.5914890025620477E-2</v>
      </c>
      <c r="D130" s="336">
        <f>C130*1000/GDP!C38</f>
        <v>3.5333902734754701E-4</v>
      </c>
      <c r="P130" s="142" t="s">
        <v>485</v>
      </c>
      <c r="Q130" s="424"/>
      <c r="R130" s="31"/>
      <c r="AC130" s="142" t="s">
        <v>485</v>
      </c>
      <c r="AF130" s="365"/>
      <c r="AG130" s="365"/>
    </row>
    <row r="131" spans="1:43" x14ac:dyDescent="0.2">
      <c r="A131" s="11" t="s">
        <v>69</v>
      </c>
      <c r="B131" s="11" t="s">
        <v>70</v>
      </c>
      <c r="C131" s="143">
        <v>0</v>
      </c>
      <c r="D131" s="143" t="s">
        <v>220</v>
      </c>
      <c r="P131" s="143" t="e">
        <v>#DIV/0!</v>
      </c>
      <c r="Q131" s="424"/>
      <c r="R131" s="31"/>
      <c r="AC131" s="143" t="e">
        <v>#DIV/0!</v>
      </c>
      <c r="AF131" s="365"/>
      <c r="AG131" s="365"/>
    </row>
    <row r="132" spans="1:43" x14ac:dyDescent="0.2">
      <c r="P132" s="13" t="s">
        <v>328</v>
      </c>
      <c r="R132" s="365"/>
      <c r="AC132" s="13" t="s">
        <v>327</v>
      </c>
    </row>
    <row r="133" spans="1:43" s="8" customFormat="1" ht="13.5" thickBot="1" x14ac:dyDescent="0.25"/>
    <row r="134" spans="1:43" s="6" customFormat="1" ht="13.5" thickTop="1" x14ac:dyDescent="0.2"/>
    <row r="136" spans="1:43" ht="20.25" thickBot="1" x14ac:dyDescent="0.35">
      <c r="A136" s="3" t="s">
        <v>88</v>
      </c>
    </row>
    <row r="137" spans="1:43" ht="13.5" thickTop="1" x14ac:dyDescent="0.2">
      <c r="AJ137" s="365"/>
      <c r="AK137" s="365"/>
      <c r="AL137" s="31"/>
    </row>
    <row r="138" spans="1:43" ht="12.75" customHeight="1" x14ac:dyDescent="0.2">
      <c r="C138" s="18" t="s">
        <v>270</v>
      </c>
      <c r="D138" s="634" t="s">
        <v>366</v>
      </c>
      <c r="P138" s="23" t="s">
        <v>234</v>
      </c>
      <c r="Q138" s="98"/>
      <c r="R138" s="99"/>
      <c r="S138" s="92"/>
      <c r="T138" s="92"/>
      <c r="U138" s="55"/>
      <c r="AC138" s="26" t="s">
        <v>178</v>
      </c>
      <c r="AD138" s="27"/>
      <c r="AE138" s="28"/>
      <c r="AJ138" s="365"/>
      <c r="AK138" s="365"/>
      <c r="AL138" s="31"/>
    </row>
    <row r="139" spans="1:43" ht="25.5" x14ac:dyDescent="0.2">
      <c r="C139" s="114" t="s">
        <v>183</v>
      </c>
      <c r="D139" s="63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18" t="s">
        <v>221</v>
      </c>
      <c r="Q139" s="117" t="s">
        <v>222</v>
      </c>
      <c r="R139" s="117" t="s">
        <v>223</v>
      </c>
      <c r="S139" s="97"/>
      <c r="T139" s="97"/>
      <c r="U139" s="97"/>
      <c r="AB139" s="15"/>
      <c r="AC139" s="119" t="s">
        <v>179</v>
      </c>
      <c r="AD139" s="119" t="s">
        <v>180</v>
      </c>
      <c r="AE139" s="119" t="s">
        <v>181</v>
      </c>
      <c r="AJ139" s="365"/>
      <c r="AK139" s="365"/>
      <c r="AL139" s="31"/>
    </row>
    <row r="140" spans="1:43" x14ac:dyDescent="0.2">
      <c r="A140" s="106" t="s">
        <v>329</v>
      </c>
      <c r="B140" s="106" t="s">
        <v>368</v>
      </c>
      <c r="C140" s="256">
        <f>SUM($C$142:$C$153,$C$157:$C$176,$C$155)</f>
        <v>75.006487803561782</v>
      </c>
      <c r="D140" s="337">
        <f>C140/VLOOKUP(B140,GDP!$B$3:$C$39,2,FALSE)</f>
        <v>5.0425223229616321E-6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573">
        <v>4.0730766818275831E-2</v>
      </c>
      <c r="Q140" s="574">
        <v>1.021760001493933E-2</v>
      </c>
      <c r="R140" s="539">
        <v>1.2479100878744587E-3</v>
      </c>
      <c r="S140" s="97"/>
      <c r="T140" s="133"/>
      <c r="U140" s="133"/>
      <c r="V140" s="133"/>
      <c r="W140" s="91"/>
      <c r="X140" s="91"/>
      <c r="Y140" s="91"/>
      <c r="Z140" s="91"/>
      <c r="AA140" s="91"/>
      <c r="AB140" s="206"/>
      <c r="AC140" s="207">
        <v>22.948634629542184</v>
      </c>
      <c r="AD140" s="208">
        <v>0.18343911929937184</v>
      </c>
      <c r="AE140" s="209">
        <v>0.807533151020558</v>
      </c>
      <c r="AF140" s="424"/>
      <c r="AG140" s="424"/>
      <c r="AH140" s="424"/>
      <c r="AJ140" s="365"/>
      <c r="AK140" s="365"/>
      <c r="AL140" s="31"/>
      <c r="AO140" s="365"/>
      <c r="AP140" s="31"/>
    </row>
    <row r="141" spans="1:43" x14ac:dyDescent="0.2">
      <c r="A141" s="106" t="s">
        <v>329</v>
      </c>
      <c r="B141" s="106" t="s">
        <v>349</v>
      </c>
      <c r="C141" s="257">
        <v>67.199126005709516</v>
      </c>
      <c r="D141" s="338">
        <f>C141/VLOOKUP(B141,GDP!$B$3:$C$39,2,FALSE)</f>
        <v>5.2410125803649549E-6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303">
        <v>4.2048874880327582E-2</v>
      </c>
      <c r="Q141" s="302">
        <v>1.0812493057810743E-2</v>
      </c>
      <c r="R141" s="304">
        <v>1.3184689253654661E-3</v>
      </c>
      <c r="S141" s="97"/>
      <c r="T141" s="133"/>
      <c r="U141" s="133"/>
      <c r="V141" s="133"/>
      <c r="W141" s="91"/>
      <c r="X141" s="91"/>
      <c r="Y141" s="91"/>
      <c r="Z141" s="91"/>
      <c r="AA141" s="169"/>
      <c r="AB141" s="206"/>
      <c r="AC141" s="258">
        <v>23.233071187716156</v>
      </c>
      <c r="AD141" s="255">
        <v>0.19254680755779521</v>
      </c>
      <c r="AE141" s="259">
        <v>0.84756506457853142</v>
      </c>
      <c r="AF141" s="424"/>
      <c r="AG141" s="424"/>
      <c r="AH141" s="424"/>
      <c r="AJ141" s="365"/>
      <c r="AK141" s="365"/>
      <c r="AL141" s="31"/>
      <c r="AN141" s="365"/>
      <c r="AO141" s="365"/>
      <c r="AP141" s="31"/>
      <c r="AQ141" s="365"/>
    </row>
    <row r="142" spans="1:43" x14ac:dyDescent="0.2">
      <c r="A142" s="11" t="s">
        <v>89</v>
      </c>
      <c r="B142" s="11" t="s">
        <v>58</v>
      </c>
      <c r="C142" s="145">
        <v>4.9123618983133293</v>
      </c>
      <c r="D142" s="338">
        <f>C142/VLOOKUP(B142,GDP!$A$3:$C$39,3,FALSE)</f>
        <v>2.3927584925530532E-6</v>
      </c>
      <c r="N142" s="89"/>
      <c r="P142" s="282">
        <v>3.1355702345164008E-2</v>
      </c>
      <c r="Q142" s="110">
        <v>6.6591792081915069E-3</v>
      </c>
      <c r="R142" s="283">
        <v>9.3993798789722774E-4</v>
      </c>
      <c r="T142" s="133"/>
      <c r="U142" s="133"/>
      <c r="V142" s="133"/>
      <c r="Y142" s="89"/>
      <c r="Z142" s="89"/>
      <c r="AA142" s="89"/>
      <c r="AC142" s="139">
        <v>20.760947183567136</v>
      </c>
      <c r="AD142" s="111">
        <v>0.12982576834769699</v>
      </c>
      <c r="AE142" s="140">
        <v>0.53929702935531409</v>
      </c>
      <c r="AF142" s="424"/>
      <c r="AG142" s="424"/>
      <c r="AH142" s="424"/>
      <c r="AJ142" s="365"/>
      <c r="AK142" s="365"/>
      <c r="AL142" s="31"/>
      <c r="AN142" s="365"/>
      <c r="AO142" s="365"/>
      <c r="AP142" s="31"/>
    </row>
    <row r="143" spans="1:43" x14ac:dyDescent="0.2">
      <c r="A143" s="11" t="s">
        <v>90</v>
      </c>
      <c r="B143" s="11" t="s">
        <v>22</v>
      </c>
      <c r="C143" s="145">
        <v>5.2936218081567308</v>
      </c>
      <c r="D143" s="338">
        <f>C143/VLOOKUP(B143,GDP!$A$3:$C$39,3,FALSE)</f>
        <v>2.6094874057144318E-6</v>
      </c>
      <c r="P143" s="282">
        <v>3.8782405774067601E-2</v>
      </c>
      <c r="Q143" s="110">
        <v>8.2364281728216013E-3</v>
      </c>
      <c r="R143" s="283">
        <v>1.162565457721698E-3</v>
      </c>
      <c r="T143" s="133"/>
      <c r="U143" s="133"/>
      <c r="V143" s="133"/>
      <c r="Z143" s="31"/>
      <c r="AC143" s="139">
        <v>22.385545229545325</v>
      </c>
      <c r="AD143" s="111">
        <v>0.16057543768484669</v>
      </c>
      <c r="AE143" s="140">
        <v>0.61940876031722814</v>
      </c>
      <c r="AF143" s="424"/>
      <c r="AG143" s="424"/>
      <c r="AH143" s="424"/>
      <c r="AJ143" s="365"/>
      <c r="AK143" s="365"/>
      <c r="AL143" s="31"/>
      <c r="AN143" s="365"/>
      <c r="AO143" s="365"/>
      <c r="AP143" s="31"/>
    </row>
    <row r="144" spans="1:43" x14ac:dyDescent="0.2">
      <c r="A144" s="11" t="s">
        <v>91</v>
      </c>
      <c r="B144" s="11" t="s">
        <v>42</v>
      </c>
      <c r="C144" s="145">
        <v>6.0853593662071717</v>
      </c>
      <c r="D144" s="338">
        <f>C144/VLOOKUP(B144,GDP!$A$3:$C$39,3,FALSE)</f>
        <v>9.6344803248253659E-6</v>
      </c>
      <c r="P144" s="282">
        <v>4.6218382431914076E-2</v>
      </c>
      <c r="Q144" s="110">
        <v>9.8156465429744717E-3</v>
      </c>
      <c r="R144" s="283">
        <v>1.385470907610462E-3</v>
      </c>
      <c r="T144" s="133"/>
      <c r="U144" s="133"/>
      <c r="V144" s="133"/>
      <c r="Z144" s="31"/>
      <c r="AC144" s="139">
        <v>25.40859860629299</v>
      </c>
      <c r="AD144" s="111">
        <v>0.19136350208198652</v>
      </c>
      <c r="AE144" s="140">
        <v>0.75858381528386576</v>
      </c>
      <c r="AF144" s="424"/>
      <c r="AG144" s="424"/>
      <c r="AH144" s="424"/>
      <c r="AJ144" s="365"/>
      <c r="AK144" s="365"/>
      <c r="AL144" s="31"/>
      <c r="AN144" s="365"/>
      <c r="AO144" s="365"/>
      <c r="AP144" s="31"/>
    </row>
    <row r="145" spans="1:42" x14ac:dyDescent="0.2">
      <c r="A145" s="11" t="s">
        <v>92</v>
      </c>
      <c r="B145" s="11" t="s">
        <v>24</v>
      </c>
      <c r="C145" s="145">
        <v>5.7338461089504795</v>
      </c>
      <c r="D145" s="338">
        <f>C145/VLOOKUP(B145,GDP!$A$3:$C$39,3,FALSE)</f>
        <v>1.9382069613549827E-6</v>
      </c>
      <c r="P145" s="282">
        <v>4.556395347138574E-2</v>
      </c>
      <c r="Q145" s="110">
        <v>9.6766619436433471E-3</v>
      </c>
      <c r="R145" s="283">
        <v>1.3658533390543692E-3</v>
      </c>
      <c r="T145" s="133"/>
      <c r="U145" s="133"/>
      <c r="V145" s="133"/>
      <c r="AC145" s="139">
        <v>24.774387197470126</v>
      </c>
      <c r="AD145" s="111">
        <v>0.18865389150798895</v>
      </c>
      <c r="AE145" s="140">
        <v>0.69990780584408419</v>
      </c>
      <c r="AF145" s="424"/>
      <c r="AG145" s="424"/>
      <c r="AH145" s="424"/>
      <c r="AJ145" s="365"/>
      <c r="AK145" s="365"/>
      <c r="AL145" s="31"/>
      <c r="AN145" s="365"/>
      <c r="AO145" s="365"/>
      <c r="AP145" s="31"/>
    </row>
    <row r="146" spans="1:42" x14ac:dyDescent="0.2">
      <c r="A146" s="11" t="s">
        <v>93</v>
      </c>
      <c r="B146" s="11" t="s">
        <v>54</v>
      </c>
      <c r="C146" s="145">
        <v>3.8189908865866871</v>
      </c>
      <c r="D146" s="338">
        <f>C146/VLOOKUP(B146,GDP!$A$3:$C$39,3,FALSE)</f>
        <v>3.0799530679734012E-6</v>
      </c>
      <c r="P146" s="282">
        <v>3.7477817087540791E-2</v>
      </c>
      <c r="Q146" s="110">
        <v>7.9593656544659531E-3</v>
      </c>
      <c r="R146" s="283">
        <v>1.1234582978325938E-3</v>
      </c>
      <c r="T146" s="133"/>
      <c r="U146" s="133"/>
      <c r="V146" s="133"/>
      <c r="AA146" s="89"/>
      <c r="AC146" s="139">
        <v>21.591223768984587</v>
      </c>
      <c r="AD146" s="111">
        <v>0.15517389295969156</v>
      </c>
      <c r="AE146" s="140">
        <v>0.71718731320722406</v>
      </c>
      <c r="AF146" s="424"/>
      <c r="AG146" s="424"/>
      <c r="AH146" s="424"/>
      <c r="AJ146" s="365"/>
      <c r="AK146" s="365"/>
      <c r="AL146" s="31"/>
      <c r="AN146" s="365"/>
      <c r="AO146" s="365"/>
      <c r="AP146" s="31"/>
    </row>
    <row r="147" spans="1:42" x14ac:dyDescent="0.2">
      <c r="A147" s="11" t="s">
        <v>94</v>
      </c>
      <c r="B147" s="11" t="s">
        <v>54</v>
      </c>
      <c r="C147" s="145">
        <v>3.1638915662119258</v>
      </c>
      <c r="D147" s="338">
        <f>C147/VLOOKUP(B147,GDP!$A$3:$C$39,3,FALSE)</f>
        <v>2.5516262870161207E-6</v>
      </c>
      <c r="P147" s="282">
        <v>3.555983668975294E-2</v>
      </c>
      <c r="Q147" s="110">
        <v>7.7763471489371112E-3</v>
      </c>
      <c r="R147" s="283">
        <v>1.0701329186465387E-3</v>
      </c>
      <c r="T147" s="133"/>
      <c r="U147" s="133"/>
      <c r="V147" s="133"/>
      <c r="AC147" s="139">
        <v>21.591223768984591</v>
      </c>
      <c r="AD147" s="111">
        <v>0.14461285693549944</v>
      </c>
      <c r="AE147" s="140">
        <v>0.70477546879687347</v>
      </c>
      <c r="AF147" s="424"/>
      <c r="AG147" s="424"/>
      <c r="AH147" s="424"/>
      <c r="AJ147" s="365"/>
      <c r="AK147" s="365"/>
      <c r="AL147" s="31"/>
      <c r="AN147" s="365"/>
      <c r="AO147" s="365"/>
      <c r="AP147" s="31"/>
    </row>
    <row r="148" spans="1:42" x14ac:dyDescent="0.2">
      <c r="A148" s="11" t="s">
        <v>95</v>
      </c>
      <c r="B148" s="11" t="s">
        <v>58</v>
      </c>
      <c r="C148" s="145">
        <v>2.8949998995389277</v>
      </c>
      <c r="D148" s="338">
        <f>C148/VLOOKUP(B148,GDP!$A$3:$C$39,3,FALSE)</f>
        <v>1.4101232236046004E-6</v>
      </c>
      <c r="P148" s="282">
        <v>3.2283318973279435E-2</v>
      </c>
      <c r="Q148" s="110">
        <v>7.0598270078228841E-3</v>
      </c>
      <c r="R148" s="283">
        <v>9.7152983738049703E-4</v>
      </c>
      <c r="T148" s="133"/>
      <c r="U148" s="133"/>
      <c r="V148" s="133"/>
      <c r="AC148" s="139">
        <v>20.76094718356714</v>
      </c>
      <c r="AD148" s="111">
        <v>0.13128808854826016</v>
      </c>
      <c r="AE148" s="140">
        <v>0.64480395120260015</v>
      </c>
      <c r="AF148" s="424"/>
      <c r="AG148" s="424"/>
      <c r="AH148" s="424"/>
      <c r="AJ148" s="365"/>
      <c r="AK148" s="365"/>
      <c r="AL148" s="31"/>
      <c r="AN148" s="365"/>
      <c r="AO148" s="365"/>
      <c r="AP148" s="31"/>
    </row>
    <row r="149" spans="1:42" x14ac:dyDescent="0.2">
      <c r="A149" s="11" t="s">
        <v>96</v>
      </c>
      <c r="B149" s="11" t="s">
        <v>24</v>
      </c>
      <c r="C149" s="145">
        <v>4.8855091553411105</v>
      </c>
      <c r="D149" s="338">
        <f>C149/VLOOKUP(B149,GDP!$A$3:$C$39,3,FALSE)</f>
        <v>1.6514443664374639E-6</v>
      </c>
      <c r="P149" s="282">
        <v>5.6800519988317373E-2</v>
      </c>
      <c r="Q149" s="110">
        <v>1.2421332682795454E-2</v>
      </c>
      <c r="R149" s="283">
        <v>1.709347170687511E-3</v>
      </c>
      <c r="T149" s="133"/>
      <c r="U149" s="133"/>
      <c r="V149" s="133"/>
      <c r="AC149" s="139">
        <v>24.774387197470134</v>
      </c>
      <c r="AD149" s="111">
        <v>0.23099334067806668</v>
      </c>
      <c r="AE149" s="140">
        <v>1.1548695223486125</v>
      </c>
      <c r="AF149" s="424"/>
      <c r="AG149" s="424"/>
      <c r="AH149" s="424"/>
      <c r="AJ149" s="365"/>
      <c r="AK149" s="365"/>
      <c r="AL149" s="31"/>
      <c r="AN149" s="365"/>
      <c r="AO149" s="365"/>
      <c r="AP149" s="31"/>
    </row>
    <row r="150" spans="1:42" x14ac:dyDescent="0.2">
      <c r="A150" s="11" t="s">
        <v>97</v>
      </c>
      <c r="B150" s="11" t="s">
        <v>32</v>
      </c>
      <c r="C150" s="145">
        <v>3.6543403448451284</v>
      </c>
      <c r="D150" s="338">
        <f>C150/VLOOKUP(B150,GDP!$A$3:$C$39,3,FALSE)</f>
        <v>2.1360805256847234E-6</v>
      </c>
      <c r="P150" s="282">
        <v>4.3051647721960649E-2</v>
      </c>
      <c r="Q150" s="110">
        <v>9.4146821016246832E-3</v>
      </c>
      <c r="R150" s="283">
        <v>1.295590467166582E-3</v>
      </c>
      <c r="T150" s="133"/>
      <c r="U150" s="133"/>
      <c r="V150" s="133"/>
      <c r="AC150" s="139">
        <v>23.263680430122378</v>
      </c>
      <c r="AD150" s="111">
        <v>0.17508015650272868</v>
      </c>
      <c r="AE150" s="140">
        <v>0.84405804177396249</v>
      </c>
      <c r="AF150" s="424"/>
      <c r="AG150" s="424"/>
      <c r="AH150" s="424"/>
      <c r="AJ150" s="365"/>
      <c r="AK150" s="365"/>
      <c r="AL150" s="31"/>
      <c r="AN150" s="365"/>
      <c r="AO150" s="365"/>
      <c r="AP150" s="31"/>
    </row>
    <row r="151" spans="1:42" x14ac:dyDescent="0.2">
      <c r="A151" s="11" t="s">
        <v>98</v>
      </c>
      <c r="B151" s="11" t="s">
        <v>22</v>
      </c>
      <c r="C151" s="145">
        <v>2.6208212860668638</v>
      </c>
      <c r="D151" s="338">
        <f>C151/VLOOKUP(B151,GDP!$A$3:$C$39,3,FALSE)</f>
        <v>1.2919321376683614E-6</v>
      </c>
      <c r="P151" s="282">
        <v>4.126092036759501E-2</v>
      </c>
      <c r="Q151" s="110">
        <v>9.0230796969753436E-3</v>
      </c>
      <c r="R151" s="283">
        <v>1.2417005602205326E-3</v>
      </c>
      <c r="T151" s="133"/>
      <c r="U151" s="133"/>
      <c r="V151" s="133"/>
      <c r="AC151" s="139">
        <v>22.385545229545329</v>
      </c>
      <c r="AD151" s="111">
        <v>0.16779772151949973</v>
      </c>
      <c r="AE151" s="140">
        <v>0.81322449864420676</v>
      </c>
      <c r="AF151" s="424"/>
      <c r="AG151" s="424"/>
      <c r="AH151" s="424"/>
      <c r="AJ151" s="365"/>
      <c r="AK151" s="365"/>
      <c r="AL151" s="31"/>
      <c r="AN151" s="365"/>
      <c r="AO151" s="365"/>
      <c r="AP151" s="31"/>
    </row>
    <row r="152" spans="1:42" x14ac:dyDescent="0.2">
      <c r="A152" s="11" t="s">
        <v>99</v>
      </c>
      <c r="B152" s="11" t="s">
        <v>16</v>
      </c>
      <c r="C152" s="145">
        <v>3.8006150360394715</v>
      </c>
      <c r="D152" s="338">
        <f>C152/VLOOKUP(B152,GDP!$A$3:$C$39,3,FALSE)</f>
        <v>1.8446722043369338E-5</v>
      </c>
      <c r="P152" s="282">
        <v>5.377531586452175E-2</v>
      </c>
      <c r="Q152" s="110">
        <v>1.2096660903128314E-2</v>
      </c>
      <c r="R152" s="283">
        <v>2.090869371172986E-3</v>
      </c>
      <c r="T152" s="133"/>
      <c r="U152" s="133"/>
      <c r="V152" s="133"/>
      <c r="AC152" s="139">
        <v>28.59927637509761</v>
      </c>
      <c r="AD152" s="111">
        <v>0.26172072300490445</v>
      </c>
      <c r="AE152" s="140">
        <v>1.1689079574708985</v>
      </c>
      <c r="AF152" s="424"/>
      <c r="AG152" s="424"/>
      <c r="AH152" s="424"/>
      <c r="AJ152" s="365"/>
      <c r="AK152" s="365"/>
      <c r="AL152" s="31"/>
      <c r="AN152" s="365"/>
      <c r="AO152" s="365"/>
      <c r="AP152" s="31"/>
    </row>
    <row r="153" spans="1:42" x14ac:dyDescent="0.2">
      <c r="A153" s="11" t="s">
        <v>100</v>
      </c>
      <c r="B153" s="11" t="s">
        <v>30</v>
      </c>
      <c r="C153" s="145">
        <v>3.7608398988372884</v>
      </c>
      <c r="D153" s="338">
        <f>C153/VLOOKUP(B153,GDP!$A$3:$C$39,3,FALSE)</f>
        <v>1.4929240481111536E-5</v>
      </c>
      <c r="P153" s="282">
        <v>5.5634669884843363E-2</v>
      </c>
      <c r="Q153" s="110">
        <v>1.2514919256819138E-2</v>
      </c>
      <c r="R153" s="283">
        <v>2.1631639975969795E-3</v>
      </c>
      <c r="T153" s="133"/>
      <c r="U153" s="133"/>
      <c r="V153" s="133"/>
      <c r="AC153" s="139">
        <v>36.245565717398698</v>
      </c>
      <c r="AD153" s="111">
        <v>0.27077006973020573</v>
      </c>
      <c r="AE153" s="140">
        <v>1.2914566382400032</v>
      </c>
      <c r="AF153" s="424"/>
      <c r="AG153" s="424"/>
      <c r="AH153" s="424"/>
      <c r="AJ153" s="365"/>
      <c r="AK153" s="365"/>
      <c r="AL153" s="31"/>
      <c r="AN153" s="365"/>
      <c r="AO153" s="365"/>
      <c r="AP153" s="31"/>
    </row>
    <row r="154" spans="1:42" x14ac:dyDescent="0.2">
      <c r="A154" s="11" t="s">
        <v>101</v>
      </c>
      <c r="B154" s="11" t="s">
        <v>62</v>
      </c>
      <c r="C154" s="145">
        <v>3.7787637566112382</v>
      </c>
      <c r="D154" s="338">
        <f>C154/VLOOKUP(B154,GDP!$A$3:$C$39,3,FALSE)</f>
        <v>9.6550974298594394E-6</v>
      </c>
      <c r="P154" s="282">
        <v>6.0809609597785787E-2</v>
      </c>
      <c r="Q154" s="110">
        <v>1.3206249688806068E-2</v>
      </c>
      <c r="R154" s="283">
        <v>2.0554381927987749E-3</v>
      </c>
      <c r="T154" s="133"/>
      <c r="U154" s="133"/>
      <c r="V154" s="133"/>
      <c r="AC154" s="139">
        <v>32.033330281072011</v>
      </c>
      <c r="AD154" s="111">
        <v>0.2731660015243918</v>
      </c>
      <c r="AE154" s="140">
        <v>1.180782568938308</v>
      </c>
      <c r="AF154" s="424"/>
      <c r="AG154" s="424"/>
      <c r="AH154" s="424"/>
      <c r="AJ154" s="365"/>
      <c r="AK154" s="365"/>
      <c r="AL154" s="31"/>
      <c r="AN154" s="365"/>
      <c r="AO154" s="365"/>
      <c r="AP154" s="31"/>
    </row>
    <row r="155" spans="1:42" x14ac:dyDescent="0.2">
      <c r="A155" s="11" t="s">
        <v>102</v>
      </c>
      <c r="B155" s="11" t="s">
        <v>54</v>
      </c>
      <c r="C155" s="145">
        <v>2.0118054571226769</v>
      </c>
      <c r="D155" s="338">
        <f>C155/VLOOKUP(B155,GDP!$A$3:$C$39,3,FALSE)</f>
        <v>1.6224878701841257E-6</v>
      </c>
      <c r="P155" s="282">
        <v>2.9561782804198786E-2</v>
      </c>
      <c r="Q155" s="110">
        <v>6.7484138330922341E-3</v>
      </c>
      <c r="R155" s="283">
        <v>1.2732948026595459E-3</v>
      </c>
      <c r="T155" s="133"/>
      <c r="U155" s="133"/>
      <c r="V155" s="133"/>
      <c r="AC155" s="139">
        <v>21.591223768984587</v>
      </c>
      <c r="AD155" s="111">
        <v>0.15337046323141623</v>
      </c>
      <c r="AE155" s="140">
        <v>0.76437341729488273</v>
      </c>
      <c r="AF155" s="424"/>
      <c r="AG155" s="424"/>
      <c r="AH155" s="424"/>
      <c r="AJ155" s="365"/>
      <c r="AK155" s="365"/>
      <c r="AL155" s="31"/>
      <c r="AN155" s="365"/>
      <c r="AO155" s="365"/>
      <c r="AP155" s="31"/>
    </row>
    <row r="156" spans="1:42" x14ac:dyDescent="0.2">
      <c r="A156" s="11" t="s">
        <v>103</v>
      </c>
      <c r="B156" s="11" t="s">
        <v>60</v>
      </c>
      <c r="C156" s="145">
        <v>2.9270290858463723</v>
      </c>
      <c r="D156" s="338">
        <f>C156/VLOOKUP(B156,GDP!$A$3:$C$39,3,FALSE)</f>
        <v>1.2973039596170497E-5</v>
      </c>
      <c r="P156" s="282">
        <v>5.0294428825061181E-2</v>
      </c>
      <c r="Q156" s="110">
        <v>1.4720964612186332E-2</v>
      </c>
      <c r="R156" s="283">
        <v>1.5717880395005788E-3</v>
      </c>
      <c r="T156" s="133"/>
      <c r="U156" s="133"/>
      <c r="V156" s="133"/>
      <c r="AC156" s="139">
        <v>24.596883074339264</v>
      </c>
      <c r="AD156" s="111">
        <v>0.22720089155059942</v>
      </c>
      <c r="AE156" s="140">
        <v>1.0785800933923797</v>
      </c>
      <c r="AF156" s="424"/>
      <c r="AG156" s="424"/>
      <c r="AH156" s="424"/>
      <c r="AJ156" s="365"/>
      <c r="AK156" s="365"/>
      <c r="AL156" s="31"/>
      <c r="AN156" s="365"/>
      <c r="AO156" s="365"/>
      <c r="AP156" s="31"/>
    </row>
    <row r="157" spans="1:42" x14ac:dyDescent="0.2">
      <c r="A157" s="11" t="s">
        <v>104</v>
      </c>
      <c r="B157" s="11" t="s">
        <v>56</v>
      </c>
      <c r="C157" s="145">
        <v>2.6051739729370937</v>
      </c>
      <c r="D157" s="338">
        <f>C157/VLOOKUP(B157,GDP!$A$3:$C$39,3,FALSE)</f>
        <v>7.3460298077670797E-6</v>
      </c>
      <c r="P157" s="282">
        <v>4.6729165790139457E-2</v>
      </c>
      <c r="Q157" s="110">
        <v>1.3677427341830329E-2</v>
      </c>
      <c r="R157" s="283">
        <v>1.4603673925844898E-3</v>
      </c>
      <c r="T157" s="133"/>
      <c r="U157" s="133"/>
      <c r="V157" s="133"/>
      <c r="AC157" s="139">
        <v>23.664038268117846</v>
      </c>
      <c r="AD157" s="111">
        <v>0.21109511285761265</v>
      </c>
      <c r="AE157" s="140">
        <v>1.0240453264226592</v>
      </c>
      <c r="AF157" s="424"/>
      <c r="AG157" s="424"/>
      <c r="AH157" s="424"/>
      <c r="AJ157" s="365"/>
      <c r="AK157" s="365"/>
      <c r="AL157" s="31"/>
      <c r="AN157" s="365"/>
      <c r="AO157" s="365"/>
      <c r="AP157" s="31"/>
    </row>
    <row r="158" spans="1:42" x14ac:dyDescent="0.2">
      <c r="A158" s="11" t="s">
        <v>105</v>
      </c>
      <c r="B158" s="11" t="s">
        <v>4</v>
      </c>
      <c r="C158" s="145">
        <v>2.9266967155775618</v>
      </c>
      <c r="D158" s="338">
        <f>C158/VLOOKUP(B158,GDP!$A$3:$C$39,3,FALSE)</f>
        <v>9.0425594781453316E-6</v>
      </c>
      <c r="P158" s="282">
        <v>4.9787884649979616E-2</v>
      </c>
      <c r="Q158" s="110">
        <v>1.369207373104196E-2</v>
      </c>
      <c r="R158" s="283">
        <v>2.5501127452755871E-3</v>
      </c>
      <c r="T158" s="133"/>
      <c r="U158" s="133"/>
      <c r="V158" s="133"/>
      <c r="AC158" s="139">
        <v>25.854211268353019</v>
      </c>
      <c r="AD158" s="111">
        <v>0.25065919112517654</v>
      </c>
      <c r="AE158" s="140">
        <v>1.1179447836102174</v>
      </c>
      <c r="AF158" s="424"/>
      <c r="AG158" s="424"/>
      <c r="AH158" s="424"/>
      <c r="AJ158" s="365"/>
      <c r="AK158" s="365"/>
      <c r="AL158" s="31"/>
      <c r="AN158" s="365"/>
      <c r="AO158" s="365"/>
      <c r="AP158" s="31"/>
    </row>
    <row r="159" spans="1:42" x14ac:dyDescent="0.2">
      <c r="A159" s="11" t="s">
        <v>106</v>
      </c>
      <c r="B159" s="11" t="s">
        <v>46</v>
      </c>
      <c r="C159" s="145">
        <v>1.6228872929744422</v>
      </c>
      <c r="D159" s="338">
        <f>C159/VLOOKUP(B159,GDP!$A$3:$C$39,3,FALSE)</f>
        <v>6.9439027742216649E-6</v>
      </c>
      <c r="P159" s="282">
        <v>2.9707124974216455E-2</v>
      </c>
      <c r="Q159" s="110">
        <v>6.682564508320007E-3</v>
      </c>
      <c r="R159" s="283">
        <v>1.1550600255084095E-3</v>
      </c>
      <c r="T159" s="133"/>
      <c r="U159" s="133"/>
      <c r="V159" s="133"/>
      <c r="AC159" s="139">
        <v>18.169462356757958</v>
      </c>
      <c r="AD159" s="111">
        <v>0.14458251154185262</v>
      </c>
      <c r="AE159" s="140">
        <v>0.69438109681001181</v>
      </c>
      <c r="AF159" s="424"/>
      <c r="AG159" s="424"/>
      <c r="AH159" s="424"/>
      <c r="AJ159" s="365"/>
      <c r="AK159" s="365"/>
      <c r="AL159" s="31"/>
      <c r="AN159" s="365"/>
      <c r="AO159" s="365"/>
      <c r="AP159" s="31"/>
    </row>
    <row r="160" spans="1:42" x14ac:dyDescent="0.2">
      <c r="A160" s="11" t="s">
        <v>107</v>
      </c>
      <c r="B160" s="11" t="s">
        <v>6</v>
      </c>
      <c r="C160" s="145">
        <v>2.8684958128998481</v>
      </c>
      <c r="D160" s="338">
        <f>C160/VLOOKUP(B160,GDP!$A$3:$C$39,3,FALSE)</f>
        <v>7.3935830587849302E-6</v>
      </c>
      <c r="P160" s="282">
        <v>5.2227711806762805E-2</v>
      </c>
      <c r="Q160" s="110">
        <v>1.4363046068118095E-2</v>
      </c>
      <c r="R160" s="283">
        <v>2.675079579526997E-3</v>
      </c>
      <c r="T160" s="133"/>
      <c r="U160" s="133"/>
      <c r="V160" s="133"/>
      <c r="AC160" s="139">
        <v>25.647292772968136</v>
      </c>
      <c r="AD160" s="111">
        <v>0.26294260316214019</v>
      </c>
      <c r="AE160" s="140">
        <v>1.0717424000891951</v>
      </c>
      <c r="AF160" s="424"/>
      <c r="AG160" s="424"/>
      <c r="AH160" s="424"/>
      <c r="AJ160" s="365"/>
      <c r="AK160" s="365"/>
      <c r="AL160" s="31"/>
      <c r="AN160" s="365"/>
      <c r="AO160" s="365"/>
      <c r="AP160" s="31"/>
    </row>
    <row r="161" spans="1:42" x14ac:dyDescent="0.2">
      <c r="A161" s="11" t="s">
        <v>108</v>
      </c>
      <c r="B161" s="11" t="s">
        <v>26</v>
      </c>
      <c r="C161" s="145">
        <v>1.5747056909411465</v>
      </c>
      <c r="D161" s="338">
        <f>C161/VLOOKUP(B161,GDP!$A$3:$C$39,3,FALSE)</f>
        <v>7.4124726555316633E-6</v>
      </c>
      <c r="P161" s="282">
        <v>3.2410047267631019E-2</v>
      </c>
      <c r="Q161" s="110">
        <v>8.3530629122865671E-3</v>
      </c>
      <c r="R161" s="283">
        <v>1.1698324946593456E-3</v>
      </c>
      <c r="T161" s="133"/>
      <c r="U161" s="133"/>
      <c r="V161" s="133"/>
      <c r="AC161" s="139">
        <v>16.651482163100255</v>
      </c>
      <c r="AD161" s="111">
        <v>0.15733684850656893</v>
      </c>
      <c r="AE161" s="140">
        <v>0.7533839677778198</v>
      </c>
      <c r="AF161" s="424"/>
      <c r="AG161" s="424"/>
      <c r="AH161" s="424"/>
      <c r="AJ161" s="365"/>
      <c r="AK161" s="365"/>
      <c r="AL161" s="31"/>
      <c r="AN161" s="365"/>
      <c r="AO161" s="365"/>
      <c r="AP161" s="31"/>
    </row>
    <row r="162" spans="1:42" x14ac:dyDescent="0.2">
      <c r="A162" s="11" t="s">
        <v>109</v>
      </c>
      <c r="B162" s="11" t="s">
        <v>20</v>
      </c>
      <c r="C162" s="145">
        <v>1.8371854424093133</v>
      </c>
      <c r="D162" s="338">
        <f>C162/VLOOKUP(B162,GDP!$A$3:$C$39,3,FALSE)</f>
        <v>1.0495503684248698E-5</v>
      </c>
      <c r="P162" s="282">
        <v>4.7341936680350138E-2</v>
      </c>
      <c r="Q162" s="110">
        <v>1.3856782765500522E-2</v>
      </c>
      <c r="R162" s="283">
        <v>1.4795175445732397E-3</v>
      </c>
      <c r="T162" s="133"/>
      <c r="U162" s="133"/>
      <c r="V162" s="133"/>
      <c r="AC162" s="139">
        <v>23.341787904778592</v>
      </c>
      <c r="AD162" s="111">
        <v>0.21386325429642636</v>
      </c>
      <c r="AE162" s="140">
        <v>0.9667913295040157</v>
      </c>
      <c r="AF162" s="424"/>
      <c r="AG162" s="424"/>
      <c r="AH162" s="424"/>
      <c r="AJ162" s="365"/>
      <c r="AK162" s="365"/>
      <c r="AL162" s="31"/>
      <c r="AN162" s="365"/>
      <c r="AO162" s="365"/>
      <c r="AP162" s="31"/>
    </row>
    <row r="163" spans="1:42" x14ac:dyDescent="0.2">
      <c r="A163" s="11" t="s">
        <v>110</v>
      </c>
      <c r="B163" s="11" t="s">
        <v>14</v>
      </c>
      <c r="C163" s="145">
        <v>1.4706599466141865</v>
      </c>
      <c r="D163" s="338">
        <f>C163/VLOOKUP(B163,GDP!$A$3:$C$39,3,FALSE)</f>
        <v>5.4433001451420415E-6</v>
      </c>
      <c r="P163" s="282">
        <v>3.5317773534860618E-2</v>
      </c>
      <c r="Q163" s="110">
        <v>1.4898863263672102E-2</v>
      </c>
      <c r="R163" s="283" t="s">
        <v>224</v>
      </c>
      <c r="T163" s="133"/>
      <c r="U163" s="133"/>
      <c r="V163" s="133"/>
      <c r="AC163" s="139">
        <v>21.506221526025278</v>
      </c>
      <c r="AD163" s="111">
        <v>0.224965854817304</v>
      </c>
      <c r="AE163" s="140">
        <v>1.0617289786369768</v>
      </c>
      <c r="AF163" s="424"/>
      <c r="AG163" s="424"/>
      <c r="AH163" s="424"/>
      <c r="AJ163" s="365"/>
      <c r="AK163" s="365"/>
      <c r="AL163" s="31"/>
      <c r="AN163" s="365"/>
      <c r="AO163" s="365"/>
      <c r="AP163" s="31"/>
    </row>
    <row r="164" spans="1:42" x14ac:dyDescent="0.2">
      <c r="A164" s="11" t="s">
        <v>111</v>
      </c>
      <c r="B164" s="11" t="s">
        <v>28</v>
      </c>
      <c r="C164" s="145">
        <v>0.94092641744214123</v>
      </c>
      <c r="D164" s="338">
        <f>C164/VLOOKUP(B164,GDP!$A$3:$C$39,3,FALSE)</f>
        <v>4.8586262460802183E-6</v>
      </c>
      <c r="P164" s="282">
        <v>2.582025121864474E-2</v>
      </c>
      <c r="Q164" s="110">
        <v>1.0892317205685067E-2</v>
      </c>
      <c r="R164" s="455" t="s">
        <v>224</v>
      </c>
      <c r="T164" s="133"/>
      <c r="U164" s="133"/>
      <c r="V164" s="133"/>
      <c r="AC164" s="139">
        <v>19.57388455377292</v>
      </c>
      <c r="AD164" s="111">
        <v>0.1644688865017627</v>
      </c>
      <c r="AE164" s="140">
        <v>0.74894076883161542</v>
      </c>
      <c r="AF164" s="424"/>
      <c r="AG164" s="424"/>
      <c r="AH164" s="424"/>
      <c r="AJ164" s="365"/>
      <c r="AK164" s="365"/>
      <c r="AL164" s="31"/>
      <c r="AN164" s="365"/>
      <c r="AO164" s="365"/>
      <c r="AP164" s="31"/>
    </row>
    <row r="165" spans="1:42" x14ac:dyDescent="0.2">
      <c r="A165" s="11" t="s">
        <v>112</v>
      </c>
      <c r="B165" s="11" t="s">
        <v>44</v>
      </c>
      <c r="C165" s="145">
        <v>1.3359772817277207</v>
      </c>
      <c r="D165" s="338">
        <f>C165/VLOOKUP(B165,GDP!$A$3:$C$39,3,FALSE)</f>
        <v>1.7682252483667074E-6</v>
      </c>
      <c r="P165" s="282">
        <v>2.9384663292502635E-2</v>
      </c>
      <c r="Q165" s="110">
        <v>1.2395970544743158E-2</v>
      </c>
      <c r="R165" s="455" t="s">
        <v>224</v>
      </c>
      <c r="T165" s="133"/>
      <c r="U165" s="133"/>
      <c r="V165" s="133"/>
      <c r="AC165" s="139">
        <v>17.135163360495092</v>
      </c>
      <c r="AD165" s="111">
        <v>0.18717334742495959</v>
      </c>
      <c r="AE165" s="140">
        <v>0.89082032269476119</v>
      </c>
      <c r="AF165" s="424"/>
      <c r="AG165" s="424"/>
      <c r="AH165" s="424"/>
      <c r="AJ165" s="365"/>
      <c r="AK165" s="365"/>
      <c r="AL165" s="31"/>
      <c r="AN165" s="365"/>
      <c r="AO165" s="365"/>
      <c r="AP165" s="31"/>
    </row>
    <row r="166" spans="1:42" x14ac:dyDescent="0.2">
      <c r="A166" s="11" t="s">
        <v>113</v>
      </c>
      <c r="B166" s="11" t="s">
        <v>48</v>
      </c>
      <c r="C166" s="145">
        <v>0.90141068377637046</v>
      </c>
      <c r="D166" s="338">
        <f>C166/VLOOKUP(B166,GDP!$A$3:$C$39,3,FALSE)</f>
        <v>2.6833688584546266E-6</v>
      </c>
      <c r="P166" s="282">
        <v>2.830174789714256E-2</v>
      </c>
      <c r="Q166" s="110">
        <v>1.0136465813787613E-2</v>
      </c>
      <c r="R166" s="455" t="s">
        <v>224</v>
      </c>
      <c r="T166" s="133"/>
      <c r="U166" s="133"/>
      <c r="V166" s="133"/>
      <c r="AC166" s="139">
        <v>17.320830939940247</v>
      </c>
      <c r="AD166" s="111">
        <v>0.16420733850482017</v>
      </c>
      <c r="AE166" s="140">
        <v>0.79628631778865266</v>
      </c>
      <c r="AF166" s="424"/>
      <c r="AG166" s="424"/>
      <c r="AH166" s="424"/>
      <c r="AJ166" s="365"/>
      <c r="AK166" s="365"/>
      <c r="AL166" s="31"/>
      <c r="AN166" s="365"/>
      <c r="AO166" s="365"/>
      <c r="AP166" s="31"/>
    </row>
    <row r="167" spans="1:42" x14ac:dyDescent="0.2">
      <c r="A167" s="11" t="s">
        <v>114</v>
      </c>
      <c r="B167" s="11" t="s">
        <v>12</v>
      </c>
      <c r="C167" s="145">
        <v>0.3339300188647491</v>
      </c>
      <c r="D167" s="338">
        <f>C167/VLOOKUP(B167,GDP!$A$3:$C$39,3,FALSE)</f>
        <v>1.6266258408336944E-5</v>
      </c>
      <c r="P167" s="282">
        <v>1.734159571001773E-2</v>
      </c>
      <c r="Q167" s="110">
        <v>6.211011867887784E-3</v>
      </c>
      <c r="R167" s="455" t="s">
        <v>224</v>
      </c>
      <c r="T167" s="133"/>
      <c r="U167" s="133"/>
      <c r="V167" s="133"/>
      <c r="AC167" s="139">
        <v>13.244096173270236</v>
      </c>
      <c r="AD167" s="111">
        <v>0.1006163042409166</v>
      </c>
      <c r="AE167" s="140">
        <v>0.4826895240562008</v>
      </c>
      <c r="AF167" s="424"/>
      <c r="AG167" s="424"/>
      <c r="AH167" s="424"/>
      <c r="AJ167" s="365"/>
      <c r="AK167" s="365"/>
      <c r="AL167" s="31"/>
      <c r="AN167" s="365"/>
      <c r="AO167" s="365"/>
      <c r="AP167" s="31"/>
    </row>
    <row r="168" spans="1:42" x14ac:dyDescent="0.2">
      <c r="A168" s="11" t="s">
        <v>115</v>
      </c>
      <c r="B168" s="11" t="s">
        <v>34</v>
      </c>
      <c r="C168" s="145">
        <v>0.65309383230589213</v>
      </c>
      <c r="D168" s="338">
        <f>C168/VLOOKUP(B168,GDP!$A$3:$C$39,3,FALSE)</f>
        <v>1.7643555011505623E-5</v>
      </c>
      <c r="P168" s="282">
        <v>4.168046520915239E-2</v>
      </c>
      <c r="Q168" s="110">
        <v>1.4928145506447438E-2</v>
      </c>
      <c r="R168" s="455" t="s">
        <v>224</v>
      </c>
      <c r="T168" s="133"/>
      <c r="U168" s="133"/>
      <c r="V168" s="133"/>
      <c r="AC168" s="139">
        <v>19.1914262883558</v>
      </c>
      <c r="AD168" s="111">
        <v>0.24183093865833927</v>
      </c>
      <c r="AE168" s="140">
        <v>1.1605309747600896</v>
      </c>
      <c r="AF168" s="424"/>
      <c r="AG168" s="424"/>
      <c r="AH168" s="424"/>
      <c r="AJ168" s="365"/>
      <c r="AK168" s="365"/>
      <c r="AL168" s="31"/>
      <c r="AN168" s="365"/>
      <c r="AO168" s="365"/>
      <c r="AP168" s="31"/>
    </row>
    <row r="169" spans="1:42" x14ac:dyDescent="0.2">
      <c r="A169" s="11" t="s">
        <v>116</v>
      </c>
      <c r="B169" s="11" t="s">
        <v>8</v>
      </c>
      <c r="C169" s="145">
        <v>0.31780433774657824</v>
      </c>
      <c r="D169" s="338">
        <f>C169/VLOOKUP(B169,GDP!$A$3:$C$39,3,FALSE)</f>
        <v>3.12848812555696E-6</v>
      </c>
      <c r="P169" s="282">
        <v>2.4474541999800231E-2</v>
      </c>
      <c r="Q169" s="110">
        <v>7.3739191003380847E-3</v>
      </c>
      <c r="R169" s="455" t="s">
        <v>224</v>
      </c>
      <c r="T169" s="133"/>
      <c r="U169" s="133"/>
      <c r="V169" s="133"/>
      <c r="AC169" s="139">
        <v>12.26357204447619</v>
      </c>
      <c r="AD169" s="111">
        <v>0.12762234651507132</v>
      </c>
      <c r="AE169" s="140">
        <v>0.61209127189901558</v>
      </c>
      <c r="AF169" s="424"/>
      <c r="AG169" s="424"/>
      <c r="AH169" s="424"/>
      <c r="AJ169" s="365"/>
      <c r="AK169" s="365"/>
      <c r="AL169" s="31"/>
      <c r="AN169" s="365"/>
      <c r="AO169" s="365"/>
      <c r="AP169" s="31"/>
    </row>
    <row r="170" spans="1:42" x14ac:dyDescent="0.2">
      <c r="A170" s="11" t="s">
        <v>117</v>
      </c>
      <c r="B170" s="11" t="s">
        <v>40</v>
      </c>
      <c r="C170" s="145">
        <v>0.26009195523545209</v>
      </c>
      <c r="D170" s="338">
        <f>C170/VLOOKUP(B170,GDP!$A$3:$C$39,3,FALSE)</f>
        <v>2.0998866077462627E-5</v>
      </c>
      <c r="P170" s="282">
        <v>1.9636992805916336E-2</v>
      </c>
      <c r="Q170" s="110">
        <v>5.9164169987708038E-3</v>
      </c>
      <c r="R170" s="455" t="s">
        <v>224</v>
      </c>
      <c r="T170" s="133"/>
      <c r="U170" s="133"/>
      <c r="V170" s="133"/>
      <c r="AC170" s="139">
        <v>14.530276828796206</v>
      </c>
      <c r="AD170" s="111">
        <v>0.10239697643416877</v>
      </c>
      <c r="AE170" s="140">
        <v>0.49663914266749504</v>
      </c>
      <c r="AF170" s="424"/>
      <c r="AG170" s="424"/>
      <c r="AH170" s="424"/>
      <c r="AJ170" s="365"/>
      <c r="AK170" s="365"/>
      <c r="AL170" s="31"/>
      <c r="AN170" s="365"/>
      <c r="AO170" s="365"/>
      <c r="AP170" s="31"/>
    </row>
    <row r="171" spans="1:42" x14ac:dyDescent="0.2">
      <c r="A171" s="11" t="s">
        <v>118</v>
      </c>
      <c r="B171" s="11" t="s">
        <v>36</v>
      </c>
      <c r="C171" s="145">
        <v>0.34357000097294443</v>
      </c>
      <c r="D171" s="338">
        <f>C171/VLOOKUP(B171,GDP!$A$3:$C$39,3,FALSE)</f>
        <v>5.4064644201697055E-6</v>
      </c>
      <c r="P171" s="282">
        <v>3.452642837693029E-2</v>
      </c>
      <c r="Q171" s="110">
        <v>1.0402445515719122E-2</v>
      </c>
      <c r="R171" s="455" t="s">
        <v>224</v>
      </c>
      <c r="T171" s="133"/>
      <c r="U171" s="133"/>
      <c r="V171" s="133"/>
      <c r="AC171" s="139">
        <v>16.636161193731571</v>
      </c>
      <c r="AD171" s="111">
        <v>0.18003784529591427</v>
      </c>
      <c r="AE171" s="140">
        <v>0.87925738994617131</v>
      </c>
      <c r="AF171" s="424"/>
      <c r="AG171" s="424"/>
      <c r="AH171" s="424"/>
      <c r="AJ171" s="365"/>
      <c r="AK171" s="365"/>
      <c r="AL171" s="31"/>
      <c r="AN171" s="365"/>
      <c r="AO171" s="365"/>
      <c r="AP171" s="31"/>
    </row>
    <row r="172" spans="1:42" x14ac:dyDescent="0.2">
      <c r="A172" s="11" t="s">
        <v>37</v>
      </c>
      <c r="B172" s="11" t="s">
        <v>38</v>
      </c>
      <c r="C172" s="145">
        <v>1.0410748692672762</v>
      </c>
      <c r="D172" s="338">
        <f>C172/VLOOKUP(B172,GDP!$A$3:$C$39,3,FALSE)</f>
        <v>2.4056633451965898E-5</v>
      </c>
      <c r="P172" s="282">
        <v>0.13213490668007546</v>
      </c>
      <c r="Q172" s="110">
        <v>3.9810841493889942E-2</v>
      </c>
      <c r="R172" s="455" t="s">
        <v>224</v>
      </c>
      <c r="T172" s="133"/>
      <c r="U172" s="133"/>
      <c r="V172" s="133"/>
      <c r="AC172" s="139">
        <v>46.464110919721335</v>
      </c>
      <c r="AD172" s="111">
        <v>0.68901664624403813</v>
      </c>
      <c r="AE172" s="140">
        <v>0.92606541613886617</v>
      </c>
      <c r="AF172" s="424"/>
      <c r="AG172" s="424"/>
      <c r="AH172" s="424"/>
      <c r="AJ172" s="365"/>
      <c r="AK172" s="365"/>
      <c r="AL172" s="31"/>
      <c r="AN172" s="365"/>
      <c r="AO172" s="365"/>
      <c r="AP172" s="31"/>
    </row>
    <row r="173" spans="1:42" x14ac:dyDescent="0.2">
      <c r="A173" s="11" t="s">
        <v>119</v>
      </c>
      <c r="B173" s="11" t="s">
        <v>10</v>
      </c>
      <c r="C173" s="145">
        <v>0.36783997223482584</v>
      </c>
      <c r="D173" s="338">
        <f>C173/VLOOKUP(B173,GDP!$A$3:$C$39,3,FALSE)</f>
        <v>5.0157488339422917E-6</v>
      </c>
      <c r="P173" s="282">
        <v>5.1004785937749104E-2</v>
      </c>
      <c r="Q173" s="110">
        <v>1.5367199322385425E-2</v>
      </c>
      <c r="R173" s="455" t="s">
        <v>224</v>
      </c>
      <c r="T173" s="133"/>
      <c r="U173" s="133"/>
      <c r="V173" s="133"/>
      <c r="AC173" s="139">
        <v>18.03313914279958</v>
      </c>
      <c r="AD173" s="111">
        <v>0.26596413795721235</v>
      </c>
      <c r="AE173" s="140">
        <v>1.2830909302682925</v>
      </c>
      <c r="AF173" s="424"/>
      <c r="AG173" s="424"/>
      <c r="AH173" s="424"/>
      <c r="AJ173" s="365"/>
      <c r="AK173" s="365"/>
      <c r="AL173" s="31"/>
      <c r="AN173" s="365"/>
      <c r="AO173" s="365"/>
      <c r="AP173" s="31"/>
    </row>
    <row r="174" spans="1:42" x14ac:dyDescent="0.2">
      <c r="A174" s="11" t="s">
        <v>120</v>
      </c>
      <c r="B174" s="11" t="s">
        <v>18</v>
      </c>
      <c r="C174" s="145">
        <v>0.42494912599273454</v>
      </c>
      <c r="D174" s="338">
        <f>C174/VLOOKUP(B174,GDP!$A$3:$C$39,3,FALSE)</f>
        <v>1.4745450084761253E-5</v>
      </c>
      <c r="P174" s="282">
        <v>7.3364503870154585E-2</v>
      </c>
      <c r="Q174" s="110">
        <v>2.2103944432519972E-2</v>
      </c>
      <c r="R174" s="455" t="s">
        <v>224</v>
      </c>
      <c r="T174" s="133"/>
      <c r="U174" s="133"/>
      <c r="V174" s="133"/>
      <c r="AC174" s="139">
        <v>20.760619766121188</v>
      </c>
      <c r="AD174" s="111">
        <v>0.38255874757123493</v>
      </c>
      <c r="AE174" s="140">
        <v>1.8143509972343186</v>
      </c>
      <c r="AF174" s="424"/>
      <c r="AG174" s="424"/>
      <c r="AH174" s="424"/>
      <c r="AJ174" s="365"/>
      <c r="AK174" s="365"/>
      <c r="AL174" s="31"/>
      <c r="AN174" s="365"/>
      <c r="AO174" s="365"/>
      <c r="AP174" s="31"/>
    </row>
    <row r="175" spans="1:42" x14ac:dyDescent="0.2">
      <c r="A175" s="11" t="s">
        <v>121</v>
      </c>
      <c r="B175" s="11" t="s">
        <v>50</v>
      </c>
      <c r="C175" s="145">
        <v>0.25974559882702719</v>
      </c>
      <c r="D175" s="338">
        <f>C175/VLOOKUP(B175,GDP!$A$3:$C$39,3,FALSE)</f>
        <v>2.1369796197965183E-6</v>
      </c>
      <c r="P175" s="282">
        <v>5.6707661820477179E-2</v>
      </c>
      <c r="Q175" s="110">
        <v>1.7085415148399622E-2</v>
      </c>
      <c r="R175" s="455" t="s">
        <v>224</v>
      </c>
      <c r="T175" s="133"/>
      <c r="U175" s="133"/>
      <c r="V175" s="133"/>
      <c r="AC175" s="139">
        <v>20.221533579371521</v>
      </c>
      <c r="AD175" s="111">
        <v>0.29570174865668553</v>
      </c>
      <c r="AE175" s="140">
        <v>1.3080425652422258</v>
      </c>
      <c r="AF175" s="424"/>
      <c r="AG175" s="424"/>
      <c r="AH175" s="424"/>
      <c r="AJ175" s="365"/>
      <c r="AK175" s="365"/>
      <c r="AL175" s="31"/>
      <c r="AN175" s="365"/>
      <c r="AO175" s="365"/>
      <c r="AP175" s="31"/>
    </row>
    <row r="176" spans="1:42" x14ac:dyDescent="0.2">
      <c r="A176" s="9" t="s">
        <v>122</v>
      </c>
      <c r="B176" s="11" t="s">
        <v>52</v>
      </c>
      <c r="C176" s="145">
        <v>0.28326612259666756</v>
      </c>
      <c r="D176" s="338">
        <f>C176/VLOOKUP(B176,GDP!$A$3:$C$39,3,FALSE)</f>
        <v>5.6941347738892305E-6</v>
      </c>
      <c r="P176" s="282">
        <v>7.6973101045364437E-2</v>
      </c>
      <c r="Q176" s="110">
        <v>2.319117636666293E-2</v>
      </c>
      <c r="R176" s="455" t="s">
        <v>224</v>
      </c>
      <c r="T176" s="133"/>
      <c r="U176" s="133"/>
      <c r="V176" s="133"/>
      <c r="AC176" s="139">
        <v>17.324615308196542</v>
      </c>
      <c r="AD176" s="111">
        <v>0.40137575502051404</v>
      </c>
      <c r="AE176" s="140">
        <v>1.7599678569978896</v>
      </c>
      <c r="AF176" s="424"/>
      <c r="AG176" s="424"/>
      <c r="AH176" s="424"/>
      <c r="AJ176" s="365"/>
      <c r="AK176" s="365"/>
      <c r="AL176" s="31"/>
      <c r="AN176" s="365"/>
      <c r="AO176" s="365"/>
      <c r="AP176" s="31"/>
    </row>
    <row r="177" spans="1:42" x14ac:dyDescent="0.2">
      <c r="A177" s="9" t="s">
        <v>123</v>
      </c>
      <c r="B177" s="11" t="s">
        <v>124</v>
      </c>
      <c r="C177" s="145">
        <v>13.985658880012963</v>
      </c>
      <c r="D177" s="338"/>
      <c r="P177" s="282">
        <v>6.5152911590458468E-2</v>
      </c>
      <c r="Q177" s="110">
        <v>1.3836874372652517E-2</v>
      </c>
      <c r="R177" s="283">
        <v>1.9530641014464942E-3</v>
      </c>
      <c r="T177" s="133"/>
      <c r="U177" s="133"/>
      <c r="V177" s="133"/>
      <c r="AC177" s="139">
        <v>31.166403998767585</v>
      </c>
      <c r="AD177" s="111">
        <v>0.26976040001302665</v>
      </c>
      <c r="AE177" s="140">
        <v>1.2719981539308614</v>
      </c>
      <c r="AF177" s="424"/>
      <c r="AG177" s="424"/>
      <c r="AH177" s="424"/>
      <c r="AJ177" s="365"/>
      <c r="AK177" s="365"/>
      <c r="AL177" s="31"/>
      <c r="AN177" s="365"/>
      <c r="AO177" s="365"/>
      <c r="AP177" s="31"/>
    </row>
    <row r="178" spans="1:42" x14ac:dyDescent="0.2">
      <c r="A178" s="9" t="s">
        <v>125</v>
      </c>
      <c r="B178" s="11" t="s">
        <v>124</v>
      </c>
      <c r="C178" s="145">
        <v>9.8643694472359318</v>
      </c>
      <c r="D178" s="338"/>
      <c r="P178" s="282">
        <v>5.7461314504363807E-2</v>
      </c>
      <c r="Q178" s="110">
        <v>1.2203368516853772E-2</v>
      </c>
      <c r="R178" s="283">
        <v>1.7224960150028807E-3</v>
      </c>
      <c r="T178" s="133"/>
      <c r="U178" s="133"/>
      <c r="V178" s="133"/>
      <c r="AC178" s="139">
        <v>31.166403998767585</v>
      </c>
      <c r="AD178" s="111">
        <v>0.23791395975374299</v>
      </c>
      <c r="AE178" s="140">
        <v>0.92984675921053528</v>
      </c>
      <c r="AF178" s="424"/>
      <c r="AG178" s="424"/>
      <c r="AH178" s="424"/>
      <c r="AJ178" s="365"/>
      <c r="AK178" s="365"/>
      <c r="AL178" s="31"/>
      <c r="AN178" s="365"/>
      <c r="AO178" s="365"/>
      <c r="AP178" s="31"/>
    </row>
    <row r="179" spans="1:42" x14ac:dyDescent="0.2">
      <c r="A179" s="9" t="s">
        <v>126</v>
      </c>
      <c r="B179" s="11" t="s">
        <v>127</v>
      </c>
      <c r="C179" s="145">
        <v>6.2753686175719592</v>
      </c>
      <c r="D179" s="338"/>
      <c r="P179" s="282">
        <v>6.9665596933409485E-2</v>
      </c>
      <c r="Q179" s="110">
        <v>1.5234711869422952E-2</v>
      </c>
      <c r="R179" s="283">
        <v>2.0965070572747002E-3</v>
      </c>
      <c r="T179" s="133"/>
      <c r="U179" s="133"/>
      <c r="V179" s="133"/>
      <c r="AC179" s="139">
        <v>27.499424266310076</v>
      </c>
      <c r="AD179" s="111">
        <v>0.28331235293778601</v>
      </c>
      <c r="AE179" s="140">
        <v>1.280086615990853</v>
      </c>
      <c r="AF179" s="424"/>
      <c r="AG179" s="424"/>
      <c r="AH179" s="424"/>
      <c r="AJ179" s="365"/>
      <c r="AK179" s="365"/>
      <c r="AL179" s="31"/>
      <c r="AN179" s="365"/>
      <c r="AO179" s="365"/>
      <c r="AP179" s="31"/>
    </row>
    <row r="180" spans="1:42" x14ac:dyDescent="0.2">
      <c r="A180" s="9" t="s">
        <v>128</v>
      </c>
      <c r="B180" s="11" t="s">
        <v>127</v>
      </c>
      <c r="C180" s="145">
        <v>3.8516243615879215</v>
      </c>
      <c r="D180" s="338"/>
      <c r="P180" s="282">
        <v>7.695142629239668E-2</v>
      </c>
      <c r="Q180" s="110">
        <v>1.6711828216771689E-2</v>
      </c>
      <c r="R180" s="283">
        <v>2.6010510779120549E-3</v>
      </c>
      <c r="T180" s="133"/>
      <c r="U180" s="133"/>
      <c r="V180" s="133"/>
      <c r="AC180" s="139">
        <v>27.499424266310076</v>
      </c>
      <c r="AD180" s="111">
        <v>0.3456774935890784</v>
      </c>
      <c r="AE180" s="140">
        <v>1.5348372545586648</v>
      </c>
      <c r="AF180" s="424"/>
      <c r="AG180" s="424"/>
      <c r="AH180" s="424"/>
      <c r="AJ180" s="365"/>
      <c r="AK180" s="365"/>
      <c r="AL180" s="31"/>
      <c r="AN180" s="365"/>
      <c r="AO180" s="365"/>
      <c r="AP180" s="31"/>
    </row>
    <row r="181" spans="1:42" x14ac:dyDescent="0.2">
      <c r="A181" s="9" t="s">
        <v>129</v>
      </c>
      <c r="B181" s="11" t="s">
        <v>130</v>
      </c>
      <c r="C181" s="146">
        <v>6.4230940118737738</v>
      </c>
      <c r="D181" s="339"/>
      <c r="P181" s="150">
        <v>3.4936609347591963E-2</v>
      </c>
      <c r="Q181" s="151">
        <v>7.5873137383433466E-3</v>
      </c>
      <c r="R181" s="152">
        <v>1.1808995593773053E-3</v>
      </c>
      <c r="T181" s="133"/>
      <c r="U181" s="133"/>
      <c r="V181" s="133"/>
      <c r="AC181" s="153">
        <v>26.818202887155696</v>
      </c>
      <c r="AD181" s="154">
        <v>0.15694055504426202</v>
      </c>
      <c r="AE181" s="155">
        <v>0.74417104230522924</v>
      </c>
      <c r="AF181" s="424"/>
      <c r="AG181" s="424"/>
      <c r="AH181" s="424"/>
      <c r="AJ181" s="365"/>
      <c r="AK181" s="365"/>
    </row>
    <row r="182" spans="1:42" x14ac:dyDescent="0.2">
      <c r="AJ182" s="365"/>
      <c r="AK182" s="365"/>
    </row>
    <row r="183" spans="1:42" s="8" customFormat="1" ht="13.5" thickBot="1" x14ac:dyDescent="0.25"/>
    <row r="184" spans="1:42" ht="13.5" thickTop="1" x14ac:dyDescent="0.2"/>
    <row r="186" spans="1:42" ht="20.25" thickBot="1" x14ac:dyDescent="0.35">
      <c r="A186" s="3" t="s">
        <v>132</v>
      </c>
      <c r="C186"/>
    </row>
    <row r="187" spans="1:42" ht="13.5" thickTop="1" x14ac:dyDescent="0.2">
      <c r="P187" s="23" t="s">
        <v>178</v>
      </c>
      <c r="Q187" s="98"/>
      <c r="R187" s="98"/>
      <c r="S187" s="99"/>
    </row>
    <row r="188" spans="1:42" x14ac:dyDescent="0.2">
      <c r="C188" s="18" t="s">
        <v>270</v>
      </c>
      <c r="D188" s="19"/>
      <c r="E188" s="128"/>
      <c r="F188" s="634" t="s">
        <v>366</v>
      </c>
      <c r="P188" s="23" t="s">
        <v>231</v>
      </c>
      <c r="Q188" s="98"/>
      <c r="R188" s="23" t="s">
        <v>232</v>
      </c>
      <c r="S188" s="99"/>
      <c r="T188" s="92"/>
      <c r="U188" s="92"/>
      <c r="V188" s="92"/>
      <c r="W188" s="92"/>
      <c r="X188" s="92"/>
      <c r="Y188" s="92"/>
      <c r="Z188" s="92"/>
      <c r="AA188" s="92"/>
    </row>
    <row r="189" spans="1:42" ht="38.25" x14ac:dyDescent="0.2">
      <c r="C189" s="12" t="s">
        <v>184</v>
      </c>
      <c r="D189" s="125" t="s">
        <v>306</v>
      </c>
      <c r="E189" s="125" t="s">
        <v>307</v>
      </c>
      <c r="F189" s="635"/>
      <c r="P189" s="120" t="s">
        <v>308</v>
      </c>
      <c r="Q189" s="120" t="s">
        <v>330</v>
      </c>
      <c r="R189" s="120" t="s">
        <v>308</v>
      </c>
      <c r="S189" s="120" t="s">
        <v>331</v>
      </c>
      <c r="T189" s="97"/>
      <c r="U189" s="97"/>
      <c r="V189" s="97"/>
      <c r="W189" s="97"/>
      <c r="X189" s="365"/>
      <c r="Y189" s="365"/>
      <c r="Z189" s="365"/>
      <c r="AA189" s="365"/>
      <c r="AB189" s="365"/>
      <c r="AC189" s="365"/>
      <c r="AD189" s="365"/>
      <c r="AE189" s="365"/>
      <c r="AF189" s="365"/>
      <c r="AL189" s="93"/>
    </row>
    <row r="190" spans="1:42" x14ac:dyDescent="0.2">
      <c r="A190" s="11" t="s">
        <v>309</v>
      </c>
      <c r="B190" s="11" t="s">
        <v>368</v>
      </c>
      <c r="C190" s="137">
        <v>66.556751641219506</v>
      </c>
      <c r="D190" s="134">
        <v>3.297142569629449</v>
      </c>
      <c r="E190" s="134">
        <v>63.259609071590056</v>
      </c>
      <c r="F190" s="340">
        <f>C190/VLOOKUP(B190,GDP!$B$3:$C$39,2,FALSE)</f>
        <v>4.4744650192609814E-6</v>
      </c>
      <c r="P190" s="42">
        <v>25.529559191865651</v>
      </c>
      <c r="Q190" s="43">
        <v>40996.481139928044</v>
      </c>
      <c r="R190" s="43">
        <v>318.0888857849194</v>
      </c>
      <c r="S190" s="44">
        <v>36523.686312129947</v>
      </c>
      <c r="X190" s="365"/>
      <c r="Y190" s="365"/>
      <c r="Z190" s="365"/>
      <c r="AA190" s="365"/>
      <c r="AB190" s="365"/>
      <c r="AC190" s="365"/>
      <c r="AD190" s="365"/>
      <c r="AE190" s="365"/>
      <c r="AF190" s="365"/>
    </row>
    <row r="191" spans="1:42" x14ac:dyDescent="0.2">
      <c r="A191" s="106" t="s">
        <v>309</v>
      </c>
      <c r="B191" s="106" t="s">
        <v>349</v>
      </c>
      <c r="C191" s="138">
        <v>65.535021411691602</v>
      </c>
      <c r="D191" s="90">
        <v>3.297142569629449</v>
      </c>
      <c r="E191" s="90">
        <v>62.237878842062152</v>
      </c>
      <c r="F191" s="341">
        <f>C191/VLOOKUP(B191,GDP!$B$3:$C$39,2,FALSE)</f>
        <v>5.1112252805784969E-6</v>
      </c>
      <c r="P191" s="467">
        <v>25.529559191865651</v>
      </c>
      <c r="Q191" s="468">
        <v>40996.481139928044</v>
      </c>
      <c r="R191" s="468">
        <v>316.88702288172414</v>
      </c>
      <c r="S191" s="469">
        <v>36528.628376071138</v>
      </c>
      <c r="X191" s="365"/>
      <c r="Y191" s="365"/>
      <c r="Z191" s="365"/>
      <c r="AA191" s="365"/>
      <c r="AB191" s="365"/>
      <c r="AC191" s="365"/>
      <c r="AD191" s="365"/>
      <c r="AE191" s="365"/>
      <c r="AF191" s="365"/>
    </row>
    <row r="192" spans="1:42" x14ac:dyDescent="0.2">
      <c r="A192" s="11" t="s">
        <v>135</v>
      </c>
      <c r="B192" s="11" t="s">
        <v>6</v>
      </c>
      <c r="C192" s="138">
        <v>5.6814933570239354</v>
      </c>
      <c r="D192" s="90">
        <v>7.7020055941883793E-4</v>
      </c>
      <c r="E192" s="90">
        <v>5.6807231564645182</v>
      </c>
      <c r="F192" s="341">
        <f>C192/VLOOKUP(B192,GDP!$A$3:$C$39,3,FALSE)</f>
        <v>1.4644118650682487E-5</v>
      </c>
      <c r="P192" s="467">
        <v>0.53560539597972046</v>
      </c>
      <c r="Q192" s="468">
        <v>46880.550211141155</v>
      </c>
      <c r="R192" s="468">
        <v>392.50488195014981</v>
      </c>
      <c r="S192" s="469">
        <v>28590.74218995585</v>
      </c>
      <c r="T192" s="424"/>
      <c r="U192" s="424"/>
      <c r="V192" s="424"/>
      <c r="W192" s="424"/>
      <c r="X192" s="365"/>
      <c r="Y192" s="365"/>
      <c r="Z192" s="365"/>
      <c r="AA192" s="365"/>
      <c r="AB192" s="365"/>
      <c r="AC192" s="365"/>
      <c r="AD192" s="365"/>
      <c r="AE192" s="365"/>
      <c r="AF192" s="365"/>
      <c r="AG192" s="31"/>
      <c r="AH192" s="31"/>
      <c r="AJ192" s="31"/>
    </row>
    <row r="193" spans="1:36" x14ac:dyDescent="0.2">
      <c r="A193" s="11" t="s">
        <v>136</v>
      </c>
      <c r="B193" s="11" t="s">
        <v>8</v>
      </c>
      <c r="C193" s="138">
        <v>0.52139578249573726</v>
      </c>
      <c r="D193" s="90">
        <v>1.7078681169076771E-4</v>
      </c>
      <c r="E193" s="90">
        <v>0.52122499568404645</v>
      </c>
      <c r="F193" s="341">
        <f>C193/VLOOKUP(B193,GDP!$A$3:$C$39,3,FALSE)</f>
        <v>5.1326565452801352E-6</v>
      </c>
      <c r="P193" s="467">
        <v>17.078681169076773</v>
      </c>
      <c r="Q193" s="468">
        <v>21348.351461345963</v>
      </c>
      <c r="R193" s="468">
        <v>324.75077612713176</v>
      </c>
      <c r="S193" s="568">
        <v>45080.867988587306</v>
      </c>
      <c r="T193" s="424"/>
      <c r="U193" s="424"/>
      <c r="V193" s="424"/>
      <c r="W193" s="424"/>
      <c r="X193" s="365"/>
      <c r="Y193" s="365"/>
      <c r="Z193" s="365"/>
      <c r="AA193" s="365"/>
      <c r="AB193" s="365"/>
      <c r="AC193" s="365"/>
      <c r="AD193" s="365"/>
      <c r="AE193" s="365"/>
      <c r="AF193" s="365"/>
      <c r="AG193" s="31"/>
      <c r="AH193" s="31"/>
      <c r="AI193" s="92"/>
      <c r="AJ193" s="31"/>
    </row>
    <row r="194" spans="1:36" x14ac:dyDescent="0.2">
      <c r="A194" s="11" t="s">
        <v>137</v>
      </c>
      <c r="B194" s="11" t="s">
        <v>16</v>
      </c>
      <c r="C194" s="138">
        <v>1.1505715991766983</v>
      </c>
      <c r="D194" s="90">
        <v>0.1432342554093495</v>
      </c>
      <c r="E194" s="90">
        <v>1.007337343767349</v>
      </c>
      <c r="F194" s="341">
        <f>C194/VLOOKUP(B194,GDP!$A$3:$C$39,3,FALSE)</f>
        <v>5.584431540618439E-6</v>
      </c>
      <c r="P194" s="467">
        <v>152.37686745675481</v>
      </c>
      <c r="Q194" s="468">
        <v>515973.54254088434</v>
      </c>
      <c r="R194" s="468">
        <v>677.42928296391995</v>
      </c>
      <c r="S194" s="569">
        <v>90271.291671955289</v>
      </c>
      <c r="T194" s="424"/>
      <c r="U194" s="424"/>
      <c r="V194" s="424"/>
      <c r="W194" s="424"/>
      <c r="X194" s="365"/>
      <c r="Y194" s="365"/>
      <c r="Z194" s="365"/>
      <c r="AA194" s="365"/>
      <c r="AB194" s="365"/>
      <c r="AC194" s="365"/>
      <c r="AD194" s="365"/>
      <c r="AE194" s="365"/>
      <c r="AF194" s="365"/>
      <c r="AG194" s="31"/>
      <c r="AH194" s="31"/>
      <c r="AI194" s="93"/>
      <c r="AJ194" s="31"/>
    </row>
    <row r="195" spans="1:36" x14ac:dyDescent="0.2">
      <c r="A195" s="11" t="s">
        <v>138</v>
      </c>
      <c r="B195" s="11" t="s">
        <v>16</v>
      </c>
      <c r="C195" s="138">
        <v>0.52215777685927611</v>
      </c>
      <c r="D195" s="90">
        <v>0.39686515411405637</v>
      </c>
      <c r="E195" s="90">
        <v>0.12529262274521968</v>
      </c>
      <c r="F195" s="341">
        <f>C195/VLOOKUP(B195,GDP!$A$3:$C$39,3,FALSE)</f>
        <v>2.5343528037357115E-6</v>
      </c>
      <c r="P195" s="467">
        <v>34.63953514131591</v>
      </c>
      <c r="Q195" s="468">
        <v>87487.322508273093</v>
      </c>
      <c r="R195" s="468">
        <v>14.683302794470841</v>
      </c>
      <c r="S195" s="469">
        <v>59156.101390566422</v>
      </c>
      <c r="T195" s="424"/>
      <c r="U195" s="424"/>
      <c r="V195" s="424"/>
      <c r="W195" s="424"/>
      <c r="X195" s="365"/>
      <c r="Y195" s="365"/>
      <c r="Z195" s="365"/>
      <c r="AA195" s="365"/>
      <c r="AB195" s="365"/>
      <c r="AC195" s="365"/>
      <c r="AD195" s="365"/>
      <c r="AE195" s="365"/>
      <c r="AF195" s="365"/>
      <c r="AG195" s="31"/>
      <c r="AH195" s="31"/>
      <c r="AJ195" s="31"/>
    </row>
    <row r="196" spans="1:36" x14ac:dyDescent="0.2">
      <c r="A196" s="11" t="s">
        <v>139</v>
      </c>
      <c r="B196" s="11" t="s">
        <v>24</v>
      </c>
      <c r="C196" s="138">
        <v>4.2613206077933352</v>
      </c>
      <c r="D196" s="90">
        <v>3.2991575472166926E-2</v>
      </c>
      <c r="E196" s="90">
        <v>4.2283290323211684</v>
      </c>
      <c r="F196" s="341">
        <f>C196/VLOOKUP(B196,GDP!$A$3:$C$39,3,FALSE)</f>
        <v>1.4404504602412971E-6</v>
      </c>
      <c r="P196" s="467">
        <v>785.51370171826011</v>
      </c>
      <c r="Q196" s="468">
        <v>891664.20195045753</v>
      </c>
      <c r="R196" s="468">
        <v>3826.5421106978902</v>
      </c>
      <c r="S196" s="469">
        <v>1336809.6845783019</v>
      </c>
      <c r="T196" s="424"/>
      <c r="U196" s="424"/>
      <c r="V196" s="424"/>
      <c r="W196" s="424"/>
      <c r="X196" s="365"/>
      <c r="Y196" s="365"/>
      <c r="Z196" s="365"/>
      <c r="AA196" s="365"/>
      <c r="AB196" s="365"/>
      <c r="AC196" s="365"/>
      <c r="AD196" s="365"/>
      <c r="AE196" s="365"/>
      <c r="AF196" s="365"/>
      <c r="AG196" s="31"/>
      <c r="AH196" s="31"/>
      <c r="AJ196" s="31"/>
    </row>
    <row r="197" spans="1:36" x14ac:dyDescent="0.2">
      <c r="A197" s="11" t="s">
        <v>140</v>
      </c>
      <c r="B197" s="11" t="s">
        <v>24</v>
      </c>
      <c r="C197" s="138">
        <v>2.4162912898080657</v>
      </c>
      <c r="D197" s="90">
        <v>4.5022990737847747E-3</v>
      </c>
      <c r="E197" s="90">
        <v>2.4117889907342809</v>
      </c>
      <c r="F197" s="341">
        <f>C197/VLOOKUP(B197,GDP!$A$3:$C$39,3,FALSE)</f>
        <v>8.1677682127827938E-7</v>
      </c>
      <c r="P197" s="467">
        <v>0.99366565300921972</v>
      </c>
      <c r="Q197" s="468">
        <v>1657.5483292289248</v>
      </c>
      <c r="R197" s="468">
        <v>430.83047351451961</v>
      </c>
      <c r="S197" s="469">
        <v>300085.72735277854</v>
      </c>
      <c r="T197" s="424"/>
      <c r="U197" s="424"/>
      <c r="V197" s="424"/>
      <c r="W197" s="424"/>
      <c r="X197" s="365"/>
      <c r="Y197" s="365"/>
      <c r="Z197" s="365"/>
      <c r="AA197" s="365"/>
      <c r="AB197" s="365"/>
      <c r="AC197" s="365"/>
      <c r="AD197" s="365"/>
      <c r="AE197" s="365"/>
      <c r="AF197" s="365"/>
      <c r="AG197" s="31"/>
      <c r="AH197" s="31"/>
      <c r="AJ197" s="31"/>
    </row>
    <row r="198" spans="1:36" x14ac:dyDescent="0.2">
      <c r="A198" s="11" t="s">
        <v>141</v>
      </c>
      <c r="B198" s="11" t="s">
        <v>24</v>
      </c>
      <c r="C198" s="138">
        <v>0.39976585442963125</v>
      </c>
      <c r="D198" s="90">
        <v>1.9253782917210305E-2</v>
      </c>
      <c r="E198" s="90">
        <v>0.38051207151242095</v>
      </c>
      <c r="F198" s="341">
        <f>C198/VLOOKUP(B198,GDP!$A$3:$C$39,3,FALSE)</f>
        <v>1.3513250046213017E-7</v>
      </c>
      <c r="P198" s="467">
        <v>0.83712099640044801</v>
      </c>
      <c r="Q198" s="468">
        <v>2558.3022744100858</v>
      </c>
      <c r="R198" s="468">
        <v>185.79690991817429</v>
      </c>
      <c r="S198" s="469">
        <v>79190.857754926314</v>
      </c>
      <c r="T198" s="424"/>
      <c r="U198" s="424"/>
      <c r="V198" s="424"/>
      <c r="W198" s="424"/>
      <c r="X198" s="365"/>
      <c r="Y198" s="365"/>
      <c r="Z198" s="365"/>
      <c r="AA198" s="365"/>
      <c r="AB198" s="365"/>
      <c r="AC198" s="365"/>
      <c r="AD198" s="365"/>
      <c r="AE198" s="365"/>
      <c r="AF198" s="365"/>
      <c r="AG198" s="31"/>
      <c r="AH198" s="31"/>
      <c r="AJ198" s="31"/>
    </row>
    <row r="199" spans="1:36" x14ac:dyDescent="0.2">
      <c r="A199" s="11" t="s">
        <v>142</v>
      </c>
      <c r="B199" s="11" t="s">
        <v>18</v>
      </c>
      <c r="C199" s="138">
        <v>1.9946715918093119</v>
      </c>
      <c r="D199" s="90">
        <v>0.37087135627713119</v>
      </c>
      <c r="E199" s="90">
        <v>1.6238002355321808</v>
      </c>
      <c r="F199" s="341">
        <f>C199/VLOOKUP(B199,GDP!$A$3:$C$39,3,FALSE)</f>
        <v>6.9213768410052807E-5</v>
      </c>
      <c r="P199" s="467">
        <v>63.701710112870352</v>
      </c>
      <c r="Q199" s="468">
        <v>36456.482232863265</v>
      </c>
      <c r="R199" s="468">
        <v>229.54484528303377</v>
      </c>
      <c r="S199" s="469">
        <v>81450.653868989801</v>
      </c>
      <c r="T199" s="424"/>
      <c r="U199" s="424"/>
      <c r="V199" s="424"/>
      <c r="W199" s="424"/>
      <c r="X199" s="365"/>
      <c r="Y199" s="365"/>
      <c r="Z199" s="365"/>
      <c r="AA199" s="365"/>
      <c r="AB199" s="365"/>
      <c r="AC199" s="365"/>
      <c r="AD199" s="365"/>
      <c r="AE199" s="365"/>
      <c r="AF199" s="365"/>
      <c r="AG199" s="31"/>
      <c r="AH199" s="31"/>
      <c r="AJ199" s="31"/>
    </row>
    <row r="200" spans="1:36" x14ac:dyDescent="0.2">
      <c r="A200" s="11" t="s">
        <v>100</v>
      </c>
      <c r="B200" s="11" t="s">
        <v>30</v>
      </c>
      <c r="C200" s="138">
        <v>1.8248195280958874</v>
      </c>
      <c r="D200" s="90">
        <v>0.12440247652469738</v>
      </c>
      <c r="E200" s="90">
        <v>1.7004170515711898</v>
      </c>
      <c r="F200" s="341">
        <f>C200/VLOOKUP(B200,GDP!$A$3:$C$39,3,FALSE)</f>
        <v>7.2439056972338938E-6</v>
      </c>
      <c r="P200" s="467">
        <v>19.130013305350975</v>
      </c>
      <c r="Q200" s="468">
        <v>10389.47014128207</v>
      </c>
      <c r="R200" s="468">
        <v>236.76093728365217</v>
      </c>
      <c r="S200" s="469">
        <v>146159.27897294052</v>
      </c>
      <c r="T200" s="424"/>
      <c r="U200" s="424"/>
      <c r="V200" s="424"/>
      <c r="W200" s="424"/>
      <c r="X200" s="365"/>
      <c r="Y200" s="365"/>
      <c r="Z200" s="365"/>
      <c r="AA200" s="365"/>
      <c r="AB200" s="365"/>
      <c r="AC200" s="365"/>
      <c r="AD200" s="365"/>
      <c r="AE200" s="365"/>
      <c r="AF200" s="365"/>
      <c r="AG200" s="31"/>
      <c r="AH200" s="31"/>
      <c r="AJ200" s="31"/>
    </row>
    <row r="201" spans="1:36" x14ac:dyDescent="0.2">
      <c r="A201" s="11" t="s">
        <v>143</v>
      </c>
      <c r="B201" s="11" t="s">
        <v>26</v>
      </c>
      <c r="C201" s="138">
        <v>3.5069091578928009</v>
      </c>
      <c r="D201" s="90">
        <v>0.27422502326497528</v>
      </c>
      <c r="E201" s="90">
        <v>3.2326841346278257</v>
      </c>
      <c r="F201" s="341">
        <f>C201/VLOOKUP(B201,GDP!$A$3:$C$39,3,FALSE)</f>
        <v>1.650776293491245E-5</v>
      </c>
      <c r="P201" s="467">
        <v>20.340084799360277</v>
      </c>
      <c r="Q201" s="468">
        <v>29994.878066958958</v>
      </c>
      <c r="R201" s="468">
        <v>237.22639866645818</v>
      </c>
      <c r="S201" s="469">
        <v>157285.26904236976</v>
      </c>
      <c r="T201" s="424"/>
      <c r="U201" s="424"/>
      <c r="V201" s="424"/>
      <c r="W201" s="424"/>
      <c r="X201" s="365"/>
      <c r="Y201" s="365"/>
      <c r="Z201" s="365"/>
      <c r="AA201" s="365"/>
      <c r="AB201" s="365"/>
      <c r="AC201" s="365"/>
      <c r="AD201" s="365"/>
      <c r="AE201" s="365"/>
      <c r="AF201" s="365"/>
      <c r="AG201" s="31"/>
      <c r="AH201" s="31"/>
      <c r="AJ201" s="31"/>
    </row>
    <row r="202" spans="1:36" x14ac:dyDescent="0.2">
      <c r="A202" s="11" t="s">
        <v>144</v>
      </c>
      <c r="B202" s="11" t="s">
        <v>54</v>
      </c>
      <c r="C202" s="138">
        <v>2.1294165245425036</v>
      </c>
      <c r="D202" s="90">
        <v>0.21958131327153566</v>
      </c>
      <c r="E202" s="90">
        <v>1.909835211270968</v>
      </c>
      <c r="F202" s="341">
        <f>C202/VLOOKUP(B202,GDP!$A$3:$C$39,3,FALSE)</f>
        <v>1.7173392533596115E-6</v>
      </c>
      <c r="P202" s="467">
        <v>1860.8585870469124</v>
      </c>
      <c r="Q202" s="468">
        <v>660365.13622403692</v>
      </c>
      <c r="R202" s="468">
        <v>398.21418083214513</v>
      </c>
      <c r="S202" s="469">
        <v>31812.029837111153</v>
      </c>
      <c r="T202" s="424"/>
      <c r="U202" s="424"/>
      <c r="V202" s="424"/>
      <c r="W202" s="424"/>
      <c r="X202" s="365"/>
      <c r="Y202" s="365"/>
      <c r="Z202" s="365"/>
      <c r="AA202" s="365"/>
      <c r="AB202" s="365"/>
      <c r="AC202" s="365"/>
      <c r="AD202" s="365"/>
      <c r="AE202" s="365"/>
      <c r="AF202" s="365"/>
      <c r="AG202" s="31"/>
      <c r="AH202" s="31"/>
      <c r="AJ202" s="31"/>
    </row>
    <row r="203" spans="1:36" x14ac:dyDescent="0.2">
      <c r="A203" s="11" t="s">
        <v>145</v>
      </c>
      <c r="B203" s="11" t="s">
        <v>54</v>
      </c>
      <c r="C203" s="138">
        <v>1.5255628811216488</v>
      </c>
      <c r="D203" s="90">
        <v>0.15526230326656165</v>
      </c>
      <c r="E203" s="90">
        <v>1.3703005778550874</v>
      </c>
      <c r="F203" s="341">
        <f>C203/VLOOKUP(B203,GDP!$A$3:$C$39,3,FALSE)</f>
        <v>1.2303412643900033E-6</v>
      </c>
      <c r="P203" s="467">
        <v>57.654030176963111</v>
      </c>
      <c r="Q203" s="468">
        <v>57211.085088181608</v>
      </c>
      <c r="R203" s="468">
        <v>263.62073448539581</v>
      </c>
      <c r="S203" s="469">
        <v>17929.53508387203</v>
      </c>
      <c r="T203" s="424"/>
      <c r="U203" s="424"/>
      <c r="V203" s="424"/>
      <c r="W203" s="424"/>
      <c r="X203" s="365"/>
      <c r="Y203" s="365"/>
      <c r="Z203" s="365"/>
      <c r="AA203" s="365"/>
      <c r="AB203" s="365"/>
      <c r="AC203" s="365"/>
      <c r="AD203" s="365"/>
      <c r="AE203" s="365"/>
      <c r="AF203" s="365"/>
      <c r="AG203" s="31"/>
      <c r="AH203" s="31"/>
      <c r="AJ203" s="31"/>
    </row>
    <row r="204" spans="1:36" x14ac:dyDescent="0.2">
      <c r="A204" s="11" t="s">
        <v>146</v>
      </c>
      <c r="B204" s="11" t="s">
        <v>54</v>
      </c>
      <c r="C204" s="138">
        <v>0.87867681827263533</v>
      </c>
      <c r="D204" s="90">
        <v>7.4759613187533047E-3</v>
      </c>
      <c r="E204" s="90">
        <v>0.87120085695388194</v>
      </c>
      <c r="F204" s="341">
        <f>C204/VLOOKUP(B204,GDP!$A$3:$C$39,3,FALSE)</f>
        <v>7.0863833996072047E-7</v>
      </c>
      <c r="P204" s="467">
        <v>108.34726548917833</v>
      </c>
      <c r="Q204" s="468">
        <v>75874.975324807718</v>
      </c>
      <c r="R204" s="468">
        <v>143.6676874923948</v>
      </c>
      <c r="S204" s="469">
        <v>16658.71573807067</v>
      </c>
      <c r="T204" s="424"/>
      <c r="U204" s="424"/>
      <c r="V204" s="424"/>
      <c r="W204" s="424"/>
      <c r="X204" s="365"/>
      <c r="Y204" s="365"/>
      <c r="Z204" s="365"/>
      <c r="AA204" s="365"/>
      <c r="AB204" s="365"/>
      <c r="AC204" s="365"/>
      <c r="AD204" s="365"/>
      <c r="AE204" s="365"/>
      <c r="AF204" s="365"/>
      <c r="AG204" s="31"/>
      <c r="AH204" s="31"/>
      <c r="AJ204" s="31"/>
    </row>
    <row r="205" spans="1:36" x14ac:dyDescent="0.2">
      <c r="A205" s="11" t="s">
        <v>147</v>
      </c>
      <c r="B205" s="11" t="s">
        <v>54</v>
      </c>
      <c r="C205" s="138">
        <v>1.265956642170285</v>
      </c>
      <c r="D205" s="90">
        <v>3.5615587022857428E-2</v>
      </c>
      <c r="E205" s="90">
        <v>1.2303410551474276</v>
      </c>
      <c r="F205" s="341">
        <f>C205/VLOOKUP(B205,GDP!$A$3:$C$39,3,FALSE)</f>
        <v>1.0209731208493601E-6</v>
      </c>
      <c r="P205" s="467">
        <v>208.27828668337676</v>
      </c>
      <c r="Q205" s="468">
        <v>49329.067898694506</v>
      </c>
      <c r="R205" s="468">
        <v>200.64270305731046</v>
      </c>
      <c r="S205" s="469">
        <v>10225.233994443566</v>
      </c>
      <c r="T205" s="424"/>
      <c r="U205" s="424"/>
      <c r="V205" s="424"/>
      <c r="W205" s="424"/>
      <c r="X205" s="365"/>
      <c r="Y205" s="365"/>
      <c r="Z205" s="365"/>
      <c r="AA205" s="365"/>
      <c r="AB205" s="365"/>
      <c r="AC205" s="365"/>
      <c r="AD205" s="365"/>
      <c r="AE205" s="365"/>
      <c r="AF205" s="365"/>
      <c r="AG205" s="31"/>
      <c r="AH205" s="31"/>
      <c r="AJ205" s="31"/>
    </row>
    <row r="206" spans="1:36" x14ac:dyDescent="0.2">
      <c r="A206" s="11" t="s">
        <v>148</v>
      </c>
      <c r="B206" s="11" t="s">
        <v>22</v>
      </c>
      <c r="C206" s="138">
        <v>3.0362402962204182</v>
      </c>
      <c r="D206" s="90">
        <v>0.37725011327196933</v>
      </c>
      <c r="E206" s="90">
        <v>2.658990182948449</v>
      </c>
      <c r="F206" s="341">
        <f>C206/VLOOKUP(B206,GDP!$A$3:$C$39,3,FALSE)</f>
        <v>1.4967126668364474E-6</v>
      </c>
      <c r="P206" s="467">
        <v>127.32032172526809</v>
      </c>
      <c r="Q206" s="468">
        <v>895321.8132651631</v>
      </c>
      <c r="R206" s="468">
        <v>902.27016727127557</v>
      </c>
      <c r="S206" s="469">
        <v>220315.69997087159</v>
      </c>
      <c r="T206" s="424"/>
      <c r="U206" s="424"/>
      <c r="V206" s="424"/>
      <c r="W206" s="424"/>
      <c r="X206" s="365"/>
      <c r="Y206" s="365"/>
      <c r="Z206" s="365"/>
      <c r="AA206" s="365"/>
      <c r="AB206" s="365"/>
      <c r="AC206" s="365"/>
      <c r="AD206" s="365"/>
      <c r="AE206" s="365"/>
      <c r="AF206" s="365"/>
      <c r="AG206" s="31"/>
      <c r="AH206" s="31"/>
      <c r="AJ206" s="31"/>
    </row>
    <row r="207" spans="1:36" x14ac:dyDescent="0.2">
      <c r="A207" s="11" t="s">
        <v>149</v>
      </c>
      <c r="B207" s="11" t="s">
        <v>22</v>
      </c>
      <c r="C207" s="138">
        <v>1.3363061628918902</v>
      </c>
      <c r="D207" s="90">
        <v>1.3720838075212115E-2</v>
      </c>
      <c r="E207" s="90">
        <v>1.3225853248166779</v>
      </c>
      <c r="F207" s="341">
        <f>C207/VLOOKUP(B207,GDP!$A$3:$C$39,3,FALSE)</f>
        <v>6.5873124840007875E-7</v>
      </c>
      <c r="P207" s="467">
        <v>0.92991108608689355</v>
      </c>
      <c r="Q207" s="468">
        <v>1520.3690498375915</v>
      </c>
      <c r="R207" s="468">
        <v>86.353181301689588</v>
      </c>
      <c r="S207" s="469">
        <v>32242.450629368064</v>
      </c>
      <c r="T207" s="424"/>
      <c r="U207" s="424"/>
      <c r="V207" s="424"/>
      <c r="W207" s="424"/>
      <c r="X207" s="365"/>
      <c r="Y207" s="365"/>
      <c r="Z207" s="365"/>
      <c r="AA207" s="365"/>
      <c r="AB207" s="365"/>
      <c r="AC207" s="365"/>
      <c r="AD207" s="365"/>
      <c r="AE207" s="365"/>
      <c r="AF207" s="365"/>
      <c r="AG207" s="31"/>
      <c r="AH207" s="31"/>
      <c r="AJ207" s="31"/>
    </row>
    <row r="208" spans="1:36" x14ac:dyDescent="0.2">
      <c r="A208" s="11" t="s">
        <v>150</v>
      </c>
      <c r="B208" s="11" t="s">
        <v>22</v>
      </c>
      <c r="C208" s="138">
        <v>2.8804288251837251</v>
      </c>
      <c r="D208" s="90">
        <v>0.11198380948352525</v>
      </c>
      <c r="E208" s="90">
        <v>2.7684450157001996</v>
      </c>
      <c r="F208" s="341">
        <f>C208/VLOOKUP(B208,GDP!$A$3:$C$39,3,FALSE)</f>
        <v>1.4199055041657794E-6</v>
      </c>
      <c r="P208" s="467">
        <v>19.327547373753063</v>
      </c>
      <c r="Q208" s="468">
        <v>58283.737882789683</v>
      </c>
      <c r="R208" s="468">
        <v>366.3902879433827</v>
      </c>
      <c r="S208" s="469">
        <v>82235.111115407693</v>
      </c>
      <c r="T208" s="424"/>
      <c r="U208" s="424"/>
      <c r="V208" s="424"/>
      <c r="W208" s="424"/>
      <c r="X208" s="365"/>
      <c r="Y208" s="365"/>
      <c r="Z208" s="365"/>
      <c r="AA208" s="365"/>
      <c r="AB208" s="365"/>
      <c r="AC208" s="365"/>
      <c r="AD208" s="365"/>
      <c r="AE208" s="365"/>
      <c r="AF208" s="365"/>
      <c r="AG208" s="31"/>
      <c r="AH208" s="31"/>
      <c r="AJ208" s="31"/>
    </row>
    <row r="209" spans="1:36" x14ac:dyDescent="0.2">
      <c r="A209" s="11" t="s">
        <v>151</v>
      </c>
      <c r="B209" s="11" t="s">
        <v>10</v>
      </c>
      <c r="C209" s="138">
        <v>0.1890599953770645</v>
      </c>
      <c r="D209" s="90">
        <v>8.7085951945773642E-3</v>
      </c>
      <c r="E209" s="90">
        <v>0.18035140018248713</v>
      </c>
      <c r="F209" s="341">
        <f>C209/VLOOKUP(B209,GDP!$A$3:$C$39,3,FALSE)</f>
        <v>2.577961947953482E-6</v>
      </c>
      <c r="P209" s="467">
        <v>4.5333655359590654</v>
      </c>
      <c r="Q209" s="468">
        <v>2799.8024694246214</v>
      </c>
      <c r="R209" s="468">
        <v>32.977034226090169</v>
      </c>
      <c r="S209" s="469">
        <v>4002.9164395180815</v>
      </c>
      <c r="T209" s="424"/>
      <c r="U209" s="424"/>
      <c r="V209" s="424"/>
      <c r="W209" s="424"/>
      <c r="X209" s="365"/>
      <c r="Y209" s="365"/>
      <c r="Z209" s="365"/>
      <c r="AA209" s="365"/>
      <c r="AB209" s="365"/>
      <c r="AC209" s="365"/>
      <c r="AD209" s="365"/>
      <c r="AE209" s="365"/>
      <c r="AF209" s="365"/>
      <c r="AG209" s="31"/>
      <c r="AH209" s="31"/>
      <c r="AJ209" s="31"/>
    </row>
    <row r="210" spans="1:36" x14ac:dyDescent="0.2">
      <c r="A210" s="11" t="s">
        <v>152</v>
      </c>
      <c r="B210" s="11" t="s">
        <v>10</v>
      </c>
      <c r="C210" s="138">
        <v>0.24766524043902668</v>
      </c>
      <c r="D210" s="90">
        <v>0.14230707250993632</v>
      </c>
      <c r="E210" s="90">
        <v>0.10535816792909035</v>
      </c>
      <c r="F210" s="341">
        <f>C210/VLOOKUP(B210,GDP!$A$3:$C$39,3,FALSE)</f>
        <v>3.3770844244927755E-6</v>
      </c>
      <c r="P210" s="467">
        <v>109.46697885379717</v>
      </c>
      <c r="Q210" s="468">
        <v>713776.6211400613</v>
      </c>
      <c r="R210" s="468">
        <v>40.197698561270641</v>
      </c>
      <c r="S210" s="469">
        <v>2136.5624580039412</v>
      </c>
      <c r="T210" s="424"/>
      <c r="U210" s="424"/>
      <c r="V210" s="424"/>
      <c r="W210" s="424"/>
      <c r="X210" s="365"/>
      <c r="Y210" s="365"/>
      <c r="Z210" s="365"/>
      <c r="AA210" s="365"/>
      <c r="AB210" s="365"/>
      <c r="AC210" s="365"/>
      <c r="AD210" s="365"/>
      <c r="AE210" s="365"/>
      <c r="AF210" s="365"/>
      <c r="AG210" s="31"/>
      <c r="AH210" s="31"/>
      <c r="AJ210" s="31"/>
    </row>
    <row r="211" spans="1:36" x14ac:dyDescent="0.2">
      <c r="A211" s="11" t="s">
        <v>153</v>
      </c>
      <c r="B211" s="11" t="s">
        <v>32</v>
      </c>
      <c r="C211" s="138">
        <v>7.635403824730199</v>
      </c>
      <c r="D211" s="90">
        <v>0.13267445149031909</v>
      </c>
      <c r="E211" s="90">
        <v>7.5027293732398803</v>
      </c>
      <c r="F211" s="341">
        <f>C211/VLOOKUP(B211,GDP!$A$3:$C$39,3,FALSE)</f>
        <v>4.4631413269297015E-6</v>
      </c>
      <c r="P211" s="467">
        <v>137.0603837709908</v>
      </c>
      <c r="Q211" s="468">
        <v>78082.330921154076</v>
      </c>
      <c r="R211" s="468">
        <v>2255.1035086383772</v>
      </c>
      <c r="S211" s="469">
        <v>297526.6436626038</v>
      </c>
      <c r="T211" s="424"/>
      <c r="U211" s="424"/>
      <c r="V211" s="424"/>
      <c r="W211" s="424"/>
      <c r="X211" s="365"/>
      <c r="Y211" s="365"/>
      <c r="Z211" s="365"/>
      <c r="AA211" s="365"/>
      <c r="AB211" s="365"/>
      <c r="AC211" s="365"/>
      <c r="AD211" s="365"/>
      <c r="AE211" s="365"/>
      <c r="AF211" s="365"/>
      <c r="AG211" s="31"/>
      <c r="AH211" s="31"/>
      <c r="AJ211" s="31"/>
    </row>
    <row r="212" spans="1:36" x14ac:dyDescent="0.2">
      <c r="A212" s="11" t="s">
        <v>154</v>
      </c>
      <c r="B212" s="11" t="s">
        <v>32</v>
      </c>
      <c r="C212" s="138">
        <v>1.1529880448143106</v>
      </c>
      <c r="D212" s="90">
        <v>8.5041469295994571E-3</v>
      </c>
      <c r="E212" s="90">
        <v>1.1444838978847109</v>
      </c>
      <c r="F212" s="341">
        <f>C212/VLOOKUP(B212,GDP!$A$3:$C$39,3,FALSE)</f>
        <v>6.7395893005678182E-7</v>
      </c>
      <c r="P212" s="467">
        <v>32.708257421536373</v>
      </c>
      <c r="Q212" s="468">
        <v>14622.564045000847</v>
      </c>
      <c r="R212" s="468">
        <v>376.9709808579417</v>
      </c>
      <c r="S212" s="469">
        <v>31946.51494444413</v>
      </c>
      <c r="T212" s="424"/>
      <c r="U212" s="424"/>
      <c r="V212" s="424"/>
      <c r="W212" s="424"/>
      <c r="X212" s="365"/>
      <c r="Y212" s="365"/>
      <c r="Z212" s="365"/>
      <c r="AA212" s="365"/>
      <c r="AB212" s="365"/>
      <c r="AC212" s="365"/>
      <c r="AD212" s="365"/>
      <c r="AE212" s="365"/>
      <c r="AF212" s="365"/>
      <c r="AG212" s="31"/>
      <c r="AH212" s="31"/>
      <c r="AJ212" s="31"/>
    </row>
    <row r="213" spans="1:36" x14ac:dyDescent="0.2">
      <c r="A213" s="11" t="s">
        <v>155</v>
      </c>
      <c r="B213" s="11" t="s">
        <v>32</v>
      </c>
      <c r="C213" s="138">
        <v>0.60644850700028397</v>
      </c>
      <c r="D213" s="90">
        <v>7.2477152263332581E-2</v>
      </c>
      <c r="E213" s="90">
        <v>0.53397135473695145</v>
      </c>
      <c r="F213" s="341">
        <f>C213/VLOOKUP(B213,GDP!$A$3:$C$39,3,FALSE)</f>
        <v>3.5448883338445104E-7</v>
      </c>
      <c r="P213" s="467">
        <v>76.939652084217173</v>
      </c>
      <c r="Q213" s="468">
        <v>174662.67972028916</v>
      </c>
      <c r="R213" s="468">
        <v>131.5848582397613</v>
      </c>
      <c r="S213" s="469">
        <v>14462.537708538541</v>
      </c>
      <c r="T213" s="424"/>
      <c r="U213" s="424"/>
      <c r="V213" s="424"/>
      <c r="W213" s="424"/>
      <c r="X213" s="365"/>
      <c r="Y213" s="365"/>
      <c r="Z213" s="365"/>
      <c r="AA213" s="365"/>
      <c r="AB213" s="365"/>
      <c r="AC213" s="365"/>
      <c r="AD213" s="365"/>
      <c r="AE213" s="365"/>
      <c r="AF213" s="365"/>
      <c r="AG213" s="31"/>
      <c r="AH213" s="31"/>
      <c r="AJ213" s="31"/>
    </row>
    <row r="214" spans="1:36" x14ac:dyDescent="0.2">
      <c r="A214" s="11" t="s">
        <v>156</v>
      </c>
      <c r="B214" s="11" t="s">
        <v>12</v>
      </c>
      <c r="C214" s="138">
        <v>3.9792212001328854E-2</v>
      </c>
      <c r="D214" s="90">
        <v>9.5413569642742641E-4</v>
      </c>
      <c r="E214" s="90">
        <v>3.883807630490143E-2</v>
      </c>
      <c r="F214" s="341">
        <f>C214/VLOOKUP(B214,GDP!$A$3:$C$39,3,FALSE)</f>
        <v>1.9383414682317137E-6</v>
      </c>
      <c r="P214" s="467" t="e">
        <v>#DIV/0!</v>
      </c>
      <c r="Q214" s="468" t="e">
        <v>#DIV/0!</v>
      </c>
      <c r="R214" s="468">
        <v>12.400407504757801</v>
      </c>
      <c r="S214" s="469">
        <v>22872.836457539124</v>
      </c>
      <c r="T214" s="424"/>
      <c r="U214" s="424"/>
      <c r="V214" s="424"/>
      <c r="W214" s="424"/>
      <c r="X214" s="365"/>
      <c r="Y214" s="365"/>
      <c r="Z214" s="365"/>
      <c r="AA214" s="365"/>
      <c r="AB214" s="365"/>
      <c r="AC214" s="365"/>
      <c r="AD214" s="365"/>
      <c r="AE214" s="365"/>
      <c r="AF214" s="365"/>
      <c r="AG214" s="31"/>
      <c r="AH214" s="31"/>
      <c r="AJ214" s="31"/>
    </row>
    <row r="215" spans="1:36" x14ac:dyDescent="0.2">
      <c r="A215" s="11" t="s">
        <v>115</v>
      </c>
      <c r="B215" s="11" t="s">
        <v>34</v>
      </c>
      <c r="C215" s="138">
        <v>0.62119354231582002</v>
      </c>
      <c r="D215" s="90">
        <v>1.7103386895975403E-2</v>
      </c>
      <c r="E215" s="90">
        <v>0.60409015541984457</v>
      </c>
      <c r="F215" s="341">
        <f>C215/VLOOKUP(B215,GDP!$A$3:$C$39,3,FALSE)</f>
        <v>1.6781757680889886E-5</v>
      </c>
      <c r="P215" s="467">
        <v>39.683032241242238</v>
      </c>
      <c r="Q215" s="468">
        <v>85805.670561315841</v>
      </c>
      <c r="R215" s="468">
        <v>30.266554207116819</v>
      </c>
      <c r="S215" s="469">
        <v>1398.5478466268414</v>
      </c>
      <c r="T215" s="424"/>
      <c r="U215" s="424"/>
      <c r="V215" s="424"/>
      <c r="W215" s="424"/>
      <c r="X215" s="365"/>
      <c r="Y215" s="365"/>
      <c r="Z215" s="365"/>
      <c r="AA215" s="365"/>
      <c r="AB215" s="365"/>
      <c r="AC215" s="365"/>
      <c r="AD215" s="365"/>
      <c r="AE215" s="365"/>
      <c r="AF215" s="365"/>
      <c r="AG215" s="31"/>
      <c r="AH215" s="31"/>
      <c r="AJ215" s="31"/>
    </row>
    <row r="216" spans="1:36" x14ac:dyDescent="0.2">
      <c r="A216" s="11" t="s">
        <v>157</v>
      </c>
      <c r="B216" s="11" t="s">
        <v>36</v>
      </c>
      <c r="C216" s="138">
        <v>1.0419188006543221</v>
      </c>
      <c r="D216" s="90">
        <v>1.4090661592329161E-2</v>
      </c>
      <c r="E216" s="90">
        <v>1.027828139061993</v>
      </c>
      <c r="F216" s="341">
        <f>C216/VLOOKUP(B216,GDP!$A$3:$C$39,3,FALSE)</f>
        <v>1.6395776431269625E-5</v>
      </c>
      <c r="P216" s="467">
        <v>12.751729947809196</v>
      </c>
      <c r="Q216" s="468">
        <v>5636.5351906208143</v>
      </c>
      <c r="R216" s="468">
        <v>526.01235366529841</v>
      </c>
      <c r="S216" s="469">
        <v>170367.66767147242</v>
      </c>
      <c r="T216" s="424"/>
      <c r="U216" s="424"/>
      <c r="V216" s="424"/>
      <c r="W216" s="424"/>
      <c r="X216" s="365"/>
      <c r="Y216" s="365"/>
      <c r="Z216" s="365"/>
      <c r="AA216" s="365"/>
      <c r="AB216" s="365"/>
      <c r="AC216" s="365"/>
      <c r="AD216" s="365"/>
      <c r="AE216" s="365"/>
      <c r="AF216" s="365"/>
      <c r="AG216" s="31"/>
      <c r="AH216" s="31"/>
      <c r="AJ216" s="31"/>
    </row>
    <row r="217" spans="1:36" x14ac:dyDescent="0.2">
      <c r="A217" s="11" t="s">
        <v>158</v>
      </c>
      <c r="B217" s="11" t="s">
        <v>40</v>
      </c>
      <c r="C217" s="138">
        <v>0.40602565400674018</v>
      </c>
      <c r="D217" s="90">
        <v>0</v>
      </c>
      <c r="E217" s="90">
        <v>0.40602565400674018</v>
      </c>
      <c r="F217" s="341">
        <f>C217/VLOOKUP(B217,GDP!$A$3:$C$39,3,FALSE)</f>
        <v>3.2781015178971432E-5</v>
      </c>
      <c r="P217" s="467">
        <v>0</v>
      </c>
      <c r="Q217" s="468">
        <v>0</v>
      </c>
      <c r="R217" s="468">
        <v>166.74564846272696</v>
      </c>
      <c r="S217" s="469">
        <v>12862.752772183367</v>
      </c>
      <c r="T217" s="424"/>
      <c r="U217" s="424"/>
      <c r="V217" s="424"/>
      <c r="W217" s="424"/>
      <c r="X217" s="365"/>
      <c r="Y217" s="365"/>
      <c r="Z217" s="365"/>
      <c r="AA217" s="365"/>
      <c r="AB217" s="365"/>
      <c r="AC217" s="365"/>
      <c r="AD217" s="365"/>
      <c r="AE217" s="365"/>
      <c r="AF217" s="365"/>
      <c r="AG217" s="31"/>
      <c r="AH217" s="31"/>
      <c r="AJ217" s="31"/>
    </row>
    <row r="218" spans="1:36" x14ac:dyDescent="0.2">
      <c r="A218" s="11" t="s">
        <v>159</v>
      </c>
      <c r="B218" s="11" t="s">
        <v>42</v>
      </c>
      <c r="C218" s="138">
        <v>12.162158992617554</v>
      </c>
      <c r="D218" s="90">
        <v>9.2474013722715648E-3</v>
      </c>
      <c r="E218" s="90">
        <v>12.152911591245282</v>
      </c>
      <c r="F218" s="341">
        <f>C218/VLOOKUP(B218,GDP!$A$3:$C$39,3,FALSE)</f>
        <v>1.9255408673556148E-5</v>
      </c>
      <c r="P218" s="467" t="e">
        <v>#DIV/0!</v>
      </c>
      <c r="Q218" s="468" t="e">
        <v>#DIV/0!</v>
      </c>
      <c r="R218" s="468">
        <v>5055.2876835462903</v>
      </c>
      <c r="S218" s="469">
        <v>252880.09470317705</v>
      </c>
      <c r="T218" s="424"/>
      <c r="U218" s="424"/>
      <c r="V218" s="424"/>
      <c r="W218" s="424"/>
      <c r="X218" s="365"/>
      <c r="Y218" s="365"/>
      <c r="Z218" s="365"/>
      <c r="AA218" s="365"/>
      <c r="AB218" s="365"/>
      <c r="AC218" s="365"/>
      <c r="AD218" s="365"/>
      <c r="AE218" s="365"/>
      <c r="AF218" s="365"/>
      <c r="AG218" s="31"/>
      <c r="AH218" s="31"/>
      <c r="AJ218" s="31"/>
    </row>
    <row r="219" spans="1:36" x14ac:dyDescent="0.2">
      <c r="A219" s="11" t="s">
        <v>160</v>
      </c>
      <c r="B219" s="11" t="s">
        <v>44</v>
      </c>
      <c r="C219" s="138">
        <v>1.3814447763554896</v>
      </c>
      <c r="D219" s="90">
        <v>3.5159126872547162E-3</v>
      </c>
      <c r="E219" s="90">
        <v>1.377928863668235</v>
      </c>
      <c r="F219" s="341">
        <f>C219/VLOOKUP(B219,GDP!$A$3:$C$39,3,FALSE)</f>
        <v>1.8284034962159728E-6</v>
      </c>
      <c r="P219" s="467" t="e">
        <v>#DIV/0!</v>
      </c>
      <c r="Q219" s="468" t="e">
        <v>#DIV/0!</v>
      </c>
      <c r="R219" s="468">
        <v>422.9370361167081</v>
      </c>
      <c r="S219" s="469">
        <v>36725.182933588352</v>
      </c>
      <c r="T219" s="424"/>
      <c r="U219" s="424"/>
      <c r="V219" s="424"/>
      <c r="W219" s="424"/>
      <c r="X219" s="365"/>
      <c r="Y219" s="365"/>
      <c r="Z219" s="365"/>
      <c r="AA219" s="365"/>
      <c r="AB219" s="365"/>
      <c r="AC219" s="365"/>
      <c r="AD219" s="365"/>
      <c r="AE219" s="365"/>
      <c r="AF219" s="365"/>
      <c r="AG219" s="31"/>
      <c r="AH219" s="31"/>
      <c r="AJ219" s="31"/>
    </row>
    <row r="220" spans="1:36" x14ac:dyDescent="0.2">
      <c r="A220" s="11" t="s">
        <v>161</v>
      </c>
      <c r="B220" s="11" t="s">
        <v>46</v>
      </c>
      <c r="C220" s="138">
        <v>1.3780808683297738</v>
      </c>
      <c r="D220" s="90">
        <v>0</v>
      </c>
      <c r="E220" s="90">
        <v>1.3780808683297738</v>
      </c>
      <c r="F220" s="341">
        <f>C220/VLOOKUP(B220,GDP!$A$3:$C$39,3,FALSE)</f>
        <v>5.8964412415592298E-6</v>
      </c>
      <c r="P220" s="467">
        <v>0</v>
      </c>
      <c r="Q220" s="468">
        <v>0</v>
      </c>
      <c r="R220" s="468">
        <v>721.88625894697429</v>
      </c>
      <c r="S220" s="469">
        <v>65089.782180699687</v>
      </c>
      <c r="T220" s="424"/>
      <c r="U220" s="424"/>
      <c r="V220" s="424"/>
      <c r="W220" s="424"/>
      <c r="X220" s="365"/>
      <c r="Y220" s="365"/>
      <c r="Z220" s="365"/>
      <c r="AA220" s="365"/>
      <c r="AB220" s="365"/>
      <c r="AC220" s="365"/>
      <c r="AD220" s="365"/>
      <c r="AE220" s="365"/>
      <c r="AF220" s="365"/>
      <c r="AG220" s="31"/>
      <c r="AH220" s="31"/>
      <c r="AJ220" s="31"/>
    </row>
    <row r="221" spans="1:36" x14ac:dyDescent="0.2">
      <c r="A221" s="11" t="s">
        <v>162</v>
      </c>
      <c r="B221" s="11" t="s">
        <v>48</v>
      </c>
      <c r="C221" s="138">
        <v>0.64979233340840858</v>
      </c>
      <c r="D221" s="90">
        <v>0</v>
      </c>
      <c r="E221" s="90">
        <v>0.64979233340840858</v>
      </c>
      <c r="F221" s="341">
        <f>C221/VLOOKUP(B221,GDP!$A$3:$C$39,3,FALSE)</f>
        <v>1.93433752596088E-6</v>
      </c>
      <c r="P221" s="467">
        <v>0</v>
      </c>
      <c r="Q221" s="468">
        <v>0</v>
      </c>
      <c r="R221" s="468">
        <v>59.592106878980978</v>
      </c>
      <c r="S221" s="469">
        <v>7789.0335324176322</v>
      </c>
      <c r="T221" s="424"/>
      <c r="U221" s="424"/>
      <c r="V221" s="424"/>
      <c r="W221" s="424"/>
      <c r="X221" s="365"/>
      <c r="Y221" s="365"/>
      <c r="Z221" s="365"/>
      <c r="AA221" s="365"/>
      <c r="AB221" s="365"/>
      <c r="AC221" s="365"/>
      <c r="AD221" s="365"/>
      <c r="AE221" s="365"/>
      <c r="AF221" s="365"/>
      <c r="AG221" s="31"/>
      <c r="AH221" s="31"/>
      <c r="AJ221" s="31"/>
    </row>
    <row r="222" spans="1:36" x14ac:dyDescent="0.2">
      <c r="A222" s="11" t="s">
        <v>163</v>
      </c>
      <c r="B222" s="11" t="s">
        <v>52</v>
      </c>
      <c r="C222" s="138">
        <v>0.33491417707782856</v>
      </c>
      <c r="D222" s="90">
        <v>2.4714221637341105E-3</v>
      </c>
      <c r="E222" s="90">
        <v>0.33244275491409442</v>
      </c>
      <c r="F222" s="341">
        <f>C222/VLOOKUP(B222,GDP!$A$3:$C$39,3,FALSE)</f>
        <v>6.7323492286535581E-6</v>
      </c>
      <c r="P222" s="467">
        <v>0.6358173819743016</v>
      </c>
      <c r="Q222" s="468">
        <v>624.26045318318711</v>
      </c>
      <c r="R222" s="468">
        <v>41.753674317268832</v>
      </c>
      <c r="S222" s="469">
        <v>8501.7199425643648</v>
      </c>
      <c r="T222" s="424"/>
      <c r="U222" s="424"/>
      <c r="V222" s="424"/>
      <c r="W222" s="424"/>
      <c r="X222" s="365"/>
      <c r="Y222" s="365"/>
      <c r="Z222" s="365"/>
      <c r="AA222" s="365"/>
      <c r="AB222" s="365"/>
      <c r="AC222" s="365"/>
      <c r="AD222" s="365"/>
      <c r="AE222" s="365"/>
      <c r="AF222" s="365"/>
      <c r="AG222" s="31"/>
      <c r="AH222" s="31"/>
      <c r="AJ222" s="31"/>
    </row>
    <row r="223" spans="1:36" x14ac:dyDescent="0.2">
      <c r="A223" s="11" t="s">
        <v>164</v>
      </c>
      <c r="B223" s="11" t="s">
        <v>20</v>
      </c>
      <c r="C223" s="138">
        <v>0.76949626439235008</v>
      </c>
      <c r="D223" s="90">
        <v>0.52107326353712913</v>
      </c>
      <c r="E223" s="90">
        <v>0.24842300085522084</v>
      </c>
      <c r="F223" s="341">
        <f>C223/VLOOKUP(B223,GDP!$A$3:$C$39,3,FALSE)</f>
        <v>4.3959911130986321E-6</v>
      </c>
      <c r="P223" s="467">
        <v>1981.2671617381334</v>
      </c>
      <c r="Q223" s="468">
        <v>2733484.7478157706</v>
      </c>
      <c r="R223" s="468">
        <v>89.878075562670347</v>
      </c>
      <c r="S223" s="469">
        <v>8164.8261636501957</v>
      </c>
      <c r="T223" s="424"/>
      <c r="U223" s="424"/>
      <c r="V223" s="424"/>
      <c r="W223" s="424"/>
      <c r="X223" s="365"/>
      <c r="Y223" s="365"/>
      <c r="Z223" s="365"/>
      <c r="AA223" s="365"/>
      <c r="AB223" s="365"/>
      <c r="AC223" s="365"/>
      <c r="AD223" s="365"/>
      <c r="AE223" s="365"/>
      <c r="AF223" s="365"/>
      <c r="AG223" s="31"/>
      <c r="AH223" s="31"/>
      <c r="AJ223" s="31"/>
    </row>
    <row r="224" spans="1:36" x14ac:dyDescent="0.2">
      <c r="A224" s="11" t="s">
        <v>165</v>
      </c>
      <c r="B224" s="11" t="s">
        <v>56</v>
      </c>
      <c r="C224" s="138">
        <v>1.5866534823833196</v>
      </c>
      <c r="D224" s="90">
        <v>7.5838131161665864E-2</v>
      </c>
      <c r="E224" s="90">
        <v>1.5108153512216536</v>
      </c>
      <c r="F224" s="341">
        <f>C224/VLOOKUP(B224,GDP!$A$3:$C$39,3,FALSE)</f>
        <v>4.4740212735369395E-6</v>
      </c>
      <c r="P224" s="467">
        <v>47.251172063343219</v>
      </c>
      <c r="Q224" s="468">
        <v>83508.835220879773</v>
      </c>
      <c r="R224" s="468">
        <v>201.22740426500448</v>
      </c>
      <c r="S224" s="469">
        <v>26001.916412323655</v>
      </c>
      <c r="T224" s="424"/>
      <c r="U224" s="424"/>
      <c r="V224" s="424"/>
      <c r="W224" s="424"/>
      <c r="X224" s="365"/>
      <c r="Y224" s="365"/>
      <c r="Z224" s="365"/>
      <c r="AA224" s="365"/>
      <c r="AB224" s="365"/>
      <c r="AC224" s="365"/>
      <c r="AD224" s="365"/>
      <c r="AE224" s="365"/>
      <c r="AF224" s="365"/>
      <c r="AG224" s="31"/>
      <c r="AH224" s="31"/>
      <c r="AJ224" s="31"/>
    </row>
    <row r="225" spans="1:36" x14ac:dyDescent="0.2">
      <c r="A225" s="11" t="s">
        <v>166</v>
      </c>
      <c r="B225" s="11" t="s">
        <v>58</v>
      </c>
      <c r="C225" s="138">
        <v>1.0217302295279072</v>
      </c>
      <c r="D225" s="90">
        <v>0</v>
      </c>
      <c r="E225" s="90">
        <v>1.0217302295279072</v>
      </c>
      <c r="F225" s="341">
        <f>C225/VLOOKUP(B225,GDP!$A$3:$C$39,3,FALSE)</f>
        <v>4.9767377371778986E-7</v>
      </c>
      <c r="P225" s="467">
        <v>0</v>
      </c>
      <c r="Q225" s="468">
        <v>0</v>
      </c>
      <c r="R225" s="468">
        <v>207.79545038192134</v>
      </c>
      <c r="S225" s="469">
        <v>24936.062613557548</v>
      </c>
      <c r="T225" s="424"/>
      <c r="U225" s="424"/>
      <c r="V225" s="424"/>
      <c r="W225" s="424"/>
      <c r="X225" s="365"/>
      <c r="Y225" s="365"/>
      <c r="Z225" s="365"/>
      <c r="AA225" s="365"/>
      <c r="AB225" s="365"/>
      <c r="AC225" s="365"/>
      <c r="AD225" s="365"/>
      <c r="AE225" s="365"/>
      <c r="AF225" s="365"/>
      <c r="AG225" s="31"/>
      <c r="AH225" s="31"/>
      <c r="AJ225" s="31"/>
    </row>
    <row r="226" spans="1:36" x14ac:dyDescent="0.2">
      <c r="A226" s="11" t="s">
        <v>167</v>
      </c>
      <c r="B226" s="11" t="s">
        <v>60</v>
      </c>
      <c r="C226" s="138">
        <v>0.82862381246578354</v>
      </c>
      <c r="D226" s="90">
        <v>0.11825093056007503</v>
      </c>
      <c r="E226" s="90">
        <v>0.71037288190570869</v>
      </c>
      <c r="F226" s="341">
        <f>C226/VLOOKUP(B226,GDP!$A$3:$C$39,3,FALSE)</f>
        <v>3.6725871913705261E-6</v>
      </c>
      <c r="P226" s="467" t="e">
        <v>#DIV/0!</v>
      </c>
      <c r="Q226" s="468" t="e">
        <v>#DIV/0!</v>
      </c>
      <c r="R226" s="468">
        <v>287.60035704684566</v>
      </c>
      <c r="S226" s="469">
        <v>25186.062113302913</v>
      </c>
      <c r="T226" s="424"/>
      <c r="U226" s="424"/>
      <c r="V226" s="424"/>
      <c r="W226" s="424"/>
      <c r="X226" s="365"/>
      <c r="Y226" s="365"/>
      <c r="Z226" s="365"/>
      <c r="AA226" s="365"/>
      <c r="AB226" s="365"/>
      <c r="AC226" s="365"/>
      <c r="AD226" s="365"/>
      <c r="AE226" s="365"/>
      <c r="AF226" s="365"/>
      <c r="AG226" s="31"/>
      <c r="AH226" s="31"/>
      <c r="AJ226" s="31"/>
    </row>
    <row r="227" spans="1:36" x14ac:dyDescent="0.2">
      <c r="A227" s="11" t="s">
        <v>168</v>
      </c>
      <c r="B227" s="11" t="s">
        <v>133</v>
      </c>
      <c r="C227" s="138">
        <v>3.4250409299265532</v>
      </c>
      <c r="D227" s="90">
        <v>3.7450714560633126E-2</v>
      </c>
      <c r="E227" s="90">
        <v>3.3875902153659201</v>
      </c>
      <c r="F227" s="86"/>
      <c r="P227" s="467">
        <v>19.244971511116713</v>
      </c>
      <c r="Q227" s="468" t="e">
        <v>#DIV/0!</v>
      </c>
      <c r="R227" s="468">
        <v>175.06021473649525</v>
      </c>
      <c r="S227" s="469">
        <v>39411.664557390235</v>
      </c>
      <c r="T227" s="424"/>
      <c r="U227" s="424"/>
      <c r="V227" s="424"/>
      <c r="W227" s="424"/>
      <c r="X227" s="365"/>
      <c r="Y227" s="365"/>
      <c r="Z227" s="365"/>
      <c r="AA227" s="365"/>
      <c r="AB227" s="365"/>
      <c r="AC227" s="365"/>
      <c r="AD227" s="365"/>
      <c r="AE227" s="365"/>
      <c r="AF227" s="365"/>
      <c r="AG227" s="31"/>
      <c r="AH227" s="31"/>
      <c r="AJ227" s="31"/>
    </row>
    <row r="228" spans="1:36" x14ac:dyDescent="0.2">
      <c r="A228" s="11" t="s">
        <v>169</v>
      </c>
      <c r="B228" s="11" t="s">
        <v>133</v>
      </c>
      <c r="C228" s="138">
        <v>0.95963362560494403</v>
      </c>
      <c r="D228" s="90">
        <v>3.1330470067959088E-3</v>
      </c>
      <c r="E228" s="90">
        <v>0.95650057859814819</v>
      </c>
      <c r="F228" s="86"/>
      <c r="P228" s="467">
        <v>56.964491032652887</v>
      </c>
      <c r="Q228" s="468">
        <v>45294.882272602415</v>
      </c>
      <c r="R228" s="468">
        <v>492.78752117369822</v>
      </c>
      <c r="S228" s="469">
        <v>27053.416070770116</v>
      </c>
      <c r="T228" s="424"/>
      <c r="U228" s="424"/>
      <c r="V228" s="424"/>
      <c r="W228" s="424"/>
      <c r="X228" s="365"/>
      <c r="Y228" s="365"/>
      <c r="Z228" s="365"/>
      <c r="AA228" s="365"/>
      <c r="AB228" s="365"/>
      <c r="AC228" s="365"/>
      <c r="AD228" s="365"/>
      <c r="AE228" s="365"/>
      <c r="AF228" s="365"/>
      <c r="AG228" s="31"/>
      <c r="AH228" s="31"/>
      <c r="AJ228" s="31"/>
    </row>
    <row r="229" spans="1:36" x14ac:dyDescent="0.2">
      <c r="A229" s="11" t="s">
        <v>170</v>
      </c>
      <c r="B229" s="11" t="s">
        <v>134</v>
      </c>
      <c r="C229" s="138">
        <v>4.8612683342396164</v>
      </c>
      <c r="D229" s="90">
        <v>0</v>
      </c>
      <c r="E229" s="90">
        <v>4.8612683342396164</v>
      </c>
      <c r="F229" s="86"/>
      <c r="P229" s="467">
        <v>0</v>
      </c>
      <c r="Q229" s="468">
        <v>0</v>
      </c>
      <c r="R229" s="468">
        <v>1692.6421776600334</v>
      </c>
      <c r="S229" s="469">
        <v>35866.725205955692</v>
      </c>
      <c r="T229" s="424"/>
      <c r="U229" s="424"/>
      <c r="V229" s="424"/>
      <c r="W229" s="424"/>
      <c r="X229" s="365"/>
      <c r="Y229" s="365"/>
      <c r="Z229" s="365"/>
      <c r="AA229" s="365"/>
      <c r="AB229" s="365"/>
      <c r="AC229" s="365"/>
      <c r="AD229" s="365"/>
      <c r="AE229" s="365"/>
      <c r="AF229" s="365"/>
      <c r="AG229" s="31"/>
      <c r="AH229" s="31"/>
      <c r="AJ229" s="31"/>
    </row>
    <row r="230" spans="1:36" x14ac:dyDescent="0.2">
      <c r="A230" s="11" t="s">
        <v>171</v>
      </c>
      <c r="B230" s="11" t="s">
        <v>134</v>
      </c>
      <c r="C230" s="138">
        <v>1.0862909431387242</v>
      </c>
      <c r="D230" s="90">
        <v>0</v>
      </c>
      <c r="E230" s="90">
        <v>1.0862909431387242</v>
      </c>
      <c r="F230" s="86"/>
      <c r="P230" s="467">
        <v>0</v>
      </c>
      <c r="Q230" s="468" t="e">
        <v>#DIV/0!</v>
      </c>
      <c r="R230" s="468">
        <v>662.77665841288842</v>
      </c>
      <c r="S230" s="469">
        <v>6147.6567240448458</v>
      </c>
      <c r="T230" s="424"/>
      <c r="U230" s="424"/>
      <c r="V230" s="424"/>
      <c r="W230" s="424"/>
      <c r="X230" s="365"/>
      <c r="Y230" s="365"/>
      <c r="Z230" s="365"/>
      <c r="AA230" s="365"/>
      <c r="AB230" s="365"/>
      <c r="AC230" s="365"/>
      <c r="AD230" s="365"/>
      <c r="AE230" s="365"/>
      <c r="AF230" s="365"/>
      <c r="AG230" s="31"/>
      <c r="AH230" s="31"/>
      <c r="AJ230" s="31"/>
    </row>
    <row r="231" spans="1:36" x14ac:dyDescent="0.2">
      <c r="A231" s="11" t="s">
        <v>172</v>
      </c>
      <c r="B231" s="11" t="s">
        <v>70</v>
      </c>
      <c r="C231" s="172">
        <v>2.1302296310538873</v>
      </c>
      <c r="D231" s="173">
        <v>0</v>
      </c>
      <c r="E231" s="173">
        <v>2.1302296310538873</v>
      </c>
      <c r="F231" s="87"/>
      <c r="P231" s="464" t="e">
        <v>#DIV/0!</v>
      </c>
      <c r="Q231" s="463" t="e">
        <v>#DIV/0!</v>
      </c>
      <c r="R231" s="463">
        <v>814.30796294108848</v>
      </c>
      <c r="S231" s="465">
        <v>67945.573840708326</v>
      </c>
      <c r="T231" s="424"/>
      <c r="U231" s="424"/>
      <c r="V231" s="424"/>
      <c r="W231" s="424"/>
      <c r="X231" s="365"/>
      <c r="Y231" s="365"/>
      <c r="Z231" s="365"/>
      <c r="AA231" s="365"/>
      <c r="AB231" s="365"/>
      <c r="AC231" s="365"/>
      <c r="AD231" s="365"/>
      <c r="AE231" s="365"/>
      <c r="AF231" s="365"/>
      <c r="AG231" s="31"/>
      <c r="AH231" s="31"/>
      <c r="AJ231" s="31"/>
    </row>
    <row r="232" spans="1:36" x14ac:dyDescent="0.2">
      <c r="A232" s="10"/>
      <c r="B232" s="10"/>
      <c r="P232" s="13" t="s">
        <v>332</v>
      </c>
    </row>
  </sheetData>
  <mergeCells count="71">
    <mergeCell ref="AZ41:BB41"/>
    <mergeCell ref="BC41:BE41"/>
    <mergeCell ref="BF41:BH41"/>
    <mergeCell ref="BI41:BK41"/>
    <mergeCell ref="BL41:BN41"/>
    <mergeCell ref="AJ41:AL41"/>
    <mergeCell ref="AM41:AO41"/>
    <mergeCell ref="AP41:AR41"/>
    <mergeCell ref="AS41:AU41"/>
    <mergeCell ref="AV41:AX41"/>
    <mergeCell ref="AZ40:BB40"/>
    <mergeCell ref="BC40:BE40"/>
    <mergeCell ref="BF40:BH40"/>
    <mergeCell ref="BI40:BK40"/>
    <mergeCell ref="BL40:BN40"/>
    <mergeCell ref="AJ40:AL40"/>
    <mergeCell ref="AM40:AO40"/>
    <mergeCell ref="AP40:AR40"/>
    <mergeCell ref="AS40:AU40"/>
    <mergeCell ref="AV40:AX40"/>
    <mergeCell ref="AZ39:BB39"/>
    <mergeCell ref="BC39:BE39"/>
    <mergeCell ref="BF39:BH39"/>
    <mergeCell ref="BI39:BK39"/>
    <mergeCell ref="BL39:BN39"/>
    <mergeCell ref="AJ39:AL39"/>
    <mergeCell ref="AM39:AO39"/>
    <mergeCell ref="AP39:AR39"/>
    <mergeCell ref="AS39:AU39"/>
    <mergeCell ref="AV39:AX39"/>
    <mergeCell ref="AZ38:BB38"/>
    <mergeCell ref="BC38:BE38"/>
    <mergeCell ref="BF38:BH38"/>
    <mergeCell ref="BI38:BK38"/>
    <mergeCell ref="BL38:BN38"/>
    <mergeCell ref="AJ38:AL38"/>
    <mergeCell ref="AM38:AO38"/>
    <mergeCell ref="AP38:AR38"/>
    <mergeCell ref="AS38:AU38"/>
    <mergeCell ref="AV38:AX38"/>
    <mergeCell ref="AZ37:BB37"/>
    <mergeCell ref="BC37:BE37"/>
    <mergeCell ref="BF37:BH37"/>
    <mergeCell ref="BI37:BK37"/>
    <mergeCell ref="BL37:BN37"/>
    <mergeCell ref="AJ37:AL37"/>
    <mergeCell ref="AM37:AO37"/>
    <mergeCell ref="AP37:AR37"/>
    <mergeCell ref="AS37:AU37"/>
    <mergeCell ref="AV37:AX37"/>
    <mergeCell ref="AJ2:AX2"/>
    <mergeCell ref="AZ2:BN2"/>
    <mergeCell ref="AJ3:AL3"/>
    <mergeCell ref="AM3:AO3"/>
    <mergeCell ref="AP3:AR3"/>
    <mergeCell ref="AS3:AU3"/>
    <mergeCell ref="AV3:AX3"/>
    <mergeCell ref="AZ3:BB3"/>
    <mergeCell ref="BC3:BE3"/>
    <mergeCell ref="BF3:BH3"/>
    <mergeCell ref="BI3:BK3"/>
    <mergeCell ref="BL3:BN3"/>
    <mergeCell ref="D138:D139"/>
    <mergeCell ref="D93:D94"/>
    <mergeCell ref="AG1:AI1"/>
    <mergeCell ref="F188:F189"/>
    <mergeCell ref="I3:I4"/>
    <mergeCell ref="H3:H4"/>
    <mergeCell ref="F48:F49"/>
    <mergeCell ref="G48:G49"/>
    <mergeCell ref="I100:I10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J40"/>
  <sheetViews>
    <sheetView zoomScale="90" zoomScaleNormal="90" workbookViewId="0">
      <selection activeCell="L42" sqref="L42"/>
    </sheetView>
  </sheetViews>
  <sheetFormatPr defaultColWidth="9.140625" defaultRowHeight="12.75" x14ac:dyDescent="0.2"/>
  <cols>
    <col min="1" max="2" width="9.140625" style="13"/>
    <col min="3" max="3" width="9.140625" style="1"/>
    <col min="4" max="4" width="11.42578125" style="1" bestFit="1" customWidth="1"/>
    <col min="5" max="5" width="9.140625" style="1"/>
    <col min="6" max="6" width="11.42578125" style="1" customWidth="1"/>
    <col min="7" max="16384" width="9.140625" style="1"/>
  </cols>
  <sheetData>
    <row r="1" spans="1:10" ht="20.25" thickBot="1" x14ac:dyDescent="0.35">
      <c r="A1" s="3" t="s">
        <v>191</v>
      </c>
      <c r="C1" s="13"/>
      <c r="D1" s="13"/>
      <c r="E1" s="13"/>
      <c r="F1" s="13"/>
      <c r="G1" s="13"/>
      <c r="H1" s="13"/>
      <c r="I1" s="13"/>
      <c r="J1" s="13"/>
    </row>
    <row r="2" spans="1:10" ht="13.5" thickTop="1" x14ac:dyDescent="0.2">
      <c r="C2" s="2"/>
      <c r="D2" s="2"/>
      <c r="E2" s="13"/>
      <c r="F2" s="13"/>
      <c r="G2" s="13"/>
      <c r="H2" s="13"/>
      <c r="I2" s="13"/>
      <c r="J2" s="13"/>
    </row>
    <row r="3" spans="1:10" x14ac:dyDescent="0.2">
      <c r="C3" s="51" t="s">
        <v>199</v>
      </c>
      <c r="D3" s="51" t="s">
        <v>199</v>
      </c>
      <c r="E3" s="56" t="s">
        <v>201</v>
      </c>
      <c r="F3" s="53" t="s">
        <v>202</v>
      </c>
      <c r="G3" s="51" t="s">
        <v>314</v>
      </c>
      <c r="H3" s="52"/>
      <c r="I3" s="53"/>
      <c r="J3" s="53" t="s">
        <v>315</v>
      </c>
    </row>
    <row r="4" spans="1:10" x14ac:dyDescent="0.2">
      <c r="C4" s="57" t="s">
        <v>316</v>
      </c>
      <c r="D4" s="57" t="s">
        <v>317</v>
      </c>
      <c r="E4" s="57" t="s">
        <v>200</v>
      </c>
      <c r="F4" s="57" t="s">
        <v>200</v>
      </c>
      <c r="G4" s="57" t="s">
        <v>203</v>
      </c>
      <c r="H4" s="57" t="s">
        <v>204</v>
      </c>
      <c r="I4" s="57" t="s">
        <v>205</v>
      </c>
      <c r="J4" s="57" t="s">
        <v>318</v>
      </c>
    </row>
    <row r="5" spans="1:10" x14ac:dyDescent="0.2">
      <c r="A5" s="106" t="s">
        <v>1</v>
      </c>
      <c r="B5" s="106" t="s">
        <v>2</v>
      </c>
      <c r="C5" s="61">
        <v>21300</v>
      </c>
      <c r="D5" s="62">
        <v>12600</v>
      </c>
      <c r="E5" s="62">
        <v>1200</v>
      </c>
      <c r="F5" s="62">
        <v>10900</v>
      </c>
      <c r="G5" s="61">
        <v>381000</v>
      </c>
      <c r="H5" s="62">
        <v>123000</v>
      </c>
      <c r="I5" s="63">
        <v>70000</v>
      </c>
      <c r="J5" s="62">
        <v>22300</v>
      </c>
    </row>
    <row r="6" spans="1:10" x14ac:dyDescent="0.2">
      <c r="A6" s="106" t="s">
        <v>3</v>
      </c>
      <c r="B6" s="106" t="s">
        <v>4</v>
      </c>
      <c r="C6" s="64">
        <v>41400</v>
      </c>
      <c r="D6" s="130">
        <v>24300</v>
      </c>
      <c r="E6" s="130">
        <v>2300</v>
      </c>
      <c r="F6" s="130">
        <v>16200</v>
      </c>
      <c r="G6" s="64">
        <v>466000</v>
      </c>
      <c r="H6" s="130">
        <v>151000</v>
      </c>
      <c r="I6" s="65">
        <v>87000</v>
      </c>
      <c r="J6" s="130">
        <v>30900</v>
      </c>
    </row>
    <row r="7" spans="1:10" x14ac:dyDescent="0.2">
      <c r="A7" s="106" t="s">
        <v>5</v>
      </c>
      <c r="B7" s="103" t="s">
        <v>6</v>
      </c>
      <c r="C7" s="64">
        <v>26100</v>
      </c>
      <c r="D7" s="130">
        <v>15100</v>
      </c>
      <c r="E7" s="130">
        <v>3600</v>
      </c>
      <c r="F7" s="130">
        <v>17100</v>
      </c>
      <c r="G7" s="64">
        <v>479000</v>
      </c>
      <c r="H7" s="130">
        <v>155000</v>
      </c>
      <c r="I7" s="65">
        <v>114000</v>
      </c>
      <c r="J7" s="130">
        <v>47200</v>
      </c>
    </row>
    <row r="8" spans="1:10" x14ac:dyDescent="0.2">
      <c r="A8" s="106" t="s">
        <v>7</v>
      </c>
      <c r="B8" s="103" t="s">
        <v>8</v>
      </c>
      <c r="C8" s="64">
        <v>10000</v>
      </c>
      <c r="D8" s="130">
        <v>5900</v>
      </c>
      <c r="E8" s="130">
        <v>0</v>
      </c>
      <c r="F8" s="130">
        <v>4200</v>
      </c>
      <c r="G8" s="64">
        <v>191000</v>
      </c>
      <c r="H8" s="130">
        <v>61000</v>
      </c>
      <c r="I8" s="65">
        <v>30000</v>
      </c>
      <c r="J8" s="130">
        <v>5400</v>
      </c>
    </row>
    <row r="9" spans="1:10" x14ac:dyDescent="0.2">
      <c r="A9" s="106" t="s">
        <v>9</v>
      </c>
      <c r="B9" s="103" t="s">
        <v>10</v>
      </c>
      <c r="C9" s="64">
        <v>18500</v>
      </c>
      <c r="D9" s="130">
        <v>11400</v>
      </c>
      <c r="E9" s="130">
        <v>900</v>
      </c>
      <c r="F9" s="130">
        <v>8000</v>
      </c>
      <c r="G9" s="64">
        <v>292000</v>
      </c>
      <c r="H9" s="130">
        <v>95000</v>
      </c>
      <c r="I9" s="65">
        <v>54000</v>
      </c>
      <c r="J9" s="130">
        <v>8200</v>
      </c>
    </row>
    <row r="10" spans="1:10" x14ac:dyDescent="0.2">
      <c r="A10" s="106" t="s">
        <v>11</v>
      </c>
      <c r="B10" s="103" t="s">
        <v>12</v>
      </c>
      <c r="C10" s="64">
        <v>8100</v>
      </c>
      <c r="D10" s="130">
        <v>4500</v>
      </c>
      <c r="E10" s="130">
        <v>-400</v>
      </c>
      <c r="F10" s="130">
        <v>7800</v>
      </c>
      <c r="G10" s="64">
        <v>0</v>
      </c>
      <c r="H10" s="130">
        <v>71000</v>
      </c>
      <c r="I10" s="65">
        <v>17000</v>
      </c>
      <c r="J10" s="130">
        <v>20100</v>
      </c>
    </row>
    <row r="11" spans="1:10" x14ac:dyDescent="0.2">
      <c r="A11" s="106" t="s">
        <v>13</v>
      </c>
      <c r="B11" s="103" t="s">
        <v>14</v>
      </c>
      <c r="C11" s="64">
        <v>24800</v>
      </c>
      <c r="D11" s="130">
        <v>14800</v>
      </c>
      <c r="E11" s="130">
        <v>1100</v>
      </c>
      <c r="F11" s="130">
        <v>11600</v>
      </c>
      <c r="G11" s="64">
        <v>361000</v>
      </c>
      <c r="H11" s="130">
        <v>116000</v>
      </c>
      <c r="I11" s="65">
        <v>72000</v>
      </c>
      <c r="J11" s="130">
        <v>39600</v>
      </c>
    </row>
    <row r="12" spans="1:10" x14ac:dyDescent="0.2">
      <c r="A12" s="106" t="s">
        <v>15</v>
      </c>
      <c r="B12" s="103" t="s">
        <v>16</v>
      </c>
      <c r="C12" s="64">
        <v>16200</v>
      </c>
      <c r="D12" s="130">
        <v>9600</v>
      </c>
      <c r="E12" s="130">
        <v>1500</v>
      </c>
      <c r="F12" s="130">
        <v>9600</v>
      </c>
      <c r="G12" s="64">
        <v>470000</v>
      </c>
      <c r="H12" s="130">
        <v>151000</v>
      </c>
      <c r="I12" s="65">
        <v>59000</v>
      </c>
      <c r="J12" s="130">
        <v>15000</v>
      </c>
    </row>
    <row r="13" spans="1:10" x14ac:dyDescent="0.2">
      <c r="A13" s="106" t="s">
        <v>17</v>
      </c>
      <c r="B13" s="103" t="s">
        <v>18</v>
      </c>
      <c r="C13" s="64">
        <v>5400</v>
      </c>
      <c r="D13" s="130">
        <v>3400</v>
      </c>
      <c r="E13" s="130">
        <v>300</v>
      </c>
      <c r="F13" s="130">
        <v>5200</v>
      </c>
      <c r="G13" s="64">
        <v>0</v>
      </c>
      <c r="H13" s="130">
        <v>102000</v>
      </c>
      <c r="I13" s="65">
        <v>35000</v>
      </c>
      <c r="J13" s="130">
        <v>4900</v>
      </c>
    </row>
    <row r="14" spans="1:10" x14ac:dyDescent="0.2">
      <c r="A14" s="106" t="s">
        <v>19</v>
      </c>
      <c r="B14" s="103" t="s">
        <v>20</v>
      </c>
      <c r="C14" s="64">
        <v>5300</v>
      </c>
      <c r="D14" s="130">
        <v>3500</v>
      </c>
      <c r="E14" s="130">
        <v>400</v>
      </c>
      <c r="F14" s="130">
        <v>4600</v>
      </c>
      <c r="G14" s="64">
        <v>366000</v>
      </c>
      <c r="H14" s="130">
        <v>118000</v>
      </c>
      <c r="I14" s="65">
        <v>32000</v>
      </c>
      <c r="J14" s="130">
        <v>11900</v>
      </c>
    </row>
    <row r="15" spans="1:10" x14ac:dyDescent="0.2">
      <c r="A15" s="106" t="s">
        <v>21</v>
      </c>
      <c r="B15" s="103" t="s">
        <v>22</v>
      </c>
      <c r="C15" s="64">
        <v>27200</v>
      </c>
      <c r="D15" s="130">
        <v>16200</v>
      </c>
      <c r="E15" s="130">
        <v>1500</v>
      </c>
      <c r="F15" s="130">
        <v>13900</v>
      </c>
      <c r="G15" s="64">
        <v>407000</v>
      </c>
      <c r="H15" s="130">
        <v>131000</v>
      </c>
      <c r="I15" s="65">
        <v>87000</v>
      </c>
      <c r="J15" s="130">
        <v>5900</v>
      </c>
    </row>
    <row r="16" spans="1:10" x14ac:dyDescent="0.2">
      <c r="A16" s="106" t="s">
        <v>23</v>
      </c>
      <c r="B16" s="103" t="s">
        <v>24</v>
      </c>
      <c r="C16" s="64">
        <v>36800</v>
      </c>
      <c r="D16" s="130">
        <v>21600</v>
      </c>
      <c r="E16" s="130">
        <v>1800</v>
      </c>
      <c r="F16" s="130">
        <v>16500</v>
      </c>
      <c r="G16" s="64">
        <v>448000</v>
      </c>
      <c r="H16" s="130">
        <v>144000</v>
      </c>
      <c r="I16" s="65">
        <v>93000</v>
      </c>
      <c r="J16" s="130">
        <v>24700</v>
      </c>
    </row>
    <row r="17" spans="1:10" x14ac:dyDescent="0.2">
      <c r="A17" s="13" t="s">
        <v>25</v>
      </c>
      <c r="B17" s="103" t="s">
        <v>26</v>
      </c>
      <c r="C17" s="64">
        <v>5100</v>
      </c>
      <c r="D17" s="130">
        <v>3100</v>
      </c>
      <c r="E17" s="130">
        <v>300</v>
      </c>
      <c r="F17" s="130">
        <v>5900</v>
      </c>
      <c r="G17" s="64">
        <v>267000</v>
      </c>
      <c r="H17" s="130">
        <v>86000</v>
      </c>
      <c r="I17" s="65">
        <v>33000</v>
      </c>
      <c r="J17" s="130">
        <v>24800</v>
      </c>
    </row>
    <row r="18" spans="1:10" x14ac:dyDescent="0.2">
      <c r="A18" s="106" t="s">
        <v>27</v>
      </c>
      <c r="B18" s="103" t="s">
        <v>28</v>
      </c>
      <c r="C18" s="64">
        <v>26800</v>
      </c>
      <c r="D18" s="130">
        <v>15800</v>
      </c>
      <c r="E18" s="130">
        <v>800</v>
      </c>
      <c r="F18" s="130">
        <v>9900</v>
      </c>
      <c r="G18" s="64">
        <v>317000</v>
      </c>
      <c r="H18" s="130">
        <v>102000</v>
      </c>
      <c r="I18" s="65">
        <v>59000</v>
      </c>
      <c r="J18" s="130">
        <v>8500</v>
      </c>
    </row>
    <row r="19" spans="1:10" x14ac:dyDescent="0.2">
      <c r="A19" s="106" t="s">
        <v>29</v>
      </c>
      <c r="B19" s="103" t="s">
        <v>30</v>
      </c>
      <c r="C19" s="64">
        <v>17600</v>
      </c>
      <c r="D19" s="130">
        <v>10100</v>
      </c>
      <c r="E19" s="130">
        <v>1700</v>
      </c>
      <c r="F19" s="130">
        <v>11800</v>
      </c>
      <c r="G19" s="64">
        <v>568000</v>
      </c>
      <c r="H19" s="130">
        <v>183000</v>
      </c>
      <c r="I19" s="65">
        <v>68000</v>
      </c>
      <c r="J19" s="130">
        <v>12200</v>
      </c>
    </row>
    <row r="20" spans="1:10" x14ac:dyDescent="0.2">
      <c r="A20" s="106" t="s">
        <v>31</v>
      </c>
      <c r="B20" s="103" t="s">
        <v>32</v>
      </c>
      <c r="C20" s="64">
        <v>25400</v>
      </c>
      <c r="D20" s="130">
        <v>15100</v>
      </c>
      <c r="E20" s="130">
        <v>1100</v>
      </c>
      <c r="F20" s="130">
        <v>12700</v>
      </c>
      <c r="G20" s="64">
        <v>409000</v>
      </c>
      <c r="H20" s="130">
        <v>132000</v>
      </c>
      <c r="I20" s="65">
        <v>79000</v>
      </c>
      <c r="J20" s="130">
        <v>19000</v>
      </c>
    </row>
    <row r="21" spans="1:10" x14ac:dyDescent="0.2">
      <c r="A21" s="106" t="s">
        <v>33</v>
      </c>
      <c r="B21" s="103" t="s">
        <v>34</v>
      </c>
      <c r="C21" s="64">
        <v>7200</v>
      </c>
      <c r="D21" s="130">
        <v>4400</v>
      </c>
      <c r="E21" s="130">
        <v>400</v>
      </c>
      <c r="F21" s="130">
        <v>4800</v>
      </c>
      <c r="G21" s="64">
        <v>251000</v>
      </c>
      <c r="H21" s="130">
        <v>81000</v>
      </c>
      <c r="I21" s="65">
        <v>28000</v>
      </c>
      <c r="J21" s="130">
        <v>17200</v>
      </c>
    </row>
    <row r="22" spans="1:10" x14ac:dyDescent="0.2">
      <c r="A22" s="106" t="s">
        <v>35</v>
      </c>
      <c r="B22" s="103" t="s">
        <v>36</v>
      </c>
      <c r="C22" s="64">
        <v>12100</v>
      </c>
      <c r="D22" s="130">
        <v>7100</v>
      </c>
      <c r="E22" s="130">
        <v>600</v>
      </c>
      <c r="F22" s="130">
        <v>6400</v>
      </c>
      <c r="G22" s="64">
        <v>300000</v>
      </c>
      <c r="H22" s="130">
        <v>98000</v>
      </c>
      <c r="I22" s="65">
        <v>38000</v>
      </c>
      <c r="J22" s="130">
        <v>27000</v>
      </c>
    </row>
    <row r="23" spans="1:10" x14ac:dyDescent="0.2">
      <c r="A23" s="106" t="s">
        <v>37</v>
      </c>
      <c r="B23" s="103" t="s">
        <v>38</v>
      </c>
      <c r="C23" s="64">
        <v>66800</v>
      </c>
      <c r="D23" s="130">
        <v>38400</v>
      </c>
      <c r="E23" s="130">
        <v>6200</v>
      </c>
      <c r="F23" s="130">
        <v>29300</v>
      </c>
      <c r="G23" s="64">
        <v>0</v>
      </c>
      <c r="H23" s="130">
        <v>278000</v>
      </c>
      <c r="I23" s="65">
        <v>191000</v>
      </c>
      <c r="J23" s="130">
        <v>8000</v>
      </c>
    </row>
    <row r="24" spans="1:10" x14ac:dyDescent="0.2">
      <c r="A24" s="106" t="s">
        <v>39</v>
      </c>
      <c r="B24" s="103" t="s">
        <v>40</v>
      </c>
      <c r="C24" s="64">
        <v>2300</v>
      </c>
      <c r="D24" s="130">
        <v>1400</v>
      </c>
      <c r="E24" s="130">
        <v>400</v>
      </c>
      <c r="F24" s="130">
        <v>4300</v>
      </c>
      <c r="G24" s="64">
        <v>0</v>
      </c>
      <c r="H24" s="130">
        <v>72000</v>
      </c>
      <c r="I24" s="65">
        <v>18000</v>
      </c>
      <c r="J24" s="130">
        <v>63900</v>
      </c>
    </row>
    <row r="25" spans="1:10" x14ac:dyDescent="0.2">
      <c r="A25" s="106" t="s">
        <v>41</v>
      </c>
      <c r="B25" s="103" t="s">
        <v>42</v>
      </c>
      <c r="C25" s="64">
        <v>26500</v>
      </c>
      <c r="D25" s="130">
        <v>15300</v>
      </c>
      <c r="E25" s="130">
        <v>2800</v>
      </c>
      <c r="F25" s="130">
        <v>20200</v>
      </c>
      <c r="G25" s="64">
        <v>458000</v>
      </c>
      <c r="H25" s="130">
        <v>148000</v>
      </c>
      <c r="I25" s="65">
        <v>101000</v>
      </c>
      <c r="J25" s="130">
        <v>5600</v>
      </c>
    </row>
    <row r="26" spans="1:10" x14ac:dyDescent="0.2">
      <c r="A26" s="106" t="s">
        <v>43</v>
      </c>
      <c r="B26" s="103" t="s">
        <v>44</v>
      </c>
      <c r="C26" s="64">
        <v>14700</v>
      </c>
      <c r="D26" s="130">
        <v>8900</v>
      </c>
      <c r="E26" s="130">
        <v>700</v>
      </c>
      <c r="F26" s="130">
        <v>8200</v>
      </c>
      <c r="G26" s="64">
        <v>282000</v>
      </c>
      <c r="H26" s="130">
        <v>91000</v>
      </c>
      <c r="I26" s="65">
        <v>52000</v>
      </c>
      <c r="J26" s="130">
        <v>5200</v>
      </c>
    </row>
    <row r="27" spans="1:10" x14ac:dyDescent="0.2">
      <c r="A27" s="106" t="s">
        <v>45</v>
      </c>
      <c r="B27" s="103" t="s">
        <v>46</v>
      </c>
      <c r="C27" s="64">
        <v>2800</v>
      </c>
      <c r="D27" s="130">
        <v>1700</v>
      </c>
      <c r="E27" s="130">
        <v>500</v>
      </c>
      <c r="F27" s="130">
        <v>4100</v>
      </c>
      <c r="G27" s="64">
        <v>292000</v>
      </c>
      <c r="H27" s="130">
        <v>94000</v>
      </c>
      <c r="I27" s="65">
        <v>39000</v>
      </c>
      <c r="J27" s="130">
        <v>47300</v>
      </c>
    </row>
    <row r="28" spans="1:10" x14ac:dyDescent="0.2">
      <c r="A28" s="106" t="s">
        <v>47</v>
      </c>
      <c r="B28" s="103" t="s">
        <v>48</v>
      </c>
      <c r="C28" s="64">
        <v>19400</v>
      </c>
      <c r="D28" s="130">
        <v>11200</v>
      </c>
      <c r="E28" s="130">
        <v>500</v>
      </c>
      <c r="F28" s="130">
        <v>7300</v>
      </c>
      <c r="G28" s="64">
        <v>272000</v>
      </c>
      <c r="H28" s="130">
        <v>88000</v>
      </c>
      <c r="I28" s="65">
        <v>42000</v>
      </c>
      <c r="J28" s="130">
        <v>16100.000000000002</v>
      </c>
    </row>
    <row r="29" spans="1:10" x14ac:dyDescent="0.2">
      <c r="A29" s="106" t="s">
        <v>49</v>
      </c>
      <c r="B29" s="103" t="s">
        <v>50</v>
      </c>
      <c r="C29" s="64">
        <v>24800</v>
      </c>
      <c r="D29" s="130">
        <v>14700</v>
      </c>
      <c r="E29" s="130">
        <v>700</v>
      </c>
      <c r="F29" s="130">
        <v>10100</v>
      </c>
      <c r="G29" s="64">
        <v>328000</v>
      </c>
      <c r="H29" s="130">
        <v>105000</v>
      </c>
      <c r="I29" s="65">
        <v>59000</v>
      </c>
      <c r="J29" s="130">
        <v>12300</v>
      </c>
    </row>
    <row r="30" spans="1:10" x14ac:dyDescent="0.2">
      <c r="A30" s="106" t="s">
        <v>51</v>
      </c>
      <c r="B30" s="103" t="s">
        <v>52</v>
      </c>
      <c r="C30" s="64">
        <v>22300</v>
      </c>
      <c r="D30" s="130">
        <v>13700</v>
      </c>
      <c r="E30" s="130">
        <v>1200</v>
      </c>
      <c r="F30" s="130">
        <v>9200</v>
      </c>
      <c r="G30" s="64">
        <v>0</v>
      </c>
      <c r="H30" s="130">
        <v>93000</v>
      </c>
      <c r="I30" s="65">
        <v>52000</v>
      </c>
      <c r="J30" s="130">
        <v>12000</v>
      </c>
    </row>
    <row r="31" spans="1:10" x14ac:dyDescent="0.2">
      <c r="A31" s="106" t="s">
        <v>53</v>
      </c>
      <c r="B31" s="103" t="s">
        <v>54</v>
      </c>
      <c r="C31" s="64">
        <v>8500</v>
      </c>
      <c r="D31" s="130">
        <v>5100</v>
      </c>
      <c r="E31" s="130">
        <v>700</v>
      </c>
      <c r="F31" s="130">
        <v>6800</v>
      </c>
      <c r="G31" s="64">
        <v>348000</v>
      </c>
      <c r="H31" s="130">
        <v>112000</v>
      </c>
      <c r="I31" s="65">
        <v>46000</v>
      </c>
      <c r="J31" s="130">
        <v>10200</v>
      </c>
    </row>
    <row r="32" spans="1:10" x14ac:dyDescent="0.2">
      <c r="A32" s="106" t="s">
        <v>55</v>
      </c>
      <c r="B32" s="103" t="s">
        <v>56</v>
      </c>
      <c r="C32" s="64">
        <v>9500</v>
      </c>
      <c r="D32" s="130">
        <v>6000</v>
      </c>
      <c r="E32" s="130">
        <v>700</v>
      </c>
      <c r="F32" s="130">
        <v>5500</v>
      </c>
      <c r="G32" s="64">
        <v>374000</v>
      </c>
      <c r="H32" s="130">
        <v>120000</v>
      </c>
      <c r="I32" s="65">
        <v>38000</v>
      </c>
      <c r="J32" s="130">
        <v>15200</v>
      </c>
    </row>
    <row r="33" spans="1:10" x14ac:dyDescent="0.2">
      <c r="A33" s="106" t="s">
        <v>57</v>
      </c>
      <c r="B33" s="103" t="s">
        <v>58</v>
      </c>
      <c r="C33" s="64">
        <v>13600</v>
      </c>
      <c r="D33" s="130">
        <v>7900</v>
      </c>
      <c r="E33" s="130">
        <v>1400</v>
      </c>
      <c r="F33" s="130">
        <v>10000</v>
      </c>
      <c r="G33" s="64">
        <v>380000</v>
      </c>
      <c r="H33" s="130">
        <v>122000</v>
      </c>
      <c r="I33" s="65">
        <v>65000</v>
      </c>
      <c r="J33" s="130">
        <v>16200</v>
      </c>
    </row>
    <row r="34" spans="1:10" x14ac:dyDescent="0.2">
      <c r="A34" s="106" t="s">
        <v>59</v>
      </c>
      <c r="B34" s="106" t="s">
        <v>60</v>
      </c>
      <c r="C34" s="64">
        <v>29160.59717990529</v>
      </c>
      <c r="D34" s="130">
        <v>17249.930726141156</v>
      </c>
      <c r="E34" s="130">
        <v>1642.8505453467726</v>
      </c>
      <c r="F34" s="130">
        <v>14922.559120233185</v>
      </c>
      <c r="G34" s="64">
        <v>521605.04814760032</v>
      </c>
      <c r="H34" s="130">
        <v>168392.1808980442</v>
      </c>
      <c r="I34" s="65">
        <v>95832.948478561739</v>
      </c>
      <c r="J34" s="130">
        <v>30529.639301027604</v>
      </c>
    </row>
    <row r="35" spans="1:10" x14ac:dyDescent="0.2">
      <c r="A35" s="106" t="s">
        <v>61</v>
      </c>
      <c r="B35" s="106" t="s">
        <v>62</v>
      </c>
      <c r="C35" s="64">
        <v>30016.663731132161</v>
      </c>
      <c r="D35" s="130">
        <v>17756.336291655643</v>
      </c>
      <c r="E35" s="130">
        <v>1691.079646824347</v>
      </c>
      <c r="F35" s="130">
        <v>15360.640125321152</v>
      </c>
      <c r="G35" s="64">
        <v>536917.78786673013</v>
      </c>
      <c r="H35" s="130">
        <v>173335.66379949558</v>
      </c>
      <c r="I35" s="65">
        <v>98646.312731420243</v>
      </c>
      <c r="J35" s="130">
        <v>31425.896770152449</v>
      </c>
    </row>
    <row r="36" spans="1:10" x14ac:dyDescent="0.2">
      <c r="A36" s="106" t="s">
        <v>63</v>
      </c>
      <c r="B36" s="106" t="s">
        <v>64</v>
      </c>
      <c r="C36" s="64">
        <v>23993.369174276973</v>
      </c>
      <c r="D36" s="130">
        <v>14193.26063830469</v>
      </c>
      <c r="E36" s="130">
        <v>1351.7391084099704</v>
      </c>
      <c r="F36" s="130">
        <v>12278.296901390564</v>
      </c>
      <c r="G36" s="64">
        <v>429177.16692016559</v>
      </c>
      <c r="H36" s="130">
        <v>138553.25861202198</v>
      </c>
      <c r="I36" s="65">
        <v>78851.447990581612</v>
      </c>
      <c r="J36" s="130">
        <v>25119.818431285283</v>
      </c>
    </row>
    <row r="37" spans="1:10" x14ac:dyDescent="0.2">
      <c r="A37" s="106" t="s">
        <v>63</v>
      </c>
      <c r="B37" s="106" t="s">
        <v>65</v>
      </c>
      <c r="C37" s="64">
        <v>23993.369174276973</v>
      </c>
      <c r="D37" s="130">
        <v>14193.26063830469</v>
      </c>
      <c r="E37" s="130">
        <v>1351.7391084099704</v>
      </c>
      <c r="F37" s="130">
        <v>12278.296901390564</v>
      </c>
      <c r="G37" s="64">
        <v>429177.16692016559</v>
      </c>
      <c r="H37" s="130">
        <v>138553.25861202198</v>
      </c>
      <c r="I37" s="65">
        <v>78851.447990581612</v>
      </c>
      <c r="J37" s="130">
        <v>25119.818431285283</v>
      </c>
    </row>
    <row r="38" spans="1:10" x14ac:dyDescent="0.2">
      <c r="A38" s="106" t="s">
        <v>66</v>
      </c>
      <c r="B38" s="106" t="s">
        <v>67</v>
      </c>
      <c r="C38" s="64">
        <v>25096.001933949912</v>
      </c>
      <c r="D38" s="130">
        <v>14845.522270787273</v>
      </c>
      <c r="E38" s="130">
        <v>1413.8592638845021</v>
      </c>
      <c r="F38" s="130">
        <v>12842.554980284227</v>
      </c>
      <c r="G38" s="64">
        <v>448900.31628332945</v>
      </c>
      <c r="H38" s="130">
        <v>144920.57454816147</v>
      </c>
      <c r="I38" s="65">
        <v>82475.123726595964</v>
      </c>
      <c r="J38" s="130">
        <v>26274.217987186999</v>
      </c>
    </row>
    <row r="39" spans="1:10" x14ac:dyDescent="0.2">
      <c r="A39" s="106" t="s">
        <v>66</v>
      </c>
      <c r="B39" s="106" t="s">
        <v>68</v>
      </c>
      <c r="C39" s="64">
        <v>25096.001933949912</v>
      </c>
      <c r="D39" s="130">
        <v>14845.522270787273</v>
      </c>
      <c r="E39" s="130">
        <v>1413.8592638845021</v>
      </c>
      <c r="F39" s="130">
        <v>12842.554980284227</v>
      </c>
      <c r="G39" s="64">
        <v>448900.31628332945</v>
      </c>
      <c r="H39" s="130">
        <v>144920.57454816147</v>
      </c>
      <c r="I39" s="65">
        <v>82475.123726595964</v>
      </c>
      <c r="J39" s="130">
        <v>26274.217987186999</v>
      </c>
    </row>
    <row r="40" spans="1:10" x14ac:dyDescent="0.2">
      <c r="A40" s="106" t="s">
        <v>69</v>
      </c>
      <c r="B40" s="106" t="s">
        <v>70</v>
      </c>
      <c r="C40" s="66">
        <v>23546.992087036066</v>
      </c>
      <c r="D40" s="67">
        <v>13929.206586697392</v>
      </c>
      <c r="E40" s="67">
        <v>1326.5911034949897</v>
      </c>
      <c r="F40" s="67">
        <v>12049.869190079489</v>
      </c>
      <c r="G40" s="66">
        <v>421192.67535965919</v>
      </c>
      <c r="H40" s="67">
        <v>135975.58810823644</v>
      </c>
      <c r="I40" s="68">
        <v>77384.481037207734</v>
      </c>
      <c r="J40" s="67">
        <v>24652.484673281891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BA232"/>
  <sheetViews>
    <sheetView topLeftCell="S1" zoomScale="80" zoomScaleNormal="80" workbookViewId="0">
      <selection activeCell="AM13" sqref="AM13"/>
    </sheetView>
  </sheetViews>
  <sheetFormatPr defaultColWidth="9.140625" defaultRowHeight="12.75" x14ac:dyDescent="0.2"/>
  <cols>
    <col min="1" max="2" width="9.140625" style="365"/>
    <col min="3" max="3" width="10" style="365" customWidth="1"/>
    <col min="4" max="4" width="9.140625" style="365" customWidth="1"/>
    <col min="5" max="5" width="11.5703125" style="365" customWidth="1"/>
    <col min="6" max="6" width="10" style="365" customWidth="1"/>
    <col min="7" max="7" width="12.7109375" style="365" customWidth="1"/>
    <col min="8" max="8" width="10" style="365" customWidth="1"/>
    <col min="9" max="14" width="9.140625" style="365"/>
    <col min="15" max="15" width="2.7109375" style="365" customWidth="1"/>
    <col min="16" max="18" width="9.7109375" style="365" customWidth="1"/>
    <col min="19" max="22" width="9.28515625" style="365" bestFit="1" customWidth="1"/>
    <col min="23" max="23" width="9.42578125" style="365" bestFit="1" customWidth="1"/>
    <col min="24" max="24" width="9.28515625" style="365" bestFit="1" customWidth="1"/>
    <col min="25" max="27" width="9.140625" style="365"/>
    <col min="28" max="28" width="2.7109375" style="365" customWidth="1"/>
    <col min="29" max="30" width="9.140625" style="365"/>
    <col min="31" max="31" width="9.85546875" style="365" customWidth="1"/>
    <col min="32" max="16384" width="9.140625" style="365"/>
  </cols>
  <sheetData>
    <row r="1" spans="1:53" ht="20.25" thickBot="1" x14ac:dyDescent="0.35">
      <c r="A1" s="367" t="s">
        <v>0</v>
      </c>
      <c r="G1" s="427"/>
      <c r="J1" s="222"/>
      <c r="K1" s="222"/>
    </row>
    <row r="2" spans="1:53" ht="13.5" thickTop="1" x14ac:dyDescent="0.2"/>
    <row r="3" spans="1:53" ht="12.75" customHeight="1" x14ac:dyDescent="0.2">
      <c r="C3" s="371" t="s">
        <v>84</v>
      </c>
      <c r="D3" s="16"/>
      <c r="E3" s="16"/>
      <c r="F3" s="16"/>
      <c r="G3" s="16"/>
      <c r="H3" s="16"/>
      <c r="I3" s="16"/>
      <c r="J3" s="16"/>
      <c r="K3" s="17"/>
      <c r="L3" s="634" t="s">
        <v>367</v>
      </c>
      <c r="M3" s="634" t="s">
        <v>366</v>
      </c>
      <c r="O3" s="459"/>
      <c r="P3" s="23" t="s">
        <v>85</v>
      </c>
      <c r="Q3" s="98"/>
      <c r="R3" s="98"/>
      <c r="S3" s="98"/>
      <c r="T3" s="98"/>
      <c r="U3" s="98"/>
      <c r="V3" s="98"/>
      <c r="W3" s="98"/>
      <c r="X3" s="99"/>
      <c r="Y3" s="383"/>
      <c r="Z3" s="383"/>
      <c r="AB3" s="459"/>
      <c r="AC3" s="26" t="s">
        <v>73</v>
      </c>
      <c r="AD3" s="100"/>
      <c r="AE3" s="100"/>
      <c r="AF3" s="100"/>
      <c r="AG3" s="100"/>
      <c r="AH3" s="100"/>
      <c r="AI3" s="100"/>
      <c r="AJ3" s="100"/>
      <c r="AK3" s="101"/>
      <c r="AL3" s="383"/>
      <c r="AM3" s="383"/>
    </row>
    <row r="4" spans="1:53" ht="25.5" x14ac:dyDescent="0.2">
      <c r="C4" s="114" t="s">
        <v>81</v>
      </c>
      <c r="D4" s="114" t="s">
        <v>82</v>
      </c>
      <c r="E4" s="114" t="s">
        <v>83</v>
      </c>
      <c r="F4" s="114" t="s">
        <v>71</v>
      </c>
      <c r="G4" s="114" t="s">
        <v>72</v>
      </c>
      <c r="H4" s="114" t="s">
        <v>79</v>
      </c>
      <c r="I4" s="114" t="s">
        <v>351</v>
      </c>
      <c r="J4" s="114" t="s">
        <v>352</v>
      </c>
      <c r="K4" s="114" t="s">
        <v>177</v>
      </c>
      <c r="L4" s="656"/>
      <c r="M4" s="656"/>
      <c r="O4" s="7"/>
      <c r="P4" s="22" t="s">
        <v>81</v>
      </c>
      <c r="Q4" s="120" t="s">
        <v>82</v>
      </c>
      <c r="R4" s="120" t="s">
        <v>83</v>
      </c>
      <c r="S4" s="120" t="s">
        <v>71</v>
      </c>
      <c r="T4" s="120" t="s">
        <v>72</v>
      </c>
      <c r="U4" s="120" t="s">
        <v>79</v>
      </c>
      <c r="V4" s="120" t="s">
        <v>351</v>
      </c>
      <c r="W4" s="120" t="s">
        <v>352</v>
      </c>
      <c r="X4" s="120" t="s">
        <v>177</v>
      </c>
      <c r="Y4" s="386"/>
      <c r="Z4" s="386"/>
      <c r="AB4" s="7"/>
      <c r="AC4" s="29" t="s">
        <v>81</v>
      </c>
      <c r="AD4" s="29" t="s">
        <v>82</v>
      </c>
      <c r="AE4" s="29" t="s">
        <v>83</v>
      </c>
      <c r="AF4" s="29" t="s">
        <v>71</v>
      </c>
      <c r="AG4" s="29" t="s">
        <v>72</v>
      </c>
      <c r="AH4" s="29" t="s">
        <v>79</v>
      </c>
      <c r="AI4" s="29" t="s">
        <v>351</v>
      </c>
      <c r="AJ4" s="29" t="s">
        <v>352</v>
      </c>
      <c r="AK4" s="29" t="s">
        <v>177</v>
      </c>
      <c r="AL4" s="384"/>
      <c r="AM4" s="384"/>
      <c r="AO4" s="459"/>
      <c r="AP4" s="459"/>
      <c r="AQ4" s="459"/>
      <c r="AR4" s="459"/>
      <c r="AS4" s="459"/>
      <c r="AT4" s="459"/>
      <c r="AU4" s="459"/>
      <c r="AV4" s="459"/>
      <c r="AW4" s="459"/>
      <c r="AX4" s="459"/>
      <c r="AY4" s="459"/>
      <c r="AZ4" s="459"/>
      <c r="BA4" s="459"/>
    </row>
    <row r="5" spans="1:53" x14ac:dyDescent="0.2">
      <c r="A5" s="106" t="s">
        <v>1</v>
      </c>
      <c r="B5" s="106" t="s">
        <v>2</v>
      </c>
      <c r="C5" s="408">
        <f>SUM(C7:C34)</f>
        <v>8.5763329895567804</v>
      </c>
      <c r="D5" s="408">
        <f t="shared" ref="D5:J5" si="0">SUM(D7:D34)</f>
        <v>24.78623572932414</v>
      </c>
      <c r="E5" s="408">
        <f t="shared" si="0"/>
        <v>33.362568718880915</v>
      </c>
      <c r="F5" s="408">
        <f t="shared" si="0"/>
        <v>1.353695147975402</v>
      </c>
      <c r="G5" s="408">
        <f t="shared" si="0"/>
        <v>2.6714101891323496</v>
      </c>
      <c r="H5" s="408">
        <f t="shared" si="0"/>
        <v>1.8431395345334947</v>
      </c>
      <c r="I5" s="408">
        <f t="shared" si="0"/>
        <v>0.32550347405919067</v>
      </c>
      <c r="J5" s="408">
        <f t="shared" si="0"/>
        <v>15.159770640629489</v>
      </c>
      <c r="K5" s="408">
        <f t="shared" ref="K5" si="1">SUM(K7:K34)</f>
        <v>13.933977568879094</v>
      </c>
      <c r="L5" s="223">
        <f t="shared" ref="L5" si="2">SUM(L7:L34)</f>
        <v>68.650065274089926</v>
      </c>
      <c r="M5" s="342">
        <f>L5*1000/GDP!C3</f>
        <v>4.6151939219440871E-3</v>
      </c>
      <c r="N5" s="222"/>
      <c r="O5" s="222"/>
      <c r="P5" s="576">
        <v>0.32768930042171796</v>
      </c>
      <c r="Q5" s="577">
        <v>1.1790735370120711</v>
      </c>
      <c r="R5" s="577">
        <v>0.70692487653795921</v>
      </c>
      <c r="S5" s="577">
        <v>0.75825804284492293</v>
      </c>
      <c r="T5" s="577">
        <v>0.73197054608469503</v>
      </c>
      <c r="U5" s="577">
        <v>1.1166008371603258</v>
      </c>
      <c r="V5" s="577">
        <v>1.7153669772529592</v>
      </c>
      <c r="W5" s="577">
        <v>4.8590698670480377</v>
      </c>
      <c r="X5" s="578">
        <v>0.760465484502161</v>
      </c>
      <c r="Y5" s="417" t="s">
        <v>353</v>
      </c>
      <c r="Z5" s="169">
        <v>4.6788269679285639</v>
      </c>
      <c r="AA5" s="224"/>
      <c r="AB5" s="224"/>
      <c r="AC5" s="164">
        <v>0.52695410836604606</v>
      </c>
      <c r="AD5" s="164">
        <v>1.9006851722579561</v>
      </c>
      <c r="AE5" s="164">
        <v>1.1380336080370004</v>
      </c>
      <c r="AF5" s="164">
        <v>14.193240289626729</v>
      </c>
      <c r="AG5" s="164">
        <v>14.339603445161353</v>
      </c>
      <c r="AH5" s="164">
        <v>1.172430879018342</v>
      </c>
      <c r="AI5" s="164">
        <v>1.1699645996708015</v>
      </c>
      <c r="AJ5" s="164">
        <v>3.3674986166217691</v>
      </c>
      <c r="AK5" s="532">
        <v>9.3781880607559227</v>
      </c>
      <c r="AL5" s="417" t="s">
        <v>353</v>
      </c>
      <c r="AM5" s="169">
        <v>3.2395928719261819</v>
      </c>
      <c r="AN5" s="459"/>
      <c r="AO5" s="459"/>
      <c r="AP5" s="459"/>
      <c r="AQ5" s="459"/>
      <c r="AR5" s="459"/>
      <c r="AS5" s="459"/>
      <c r="AT5" s="459"/>
      <c r="AU5" s="459"/>
    </row>
    <row r="6" spans="1:53" x14ac:dyDescent="0.2">
      <c r="A6" s="106" t="s">
        <v>1</v>
      </c>
      <c r="B6" s="106" t="s">
        <v>319</v>
      </c>
      <c r="C6" s="158">
        <f>SUM(C7:C33)</f>
        <v>7.8904632356998716</v>
      </c>
      <c r="D6" s="158">
        <f t="shared" ref="D6:J6" si="3">SUM(D7:D33)</f>
        <v>23.057097762827457</v>
      </c>
      <c r="E6" s="158">
        <f t="shared" si="3"/>
        <v>30.947560998527329</v>
      </c>
      <c r="F6" s="158">
        <f t="shared" si="3"/>
        <v>1.283460370257967</v>
      </c>
      <c r="G6" s="158">
        <f t="shared" si="3"/>
        <v>2.4763747989714457</v>
      </c>
      <c r="H6" s="158">
        <f t="shared" si="3"/>
        <v>1.8068088793502162</v>
      </c>
      <c r="I6" s="158">
        <f t="shared" si="3"/>
        <v>0.31738413540695315</v>
      </c>
      <c r="J6" s="158">
        <f t="shared" si="3"/>
        <v>13.785622016147077</v>
      </c>
      <c r="K6" s="158">
        <f t="shared" ref="K6" si="4">SUM(K7:K33)</f>
        <v>13.225182464723959</v>
      </c>
      <c r="L6" s="225">
        <f t="shared" ref="L6" si="5">SUM(L7:L33)</f>
        <v>63.842393663384939</v>
      </c>
      <c r="M6" s="343">
        <f>L6*1000/GDP!C4</f>
        <v>4.9792133951561133E-3</v>
      </c>
      <c r="N6" s="222"/>
      <c r="O6" s="222"/>
      <c r="P6" s="225">
        <v>0.30148320743355361</v>
      </c>
      <c r="Q6" s="224">
        <v>1.0968189808784401</v>
      </c>
      <c r="R6" s="224">
        <v>0.65575288648723495</v>
      </c>
      <c r="S6" s="224">
        <v>0.71891677374802121</v>
      </c>
      <c r="T6" s="224">
        <v>0.67853054588454387</v>
      </c>
      <c r="U6" s="224">
        <v>1.0945911958758965</v>
      </c>
      <c r="V6" s="224">
        <v>1.6725789687948709</v>
      </c>
      <c r="W6" s="224">
        <v>4.4186222948286513</v>
      </c>
      <c r="X6" s="415">
        <v>0.7217820425610777</v>
      </c>
      <c r="Y6" s="224"/>
      <c r="Z6" s="224"/>
      <c r="AA6" s="224"/>
      <c r="AB6" s="224"/>
      <c r="AC6" s="225">
        <v>0.48481233459874917</v>
      </c>
      <c r="AD6" s="224">
        <v>1.7680895280625664</v>
      </c>
      <c r="AE6" s="224">
        <v>1.0556550606119088</v>
      </c>
      <c r="AF6" s="224">
        <v>13.45684178932702</v>
      </c>
      <c r="AG6" s="224">
        <v>13.292691906058465</v>
      </c>
      <c r="AH6" s="224">
        <v>1.1493207556696914</v>
      </c>
      <c r="AI6" s="224">
        <v>1.1407810745999467</v>
      </c>
      <c r="AJ6" s="224">
        <v>3.0622536560169373</v>
      </c>
      <c r="AK6" s="415">
        <v>8.9011373585819662</v>
      </c>
      <c r="AL6" s="459"/>
      <c r="AM6" s="459"/>
      <c r="AN6" s="459"/>
      <c r="AO6" s="459"/>
      <c r="AP6" s="459"/>
      <c r="AQ6" s="459"/>
      <c r="AR6" s="459"/>
      <c r="AS6" s="459"/>
      <c r="AT6" s="459"/>
      <c r="AU6" s="459"/>
    </row>
    <row r="7" spans="1:53" x14ac:dyDescent="0.2">
      <c r="A7" s="106" t="s">
        <v>3</v>
      </c>
      <c r="B7" s="106" t="s">
        <v>4</v>
      </c>
      <c r="C7" s="158">
        <v>0.11924644319759012</v>
      </c>
      <c r="D7" s="115">
        <v>0.82833235612681844</v>
      </c>
      <c r="E7" s="115">
        <v>0.94757879932440836</v>
      </c>
      <c r="F7" s="115">
        <v>2.3025849452098054E-2</v>
      </c>
      <c r="G7" s="115">
        <v>0.1002494415021298</v>
      </c>
      <c r="H7" s="115">
        <v>3.2734250511732198E-2</v>
      </c>
      <c r="I7" s="224">
        <v>2.5486924799134067E-3</v>
      </c>
      <c r="J7" s="115">
        <v>0.65438928477502678</v>
      </c>
      <c r="K7" s="115">
        <v>0.24061799025289712</v>
      </c>
      <c r="L7" s="225">
        <f t="shared" ref="L7:L41" si="6">SUM(E7:K7)</f>
        <v>2.0011443082982061</v>
      </c>
      <c r="M7" s="343">
        <f>L7*1000/GDP!C5</f>
        <v>6.1828977139394246E-3</v>
      </c>
      <c r="N7" s="222"/>
      <c r="O7" s="222"/>
      <c r="P7" s="225">
        <v>0.3545490613920842</v>
      </c>
      <c r="Q7" s="224">
        <v>1.8525235014710162</v>
      </c>
      <c r="R7" s="224">
        <v>1.2094640500905056</v>
      </c>
      <c r="S7" s="224">
        <v>1.2428950159092269</v>
      </c>
      <c r="T7" s="224">
        <v>1.1873933114064821</v>
      </c>
      <c r="U7" s="224">
        <v>1.9856072555350597</v>
      </c>
      <c r="V7" s="224">
        <v>1.0658856641677825</v>
      </c>
      <c r="W7" s="224">
        <v>8.2483633068769748</v>
      </c>
      <c r="X7" s="415">
        <v>0.92056771846697194</v>
      </c>
      <c r="Y7" s="224"/>
      <c r="Z7" s="224"/>
      <c r="AA7" s="224"/>
      <c r="AB7" s="224"/>
      <c r="AC7" s="225">
        <v>0.56641290832941726</v>
      </c>
      <c r="AD7" s="224">
        <v>2.9595148837706686</v>
      </c>
      <c r="AE7" s="224">
        <v>1.9321897156965202</v>
      </c>
      <c r="AF7" s="224">
        <v>23.264781405275407</v>
      </c>
      <c r="AG7" s="224">
        <v>23.261522352343135</v>
      </c>
      <c r="AH7" s="224">
        <v>2.084887618311813</v>
      </c>
      <c r="AI7" s="224">
        <v>0.74009122360979263</v>
      </c>
      <c r="AJ7" s="224">
        <v>5.7272008600762758</v>
      </c>
      <c r="AK7" s="415">
        <v>14.225657617411731</v>
      </c>
      <c r="AL7" s="459"/>
      <c r="AM7" s="459"/>
      <c r="AN7" s="459"/>
      <c r="AO7" s="459"/>
      <c r="AP7" s="459"/>
      <c r="AQ7" s="459"/>
      <c r="AR7" s="459"/>
      <c r="AS7" s="459"/>
      <c r="AT7" s="459"/>
      <c r="AU7" s="459"/>
    </row>
    <row r="8" spans="1:53" x14ac:dyDescent="0.2">
      <c r="A8" s="106" t="s">
        <v>5</v>
      </c>
      <c r="B8" s="103" t="s">
        <v>6</v>
      </c>
      <c r="C8" s="158">
        <v>0.27986601266804689</v>
      </c>
      <c r="D8" s="115">
        <v>1.1361232730895727</v>
      </c>
      <c r="E8" s="115">
        <v>1.4159892857576195</v>
      </c>
      <c r="F8" s="115">
        <v>6.1779251955332945E-2</v>
      </c>
      <c r="G8" s="115">
        <v>7.6882200455136357E-2</v>
      </c>
      <c r="H8" s="115">
        <v>5.0725333303469004E-2</v>
      </c>
      <c r="I8" s="224">
        <v>3.3399273556693719E-3</v>
      </c>
      <c r="J8" s="115">
        <v>0.45089210127480372</v>
      </c>
      <c r="K8" s="115">
        <v>0.36067648172859135</v>
      </c>
      <c r="L8" s="225">
        <f t="shared" si="6"/>
        <v>2.420284581830622</v>
      </c>
      <c r="M8" s="343">
        <f>L8*1000/GDP!C6</f>
        <v>6.2383131260599937E-3</v>
      </c>
      <c r="N8" s="222"/>
      <c r="O8" s="222"/>
      <c r="P8" s="225">
        <v>0.68803328757624738</v>
      </c>
      <c r="Q8" s="224">
        <v>1.7111726155000329</v>
      </c>
      <c r="R8" s="224">
        <v>1.3224811451185046</v>
      </c>
      <c r="S8" s="224">
        <v>0.93801252750284958</v>
      </c>
      <c r="T8" s="224">
        <v>0.89607535608540989</v>
      </c>
      <c r="U8" s="224">
        <v>2.318495153790876</v>
      </c>
      <c r="V8" s="224">
        <v>2.3625342469353221</v>
      </c>
      <c r="W8" s="224">
        <v>4.8333053376270563</v>
      </c>
      <c r="X8" s="415">
        <v>1.1685614182037627</v>
      </c>
      <c r="Y8" s="222"/>
      <c r="Z8" s="222"/>
      <c r="AA8" s="222"/>
      <c r="AB8" s="222"/>
      <c r="AC8" s="225">
        <v>0.9357184513765967</v>
      </c>
      <c r="AD8" s="224">
        <v>2.3271777960834341</v>
      </c>
      <c r="AE8" s="224">
        <v>1.798561249041166</v>
      </c>
      <c r="AF8" s="224">
        <v>17.557924143576642</v>
      </c>
      <c r="AG8" s="224">
        <v>17.554484032148139</v>
      </c>
      <c r="AH8" s="224">
        <v>2.4344199114804201</v>
      </c>
      <c r="AI8" s="224">
        <v>2.1328065816342283</v>
      </c>
      <c r="AJ8" s="224">
        <v>4.3633252929607345</v>
      </c>
      <c r="AK8" s="415">
        <v>14.190188565202956</v>
      </c>
    </row>
    <row r="9" spans="1:53" x14ac:dyDescent="0.2">
      <c r="A9" s="106" t="s">
        <v>7</v>
      </c>
      <c r="B9" s="103" t="s">
        <v>8</v>
      </c>
      <c r="C9" s="158">
        <v>0.19738893290582707</v>
      </c>
      <c r="D9" s="115">
        <v>0.14542638242002814</v>
      </c>
      <c r="E9" s="115">
        <v>0.34281531532585513</v>
      </c>
      <c r="F9" s="115">
        <v>3.2377015891022369E-2</v>
      </c>
      <c r="G9" s="115">
        <v>3.4061087226152711E-2</v>
      </c>
      <c r="H9" s="115">
        <v>9.6689517959904219E-4</v>
      </c>
      <c r="I9" s="224">
        <v>6.6504235453231704E-4</v>
      </c>
      <c r="J9" s="115">
        <v>4.120796926296956E-2</v>
      </c>
      <c r="K9" s="115">
        <v>0.17536997113450975</v>
      </c>
      <c r="L9" s="225">
        <f t="shared" si="6"/>
        <v>0.62746329637464082</v>
      </c>
      <c r="M9" s="343">
        <f>L9*1000/GDP!C7</f>
        <v>6.1767925694463767E-3</v>
      </c>
      <c r="N9" s="222"/>
      <c r="O9" s="222"/>
      <c r="P9" s="225">
        <v>0.55137584162077768</v>
      </c>
      <c r="Q9" s="224">
        <v>0.69096850068190985</v>
      </c>
      <c r="R9" s="224">
        <v>0.60305874919080826</v>
      </c>
      <c r="S9" s="224">
        <v>0.54387725567868739</v>
      </c>
      <c r="T9" s="224">
        <v>0.51961998411966481</v>
      </c>
      <c r="U9" s="224">
        <v>0.32012290789577663</v>
      </c>
      <c r="V9" s="224">
        <v>0.42071577107802155</v>
      </c>
      <c r="W9" s="224">
        <v>2.0936653279084356</v>
      </c>
      <c r="X9" s="415">
        <v>0.49526948271487398</v>
      </c>
      <c r="Y9" s="222"/>
      <c r="Z9" s="222"/>
      <c r="AA9" s="222"/>
      <c r="AB9" s="222"/>
      <c r="AC9" s="225">
        <v>0.88085522722519771</v>
      </c>
      <c r="AD9" s="224">
        <v>1.1038626826385824</v>
      </c>
      <c r="AE9" s="224">
        <v>0.96342170158765095</v>
      </c>
      <c r="AF9" s="224">
        <v>10.180413713711326</v>
      </c>
      <c r="AG9" s="224">
        <v>10.179568774062222</v>
      </c>
      <c r="AH9" s="224">
        <v>0.33612905329056542</v>
      </c>
      <c r="AI9" s="224">
        <v>0.43601587339664705</v>
      </c>
      <c r="AJ9" s="224">
        <v>2.1698053158529742</v>
      </c>
      <c r="AK9" s="415">
        <v>7.2204917532204229</v>
      </c>
    </row>
    <row r="10" spans="1:53" x14ac:dyDescent="0.2">
      <c r="A10" s="106" t="s">
        <v>9</v>
      </c>
      <c r="B10" s="103" t="s">
        <v>10</v>
      </c>
      <c r="C10" s="158">
        <v>3.9533389460973789E-2</v>
      </c>
      <c r="D10" s="115">
        <v>0.15228045163276246</v>
      </c>
      <c r="E10" s="115">
        <v>0.19181384109373623</v>
      </c>
      <c r="F10" s="115">
        <v>4.8631454750523466E-3</v>
      </c>
      <c r="G10" s="115">
        <v>1.7346806714934482E-2</v>
      </c>
      <c r="H10" s="115">
        <v>1.1507315683282716E-2</v>
      </c>
      <c r="I10" s="224">
        <v>7.7987252358845377E-4</v>
      </c>
      <c r="J10" s="115">
        <v>0.12525484266748105</v>
      </c>
      <c r="K10" s="115">
        <v>8.6435353063466183E-2</v>
      </c>
      <c r="L10" s="225">
        <f t="shared" si="6"/>
        <v>0.43800117722154147</v>
      </c>
      <c r="M10" s="343">
        <f>L10*1000/GDP!C8</f>
        <v>5.972444703513117E-3</v>
      </c>
      <c r="N10" s="222"/>
      <c r="O10" s="222"/>
      <c r="P10" s="225">
        <v>0.27248312816461678</v>
      </c>
      <c r="Q10" s="224">
        <v>1.2813435456023639</v>
      </c>
      <c r="R10" s="224">
        <v>0.72676028149030514</v>
      </c>
      <c r="S10" s="224">
        <v>0.68168585941193816</v>
      </c>
      <c r="T10" s="224">
        <v>0.65125414226962908</v>
      </c>
      <c r="U10" s="224">
        <v>0.91619857551525219</v>
      </c>
      <c r="V10" s="224">
        <v>0.51517238190679526</v>
      </c>
      <c r="W10" s="224">
        <v>2.5221586497419017</v>
      </c>
      <c r="X10" s="415">
        <v>0.76241821525506004</v>
      </c>
      <c r="Y10" s="222"/>
      <c r="Z10" s="222"/>
      <c r="AA10" s="222"/>
      <c r="AB10" s="222"/>
      <c r="AC10" s="225">
        <v>0.381519745445556</v>
      </c>
      <c r="AD10" s="224">
        <v>1.7940848911980469</v>
      </c>
      <c r="AE10" s="224">
        <v>1.0175800588527122</v>
      </c>
      <c r="AF10" s="224">
        <v>12.759945372123296</v>
      </c>
      <c r="AG10" s="224">
        <v>12.758335963267855</v>
      </c>
      <c r="AH10" s="224">
        <v>0.96200850429101459</v>
      </c>
      <c r="AI10" s="224">
        <v>0.6152829668192471</v>
      </c>
      <c r="AJ10" s="224">
        <v>3.0122757183881452</v>
      </c>
      <c r="AK10" s="415">
        <v>8.9254643778368479</v>
      </c>
    </row>
    <row r="11" spans="1:53" x14ac:dyDescent="0.2">
      <c r="A11" s="106" t="s">
        <v>11</v>
      </c>
      <c r="B11" s="103" t="s">
        <v>12</v>
      </c>
      <c r="C11" s="158">
        <v>4.6257143164231077E-3</v>
      </c>
      <c r="D11" s="115">
        <v>3.4816656212438984E-3</v>
      </c>
      <c r="E11" s="115">
        <v>8.1073799376670062E-3</v>
      </c>
      <c r="F11" s="115">
        <v>2.2409801345617208E-3</v>
      </c>
      <c r="G11" s="115">
        <v>1.9260806444088827E-3</v>
      </c>
      <c r="H11" s="115">
        <v>4.3567535797092846E-4</v>
      </c>
      <c r="I11" s="224">
        <v>1.7594156412631263E-4</v>
      </c>
      <c r="J11" s="115">
        <v>2.0583879537815198E-2</v>
      </c>
      <c r="K11" s="115">
        <v>3.3522710306202763E-3</v>
      </c>
      <c r="L11" s="225">
        <f t="shared" si="6"/>
        <v>3.6822208207170325E-2</v>
      </c>
      <c r="M11" s="343">
        <f>L11*1000/GDP!C9</f>
        <v>1.793667894547729E-3</v>
      </c>
      <c r="N11" s="222"/>
      <c r="O11" s="222"/>
      <c r="P11" s="225">
        <v>8.521908012494929E-2</v>
      </c>
      <c r="Q11" s="224">
        <v>0.45210154325259394</v>
      </c>
      <c r="R11" s="224">
        <v>0.13080356920633493</v>
      </c>
      <c r="S11" s="224">
        <v>0.29840352614135751</v>
      </c>
      <c r="T11" s="224">
        <v>0.2850381038340718</v>
      </c>
      <c r="U11" s="224">
        <v>0.15407377666033778</v>
      </c>
      <c r="V11" s="224">
        <v>0.58375444926407238</v>
      </c>
      <c r="W11" s="224">
        <v>3.3745491351175079</v>
      </c>
      <c r="X11" s="415">
        <v>0.4768522091920735</v>
      </c>
      <c r="Y11" s="222"/>
      <c r="Z11" s="222"/>
      <c r="AA11" s="222"/>
      <c r="AB11" s="222"/>
      <c r="AC11" s="225">
        <v>0.13614247582325664</v>
      </c>
      <c r="AD11" s="224">
        <v>0.72225871637757166</v>
      </c>
      <c r="AE11" s="224">
        <v>0.20896636917646766</v>
      </c>
      <c r="AF11" s="224">
        <v>5.5855826255474268</v>
      </c>
      <c r="AG11" s="224">
        <v>5.5840134519133739</v>
      </c>
      <c r="AH11" s="224">
        <v>0.16177746549335467</v>
      </c>
      <c r="AI11" s="224">
        <v>0.24482185482464811</v>
      </c>
      <c r="AJ11" s="224">
        <v>1.4152583838939607</v>
      </c>
      <c r="AK11" s="415">
        <v>4.1874288687361219</v>
      </c>
    </row>
    <row r="12" spans="1:53" x14ac:dyDescent="0.2">
      <c r="A12" s="106" t="s">
        <v>13</v>
      </c>
      <c r="B12" s="103" t="s">
        <v>14</v>
      </c>
      <c r="C12" s="158">
        <v>0.21793407703179316</v>
      </c>
      <c r="D12" s="115">
        <v>0.45486314152204727</v>
      </c>
      <c r="E12" s="115">
        <v>0.67279721855384056</v>
      </c>
      <c r="F12" s="115">
        <v>4.063345362084228E-2</v>
      </c>
      <c r="G12" s="115">
        <v>0.12158053012976192</v>
      </c>
      <c r="H12" s="115">
        <v>4.6405919405807475E-2</v>
      </c>
      <c r="I12" s="224">
        <v>2.6499100265521856E-2</v>
      </c>
      <c r="J12" s="115">
        <v>0.43611331324134051</v>
      </c>
      <c r="K12" s="115">
        <v>0.70661796957443868</v>
      </c>
      <c r="L12" s="225">
        <f t="shared" si="6"/>
        <v>2.0506475047915531</v>
      </c>
      <c r="M12" s="343">
        <f>L12*1000/GDP!C10</f>
        <v>7.5899869892868893E-3</v>
      </c>
      <c r="N12" s="222"/>
      <c r="O12" s="222"/>
      <c r="P12" s="225">
        <v>0.48431420535617209</v>
      </c>
      <c r="Q12" s="224">
        <v>1.8410659094700581</v>
      </c>
      <c r="R12" s="224">
        <v>0.96520653978027471</v>
      </c>
      <c r="S12" s="224">
        <v>1.0323773710401452</v>
      </c>
      <c r="T12" s="224">
        <v>0.98629543095995786</v>
      </c>
      <c r="U12" s="224">
        <v>1.3253874615359622</v>
      </c>
      <c r="V12" s="224">
        <v>4.0065313269290721</v>
      </c>
      <c r="W12" s="224">
        <v>8.2300516388164002</v>
      </c>
      <c r="X12" s="415">
        <v>1.4043882929035849</v>
      </c>
      <c r="Y12" s="222"/>
      <c r="Z12" s="222"/>
      <c r="AA12" s="222"/>
      <c r="AB12" s="222"/>
      <c r="AC12" s="225">
        <v>0.77372033231157422</v>
      </c>
      <c r="AD12" s="224">
        <v>2.9412107089345167</v>
      </c>
      <c r="AE12" s="224">
        <v>1.54197402522788</v>
      </c>
      <c r="AF12" s="224">
        <v>19.324265973849567</v>
      </c>
      <c r="AG12" s="224">
        <v>19.32193233100918</v>
      </c>
      <c r="AH12" s="224">
        <v>1.39165683461276</v>
      </c>
      <c r="AI12" s="224">
        <v>2.8857230504966478</v>
      </c>
      <c r="AJ12" s="224">
        <v>5.9277334389679766</v>
      </c>
      <c r="AK12" s="415">
        <v>13.359467801085181</v>
      </c>
    </row>
    <row r="13" spans="1:53" x14ac:dyDescent="0.2">
      <c r="A13" s="106" t="s">
        <v>15</v>
      </c>
      <c r="B13" s="103" t="s">
        <v>16</v>
      </c>
      <c r="C13" s="158">
        <v>0.10408951209421403</v>
      </c>
      <c r="D13" s="115">
        <v>0.16914555938450582</v>
      </c>
      <c r="E13" s="115">
        <v>0.27323507147871989</v>
      </c>
      <c r="F13" s="115">
        <v>2.1856858406858609E-2</v>
      </c>
      <c r="G13" s="115">
        <v>1.302887278085013E-2</v>
      </c>
      <c r="H13" s="115">
        <v>8.1502842732274969E-3</v>
      </c>
      <c r="I13" s="224">
        <v>2.9361735769509773E-3</v>
      </c>
      <c r="J13" s="115">
        <v>0.18495175393546121</v>
      </c>
      <c r="K13" s="115">
        <v>0.12710423524422793</v>
      </c>
      <c r="L13" s="225">
        <f t="shared" si="6"/>
        <v>0.63126324969629621</v>
      </c>
      <c r="M13" s="343">
        <f>L13*1000/GDP!C11</f>
        <v>3.0639087602716874E-3</v>
      </c>
      <c r="N13" s="222"/>
      <c r="O13" s="222"/>
      <c r="P13" s="225">
        <v>0.29230834840435516</v>
      </c>
      <c r="Q13" s="224">
        <v>0.80878608796182849</v>
      </c>
      <c r="R13" s="224">
        <v>0.48340511204062048</v>
      </c>
      <c r="S13" s="224">
        <v>0.5133868024896</v>
      </c>
      <c r="T13" s="224">
        <v>0.49043155339824246</v>
      </c>
      <c r="U13" s="224">
        <v>0.86461775533903407</v>
      </c>
      <c r="V13" s="224">
        <v>0.56078951855122205</v>
      </c>
      <c r="W13" s="224">
        <v>2.4280032544990284</v>
      </c>
      <c r="X13" s="415">
        <v>0.78976162075449186</v>
      </c>
      <c r="Y13" s="222"/>
      <c r="Z13" s="222"/>
      <c r="AA13" s="222"/>
      <c r="AB13" s="222"/>
      <c r="AC13" s="225">
        <v>0.46697972094074747</v>
      </c>
      <c r="AD13" s="224">
        <v>1.2920831844826852</v>
      </c>
      <c r="AE13" s="224">
        <v>0.77226800245126459</v>
      </c>
      <c r="AF13" s="224">
        <v>9.6096867260638756</v>
      </c>
      <c r="AG13" s="224">
        <v>9.6077554354373493</v>
      </c>
      <c r="AH13" s="224">
        <v>0.90784864310598579</v>
      </c>
      <c r="AI13" s="224">
        <v>0.50625957174126013</v>
      </c>
      <c r="AJ13" s="224">
        <v>2.1919095260279722</v>
      </c>
      <c r="AK13" s="415">
        <v>8.0472558592566763</v>
      </c>
    </row>
    <row r="14" spans="1:53" x14ac:dyDescent="0.2">
      <c r="A14" s="106" t="s">
        <v>17</v>
      </c>
      <c r="B14" s="103" t="s">
        <v>18</v>
      </c>
      <c r="C14" s="158">
        <v>2.8772205297199462E-2</v>
      </c>
      <c r="D14" s="115">
        <v>3.3252838682361813E-2</v>
      </c>
      <c r="E14" s="115">
        <v>6.2025043979561274E-2</v>
      </c>
      <c r="F14" s="115">
        <v>4.2140238155114699E-3</v>
      </c>
      <c r="G14" s="115">
        <v>3.7642430544854734E-3</v>
      </c>
      <c r="H14" s="115">
        <v>1.8732464047560454E-4</v>
      </c>
      <c r="I14" s="224">
        <v>4.1659562451941163E-4</v>
      </c>
      <c r="J14" s="115">
        <v>1.0678282784445653E-2</v>
      </c>
      <c r="K14" s="115">
        <v>1.4892940809251302E-2</v>
      </c>
      <c r="L14" s="225">
        <f t="shared" si="6"/>
        <v>9.6178454708250191E-2</v>
      </c>
      <c r="M14" s="343">
        <f>L14*1000/GDP!C12</f>
        <v>3.3373279679465E-3</v>
      </c>
      <c r="N14" s="222"/>
      <c r="O14" s="222"/>
      <c r="P14" s="225">
        <v>0.36289048788212047</v>
      </c>
      <c r="Q14" s="224">
        <v>0.75517494485557413</v>
      </c>
      <c r="R14" s="224">
        <v>0.5029622370304313</v>
      </c>
      <c r="S14" s="224">
        <v>0.25916848164727924</v>
      </c>
      <c r="T14" s="224">
        <v>0.24757655557424521</v>
      </c>
      <c r="U14" s="224">
        <v>0</v>
      </c>
      <c r="V14" s="224">
        <v>0.94544985479011645</v>
      </c>
      <c r="W14" s="224">
        <v>2.1664923628048838</v>
      </c>
      <c r="X14" s="415">
        <v>0.22175313891082937</v>
      </c>
      <c r="Y14" s="222"/>
      <c r="Z14" s="222"/>
      <c r="AA14" s="222"/>
      <c r="AB14" s="222"/>
      <c r="AC14" s="225">
        <v>0.52797862234282678</v>
      </c>
      <c r="AD14" s="224">
        <v>1.0987232796859177</v>
      </c>
      <c r="AE14" s="224">
        <v>0.73177258116518729</v>
      </c>
      <c r="AF14" s="224">
        <v>4.851172460652494</v>
      </c>
      <c r="AG14" s="224">
        <v>4.8501263448964593</v>
      </c>
      <c r="AH14" s="224">
        <v>0.5894783854759621</v>
      </c>
      <c r="AI14" s="224">
        <v>0.81262361020112939</v>
      </c>
      <c r="AJ14" s="224">
        <v>1.8621218633816476</v>
      </c>
      <c r="AK14" s="415">
        <v>2.6747951607847966</v>
      </c>
    </row>
    <row r="15" spans="1:53" x14ac:dyDescent="0.2">
      <c r="A15" s="106" t="s">
        <v>19</v>
      </c>
      <c r="B15" s="103" t="s">
        <v>20</v>
      </c>
      <c r="C15" s="158">
        <v>0.10915876389445442</v>
      </c>
      <c r="D15" s="115">
        <v>9.9275426514360041E-2</v>
      </c>
      <c r="E15" s="115">
        <v>0.20843419040881447</v>
      </c>
      <c r="F15" s="115">
        <v>1.0751093749358799E-2</v>
      </c>
      <c r="G15" s="115">
        <v>7.8053895432876816E-3</v>
      </c>
      <c r="H15" s="115">
        <v>4.5641710815263106E-3</v>
      </c>
      <c r="I15" s="224">
        <v>1.1478603211564793E-3</v>
      </c>
      <c r="J15" s="115">
        <v>0.12431057641799803</v>
      </c>
      <c r="K15" s="115">
        <v>8.6290249547748887E-2</v>
      </c>
      <c r="L15" s="225">
        <f t="shared" si="6"/>
        <v>0.44330353106989068</v>
      </c>
      <c r="M15" s="343">
        <f>L15*1000/GDP!C13</f>
        <v>2.5325118173606252E-3</v>
      </c>
      <c r="N15" s="222"/>
      <c r="O15" s="222"/>
      <c r="P15" s="225">
        <v>0.21743509742362965</v>
      </c>
      <c r="Q15" s="224">
        <v>0.61692096256787066</v>
      </c>
      <c r="R15" s="224">
        <v>0.31440408840608558</v>
      </c>
      <c r="S15" s="224">
        <v>0.25095214427630186</v>
      </c>
      <c r="T15" s="224">
        <v>0.23973218197552115</v>
      </c>
      <c r="U15" s="224">
        <v>0.40776455676766216</v>
      </c>
      <c r="V15" s="224">
        <v>0.96806906647085111</v>
      </c>
      <c r="W15" s="224">
        <v>3.1682218006095622</v>
      </c>
      <c r="X15" s="415">
        <v>0.32142684030302054</v>
      </c>
      <c r="Y15" s="222"/>
      <c r="Z15" s="222"/>
      <c r="AA15" s="222"/>
      <c r="AB15" s="222"/>
      <c r="AC15" s="225">
        <v>0.30439995319817398</v>
      </c>
      <c r="AD15" s="224">
        <v>0.86366329243874973</v>
      </c>
      <c r="AE15" s="224">
        <v>0.44015244516696117</v>
      </c>
      <c r="AF15" s="224">
        <v>4.697377256358469</v>
      </c>
      <c r="AG15" s="224">
        <v>4.6964518462665925</v>
      </c>
      <c r="AH15" s="224">
        <v>0.42815278460604522</v>
      </c>
      <c r="AI15" s="224">
        <v>0.69774444926271795</v>
      </c>
      <c r="AJ15" s="224">
        <v>2.2835242360003849</v>
      </c>
      <c r="AK15" s="415">
        <v>3.47108945159078</v>
      </c>
    </row>
    <row r="16" spans="1:53" x14ac:dyDescent="0.2">
      <c r="A16" s="106" t="s">
        <v>21</v>
      </c>
      <c r="B16" s="103" t="s">
        <v>22</v>
      </c>
      <c r="C16" s="158">
        <v>0.83249815685512929</v>
      </c>
      <c r="D16" s="115">
        <v>6.4132989991627651</v>
      </c>
      <c r="E16" s="115">
        <v>7.2457971560178942</v>
      </c>
      <c r="F16" s="115">
        <v>0.18140280014679519</v>
      </c>
      <c r="G16" s="115">
        <v>0.5053583854671031</v>
      </c>
      <c r="H16" s="115">
        <v>0.18635516887898118</v>
      </c>
      <c r="I16" s="224">
        <v>5.7027360654513297E-2</v>
      </c>
      <c r="J16" s="115">
        <v>3.6755871542956955</v>
      </c>
      <c r="K16" s="115">
        <v>1.5083584688658971</v>
      </c>
      <c r="L16" s="225">
        <f t="shared" si="6"/>
        <v>13.359886494326879</v>
      </c>
      <c r="M16" s="343">
        <f>L16*1000/GDP!C14</f>
        <v>6.5857473034817409E-3</v>
      </c>
      <c r="N16" s="222"/>
      <c r="O16" s="222"/>
      <c r="P16" s="225">
        <v>0.38670273423767754</v>
      </c>
      <c r="Q16" s="224">
        <v>1.2604214884312541</v>
      </c>
      <c r="R16" s="224">
        <v>1.0006584332390727</v>
      </c>
      <c r="S16" s="224">
        <v>1.0100954881034692</v>
      </c>
      <c r="T16" s="224">
        <v>0.96498194823326477</v>
      </c>
      <c r="U16" s="224">
        <v>0.9570198260467897</v>
      </c>
      <c r="V16" s="224">
        <v>2.786975703328415</v>
      </c>
      <c r="W16" s="224">
        <v>7.3820805736672064</v>
      </c>
      <c r="X16" s="415">
        <v>0.96787052922870909</v>
      </c>
      <c r="Y16" s="222"/>
      <c r="Z16" s="222"/>
      <c r="AA16" s="222"/>
      <c r="AB16" s="222"/>
      <c r="AC16" s="225">
        <v>0.6315422868501559</v>
      </c>
      <c r="AD16" s="224">
        <v>2.0584531701544773</v>
      </c>
      <c r="AE16" s="224">
        <v>1.6342219987906268</v>
      </c>
      <c r="AF16" s="224">
        <v>18.907188803867928</v>
      </c>
      <c r="AG16" s="224">
        <v>18.904392455981597</v>
      </c>
      <c r="AH16" s="224">
        <v>1.004870817349129</v>
      </c>
      <c r="AI16" s="224">
        <v>1.2901053410005308</v>
      </c>
      <c r="AJ16" s="224">
        <v>3.4172029431079913</v>
      </c>
      <c r="AK16" s="415">
        <v>14.052701173669547</v>
      </c>
    </row>
    <row r="17" spans="1:37" x14ac:dyDescent="0.2">
      <c r="A17" s="106" t="s">
        <v>23</v>
      </c>
      <c r="B17" s="103" t="s">
        <v>24</v>
      </c>
      <c r="C17" s="158">
        <v>1.9717809614998425</v>
      </c>
      <c r="D17" s="115">
        <v>5.0185934047888869</v>
      </c>
      <c r="E17" s="115">
        <v>6.9903743662887319</v>
      </c>
      <c r="F17" s="115">
        <v>0.29614823458382084</v>
      </c>
      <c r="G17" s="115">
        <v>0.3989491365486631</v>
      </c>
      <c r="H17" s="115">
        <v>0.29119308480994327</v>
      </c>
      <c r="I17" s="224">
        <v>1.109527472282355E-2</v>
      </c>
      <c r="J17" s="115">
        <v>1.8009360090055666</v>
      </c>
      <c r="K17" s="115">
        <v>3.3731257131523811</v>
      </c>
      <c r="L17" s="225">
        <f t="shared" si="6"/>
        <v>13.16182181911193</v>
      </c>
      <c r="M17" s="343">
        <f>L17*1000/GDP!C15</f>
        <v>4.4490790630211116E-3</v>
      </c>
      <c r="N17" s="222"/>
      <c r="O17" s="222"/>
      <c r="P17" s="225">
        <v>0.31590175015230226</v>
      </c>
      <c r="Q17" s="224">
        <v>1.6501766505411637</v>
      </c>
      <c r="R17" s="224">
        <v>0.75302966350196399</v>
      </c>
      <c r="S17" s="224">
        <v>1.0963967558038716</v>
      </c>
      <c r="T17" s="224">
        <v>1.0474142686268362</v>
      </c>
      <c r="U17" s="224">
        <v>1.7538104258545166</v>
      </c>
      <c r="V17" s="224">
        <v>1.172027293429428</v>
      </c>
      <c r="W17" s="224">
        <v>8.9691122503623948</v>
      </c>
      <c r="X17" s="415">
        <v>1.0682088180636724</v>
      </c>
      <c r="Y17" s="222"/>
      <c r="Z17" s="222"/>
      <c r="AA17" s="222"/>
      <c r="AB17" s="222"/>
      <c r="AC17" s="225">
        <v>0.50467156321771989</v>
      </c>
      <c r="AD17" s="224">
        <v>2.6362539283574171</v>
      </c>
      <c r="AE17" s="224">
        <v>1.2030090281096217</v>
      </c>
      <c r="AF17" s="224">
        <v>20.522594853733892</v>
      </c>
      <c r="AG17" s="224">
        <v>20.519275447969545</v>
      </c>
      <c r="AH17" s="224">
        <v>1.8415009471472423</v>
      </c>
      <c r="AI17" s="224">
        <v>0.66603049924390201</v>
      </c>
      <c r="AJ17" s="224">
        <v>5.0968969266953001</v>
      </c>
      <c r="AK17" s="415">
        <v>12.202514793749728</v>
      </c>
    </row>
    <row r="18" spans="1:37" x14ac:dyDescent="0.2">
      <c r="A18" s="365" t="s">
        <v>25</v>
      </c>
      <c r="B18" s="103" t="s">
        <v>26</v>
      </c>
      <c r="C18" s="158">
        <v>8.3111350348759383E-2</v>
      </c>
      <c r="D18" s="115">
        <v>0.20016561483402801</v>
      </c>
      <c r="E18" s="115">
        <v>0.28327696518278733</v>
      </c>
      <c r="F18" s="115">
        <v>1.9743454042094152E-2</v>
      </c>
      <c r="G18" s="115">
        <v>3.9998655984028582E-2</v>
      </c>
      <c r="H18" s="115">
        <v>2.9254844879090566E-2</v>
      </c>
      <c r="I18" s="224">
        <v>2.810748668236401E-2</v>
      </c>
      <c r="J18" s="115">
        <v>7.5158325210218271E-2</v>
      </c>
      <c r="K18" s="115">
        <v>9.9410751528262772E-2</v>
      </c>
      <c r="L18" s="225">
        <f t="shared" si="6"/>
        <v>0.5749504835088457</v>
      </c>
      <c r="M18" s="343">
        <f>L18*1000/GDP!C16</f>
        <v>2.7064134979704652E-3</v>
      </c>
      <c r="N18" s="222"/>
      <c r="O18" s="222"/>
      <c r="P18" s="225">
        <v>0.15050252577815915</v>
      </c>
      <c r="Q18" s="224">
        <v>0.46492597379071754</v>
      </c>
      <c r="R18" s="224">
        <v>0.28824696396891447</v>
      </c>
      <c r="S18" s="224">
        <v>0.29134765455060702</v>
      </c>
      <c r="T18" s="224">
        <v>0.27831588037504762</v>
      </c>
      <c r="U18" s="224">
        <v>0.26792922108680473</v>
      </c>
      <c r="V18" s="224">
        <v>0.66857754129219249</v>
      </c>
      <c r="W18" s="224">
        <v>3.0271786060149228</v>
      </c>
      <c r="X18" s="415">
        <v>0.40476690361670514</v>
      </c>
      <c r="Y18" s="222"/>
      <c r="Z18" s="222"/>
      <c r="AA18" s="222"/>
      <c r="AB18" s="222"/>
      <c r="AC18" s="225">
        <v>0.24043660700220787</v>
      </c>
      <c r="AD18" s="224">
        <v>0.74274649589741149</v>
      </c>
      <c r="AE18" s="224">
        <v>0.4604914212372041</v>
      </c>
      <c r="AF18" s="224">
        <v>5.4535092741530473</v>
      </c>
      <c r="AG18" s="224">
        <v>5.4523223351221617</v>
      </c>
      <c r="AH18" s="224">
        <v>0.28132568214114501</v>
      </c>
      <c r="AI18" s="224">
        <v>0.43761510803108544</v>
      </c>
      <c r="AJ18" s="224">
        <v>1.98142924475181</v>
      </c>
      <c r="AK18" s="415">
        <v>5.7135091118638472</v>
      </c>
    </row>
    <row r="19" spans="1:37" x14ac:dyDescent="0.2">
      <c r="A19" s="106" t="s">
        <v>27</v>
      </c>
      <c r="B19" s="103" t="s">
        <v>28</v>
      </c>
      <c r="C19" s="158">
        <v>0.10231945413827961</v>
      </c>
      <c r="D19" s="115">
        <v>0.17118024532874659</v>
      </c>
      <c r="E19" s="115">
        <v>0.27349969946702618</v>
      </c>
      <c r="F19" s="115">
        <v>3.4046496104956483E-2</v>
      </c>
      <c r="G19" s="115">
        <v>0.10174256644274379</v>
      </c>
      <c r="H19" s="115">
        <v>2.0959729243037958E-2</v>
      </c>
      <c r="I19" s="224">
        <v>1.3153689385480991E-2</v>
      </c>
      <c r="J19" s="115">
        <v>0.23706299682873175</v>
      </c>
      <c r="K19" s="115">
        <v>0.35450381808589609</v>
      </c>
      <c r="L19" s="225">
        <f t="shared" si="6"/>
        <v>1.0349689955578731</v>
      </c>
      <c r="M19" s="343">
        <f>L19*1000/GDP!C17</f>
        <v>5.3442303590184558E-3</v>
      </c>
      <c r="N19" s="222"/>
      <c r="O19" s="222"/>
      <c r="P19" s="225">
        <v>0.26068530082264169</v>
      </c>
      <c r="Q19" s="224">
        <v>1.1149760360408705</v>
      </c>
      <c r="R19" s="224">
        <v>0.5008876791880047</v>
      </c>
      <c r="S19" s="224">
        <v>0.788990170379537</v>
      </c>
      <c r="T19" s="224">
        <v>0.75376161079106208</v>
      </c>
      <c r="U19" s="224">
        <v>1.1647580835135958</v>
      </c>
      <c r="V19" s="224">
        <v>5.2741186733673482</v>
      </c>
      <c r="W19" s="224">
        <v>5.1382634674076852</v>
      </c>
      <c r="X19" s="415">
        <v>0.88621523445301753</v>
      </c>
      <c r="Y19" s="222"/>
      <c r="Z19" s="222"/>
      <c r="AA19" s="222"/>
      <c r="AB19" s="222"/>
      <c r="AC19" s="225">
        <v>0.5329723625396412</v>
      </c>
      <c r="AD19" s="224">
        <v>2.2795739162450439</v>
      </c>
      <c r="AE19" s="224">
        <v>1.0240672907194546</v>
      </c>
      <c r="AF19" s="224">
        <v>14.768490990659439</v>
      </c>
      <c r="AG19" s="224">
        <v>14.766499347200831</v>
      </c>
      <c r="AH19" s="224">
        <v>1.2229959876892758</v>
      </c>
      <c r="AI19" s="224">
        <v>3.8779268085080378</v>
      </c>
      <c r="AJ19" s="224">
        <v>3.7780358925287061</v>
      </c>
      <c r="AK19" s="415">
        <v>10.739098069689403</v>
      </c>
    </row>
    <row r="20" spans="1:37" x14ac:dyDescent="0.2">
      <c r="A20" s="106" t="s">
        <v>29</v>
      </c>
      <c r="B20" s="103" t="s">
        <v>30</v>
      </c>
      <c r="C20" s="158">
        <v>7.8659496860199365E-2</v>
      </c>
      <c r="D20" s="115">
        <v>0.25296880703382474</v>
      </c>
      <c r="E20" s="115">
        <v>0.33162830389402415</v>
      </c>
      <c r="F20" s="115">
        <v>3.5196864488954226E-2</v>
      </c>
      <c r="G20" s="115">
        <v>3.4216222111521609E-2</v>
      </c>
      <c r="H20" s="115">
        <v>4.8838788413283303E-3</v>
      </c>
      <c r="I20" s="224">
        <v>1.4547530729605172E-4</v>
      </c>
      <c r="J20" s="115">
        <v>0.44363806250659088</v>
      </c>
      <c r="K20" s="115">
        <v>5.4604475121462062E-2</v>
      </c>
      <c r="L20" s="225">
        <f t="shared" si="6"/>
        <v>0.90431328227117724</v>
      </c>
      <c r="M20" s="343">
        <f>L20*1000/GDP!C18</f>
        <v>3.5898126015583968E-3</v>
      </c>
      <c r="N20" s="222"/>
      <c r="O20" s="222"/>
      <c r="P20" s="225">
        <v>0.27562548234170159</v>
      </c>
      <c r="Q20" s="224">
        <v>1.0822214872172793</v>
      </c>
      <c r="R20" s="224">
        <v>0.63880937308026653</v>
      </c>
      <c r="S20" s="224">
        <v>0.65929803681878885</v>
      </c>
      <c r="T20" s="224">
        <v>0.62982403279429566</v>
      </c>
      <c r="U20" s="224">
        <v>0.82762602545364516</v>
      </c>
      <c r="V20" s="224">
        <v>0.48373625801380776</v>
      </c>
      <c r="W20" s="224">
        <v>3.1878512571329023</v>
      </c>
      <c r="X20" s="415">
        <v>0.47007984780872991</v>
      </c>
      <c r="Y20" s="222"/>
      <c r="Z20" s="222"/>
      <c r="AA20" s="222"/>
      <c r="AB20" s="222"/>
      <c r="AC20" s="225">
        <v>0.40306150640974436</v>
      </c>
      <c r="AD20" s="224">
        <v>1.5825888782156121</v>
      </c>
      <c r="AE20" s="224">
        <v>0.93416423632119472</v>
      </c>
      <c r="AF20" s="224">
        <v>12.340885200425138</v>
      </c>
      <c r="AG20" s="224">
        <v>12.338511322363358</v>
      </c>
      <c r="AH20" s="224">
        <v>0.86900732672632741</v>
      </c>
      <c r="AI20" s="224">
        <v>0.43669880180797532</v>
      </c>
      <c r="AJ20" s="224">
        <v>2.877871570032795</v>
      </c>
      <c r="AK20" s="415">
        <v>4.988994009992016</v>
      </c>
    </row>
    <row r="21" spans="1:37" x14ac:dyDescent="0.2">
      <c r="A21" s="106" t="s">
        <v>31</v>
      </c>
      <c r="B21" s="103" t="s">
        <v>32</v>
      </c>
      <c r="C21" s="158">
        <v>1.3059613148270952</v>
      </c>
      <c r="D21" s="115">
        <v>3.7058353296165505</v>
      </c>
      <c r="E21" s="115">
        <v>5.0117966444436464</v>
      </c>
      <c r="F21" s="115">
        <v>0.1501310444891161</v>
      </c>
      <c r="G21" s="115">
        <v>0.62467649985212903</v>
      </c>
      <c r="H21" s="115">
        <v>0.79198404213268292</v>
      </c>
      <c r="I21" s="224">
        <v>5.6460883041484375E-2</v>
      </c>
      <c r="J21" s="115">
        <v>2.5836223271190022</v>
      </c>
      <c r="K21" s="115">
        <v>1.2519086218115949</v>
      </c>
      <c r="L21" s="225">
        <f t="shared" si="6"/>
        <v>10.470580062889656</v>
      </c>
      <c r="M21" s="343">
        <f>L21*1000/GDP!C19</f>
        <v>6.1203938479652458E-3</v>
      </c>
      <c r="N21" s="222"/>
      <c r="O21" s="222"/>
      <c r="P21" s="225">
        <v>0.3467578633486092</v>
      </c>
      <c r="Q21" s="224">
        <v>1.2238296533772255</v>
      </c>
      <c r="R21" s="224">
        <v>0.73765049732254484</v>
      </c>
      <c r="S21" s="224">
        <v>0.78020947464655488</v>
      </c>
      <c r="T21" s="224">
        <v>0.74534308983913833</v>
      </c>
      <c r="U21" s="224">
        <v>1.3522919845131316</v>
      </c>
      <c r="V21" s="224">
        <v>3.5115543434508774</v>
      </c>
      <c r="W21" s="224">
        <v>6.5097186034687597</v>
      </c>
      <c r="X21" s="415">
        <v>1.1114541596558811</v>
      </c>
      <c r="Y21" s="222"/>
      <c r="Z21" s="222"/>
      <c r="AA21" s="222"/>
      <c r="AB21" s="222"/>
      <c r="AC21" s="225">
        <v>0.55396601275494306</v>
      </c>
      <c r="AD21" s="224">
        <v>1.9551396090218318</v>
      </c>
      <c r="AE21" s="224">
        <v>1.1784399086507691</v>
      </c>
      <c r="AF21" s="224">
        <v>14.604132002813127</v>
      </c>
      <c r="AG21" s="224">
        <v>14.601577066255119</v>
      </c>
      <c r="AH21" s="224">
        <v>1.4199065837387881</v>
      </c>
      <c r="AI21" s="224">
        <v>2.0428993808685316</v>
      </c>
      <c r="AJ21" s="224">
        <v>3.7871263844904024</v>
      </c>
      <c r="AK21" s="415">
        <v>14.830865951113454</v>
      </c>
    </row>
    <row r="22" spans="1:37" x14ac:dyDescent="0.2">
      <c r="A22" s="106" t="s">
        <v>33</v>
      </c>
      <c r="B22" s="103" t="s">
        <v>34</v>
      </c>
      <c r="C22" s="158">
        <v>2.4690274968906165E-2</v>
      </c>
      <c r="D22" s="115">
        <v>6.2251363844688497E-2</v>
      </c>
      <c r="E22" s="115">
        <v>8.6941638813594652E-2</v>
      </c>
      <c r="F22" s="115">
        <v>3.291910969716769E-3</v>
      </c>
      <c r="G22" s="115">
        <v>2.9406343187666859E-3</v>
      </c>
      <c r="H22" s="115">
        <v>3.0086345263057387E-4</v>
      </c>
      <c r="I22" s="224">
        <v>2.4408790987465396E-4</v>
      </c>
      <c r="J22" s="115">
        <v>1.0998757481749799E-2</v>
      </c>
      <c r="K22" s="115">
        <v>6.259283668090207E-2</v>
      </c>
      <c r="L22" s="225">
        <f t="shared" si="6"/>
        <v>0.1673107296272352</v>
      </c>
      <c r="M22" s="343">
        <f>L22*1000/GDP!C20</f>
        <v>4.5199570355315324E-3</v>
      </c>
      <c r="N22" s="222"/>
      <c r="O22" s="222"/>
      <c r="P22" s="225">
        <v>0.39645671961824797</v>
      </c>
      <c r="Q22" s="224">
        <v>0.85102549624598978</v>
      </c>
      <c r="R22" s="224">
        <v>0.64198631587431254</v>
      </c>
      <c r="S22" s="224">
        <v>0.27528709954418218</v>
      </c>
      <c r="T22" s="224">
        <v>0.26298165873472862</v>
      </c>
      <c r="U22" s="224">
        <v>0.6099317666675198</v>
      </c>
      <c r="V22" s="224">
        <v>0.37652705390399049</v>
      </c>
      <c r="W22" s="224">
        <v>1.5167901275206424</v>
      </c>
      <c r="X22" s="415">
        <v>0.43995808449358315</v>
      </c>
      <c r="Y22" s="222"/>
      <c r="Z22" s="222"/>
      <c r="AA22" s="222"/>
      <c r="AB22" s="222"/>
      <c r="AC22" s="225">
        <v>0.63336284886502803</v>
      </c>
      <c r="AD22" s="224">
        <v>1.3595631151822833</v>
      </c>
      <c r="AE22" s="224">
        <v>1.0256107711985494</v>
      </c>
      <c r="AF22" s="224">
        <v>5.1528842843597307</v>
      </c>
      <c r="AG22" s="224">
        <v>5.1519186390464675</v>
      </c>
      <c r="AH22" s="224">
        <v>0.64042835500089579</v>
      </c>
      <c r="AI22" s="224">
        <v>0.32206915956339072</v>
      </c>
      <c r="AJ22" s="224">
        <v>1.2974136029258221</v>
      </c>
      <c r="AK22" s="415">
        <v>4.8169256603064214</v>
      </c>
    </row>
    <row r="23" spans="1:37" x14ac:dyDescent="0.2">
      <c r="A23" s="106" t="s">
        <v>35</v>
      </c>
      <c r="B23" s="103" t="s">
        <v>36</v>
      </c>
      <c r="C23" s="158">
        <v>6.9488229437505933E-2</v>
      </c>
      <c r="D23" s="115">
        <v>0.24487934299976874</v>
      </c>
      <c r="E23" s="115">
        <v>0.31436757243727464</v>
      </c>
      <c r="F23" s="115">
        <v>1.4205296749145906E-2</v>
      </c>
      <c r="G23" s="115">
        <v>2.2695238910590732E-3</v>
      </c>
      <c r="H23" s="115">
        <v>5.7117561745732614E-3</v>
      </c>
      <c r="I23" s="224">
        <v>1.6933284562741285E-3</v>
      </c>
      <c r="J23" s="115">
        <v>8.597287891476732E-2</v>
      </c>
      <c r="K23" s="115">
        <v>0.20911627595794774</v>
      </c>
      <c r="L23" s="225">
        <f t="shared" si="6"/>
        <v>0.63333663258104211</v>
      </c>
      <c r="M23" s="343">
        <f>L23*1000/GDP!C21</f>
        <v>9.9662716778032671E-3</v>
      </c>
      <c r="N23" s="222"/>
      <c r="O23" s="222"/>
      <c r="P23" s="225">
        <v>0.77081597913621913</v>
      </c>
      <c r="Q23" s="224">
        <v>1.5449695724792261</v>
      </c>
      <c r="R23" s="224">
        <v>1.2642974962287337</v>
      </c>
      <c r="S23" s="224">
        <v>0.60391848130108405</v>
      </c>
      <c r="T23" s="224">
        <v>0.5769655022002208</v>
      </c>
      <c r="U23" s="224">
        <v>1.2322268270040782</v>
      </c>
      <c r="V23" s="224">
        <v>1.339884590833212</v>
      </c>
      <c r="W23" s="224">
        <v>2.9737047189127197</v>
      </c>
      <c r="X23" s="415">
        <v>0.67513487427502983</v>
      </c>
      <c r="Y23" s="222"/>
      <c r="Z23" s="222"/>
      <c r="AA23" s="222"/>
      <c r="AB23" s="222"/>
      <c r="AC23" s="225">
        <v>1.2352870991095892</v>
      </c>
      <c r="AD23" s="224">
        <v>2.4759229609369293</v>
      </c>
      <c r="AE23" s="224">
        <v>2.0261261167393529</v>
      </c>
      <c r="AF23" s="224">
        <v>11.304278538600041</v>
      </c>
      <c r="AG23" s="224">
        <v>11.302991011515687</v>
      </c>
      <c r="AH23" s="224">
        <v>1.2938381683542821</v>
      </c>
      <c r="AI23" s="224">
        <v>1.9020714410925652</v>
      </c>
      <c r="AJ23" s="224">
        <v>4.2214074695558299</v>
      </c>
      <c r="AK23" s="415">
        <v>6.7933857032629179</v>
      </c>
    </row>
    <row r="24" spans="1:37" x14ac:dyDescent="0.2">
      <c r="A24" s="106" t="s">
        <v>37</v>
      </c>
      <c r="B24" s="103" t="s">
        <v>38</v>
      </c>
      <c r="C24" s="158">
        <v>1.0691278526926463E-2</v>
      </c>
      <c r="D24" s="115">
        <v>0.12695618158964408</v>
      </c>
      <c r="E24" s="115">
        <v>0.13764746011657053</v>
      </c>
      <c r="F24" s="115">
        <v>9.6790978780122057E-3</v>
      </c>
      <c r="G24" s="115">
        <v>1.002210990660804E-2</v>
      </c>
      <c r="H24" s="115">
        <v>8.5585828305916566E-3</v>
      </c>
      <c r="I24" s="224">
        <v>1.4970074313456919E-3</v>
      </c>
      <c r="J24" s="115">
        <v>0.3152582837109093</v>
      </c>
      <c r="K24" s="115">
        <v>0.12692887403550202</v>
      </c>
      <c r="L24" s="225">
        <f t="shared" si="6"/>
        <v>0.60959141590953947</v>
      </c>
      <c r="M24" s="343">
        <f>L24*1000/GDP!C22</f>
        <v>1.4086131248487371E-2</v>
      </c>
      <c r="N24" s="222"/>
      <c r="O24" s="222"/>
      <c r="P24" s="225">
        <v>0.42863204818817574</v>
      </c>
      <c r="Q24" s="224">
        <v>2.6300827232635586</v>
      </c>
      <c r="R24" s="224">
        <v>1.880080925093748</v>
      </c>
      <c r="S24" s="224">
        <v>1.845666522515204</v>
      </c>
      <c r="T24" s="224">
        <v>1.7631941007095857</v>
      </c>
      <c r="U24" s="224">
        <v>2.1337193564832799</v>
      </c>
      <c r="V24" s="224">
        <v>4.0224373686915547</v>
      </c>
      <c r="W24" s="224">
        <v>23.356631782731384</v>
      </c>
      <c r="X24" s="415">
        <v>1.3613135353442944</v>
      </c>
      <c r="Y24" s="222"/>
      <c r="Z24" s="222"/>
      <c r="AA24" s="222"/>
      <c r="AB24" s="222"/>
      <c r="AC24" s="225">
        <v>0.68476482229062807</v>
      </c>
      <c r="AD24" s="224">
        <v>4.2017113191092097</v>
      </c>
      <c r="AE24" s="224">
        <v>3.0035394833533933</v>
      </c>
      <c r="AF24" s="224">
        <v>34.547590620064931</v>
      </c>
      <c r="AG24" s="224">
        <v>34.541696160131885</v>
      </c>
      <c r="AH24" s="224">
        <v>2.2404053243074444</v>
      </c>
      <c r="AI24" s="224">
        <v>1.4797207560493573</v>
      </c>
      <c r="AJ24" s="224">
        <v>8.5921270295756162</v>
      </c>
      <c r="AK24" s="415">
        <v>19.96140826653054</v>
      </c>
    </row>
    <row r="25" spans="1:37" x14ac:dyDescent="0.2">
      <c r="A25" s="106" t="s">
        <v>39</v>
      </c>
      <c r="B25" s="103" t="s">
        <v>40</v>
      </c>
      <c r="C25" s="158">
        <v>1.7443433546783902E-3</v>
      </c>
      <c r="D25" s="115">
        <v>2.3362071456897427E-3</v>
      </c>
      <c r="E25" s="115">
        <v>4.0805505003681328E-3</v>
      </c>
      <c r="F25" s="115">
        <v>6.5825573439747573E-4</v>
      </c>
      <c r="G25" s="115">
        <v>2.4450490125326206E-4</v>
      </c>
      <c r="H25" s="115">
        <v>1.071174196367562E-4</v>
      </c>
      <c r="I25" s="224">
        <v>8.4351501949579197E-5</v>
      </c>
      <c r="J25" s="115">
        <v>1.6094656490083475E-3</v>
      </c>
      <c r="K25" s="115">
        <v>5.7988812372631307E-3</v>
      </c>
      <c r="L25" s="225">
        <f t="shared" si="6"/>
        <v>1.2583126943876685E-2</v>
      </c>
      <c r="M25" s="343">
        <f>L25*1000/GDP!C23</f>
        <v>1.0159153030741713E-3</v>
      </c>
      <c r="N25" s="222"/>
      <c r="O25" s="222"/>
      <c r="P25" s="225">
        <v>0.10099092601082778</v>
      </c>
      <c r="Q25" s="224">
        <v>0.30066863781413206</v>
      </c>
      <c r="R25" s="224">
        <v>0.16294620165615387</v>
      </c>
      <c r="S25" s="224">
        <v>0.16932996238544651</v>
      </c>
      <c r="T25" s="224">
        <v>0.16174700929030103</v>
      </c>
      <c r="U25" s="224">
        <v>0.1215598516701361</v>
      </c>
      <c r="V25" s="224">
        <v>0.48915140431473414</v>
      </c>
      <c r="W25" s="224">
        <v>1.1179509416236517</v>
      </c>
      <c r="X25" s="415">
        <v>0.32635604294459208</v>
      </c>
      <c r="Y25" s="222"/>
      <c r="Z25" s="222"/>
      <c r="AA25" s="222"/>
      <c r="AB25" s="222"/>
      <c r="AC25" s="225">
        <v>0.16184509844762862</v>
      </c>
      <c r="AD25" s="224">
        <v>0.48184274775265767</v>
      </c>
      <c r="AE25" s="224">
        <v>0.26113280757401791</v>
      </c>
      <c r="AF25" s="224">
        <v>3.1695553605378941</v>
      </c>
      <c r="AG25" s="224">
        <v>3.1686903032780966</v>
      </c>
      <c r="AH25" s="224">
        <v>0.12763784425364291</v>
      </c>
      <c r="AI25" s="224">
        <v>0.44158739112095979</v>
      </c>
      <c r="AJ25" s="224">
        <v>1.0092438360764988</v>
      </c>
      <c r="AK25" s="415">
        <v>2.0894796733000502</v>
      </c>
    </row>
    <row r="26" spans="1:37" x14ac:dyDescent="0.2">
      <c r="A26" s="106" t="s">
        <v>41</v>
      </c>
      <c r="B26" s="103" t="s">
        <v>42</v>
      </c>
      <c r="C26" s="158">
        <v>0.5692498222140826</v>
      </c>
      <c r="D26" s="115">
        <v>0.51716094076060715</v>
      </c>
      <c r="E26" s="115">
        <v>1.0864107629746897</v>
      </c>
      <c r="F26" s="115">
        <v>1.8007228461517946E-2</v>
      </c>
      <c r="G26" s="115">
        <v>2.3307194948007849E-2</v>
      </c>
      <c r="H26" s="115">
        <v>5.4361062771646942E-2</v>
      </c>
      <c r="I26" s="224">
        <v>6.2483343734349881E-3</v>
      </c>
      <c r="J26" s="115">
        <v>0.83646603006715314</v>
      </c>
      <c r="K26" s="115">
        <v>0.66232118926960803</v>
      </c>
      <c r="L26" s="225">
        <f t="shared" si="6"/>
        <v>2.6871218028660588</v>
      </c>
      <c r="M26" s="343">
        <f>L26*1000/GDP!C24</f>
        <v>4.2543127828879868E-3</v>
      </c>
      <c r="N26" s="222"/>
      <c r="O26" s="222"/>
      <c r="P26" s="225">
        <v>0.49580293670824771</v>
      </c>
      <c r="Q26" s="224">
        <v>2.1103205155929579</v>
      </c>
      <c r="R26" s="224">
        <v>0.77979526483971406</v>
      </c>
      <c r="S26" s="224">
        <v>0.86835405774897367</v>
      </c>
      <c r="T26" s="224">
        <v>0.82948634012717015</v>
      </c>
      <c r="U26" s="224">
        <v>1.5938304454553864</v>
      </c>
      <c r="V26" s="224">
        <v>2.0557052240833071</v>
      </c>
      <c r="W26" s="224">
        <v>5.6679760567464985</v>
      </c>
      <c r="X26" s="415">
        <v>0.97717757604805033</v>
      </c>
      <c r="Y26" s="222"/>
      <c r="Z26" s="222"/>
      <c r="AA26" s="222"/>
      <c r="AB26" s="222"/>
      <c r="AC26" s="225">
        <v>0.65730252587990257</v>
      </c>
      <c r="AD26" s="224">
        <v>2.7977224469964588</v>
      </c>
      <c r="AE26" s="224">
        <v>1.0338006479980681</v>
      </c>
      <c r="AF26" s="224">
        <v>16.254041634510187</v>
      </c>
      <c r="AG26" s="224">
        <v>16.249977877150208</v>
      </c>
      <c r="AH26" s="224">
        <v>1.6735219677281559</v>
      </c>
      <c r="AI26" s="224">
        <v>1.6069858323172177</v>
      </c>
      <c r="AJ26" s="224">
        <v>4.4307700901847378</v>
      </c>
      <c r="AK26" s="415">
        <v>9.9901098382385509</v>
      </c>
    </row>
    <row r="27" spans="1:37" x14ac:dyDescent="0.2">
      <c r="A27" s="106" t="s">
        <v>43</v>
      </c>
      <c r="B27" s="103" t="s">
        <v>44</v>
      </c>
      <c r="C27" s="158">
        <v>0.76922421625669413</v>
      </c>
      <c r="D27" s="115">
        <v>0.62439554748721471</v>
      </c>
      <c r="E27" s="115">
        <v>1.3936197637439092</v>
      </c>
      <c r="F27" s="115">
        <v>0.16254535513057244</v>
      </c>
      <c r="G27" s="115">
        <v>9.7194594993816857E-2</v>
      </c>
      <c r="H27" s="115">
        <v>1.8489870911137522E-2</v>
      </c>
      <c r="I27" s="224">
        <v>2.272102938625031E-2</v>
      </c>
      <c r="J27" s="115">
        <v>0.39275949068688326</v>
      </c>
      <c r="K27" s="115">
        <v>1.4938608565932801</v>
      </c>
      <c r="L27" s="225">
        <f t="shared" si="6"/>
        <v>3.5811909614458499</v>
      </c>
      <c r="M27" s="343">
        <f>L27*1000/GDP!C25</f>
        <v>4.7398652386229445E-3</v>
      </c>
      <c r="N27" s="222"/>
      <c r="O27" s="222"/>
      <c r="P27" s="225">
        <v>0.58995290426943092</v>
      </c>
      <c r="Q27" s="224">
        <v>0.88967278488387647</v>
      </c>
      <c r="R27" s="224">
        <v>0.6948296174621873</v>
      </c>
      <c r="S27" s="224">
        <v>0.70325056873360614</v>
      </c>
      <c r="T27" s="224">
        <v>0.67185670812936982</v>
      </c>
      <c r="U27" s="224">
        <v>0.58383306123067225</v>
      </c>
      <c r="V27" s="224">
        <v>1.120055162703149</v>
      </c>
      <c r="W27" s="224">
        <v>3.0406895332965815</v>
      </c>
      <c r="X27" s="415">
        <v>0.51379741859586103</v>
      </c>
      <c r="Y27" s="222"/>
      <c r="Z27" s="222"/>
      <c r="AA27" s="222"/>
      <c r="AB27" s="222"/>
      <c r="AC27" s="225">
        <v>1.0324175824715041</v>
      </c>
      <c r="AD27" s="224">
        <v>1.5569273735467843</v>
      </c>
      <c r="AE27" s="224">
        <v>1.2159518305588282</v>
      </c>
      <c r="AF27" s="224">
        <v>13.163598329143078</v>
      </c>
      <c r="AG27" s="224">
        <v>13.161948685066251</v>
      </c>
      <c r="AH27" s="224">
        <v>0.61302471429220584</v>
      </c>
      <c r="AI27" s="224">
        <v>1.095954560884822</v>
      </c>
      <c r="AJ27" s="224">
        <v>2.9752619988899052</v>
      </c>
      <c r="AK27" s="415">
        <v>7.4743735476712283</v>
      </c>
    </row>
    <row r="28" spans="1:37" x14ac:dyDescent="0.2">
      <c r="A28" s="106" t="s">
        <v>45</v>
      </c>
      <c r="B28" s="103" t="s">
        <v>46</v>
      </c>
      <c r="C28" s="158">
        <v>6.5712175232868236E-2</v>
      </c>
      <c r="D28" s="115">
        <v>0.24770873126267409</v>
      </c>
      <c r="E28" s="115">
        <v>0.31342090649554227</v>
      </c>
      <c r="F28" s="115">
        <v>4.3408247472041849E-3</v>
      </c>
      <c r="G28" s="115">
        <v>9.0667739258517722E-3</v>
      </c>
      <c r="H28" s="115">
        <v>8.6020756514356179E-3</v>
      </c>
      <c r="I28" s="224">
        <v>1.2448243612676719E-3</v>
      </c>
      <c r="J28" s="115">
        <v>0.28796366133322643</v>
      </c>
      <c r="K28" s="115">
        <v>0.11625511603332223</v>
      </c>
      <c r="L28" s="225">
        <f t="shared" si="6"/>
        <v>0.74089418254785011</v>
      </c>
      <c r="M28" s="343">
        <f>L28*1000/GDP!C26</f>
        <v>3.1700890085653841E-3</v>
      </c>
      <c r="N28" s="222"/>
      <c r="O28" s="222"/>
      <c r="P28" s="225">
        <v>0.15845192404240629</v>
      </c>
      <c r="Q28" s="224">
        <v>0.57611380562853398</v>
      </c>
      <c r="R28" s="224">
        <v>0.3710534583421411</v>
      </c>
      <c r="S28" s="224">
        <v>0.22873988831317688</v>
      </c>
      <c r="T28" s="224">
        <v>0.21851397984844093</v>
      </c>
      <c r="U28" s="224">
        <v>0.50155902747513903</v>
      </c>
      <c r="V28" s="224">
        <v>0.59840655740747251</v>
      </c>
      <c r="W28" s="224">
        <v>1.2238953657301888</v>
      </c>
      <c r="X28" s="415">
        <v>0.33332888732781552</v>
      </c>
      <c r="Y28" s="222"/>
      <c r="Z28" s="222"/>
      <c r="AA28" s="222"/>
      <c r="AB28" s="222"/>
      <c r="AC28" s="225">
        <v>0.25313623670265639</v>
      </c>
      <c r="AD28" s="224">
        <v>0.92037557480351595</v>
      </c>
      <c r="AE28" s="224">
        <v>0.59277964990250198</v>
      </c>
      <c r="AF28" s="224">
        <v>4.2816033793330677</v>
      </c>
      <c r="AG28" s="224">
        <v>4.2807785572946555</v>
      </c>
      <c r="AH28" s="224">
        <v>0.52663697884889604</v>
      </c>
      <c r="AI28" s="224">
        <v>0.81134091632636751</v>
      </c>
      <c r="AJ28" s="224">
        <v>1.6594009126857976</v>
      </c>
      <c r="AK28" s="415">
        <v>3.9734635079500298</v>
      </c>
    </row>
    <row r="29" spans="1:37" x14ac:dyDescent="0.2">
      <c r="A29" s="106" t="s">
        <v>47</v>
      </c>
      <c r="B29" s="103" t="s">
        <v>48</v>
      </c>
      <c r="C29" s="158">
        <v>0.26710207154565058</v>
      </c>
      <c r="D29" s="115">
        <v>0.28138065296501863</v>
      </c>
      <c r="E29" s="115">
        <v>0.54848272451066926</v>
      </c>
      <c r="F29" s="115">
        <v>7.6804782788159803E-2</v>
      </c>
      <c r="G29" s="115">
        <v>6.9916364314552476E-2</v>
      </c>
      <c r="H29" s="115">
        <v>2.6440050338086226E-3</v>
      </c>
      <c r="I29" s="224">
        <v>5.721253428363475E-2</v>
      </c>
      <c r="J29" s="115">
        <v>0.13791105827217937</v>
      </c>
      <c r="K29" s="115">
        <v>0.39365913070018504</v>
      </c>
      <c r="L29" s="225">
        <f t="shared" si="6"/>
        <v>1.2866305999031893</v>
      </c>
      <c r="M29" s="343">
        <f>L29*1000/GDP!C27</f>
        <v>3.8301126736717699E-3</v>
      </c>
      <c r="N29" s="222"/>
      <c r="O29" s="222"/>
      <c r="P29" s="225">
        <v>0.47196046766684424</v>
      </c>
      <c r="Q29" s="224">
        <v>0.84569295718874415</v>
      </c>
      <c r="R29" s="224">
        <v>0.61033150982471951</v>
      </c>
      <c r="S29" s="224">
        <v>0.85848347063060826</v>
      </c>
      <c r="T29" s="224">
        <v>0.82018767625751299</v>
      </c>
      <c r="U29" s="224">
        <v>0.76485487065854485</v>
      </c>
      <c r="V29" s="224">
        <v>6.0998606566409643</v>
      </c>
      <c r="W29" s="224">
        <v>5.484133525003239</v>
      </c>
      <c r="X29" s="415">
        <v>0.81712705641851757</v>
      </c>
      <c r="Y29" s="222"/>
      <c r="Z29" s="222"/>
      <c r="AA29" s="222"/>
      <c r="AB29" s="222"/>
      <c r="AC29" s="225">
        <v>1.1058683877414166</v>
      </c>
      <c r="AD29" s="224">
        <v>1.9815750919010451</v>
      </c>
      <c r="AE29" s="224">
        <v>1.4300907999652419</v>
      </c>
      <c r="AF29" s="224">
        <v>16.069281820759944</v>
      </c>
      <c r="AG29" s="224">
        <v>16.067813235179347</v>
      </c>
      <c r="AH29" s="224">
        <v>0.80309761419147219</v>
      </c>
      <c r="AI29" s="224">
        <v>3.3296529924557228</v>
      </c>
      <c r="AJ29" s="224">
        <v>2.9935538908866222</v>
      </c>
      <c r="AK29" s="415">
        <v>12.348354920001729</v>
      </c>
    </row>
    <row r="30" spans="1:37" x14ac:dyDescent="0.2">
      <c r="A30" s="106" t="s">
        <v>49</v>
      </c>
      <c r="B30" s="103" t="s">
        <v>50</v>
      </c>
      <c r="C30" s="158">
        <v>6.8548616827932174E-2</v>
      </c>
      <c r="D30" s="115">
        <v>0.14208581432313355</v>
      </c>
      <c r="E30" s="115">
        <v>0.2106344311510657</v>
      </c>
      <c r="F30" s="115">
        <v>2.9917440461154483E-2</v>
      </c>
      <c r="G30" s="115">
        <v>1.9663971711304119E-2</v>
      </c>
      <c r="H30" s="115">
        <v>2.2535165812190908E-3</v>
      </c>
      <c r="I30" s="224">
        <v>6.6400455935841382E-3</v>
      </c>
      <c r="J30" s="115">
        <v>9.8443738088449348E-2</v>
      </c>
      <c r="K30" s="115">
        <v>0.30544633977414176</v>
      </c>
      <c r="L30" s="225">
        <f t="shared" si="6"/>
        <v>0.67299948336091875</v>
      </c>
      <c r="M30" s="343">
        <f>L30*1000/GDP!C28</f>
        <v>5.5369029795711878E-3</v>
      </c>
      <c r="N30" s="222"/>
      <c r="O30" s="222"/>
      <c r="P30" s="225">
        <v>0.38569384208363688</v>
      </c>
      <c r="Q30" s="224">
        <v>1.4560666526777009</v>
      </c>
      <c r="R30" s="224">
        <v>0.76508093113604914</v>
      </c>
      <c r="S30" s="224">
        <v>0.94082569175316311</v>
      </c>
      <c r="T30" s="224">
        <v>0.89883515828842331</v>
      </c>
      <c r="U30" s="224">
        <v>0.80296416141712834</v>
      </c>
      <c r="V30" s="224">
        <v>1.3134484525874168</v>
      </c>
      <c r="W30" s="224">
        <v>4.4107661840339212</v>
      </c>
      <c r="X30" s="415">
        <v>0.845198649033293</v>
      </c>
      <c r="Y30" s="222"/>
      <c r="Z30" s="222"/>
      <c r="AA30" s="222"/>
      <c r="AB30" s="222"/>
      <c r="AC30" s="225">
        <v>0.61616852111124276</v>
      </c>
      <c r="AD30" s="224">
        <v>2.3261518285408989</v>
      </c>
      <c r="AE30" s="224">
        <v>1.2222616345694362</v>
      </c>
      <c r="AF30" s="224">
        <v>17.610581568783871</v>
      </c>
      <c r="AG30" s="224">
        <v>17.608549690103882</v>
      </c>
      <c r="AH30" s="224">
        <v>0.84311236948798474</v>
      </c>
      <c r="AI30" s="224">
        <v>1.1377012349261251</v>
      </c>
      <c r="AJ30" s="224">
        <v>3.8205794256031544</v>
      </c>
      <c r="AK30" s="415">
        <v>10.680052773748102</v>
      </c>
    </row>
    <row r="31" spans="1:37" x14ac:dyDescent="0.2">
      <c r="A31" s="106" t="s">
        <v>51</v>
      </c>
      <c r="B31" s="103" t="s">
        <v>52</v>
      </c>
      <c r="C31" s="158">
        <v>3.3636234443519181E-2</v>
      </c>
      <c r="D31" s="115">
        <v>0.11937399364597223</v>
      </c>
      <c r="E31" s="115">
        <v>0.15301022808949144</v>
      </c>
      <c r="F31" s="115">
        <v>2.9710918876484547E-3</v>
      </c>
      <c r="G31" s="115">
        <v>1.7197187115599154E-2</v>
      </c>
      <c r="H31" s="115">
        <v>2.07172708074973E-3</v>
      </c>
      <c r="I31" s="224">
        <v>5.4446418723662967E-4</v>
      </c>
      <c r="J31" s="115">
        <v>5.7884522426392297E-2</v>
      </c>
      <c r="K31" s="115">
        <v>0.14138475947227183</v>
      </c>
      <c r="L31" s="225">
        <f t="shared" si="6"/>
        <v>0.37506398025938958</v>
      </c>
      <c r="M31" s="343">
        <f>L31*1000/GDP!C29</f>
        <v>7.5394291165173698E-3</v>
      </c>
      <c r="N31" s="222"/>
      <c r="O31" s="222"/>
      <c r="P31" s="225">
        <v>0.23245471205043988</v>
      </c>
      <c r="Q31" s="224">
        <v>1.0356467424292612</v>
      </c>
      <c r="R31" s="224">
        <v>0.58857936713752812</v>
      </c>
      <c r="S31" s="224">
        <v>0.58646944237573728</v>
      </c>
      <c r="T31" s="224">
        <v>0.56026456426378457</v>
      </c>
      <c r="U31" s="224">
        <v>0.72007381945932603</v>
      </c>
      <c r="V31" s="224">
        <v>0.32716789511833377</v>
      </c>
      <c r="W31" s="224">
        <v>2.7396000901358635</v>
      </c>
      <c r="X31" s="415">
        <v>0.75578531818181338</v>
      </c>
      <c r="Y31" s="222"/>
      <c r="Z31" s="222"/>
      <c r="AA31" s="222"/>
      <c r="AB31" s="222"/>
      <c r="AC31" s="225">
        <v>0.37136002839889759</v>
      </c>
      <c r="AD31" s="224">
        <v>1.6545063779834379</v>
      </c>
      <c r="AE31" s="224">
        <v>0.94029004001334049</v>
      </c>
      <c r="AF31" s="224">
        <v>10.977663602395339</v>
      </c>
      <c r="AG31" s="224">
        <v>10.975812782211586</v>
      </c>
      <c r="AH31" s="224">
        <v>0.75607751043229254</v>
      </c>
      <c r="AI31" s="224">
        <v>0.27059175364565191</v>
      </c>
      <c r="AJ31" s="224">
        <v>2.2658494422550928</v>
      </c>
      <c r="AK31" s="415">
        <v>10.25507160224411</v>
      </c>
    </row>
    <row r="32" spans="1:37" x14ac:dyDescent="0.2">
      <c r="A32" s="106" t="s">
        <v>53</v>
      </c>
      <c r="B32" s="103" t="s">
        <v>54</v>
      </c>
      <c r="C32" s="158">
        <v>0.37798294245797709</v>
      </c>
      <c r="D32" s="115">
        <v>1.6991537958844343</v>
      </c>
      <c r="E32" s="115">
        <v>2.0771367383424111</v>
      </c>
      <c r="F32" s="115">
        <v>2.901553379792576E-2</v>
      </c>
      <c r="G32" s="115">
        <v>0.13151117113094446</v>
      </c>
      <c r="H32" s="115">
        <v>0.21648443313668</v>
      </c>
      <c r="I32" s="224">
        <v>8.1749303952774674E-3</v>
      </c>
      <c r="J32" s="115">
        <v>0.55506126914491649</v>
      </c>
      <c r="K32" s="115">
        <v>1.0845570528396489</v>
      </c>
      <c r="L32" s="225">
        <f t="shared" si="6"/>
        <v>4.1019411287878045</v>
      </c>
      <c r="M32" s="343">
        <f>L32*1000/GDP!C30</f>
        <v>3.3081477645389252E-3</v>
      </c>
      <c r="N32" s="222"/>
      <c r="O32" s="222"/>
      <c r="P32" s="225">
        <v>0.27426039062589375</v>
      </c>
      <c r="Q32" s="224">
        <v>0.94537140805830389</v>
      </c>
      <c r="R32" s="224">
        <v>0.65410710600826039</v>
      </c>
      <c r="S32" s="224">
        <v>0.35931488077766127</v>
      </c>
      <c r="T32" s="224">
        <v>0.34324787277994523</v>
      </c>
      <c r="U32" s="224">
        <v>0.82300150107613368</v>
      </c>
      <c r="V32" s="224">
        <v>3.482917299358935</v>
      </c>
      <c r="W32" s="224">
        <v>7.1093091635119467</v>
      </c>
      <c r="X32" s="415">
        <v>0.49980278660057464</v>
      </c>
      <c r="Y32" s="222"/>
      <c r="Z32" s="222"/>
      <c r="AA32" s="222"/>
      <c r="AB32" s="222"/>
      <c r="AC32" s="225">
        <v>0.43952166471246945</v>
      </c>
      <c r="AD32" s="224">
        <v>1.5150245140871876</v>
      </c>
      <c r="AE32" s="224">
        <v>1.0482528792324382</v>
      </c>
      <c r="AF32" s="224">
        <v>6.7257347160891685</v>
      </c>
      <c r="AG32" s="224">
        <v>6.7243667185620444</v>
      </c>
      <c r="AH32" s="224">
        <v>0.86415157612994042</v>
      </c>
      <c r="AI32" s="224">
        <v>1.3371263532654118</v>
      </c>
      <c r="AJ32" s="224">
        <v>2.7293340091057536</v>
      </c>
      <c r="AK32" s="415">
        <v>6.6532330959854304</v>
      </c>
    </row>
    <row r="33" spans="1:37" x14ac:dyDescent="0.2">
      <c r="A33" s="106" t="s">
        <v>55</v>
      </c>
      <c r="B33" s="103" t="s">
        <v>56</v>
      </c>
      <c r="C33" s="158">
        <v>0.15744724503730279</v>
      </c>
      <c r="D33" s="115">
        <v>0.20519169516010735</v>
      </c>
      <c r="E33" s="115">
        <v>0.36263894019741005</v>
      </c>
      <c r="F33" s="115">
        <v>1.3612985296136259E-2</v>
      </c>
      <c r="G33" s="115">
        <v>1.1454649356344934E-2</v>
      </c>
      <c r="H33" s="115">
        <v>6.9159500839514202E-3</v>
      </c>
      <c r="I33" s="224">
        <v>6.5798216668823128E-3</v>
      </c>
      <c r="J33" s="115">
        <v>0.14090598150830097</v>
      </c>
      <c r="K33" s="115">
        <v>0.17999184117864125</v>
      </c>
      <c r="L33" s="225">
        <f t="shared" si="6"/>
        <v>0.72210016928766718</v>
      </c>
      <c r="M33" s="343">
        <f>L33*1000/GDP!C31</f>
        <v>2.0361670363996625E-3</v>
      </c>
      <c r="N33" s="222"/>
      <c r="O33" s="222"/>
      <c r="P33" s="225">
        <v>0.20538231316232339</v>
      </c>
      <c r="Q33" s="224">
        <v>0.58183729319025568</v>
      </c>
      <c r="R33" s="224">
        <v>0.32399672313495759</v>
      </c>
      <c r="S33" s="224">
        <v>0.26044242997908545</v>
      </c>
      <c r="T33" s="224">
        <v>0.24879070529267239</v>
      </c>
      <c r="U33" s="224">
        <v>0.60293684318082719</v>
      </c>
      <c r="V33" s="224">
        <v>0.82008036551190666</v>
      </c>
      <c r="W33" s="224">
        <v>1.6488893122293882</v>
      </c>
      <c r="X33" s="415">
        <v>0.42179326782424775</v>
      </c>
      <c r="Y33" s="222"/>
      <c r="Z33" s="222"/>
      <c r="AA33" s="222"/>
      <c r="AB33" s="222"/>
      <c r="AC33" s="225">
        <v>0.34907174784092915</v>
      </c>
      <c r="AD33" s="224">
        <v>0.9889019057470434</v>
      </c>
      <c r="AE33" s="224">
        <v>0.55067109089411437</v>
      </c>
      <c r="AF33" s="224">
        <v>4.8750185048329886</v>
      </c>
      <c r="AG33" s="224">
        <v>4.8739120362448736</v>
      </c>
      <c r="AH33" s="224">
        <v>0.63308368533986847</v>
      </c>
      <c r="AI33" s="224">
        <v>0.69480538487180898</v>
      </c>
      <c r="AJ33" s="224">
        <v>1.3970059781633914</v>
      </c>
      <c r="AK33" s="415">
        <v>4.6054695436457429</v>
      </c>
    </row>
    <row r="34" spans="1:37" x14ac:dyDescent="0.2">
      <c r="A34" s="106" t="s">
        <v>57</v>
      </c>
      <c r="B34" s="103" t="s">
        <v>58</v>
      </c>
      <c r="C34" s="158">
        <v>0.68586975385690796</v>
      </c>
      <c r="D34" s="115">
        <v>1.7291379664966815</v>
      </c>
      <c r="E34" s="115">
        <v>2.4150077203535889</v>
      </c>
      <c r="F34" s="115">
        <v>7.0234777717435068E-2</v>
      </c>
      <c r="G34" s="115">
        <v>0.19503539016090379</v>
      </c>
      <c r="H34" s="115">
        <v>3.6330655183278458E-2</v>
      </c>
      <c r="I34" s="224">
        <v>8.1193386522375038E-3</v>
      </c>
      <c r="J34" s="115">
        <v>1.3741486244824128</v>
      </c>
      <c r="K34" s="115">
        <v>0.70879510415513425</v>
      </c>
      <c r="L34" s="225">
        <f t="shared" si="6"/>
        <v>4.8076716107049915</v>
      </c>
      <c r="M34" s="343">
        <f>L34*1000/GDP!C32</f>
        <v>2.3417649827205062E-3</v>
      </c>
      <c r="N34" s="222"/>
      <c r="O34" s="222"/>
      <c r="P34" s="225">
        <v>0.17151531694660516</v>
      </c>
      <c r="Q34" s="224">
        <v>0.67096603371167285</v>
      </c>
      <c r="R34" s="224">
        <v>0.36724734231738526</v>
      </c>
      <c r="S34" s="224">
        <v>0.6725260600613473</v>
      </c>
      <c r="T34" s="224">
        <v>0.64248161118821123</v>
      </c>
      <c r="U34" s="224">
        <v>0.44400351541963046</v>
      </c>
      <c r="V34" s="224">
        <v>0.33963555447972499</v>
      </c>
      <c r="W34" s="224">
        <v>2.2997473050758157</v>
      </c>
      <c r="X34" s="415">
        <v>0.45716328746735352</v>
      </c>
      <c r="Y34" s="222"/>
      <c r="Z34" s="222"/>
      <c r="AA34" s="222"/>
      <c r="AB34" s="222"/>
      <c r="AC34" s="225">
        <v>0.28294182493117009</v>
      </c>
      <c r="AD34" s="224">
        <v>1.1068653075708135</v>
      </c>
      <c r="AE34" s="224">
        <v>0.60583296632773298</v>
      </c>
      <c r="AF34" s="224">
        <v>12.58849023964633</v>
      </c>
      <c r="AG34" s="224">
        <v>12.586478478577032</v>
      </c>
      <c r="AH34" s="224">
        <v>0.46620369119061195</v>
      </c>
      <c r="AI34" s="224">
        <v>0.30661013565877798</v>
      </c>
      <c r="AJ34" s="224">
        <v>2.0761249047390247</v>
      </c>
      <c r="AK34" s="415">
        <v>4.5627471639393447</v>
      </c>
    </row>
    <row r="35" spans="1:37" x14ac:dyDescent="0.2">
      <c r="A35" s="106" t="s">
        <v>59</v>
      </c>
      <c r="B35" s="106" t="s">
        <v>60</v>
      </c>
      <c r="C35" s="158">
        <v>0.12101763344140661</v>
      </c>
      <c r="D35" s="115">
        <v>0.32717580222176157</v>
      </c>
      <c r="E35" s="115">
        <v>0.44819343566316799</v>
      </c>
      <c r="F35" s="115">
        <v>1.6465667538223643E-2</v>
      </c>
      <c r="G35" s="115">
        <v>1.3955743024932099E-2</v>
      </c>
      <c r="H35" s="115">
        <v>1.3348531585698181E-2</v>
      </c>
      <c r="I35" s="224">
        <v>5.1203139028479817E-3</v>
      </c>
      <c r="J35" s="115">
        <v>0.37372367778029497</v>
      </c>
      <c r="K35" s="115">
        <v>0.16149096154181736</v>
      </c>
      <c r="L35" s="225">
        <f t="shared" si="6"/>
        <v>1.0322983310369822</v>
      </c>
      <c r="M35" s="343">
        <f>L35*1000/GDP!C33</f>
        <v>4.5753037400142818E-3</v>
      </c>
      <c r="N35" s="222"/>
      <c r="O35" s="222"/>
      <c r="P35" s="225">
        <v>0.36649301733201045</v>
      </c>
      <c r="Q35" s="224">
        <v>1.0322451378002937</v>
      </c>
      <c r="R35" s="224">
        <v>0.69255429208104324</v>
      </c>
      <c r="S35" s="224">
        <v>0.75996021734575392</v>
      </c>
      <c r="T35" s="224">
        <v>0.72597253279125218</v>
      </c>
      <c r="U35" s="224">
        <v>1.2606034284195533</v>
      </c>
      <c r="V35" s="224">
        <v>0.96283015380435388</v>
      </c>
      <c r="W35" s="224">
        <v>3.1129588204164551</v>
      </c>
      <c r="X35" s="415">
        <v>0.77165023672504485</v>
      </c>
      <c r="Y35" s="222"/>
      <c r="Z35" s="222"/>
      <c r="AA35" s="222"/>
      <c r="AB35" s="222"/>
      <c r="AC35" s="225">
        <v>0.68877485435337271</v>
      </c>
      <c r="AD35" s="224">
        <v>1.939967368604147</v>
      </c>
      <c r="AE35" s="224">
        <v>1.3015636290494208</v>
      </c>
      <c r="AF35" s="224">
        <v>14.22510196512512</v>
      </c>
      <c r="AG35" s="224">
        <v>14.222099902775884</v>
      </c>
      <c r="AH35" s="224">
        <v>1.3236335998405306</v>
      </c>
      <c r="AI35" s="224">
        <v>1.1864612699707355</v>
      </c>
      <c r="AJ35" s="224">
        <v>3.8359881655600989</v>
      </c>
      <c r="AK35" s="415">
        <v>9.6111071001744914</v>
      </c>
    </row>
    <row r="36" spans="1:37" x14ac:dyDescent="0.2">
      <c r="A36" s="106" t="s">
        <v>61</v>
      </c>
      <c r="B36" s="106" t="s">
        <v>62</v>
      </c>
      <c r="C36" s="158">
        <v>0.20535150250414666</v>
      </c>
      <c r="D36" s="115">
        <v>0.3649175430549591</v>
      </c>
      <c r="E36" s="115">
        <v>0.57026904555910585</v>
      </c>
      <c r="F36" s="115">
        <v>3.0246564956364068E-2</v>
      </c>
      <c r="G36" s="115">
        <v>1.447118755969559E-2</v>
      </c>
      <c r="H36" s="115">
        <v>2.8730917520718029E-2</v>
      </c>
      <c r="I36" s="224">
        <v>9.8874250852522046E-3</v>
      </c>
      <c r="J36" s="115">
        <v>0.17989576913171179</v>
      </c>
      <c r="K36" s="115">
        <v>0.11082758993495138</v>
      </c>
      <c r="L36" s="225">
        <f t="shared" si="6"/>
        <v>0.94432849974779876</v>
      </c>
      <c r="M36" s="343">
        <f>L36*1000/GDP!C34</f>
        <v>2.4128482906363431E-3</v>
      </c>
      <c r="N36" s="222"/>
      <c r="O36" s="222"/>
      <c r="P36" s="225">
        <v>0.31081901176220789</v>
      </c>
      <c r="Q36" s="224">
        <v>1.4609482450497575</v>
      </c>
      <c r="R36" s="224">
        <v>0.62635266300453163</v>
      </c>
      <c r="S36" s="224">
        <v>0.75533975994429237</v>
      </c>
      <c r="T36" s="224">
        <v>0.72155328561721677</v>
      </c>
      <c r="U36" s="224">
        <v>1.2799959819500006</v>
      </c>
      <c r="V36" s="224">
        <v>2.6846736064075736</v>
      </c>
      <c r="W36" s="224">
        <v>12.192250807372098</v>
      </c>
      <c r="X36" s="415">
        <v>0.91661227305393589</v>
      </c>
      <c r="Y36" s="222"/>
      <c r="Z36" s="222"/>
      <c r="AA36" s="222"/>
      <c r="AB36" s="222"/>
      <c r="AC36" s="225">
        <v>0.49980268005831824</v>
      </c>
      <c r="AD36" s="224">
        <v>2.3492316128364572</v>
      </c>
      <c r="AE36" s="224">
        <v>1.0071865869994805</v>
      </c>
      <c r="AF36" s="224">
        <v>14.138615230476208</v>
      </c>
      <c r="AG36" s="224">
        <v>14.135525036695846</v>
      </c>
      <c r="AH36" s="224">
        <v>1.3439957810475005</v>
      </c>
      <c r="AI36" s="224">
        <v>1.0611505566969359</v>
      </c>
      <c r="AJ36" s="224">
        <v>4.8191384236625963</v>
      </c>
      <c r="AK36" s="415">
        <v>12.973091557199822</v>
      </c>
    </row>
    <row r="37" spans="1:37" x14ac:dyDescent="0.2">
      <c r="A37" s="106" t="s">
        <v>63</v>
      </c>
      <c r="B37" s="106" t="s">
        <v>64</v>
      </c>
      <c r="C37" s="225">
        <v>8.5835433384033131E-3</v>
      </c>
      <c r="D37" s="224">
        <v>1.4328434549145685E-4</v>
      </c>
      <c r="E37" s="224">
        <v>1.339911391211383E-2</v>
      </c>
      <c r="F37" s="224">
        <v>0</v>
      </c>
      <c r="G37" s="224">
        <v>0</v>
      </c>
      <c r="H37" s="224">
        <v>5.0329752803131235E-4</v>
      </c>
      <c r="I37" s="224">
        <v>1.7971146156459152E-2</v>
      </c>
      <c r="J37" s="224">
        <v>3.0571832835205493E-4</v>
      </c>
      <c r="K37" s="224">
        <v>7.5941378980026328E-2</v>
      </c>
      <c r="L37" s="225">
        <f t="shared" si="6"/>
        <v>0.10812065490498268</v>
      </c>
      <c r="M37" s="343">
        <f>L37*1000/GDP!C35</f>
        <v>5.8297066780784888E-4</v>
      </c>
      <c r="N37" s="222"/>
      <c r="O37" s="222"/>
      <c r="P37" s="289">
        <v>1.2643073828160246E-2</v>
      </c>
      <c r="Q37" s="290">
        <v>6.6187819838715439E-3</v>
      </c>
      <c r="R37" s="290">
        <v>1.9126290270803113E-2</v>
      </c>
      <c r="S37" s="290">
        <v>0</v>
      </c>
      <c r="T37" s="290" t="s">
        <v>313</v>
      </c>
      <c r="U37" s="290">
        <v>2.2852272163194645E-2</v>
      </c>
      <c r="V37" s="290" t="s">
        <v>313</v>
      </c>
      <c r="W37" s="290" t="s">
        <v>313</v>
      </c>
      <c r="X37" s="420">
        <v>5.840403836607027E-2</v>
      </c>
      <c r="Y37" s="222"/>
      <c r="Z37" s="222"/>
      <c r="AA37" s="222"/>
      <c r="AB37" s="222"/>
      <c r="AC37" s="289">
        <v>2.124036403130921E-2</v>
      </c>
      <c r="AD37" s="290">
        <v>1.1119553732904193E-2</v>
      </c>
      <c r="AE37" s="290">
        <v>3.213216765494923E-2</v>
      </c>
      <c r="AF37" s="290">
        <v>0</v>
      </c>
      <c r="AG37" s="290" t="s">
        <v>313</v>
      </c>
      <c r="AH37" s="290">
        <v>2.7422726595833575E-2</v>
      </c>
      <c r="AI37" s="290" t="s">
        <v>313</v>
      </c>
      <c r="AJ37" s="290" t="s">
        <v>313</v>
      </c>
      <c r="AK37" s="420">
        <v>0.94477953446163632</v>
      </c>
    </row>
    <row r="38" spans="1:37" x14ac:dyDescent="0.2">
      <c r="A38" s="106" t="s">
        <v>63</v>
      </c>
      <c r="B38" s="106" t="s">
        <v>65</v>
      </c>
      <c r="C38" s="225">
        <v>9.8674702015413823E-3</v>
      </c>
      <c r="D38" s="224">
        <v>2.2990829335539582E-4</v>
      </c>
      <c r="E38" s="224">
        <v>1.4191908899196278E-2</v>
      </c>
      <c r="F38" s="224">
        <v>0</v>
      </c>
      <c r="G38" s="224">
        <v>0</v>
      </c>
      <c r="H38" s="224">
        <v>2.7327658975021565E-4</v>
      </c>
      <c r="I38" s="224">
        <v>1.8767320491312627E-2</v>
      </c>
      <c r="J38" s="224">
        <v>3.2869789319502448E-4</v>
      </c>
      <c r="K38" s="224">
        <v>4.6840125649845188E-2</v>
      </c>
      <c r="L38" s="225">
        <f t="shared" si="6"/>
        <v>8.0401329523299342E-2</v>
      </c>
      <c r="M38" s="343">
        <f>L38*1000/GDP!C36</f>
        <v>5.1752294393143158E-4</v>
      </c>
      <c r="N38" s="222"/>
      <c r="O38" s="222"/>
      <c r="P38" s="289">
        <v>1.899184339396124E-2</v>
      </c>
      <c r="Q38" s="290">
        <v>1.3877973333364468E-2</v>
      </c>
      <c r="R38" s="290">
        <v>2.6471021765609608E-2</v>
      </c>
      <c r="S38" s="290">
        <v>0</v>
      </c>
      <c r="T38" s="290" t="s">
        <v>313</v>
      </c>
      <c r="U38" s="290">
        <v>3.1512149781604937E-2</v>
      </c>
      <c r="V38" s="290" t="s">
        <v>313</v>
      </c>
      <c r="W38" s="290" t="s">
        <v>313</v>
      </c>
      <c r="X38" s="420">
        <v>0.1169445027227751</v>
      </c>
      <c r="Y38" s="222"/>
      <c r="Z38" s="222"/>
      <c r="AA38" s="222"/>
      <c r="AB38" s="222"/>
      <c r="AC38" s="289">
        <v>3.0576867864277598E-2</v>
      </c>
      <c r="AD38" s="290">
        <v>2.2343537066716795E-2</v>
      </c>
      <c r="AE38" s="290">
        <v>4.261834504263147E-2</v>
      </c>
      <c r="AF38" s="290">
        <v>0</v>
      </c>
      <c r="AG38" s="290" t="s">
        <v>313</v>
      </c>
      <c r="AH38" s="290">
        <v>3.7814579737925923E-2</v>
      </c>
      <c r="AI38" s="290" t="s">
        <v>313</v>
      </c>
      <c r="AJ38" s="290" t="s">
        <v>313</v>
      </c>
      <c r="AK38" s="420">
        <v>1.8917659793960091</v>
      </c>
    </row>
    <row r="39" spans="1:37" x14ac:dyDescent="0.2">
      <c r="A39" s="106" t="s">
        <v>66</v>
      </c>
      <c r="B39" s="106" t="s">
        <v>67</v>
      </c>
      <c r="C39" s="225">
        <v>3.2018191307381354</v>
      </c>
      <c r="D39" s="224">
        <v>0.43689456899699597</v>
      </c>
      <c r="E39" s="224">
        <v>3.6387136997351317</v>
      </c>
      <c r="F39" s="224">
        <v>0.50785389333680109</v>
      </c>
      <c r="G39" s="224">
        <v>0.18282657778479905</v>
      </c>
      <c r="H39" s="224">
        <v>3.1045115934226115E-2</v>
      </c>
      <c r="I39" s="224">
        <v>0.32115409302786124</v>
      </c>
      <c r="J39" s="224">
        <v>2.8667822285616509E-2</v>
      </c>
      <c r="K39" s="224">
        <v>0.22566882173576069</v>
      </c>
      <c r="L39" s="225">
        <f t="shared" si="6"/>
        <v>4.9359300238401973</v>
      </c>
      <c r="M39" s="343">
        <f>L39*1000/GDP!C37</f>
        <v>2.5943078018712275E-3</v>
      </c>
      <c r="N39" s="222"/>
      <c r="O39" s="222"/>
      <c r="P39" s="289">
        <v>0.70965716184823524</v>
      </c>
      <c r="Q39" s="290">
        <v>2.3192820416783348</v>
      </c>
      <c r="R39" s="290">
        <v>0.77416838934089882</v>
      </c>
      <c r="S39" s="290">
        <v>4.1963638766083413</v>
      </c>
      <c r="T39" s="290">
        <v>4.1951052795590593</v>
      </c>
      <c r="U39" s="290">
        <v>1.4759440434323339</v>
      </c>
      <c r="V39" s="290">
        <v>1.6187924114344783</v>
      </c>
      <c r="W39" s="290">
        <v>3.4609675422545316</v>
      </c>
      <c r="X39" s="420">
        <v>0.17140636519643787</v>
      </c>
      <c r="Y39" s="222"/>
      <c r="Z39" s="222"/>
      <c r="AA39" s="222"/>
      <c r="AB39" s="222"/>
      <c r="AC39" s="289">
        <v>1.0928720292462824</v>
      </c>
      <c r="AD39" s="290">
        <v>3.5716943441846354</v>
      </c>
      <c r="AE39" s="290">
        <v>1.1922193195849842</v>
      </c>
      <c r="AF39" s="290">
        <v>44.901093479709232</v>
      </c>
      <c r="AG39" s="290">
        <v>44.887626491281935</v>
      </c>
      <c r="AH39" s="290">
        <v>1.7711328521188003</v>
      </c>
      <c r="AI39" s="290">
        <v>2.991332240867528</v>
      </c>
      <c r="AJ39" s="290">
        <v>6.3954486817540106</v>
      </c>
      <c r="AK39" s="420">
        <v>2.7727744599590873</v>
      </c>
    </row>
    <row r="40" spans="1:37" x14ac:dyDescent="0.2">
      <c r="A40" s="106" t="s">
        <v>66</v>
      </c>
      <c r="B40" s="106" t="s">
        <v>68</v>
      </c>
      <c r="C40" s="225">
        <v>1.4359652139457009</v>
      </c>
      <c r="D40" s="224">
        <v>0.12966398419157121</v>
      </c>
      <c r="E40" s="224">
        <v>1.5656291981372721</v>
      </c>
      <c r="F40" s="224">
        <v>0.4781716423555441</v>
      </c>
      <c r="G40" s="224">
        <v>3.0323302949770838E-2</v>
      </c>
      <c r="H40" s="224">
        <v>9.8350370714610363E-3</v>
      </c>
      <c r="I40" s="224">
        <v>0.10727487832866701</v>
      </c>
      <c r="J40" s="224">
        <v>5.7235858181543383E-3</v>
      </c>
      <c r="K40" s="224">
        <v>0.13589502971392395</v>
      </c>
      <c r="L40" s="225">
        <f t="shared" si="6"/>
        <v>2.3328526743747928</v>
      </c>
      <c r="M40" s="343">
        <f>L40*1000/GDP!C38</f>
        <v>1.0858052941004389E-2</v>
      </c>
      <c r="N40" s="222"/>
      <c r="O40" s="222"/>
      <c r="P40" s="289">
        <v>2.3476966707495972</v>
      </c>
      <c r="Q40" s="290">
        <v>7.3591161992599643</v>
      </c>
      <c r="R40" s="290">
        <v>2.4880164175478869</v>
      </c>
      <c r="S40" s="290" t="s">
        <v>313</v>
      </c>
      <c r="T40" s="290" t="s">
        <v>313</v>
      </c>
      <c r="U40" s="290">
        <v>3.7957912423267364</v>
      </c>
      <c r="V40" s="290">
        <v>5.8339076192078609</v>
      </c>
      <c r="W40" s="290">
        <v>10.805327875519714</v>
      </c>
      <c r="X40" s="420">
        <v>1.1276473067114128</v>
      </c>
      <c r="Y40" s="222"/>
      <c r="Z40" s="222"/>
      <c r="AA40" s="222"/>
      <c r="AB40" s="222"/>
      <c r="AC40" s="289">
        <v>3.6154528729543793</v>
      </c>
      <c r="AD40" s="290">
        <v>11.333038946860345</v>
      </c>
      <c r="AE40" s="290">
        <v>3.8315452830237469</v>
      </c>
      <c r="AF40" s="290" t="s">
        <v>313</v>
      </c>
      <c r="AG40" s="290" t="s">
        <v>313</v>
      </c>
      <c r="AH40" s="290">
        <v>4.5549494907920831</v>
      </c>
      <c r="AI40" s="290">
        <v>10.780354434769688</v>
      </c>
      <c r="AJ40" s="290">
        <v>19.966936723248295</v>
      </c>
      <c r="AK40" s="420">
        <v>18.24151424194622</v>
      </c>
    </row>
    <row r="41" spans="1:37" x14ac:dyDescent="0.2">
      <c r="A41" s="106" t="s">
        <v>69</v>
      </c>
      <c r="B41" s="106" t="s">
        <v>70</v>
      </c>
      <c r="C41" s="226">
        <v>8.0057515732054219E-2</v>
      </c>
      <c r="D41" s="299">
        <v>1.1367192903131429E-3</v>
      </c>
      <c r="E41" s="299">
        <v>8.1194235022367361E-2</v>
      </c>
      <c r="F41" s="299">
        <v>9.6592216653232908E-4</v>
      </c>
      <c r="G41" s="299">
        <v>0</v>
      </c>
      <c r="H41" s="299">
        <v>4.6007482176162341E-3</v>
      </c>
      <c r="I41" s="299">
        <v>2.355574657868315E-3</v>
      </c>
      <c r="J41" s="299">
        <v>6.3687759268291474E-3</v>
      </c>
      <c r="K41" s="299">
        <v>1.5870696912782909E-3</v>
      </c>
      <c r="L41" s="226">
        <f t="shared" si="6"/>
        <v>9.7072325682491675E-2</v>
      </c>
      <c r="M41" s="344">
        <f>L41*1000/GDP!C39</f>
        <v>2.4498805041805383E-5</v>
      </c>
      <c r="N41" s="222"/>
      <c r="O41" s="222"/>
      <c r="P41" s="291">
        <v>1.1273402619578798E-2</v>
      </c>
      <c r="Q41" s="292">
        <v>1.1273402619578795E-2</v>
      </c>
      <c r="R41" s="292">
        <v>1.1273402619578798E-2</v>
      </c>
      <c r="S41" s="292">
        <v>9.4979355331919644E-4</v>
      </c>
      <c r="T41" s="292" t="s">
        <v>390</v>
      </c>
      <c r="U41" s="292">
        <v>1.5549795011628335E-2</v>
      </c>
      <c r="V41" s="292">
        <v>5.6500129093487467E-3</v>
      </c>
      <c r="W41" s="292">
        <v>4.1301671870945772E-2</v>
      </c>
      <c r="X41" s="421">
        <v>1.2454069231281277E-3</v>
      </c>
      <c r="Y41" s="222"/>
      <c r="Z41" s="222"/>
      <c r="AA41" s="222"/>
      <c r="AB41" s="222"/>
      <c r="AC41" s="291">
        <v>1.6327284762209758E-2</v>
      </c>
      <c r="AD41" s="292">
        <v>1.6327284762209751E-2</v>
      </c>
      <c r="AE41" s="292">
        <v>1.6327284762209755E-2</v>
      </c>
      <c r="AF41" s="292">
        <v>1.6327284762209755E-2</v>
      </c>
      <c r="AG41" s="292" t="s">
        <v>390</v>
      </c>
      <c r="AH41" s="292">
        <v>1.6327284762209755E-2</v>
      </c>
      <c r="AI41" s="292">
        <v>6.0388587476666233E-3</v>
      </c>
      <c r="AJ41" s="292">
        <v>4.414414028301155E-2</v>
      </c>
      <c r="AK41" s="421">
        <v>1.6327284762209755E-2</v>
      </c>
    </row>
    <row r="43" spans="1:37" s="8" customFormat="1" ht="13.5" thickBot="1" x14ac:dyDescent="0.25"/>
    <row r="44" spans="1:37" ht="13.5" thickTop="1" x14ac:dyDescent="0.2"/>
    <row r="46" spans="1:37" ht="20.25" thickBot="1" x14ac:dyDescent="0.35">
      <c r="A46" s="367" t="s">
        <v>86</v>
      </c>
      <c r="F46" s="222"/>
    </row>
    <row r="47" spans="1:37" ht="13.5" thickTop="1" x14ac:dyDescent="0.2"/>
    <row r="48" spans="1:37" ht="12.75" customHeight="1" x14ac:dyDescent="0.2">
      <c r="C48" s="18" t="s">
        <v>84</v>
      </c>
      <c r="D48" s="19"/>
      <c r="E48" s="19"/>
      <c r="F48" s="19"/>
      <c r="G48" s="19"/>
      <c r="H48" s="20"/>
      <c r="I48" s="634" t="s">
        <v>367</v>
      </c>
      <c r="J48" s="634" t="s">
        <v>366</v>
      </c>
      <c r="P48" s="23" t="s">
        <v>85</v>
      </c>
      <c r="Q48" s="98"/>
      <c r="R48" s="98"/>
      <c r="S48" s="98"/>
      <c r="T48" s="98"/>
      <c r="AC48" s="26" t="s">
        <v>73</v>
      </c>
      <c r="AD48" s="100"/>
      <c r="AE48" s="100"/>
      <c r="AF48" s="100"/>
      <c r="AG48" s="100"/>
    </row>
    <row r="49" spans="1:38" ht="53.25" customHeight="1" x14ac:dyDescent="0.2">
      <c r="C49" s="114" t="s">
        <v>235</v>
      </c>
      <c r="D49" s="114" t="s">
        <v>236</v>
      </c>
      <c r="E49" s="114" t="s">
        <v>404</v>
      </c>
      <c r="F49" s="114" t="s">
        <v>237</v>
      </c>
      <c r="G49" s="114" t="s">
        <v>238</v>
      </c>
      <c r="H49" s="114" t="s">
        <v>239</v>
      </c>
      <c r="I49" s="656"/>
      <c r="J49" s="656"/>
      <c r="P49" s="392" t="s">
        <v>173</v>
      </c>
      <c r="Q49" s="392" t="s">
        <v>403</v>
      </c>
      <c r="R49" s="392" t="s">
        <v>174</v>
      </c>
      <c r="S49" s="392" t="s">
        <v>175</v>
      </c>
      <c r="T49" s="116" t="s">
        <v>176</v>
      </c>
      <c r="U49" s="378"/>
      <c r="AC49" s="394" t="s">
        <v>173</v>
      </c>
      <c r="AD49" s="394" t="s">
        <v>403</v>
      </c>
      <c r="AE49" s="394" t="s">
        <v>174</v>
      </c>
      <c r="AF49" s="394" t="s">
        <v>175</v>
      </c>
      <c r="AG49" s="394" t="s">
        <v>176</v>
      </c>
    </row>
    <row r="50" spans="1:38" x14ac:dyDescent="0.2">
      <c r="A50" s="106" t="s">
        <v>1</v>
      </c>
      <c r="B50" s="106" t="s">
        <v>2</v>
      </c>
      <c r="C50" s="597">
        <v>2.3997455847308059E-3</v>
      </c>
      <c r="D50" s="156">
        <f>SUM(D52:D79)</f>
        <v>3.2401391855989149E-2</v>
      </c>
      <c r="E50" s="156">
        <f t="shared" ref="E50:I50" si="7">SUM(E52:E79)</f>
        <v>2.9997558665198473E-2</v>
      </c>
      <c r="F50" s="156">
        <f t="shared" si="7"/>
        <v>0.51970898149005706</v>
      </c>
      <c r="G50" s="156">
        <f>SUM(G52:G79)</f>
        <v>1.2412524751836252E-2</v>
      </c>
      <c r="H50" s="157">
        <f t="shared" si="7"/>
        <v>0.66156235288617105</v>
      </c>
      <c r="I50" s="223">
        <f t="shared" si="7"/>
        <v>1.2260852509840532</v>
      </c>
      <c r="J50" s="342">
        <f>I50*1000/GDP!C3</f>
        <v>8.2427033033901314E-5</v>
      </c>
      <c r="L50" s="222"/>
      <c r="P50" s="598">
        <v>2.2127871946544513E-3</v>
      </c>
      <c r="Q50" s="409">
        <v>8.6005360672163703E-3</v>
      </c>
      <c r="R50" s="409">
        <v>0.79757480158697569</v>
      </c>
      <c r="S50" s="156">
        <v>3.8783192323029124E-3</v>
      </c>
      <c r="T50" s="162">
        <v>0.67858863731843178</v>
      </c>
      <c r="U50" s="424"/>
      <c r="V50" s="424"/>
      <c r="W50" s="424"/>
      <c r="X50" s="424"/>
      <c r="Y50" s="424"/>
      <c r="AB50" s="378"/>
      <c r="AC50" s="599">
        <v>0.66218145274028872</v>
      </c>
      <c r="AD50" s="409">
        <v>1.1392477727759753</v>
      </c>
      <c r="AE50" s="562">
        <v>46.962005688154427</v>
      </c>
      <c r="AF50" s="562">
        <v>2.1410997399119229</v>
      </c>
      <c r="AG50" s="162">
        <v>305.38956957758592</v>
      </c>
      <c r="AH50" s="424"/>
      <c r="AI50" s="424"/>
      <c r="AJ50" s="424"/>
      <c r="AK50" s="424"/>
      <c r="AL50" s="424"/>
    </row>
    <row r="51" spans="1:38" x14ac:dyDescent="0.2">
      <c r="A51" s="106" t="s">
        <v>1</v>
      </c>
      <c r="B51" s="106" t="s">
        <v>319</v>
      </c>
      <c r="C51" s="597">
        <v>2.2808542195435978E-3</v>
      </c>
      <c r="D51" s="115">
        <f t="shared" ref="D51:I51" si="8">SUM(D52:D78)</f>
        <v>2.9413002370476081E-2</v>
      </c>
      <c r="E51" s="115">
        <f t="shared" si="8"/>
        <v>2.7128060544872615E-2</v>
      </c>
      <c r="F51" s="115">
        <f t="shared" si="8"/>
        <v>0.44394996027167205</v>
      </c>
      <c r="G51" s="115">
        <f t="shared" si="8"/>
        <v>1.2319720147264811E-2</v>
      </c>
      <c r="H51" s="159">
        <f t="shared" si="8"/>
        <v>0.62200271033238219</v>
      </c>
      <c r="I51" s="225">
        <f t="shared" si="8"/>
        <v>1.1076853931217949</v>
      </c>
      <c r="J51" s="343">
        <f>I51*1000/GDP!C4</f>
        <v>8.6390901571317729E-5</v>
      </c>
      <c r="L51" s="222"/>
      <c r="P51" s="598">
        <v>2.1912538496321396E-3</v>
      </c>
      <c r="Q51" s="390">
        <v>8.9066038014825565E-3</v>
      </c>
      <c r="R51" s="390">
        <v>0.98086839693334071</v>
      </c>
      <c r="S51" s="390">
        <v>3.9019698037256719E-3</v>
      </c>
      <c r="T51" s="163">
        <v>0.77926444322733601</v>
      </c>
      <c r="U51" s="424"/>
      <c r="V51" s="424"/>
      <c r="W51" s="424"/>
      <c r="X51" s="424"/>
      <c r="Y51" s="424"/>
      <c r="AB51" s="378"/>
      <c r="AC51" s="599">
        <v>0.65576072105850125</v>
      </c>
      <c r="AD51" s="390">
        <v>1.145464814233496</v>
      </c>
      <c r="AE51" s="113">
        <v>52.108413784091809</v>
      </c>
      <c r="AF51" s="113">
        <v>2.1442884660724171</v>
      </c>
      <c r="AG51" s="163">
        <v>336.90773378922006</v>
      </c>
      <c r="AH51" s="424"/>
      <c r="AI51" s="424"/>
      <c r="AJ51" s="424"/>
      <c r="AK51" s="424"/>
      <c r="AL51" s="424"/>
    </row>
    <row r="52" spans="1:38" x14ac:dyDescent="0.2">
      <c r="A52" s="106" t="s">
        <v>3</v>
      </c>
      <c r="B52" s="106" t="s">
        <v>4</v>
      </c>
      <c r="C52" s="225"/>
      <c r="D52" s="115">
        <v>1.5455392736391715E-3</v>
      </c>
      <c r="E52" s="115">
        <v>1.5455392736391715E-3</v>
      </c>
      <c r="F52" s="115">
        <v>1.3746168208543966E-2</v>
      </c>
      <c r="G52" s="115">
        <v>1.2773809563756645E-3</v>
      </c>
      <c r="H52" s="159">
        <v>3.2397159190300506E-2</v>
      </c>
      <c r="I52" s="225">
        <f t="shared" ref="I52:I86" si="9">SUM(D52,F52:H52)</f>
        <v>4.8966247628859309E-2</v>
      </c>
      <c r="J52" s="343">
        <f>I52*1000/GDP!C5</f>
        <v>1.5129008901018762E-4</v>
      </c>
      <c r="P52" s="460"/>
      <c r="Q52" s="390">
        <v>1.3768461132052183E-2</v>
      </c>
      <c r="R52" s="390">
        <v>1.5642230935554919</v>
      </c>
      <c r="S52" s="390">
        <v>6.6398303799153529E-3</v>
      </c>
      <c r="T52" s="163">
        <v>3.1519543154184286</v>
      </c>
      <c r="U52" s="424"/>
      <c r="V52" s="424"/>
      <c r="W52" s="424"/>
      <c r="X52" s="424"/>
      <c r="Y52" s="424"/>
      <c r="AB52" s="378"/>
      <c r="AC52" s="460"/>
      <c r="AD52" s="113">
        <v>1.7221516627609303</v>
      </c>
      <c r="AE52" s="113">
        <v>67.461442429456866</v>
      </c>
      <c r="AF52" s="113">
        <v>3.4106575182232666</v>
      </c>
      <c r="AG52" s="65">
        <v>932.4615233904309</v>
      </c>
      <c r="AH52" s="424"/>
      <c r="AI52" s="424"/>
      <c r="AJ52" s="424"/>
      <c r="AK52" s="424"/>
      <c r="AL52" s="424"/>
    </row>
    <row r="53" spans="1:38" x14ac:dyDescent="0.2">
      <c r="A53" s="106" t="s">
        <v>5</v>
      </c>
      <c r="B53" s="103" t="s">
        <v>6</v>
      </c>
      <c r="C53" s="158">
        <v>7.2298985127434588E-5</v>
      </c>
      <c r="D53" s="115">
        <v>3.7010538239557857E-3</v>
      </c>
      <c r="E53" s="115">
        <v>3.6287548388283511E-3</v>
      </c>
      <c r="F53" s="115">
        <v>6.495050399052407E-3</v>
      </c>
      <c r="G53" s="115">
        <v>6.357745054776816E-4</v>
      </c>
      <c r="H53" s="159">
        <v>1.9455814732343309E-2</v>
      </c>
      <c r="I53" s="225">
        <f t="shared" si="9"/>
        <v>3.0287693460829185E-2</v>
      </c>
      <c r="J53" s="343">
        <f>I53*1000/GDP!C6</f>
        <v>7.8066900517897428E-5</v>
      </c>
      <c r="P53" s="158">
        <v>7.9449434205972076E-3</v>
      </c>
      <c r="Q53" s="390">
        <v>3.6350923583293226E-2</v>
      </c>
      <c r="R53" s="390">
        <v>4.2859587502209724</v>
      </c>
      <c r="S53" s="390">
        <v>1.1119062599948855E-2</v>
      </c>
      <c r="T53" s="163">
        <v>1.2454739588431287</v>
      </c>
      <c r="U53" s="424"/>
      <c r="V53" s="424"/>
      <c r="W53" s="424"/>
      <c r="X53" s="424"/>
      <c r="Y53" s="424"/>
      <c r="AB53" s="378"/>
      <c r="AC53" s="410">
        <v>2.375538082758565</v>
      </c>
      <c r="AD53" s="113">
        <v>3.2078128179143963</v>
      </c>
      <c r="AE53" s="113">
        <v>81.79671840475666</v>
      </c>
      <c r="AF53" s="113">
        <v>5.2098069534025306</v>
      </c>
      <c r="AG53" s="65">
        <v>572.02474461425538</v>
      </c>
      <c r="AH53" s="424"/>
      <c r="AI53" s="424"/>
      <c r="AJ53" s="424"/>
      <c r="AK53" s="424"/>
      <c r="AL53" s="424"/>
    </row>
    <row r="54" spans="1:38" x14ac:dyDescent="0.2">
      <c r="A54" s="106" t="s">
        <v>7</v>
      </c>
      <c r="B54" s="103" t="s">
        <v>8</v>
      </c>
      <c r="C54" s="225"/>
      <c r="D54" s="115">
        <v>6.8549067232751847E-5</v>
      </c>
      <c r="E54" s="115">
        <v>6.8549067232751847E-5</v>
      </c>
      <c r="F54" s="115">
        <v>1.4136566096236084E-3</v>
      </c>
      <c r="G54" s="115">
        <v>3.9711685697580164E-5</v>
      </c>
      <c r="H54" s="159">
        <v>4.2946855728303486E-3</v>
      </c>
      <c r="I54" s="225">
        <f t="shared" si="9"/>
        <v>5.8166029353842888E-3</v>
      </c>
      <c r="J54" s="343">
        <f>I54*1000/GDP!C7</f>
        <v>5.7259046064186179E-5</v>
      </c>
      <c r="P54" s="460"/>
      <c r="Q54" s="390">
        <v>4.8526339132978985E-3</v>
      </c>
      <c r="R54" s="390">
        <v>1.0365242436814099</v>
      </c>
      <c r="S54" s="390">
        <v>1.2332693317160044E-3</v>
      </c>
      <c r="T54" s="163">
        <v>0.99884191685030643</v>
      </c>
      <c r="U54" s="424"/>
      <c r="V54" s="424"/>
      <c r="W54" s="424"/>
      <c r="X54" s="424"/>
      <c r="Y54" s="424"/>
      <c r="AB54" s="378"/>
      <c r="AC54" s="460"/>
      <c r="AD54" s="113">
        <v>0.31471898721520253</v>
      </c>
      <c r="AE54" s="113">
        <v>38.464121058291788</v>
      </c>
      <c r="AF54" s="113">
        <v>0.59603723619435722</v>
      </c>
      <c r="AG54" s="65">
        <v>278.4089454677478</v>
      </c>
      <c r="AH54" s="424"/>
      <c r="AI54" s="424"/>
      <c r="AJ54" s="424"/>
      <c r="AK54" s="424"/>
      <c r="AL54" s="424"/>
    </row>
    <row r="55" spans="1:38" x14ac:dyDescent="0.2">
      <c r="A55" s="106" t="s">
        <v>9</v>
      </c>
      <c r="B55" s="103" t="s">
        <v>10</v>
      </c>
      <c r="C55" s="225"/>
      <c r="D55" s="115">
        <v>3.7062900550070339E-5</v>
      </c>
      <c r="E55" s="115">
        <v>3.7062900550070339E-5</v>
      </c>
      <c r="F55" s="115">
        <v>2.4137315841476071E-3</v>
      </c>
      <c r="G55" s="115">
        <v>2.4167123214380309E-5</v>
      </c>
      <c r="H55" s="159">
        <v>3.9073146187441369E-3</v>
      </c>
      <c r="I55" s="225">
        <f t="shared" si="9"/>
        <v>6.3822762266561948E-3</v>
      </c>
      <c r="J55" s="343">
        <f>I55*1000/GDP!C8</f>
        <v>8.7026688119996656E-5</v>
      </c>
      <c r="P55" s="460"/>
      <c r="Q55" s="390">
        <v>6.3676572451017545E-3</v>
      </c>
      <c r="R55" s="390">
        <v>0.67244086035025663</v>
      </c>
      <c r="S55" s="390">
        <v>2.0248169090937252E-3</v>
      </c>
      <c r="T55" s="163">
        <v>0.39449737253614947</v>
      </c>
      <c r="U55" s="424"/>
      <c r="V55" s="424"/>
      <c r="W55" s="424"/>
      <c r="X55" s="424"/>
      <c r="Y55" s="424"/>
      <c r="AB55" s="378"/>
      <c r="AC55" s="460"/>
      <c r="AD55" s="113">
        <v>0.5020168574463606</v>
      </c>
      <c r="AE55" s="113">
        <v>32.18222959458091</v>
      </c>
      <c r="AF55" s="113">
        <v>0.90509358088772773</v>
      </c>
      <c r="AG55" s="65">
        <v>180.65367943185987</v>
      </c>
      <c r="AH55" s="424"/>
      <c r="AI55" s="424"/>
      <c r="AJ55" s="424"/>
      <c r="AK55" s="424"/>
      <c r="AL55" s="424"/>
    </row>
    <row r="56" spans="1:38" x14ac:dyDescent="0.2">
      <c r="A56" s="106" t="s">
        <v>11</v>
      </c>
      <c r="B56" s="103" t="s">
        <v>12</v>
      </c>
      <c r="C56" s="467"/>
      <c r="D56" s="468" t="s">
        <v>228</v>
      </c>
      <c r="E56" s="468" t="s">
        <v>228</v>
      </c>
      <c r="F56" s="468" t="s">
        <v>228</v>
      </c>
      <c r="G56" s="461" t="s">
        <v>228</v>
      </c>
      <c r="H56" s="462" t="s">
        <v>228</v>
      </c>
      <c r="I56" s="460" t="s">
        <v>228</v>
      </c>
      <c r="J56" s="460" t="s">
        <v>228</v>
      </c>
      <c r="P56" s="467" t="s">
        <v>228</v>
      </c>
      <c r="Q56" s="468" t="s">
        <v>228</v>
      </c>
      <c r="R56" s="468" t="s">
        <v>228</v>
      </c>
      <c r="S56" s="468" t="s">
        <v>228</v>
      </c>
      <c r="T56" s="468" t="s">
        <v>228</v>
      </c>
      <c r="U56" s="424"/>
      <c r="V56" s="424"/>
      <c r="W56" s="424"/>
      <c r="X56" s="424"/>
      <c r="Y56" s="424"/>
      <c r="AB56" s="378"/>
      <c r="AC56" s="467" t="s">
        <v>228</v>
      </c>
      <c r="AD56" s="468" t="s">
        <v>228</v>
      </c>
      <c r="AE56" s="563" t="s">
        <v>228</v>
      </c>
      <c r="AF56" s="563" t="s">
        <v>228</v>
      </c>
      <c r="AG56" s="468" t="s">
        <v>228</v>
      </c>
      <c r="AH56" s="424"/>
      <c r="AI56" s="424"/>
      <c r="AJ56" s="424"/>
      <c r="AK56" s="424"/>
      <c r="AL56" s="424"/>
    </row>
    <row r="57" spans="1:38" x14ac:dyDescent="0.2">
      <c r="A57" s="106" t="s">
        <v>13</v>
      </c>
      <c r="B57" s="103" t="s">
        <v>14</v>
      </c>
      <c r="C57" s="225"/>
      <c r="D57" s="115">
        <v>1.282039484915645E-3</v>
      </c>
      <c r="E57" s="115">
        <v>1.282039484915645E-3</v>
      </c>
      <c r="F57" s="115">
        <v>2.6964232371289365E-2</v>
      </c>
      <c r="G57" s="115">
        <v>1.0530816202137319E-3</v>
      </c>
      <c r="H57" s="159">
        <v>1.9911891875254901E-2</v>
      </c>
      <c r="I57" s="225">
        <f t="shared" si="9"/>
        <v>4.9211245351673642E-2</v>
      </c>
      <c r="J57" s="343">
        <f>I57*1000/GDP!C10</f>
        <v>1.8214379169167601E-4</v>
      </c>
      <c r="P57" s="460"/>
      <c r="Q57" s="390">
        <v>2.08306774807221E-2</v>
      </c>
      <c r="R57" s="390">
        <v>1.3684469242444934</v>
      </c>
      <c r="S57" s="390">
        <v>7.6020432884855976E-3</v>
      </c>
      <c r="T57" s="163">
        <v>1.4138080500571253</v>
      </c>
      <c r="U57" s="424"/>
      <c r="V57" s="424"/>
      <c r="W57" s="424"/>
      <c r="X57" s="424"/>
      <c r="Y57" s="424"/>
      <c r="AB57" s="378"/>
      <c r="AC57" s="460"/>
      <c r="AD57" s="113">
        <v>2.1989553026453672</v>
      </c>
      <c r="AE57" s="113">
        <v>39.188329260729191</v>
      </c>
      <c r="AF57" s="113">
        <v>4.3709397320919541</v>
      </c>
      <c r="AG57" s="65">
        <v>351.16715495237196</v>
      </c>
      <c r="AH57" s="424"/>
      <c r="AI57" s="424"/>
      <c r="AJ57" s="424"/>
      <c r="AK57" s="424"/>
      <c r="AL57" s="424"/>
    </row>
    <row r="58" spans="1:38" x14ac:dyDescent="0.2">
      <c r="A58" s="106" t="s">
        <v>15</v>
      </c>
      <c r="B58" s="103" t="s">
        <v>16</v>
      </c>
      <c r="C58" s="225"/>
      <c r="D58" s="115">
        <v>3.5917087279319082E-4</v>
      </c>
      <c r="E58" s="115">
        <v>3.5917087279319082E-4</v>
      </c>
      <c r="F58" s="115">
        <v>2.2709069186883462E-2</v>
      </c>
      <c r="G58" s="115">
        <v>3.7154407130793322E-5</v>
      </c>
      <c r="H58" s="159">
        <v>6.6162713520923986E-3</v>
      </c>
      <c r="I58" s="225">
        <f t="shared" si="9"/>
        <v>2.9721665818899845E-2</v>
      </c>
      <c r="J58" s="343">
        <f>I58*1000/GDP!C11</f>
        <v>1.4425752222421684E-4</v>
      </c>
      <c r="P58" s="460"/>
      <c r="Q58" s="390">
        <v>1.4658220176104001E-2</v>
      </c>
      <c r="R58" s="390">
        <v>0.55993018300811592</v>
      </c>
      <c r="S58" s="390">
        <v>2.8965992283987822E-3</v>
      </c>
      <c r="T58" s="163">
        <v>0.6681014648307515</v>
      </c>
      <c r="U58" s="424"/>
      <c r="V58" s="424"/>
      <c r="W58" s="424"/>
      <c r="X58" s="424"/>
      <c r="Y58" s="424"/>
      <c r="AB58" s="378"/>
      <c r="AC58" s="460"/>
      <c r="AD58" s="113">
        <v>1.1078185372877183</v>
      </c>
      <c r="AE58" s="113">
        <v>48.688087900837992</v>
      </c>
      <c r="AF58" s="113">
        <v>1.6556589894287705</v>
      </c>
      <c r="AG58" s="65">
        <v>251.75339827441059</v>
      </c>
      <c r="AH58" s="424"/>
      <c r="AI58" s="424"/>
      <c r="AJ58" s="424"/>
      <c r="AK58" s="424"/>
      <c r="AL58" s="424"/>
    </row>
    <row r="59" spans="1:38" x14ac:dyDescent="0.2">
      <c r="A59" s="106" t="s">
        <v>17</v>
      </c>
      <c r="B59" s="103" t="s">
        <v>18</v>
      </c>
      <c r="C59" s="225"/>
      <c r="D59" s="115">
        <v>1.6610150366657433E-6</v>
      </c>
      <c r="E59" s="115">
        <v>1.6610150366657433E-6</v>
      </c>
      <c r="F59" s="115">
        <v>5.1064774289968733E-4</v>
      </c>
      <c r="G59" s="115">
        <v>0</v>
      </c>
      <c r="H59" s="159">
        <v>6.921883958713463E-3</v>
      </c>
      <c r="I59" s="225">
        <f t="shared" si="9"/>
        <v>7.4341927166498159E-3</v>
      </c>
      <c r="J59" s="343">
        <f>I59*1000/GDP!C12</f>
        <v>2.5796150861063242E-4</v>
      </c>
      <c r="P59" s="460"/>
      <c r="Q59" s="390">
        <v>3.4846469300679932E-3</v>
      </c>
      <c r="R59" s="390">
        <v>0.21425779422364499</v>
      </c>
      <c r="S59" s="390"/>
      <c r="T59" s="163">
        <v>0.22206878276270331</v>
      </c>
      <c r="U59" s="424"/>
      <c r="V59" s="424"/>
      <c r="W59" s="424"/>
      <c r="X59" s="424"/>
      <c r="Y59" s="424"/>
      <c r="AB59" s="378"/>
      <c r="AC59" s="460"/>
      <c r="AD59" s="390">
        <v>0.38301655852692035</v>
      </c>
      <c r="AE59" s="113">
        <v>23.550243289499733</v>
      </c>
      <c r="AF59" s="113"/>
      <c r="AG59" s="65">
        <v>109.96276178241615</v>
      </c>
      <c r="AH59" s="424"/>
      <c r="AI59" s="424"/>
      <c r="AJ59" s="424"/>
      <c r="AK59" s="424"/>
      <c r="AL59" s="424"/>
    </row>
    <row r="60" spans="1:38" x14ac:dyDescent="0.2">
      <c r="A60" s="106" t="s">
        <v>19</v>
      </c>
      <c r="B60" s="103" t="s">
        <v>20</v>
      </c>
      <c r="C60" s="225"/>
      <c r="D60" s="115">
        <v>2.1594543798754076E-4</v>
      </c>
      <c r="E60" s="115">
        <v>2.1594543798754076E-4</v>
      </c>
      <c r="F60" s="115">
        <v>6.0584644026956424E-4</v>
      </c>
      <c r="G60" s="115">
        <v>1.0418561187674736E-4</v>
      </c>
      <c r="H60" s="159">
        <v>5.7372972176996939E-3</v>
      </c>
      <c r="I60" s="225">
        <f t="shared" si="9"/>
        <v>6.6632747078335464E-3</v>
      </c>
      <c r="J60" s="343">
        <f>I60*1000/GDP!C13</f>
        <v>3.806606705609156E-5</v>
      </c>
      <c r="P60" s="460"/>
      <c r="Q60" s="390">
        <v>5.7447750237260833E-3</v>
      </c>
      <c r="R60" s="390">
        <v>0.17065548679391795</v>
      </c>
      <c r="S60" s="390">
        <v>2.0035195258828195E-3</v>
      </c>
      <c r="T60" s="163">
        <v>0.17556685280511994</v>
      </c>
      <c r="U60" s="424"/>
      <c r="V60" s="424"/>
      <c r="W60" s="424"/>
      <c r="X60" s="424"/>
      <c r="Y60" s="424"/>
      <c r="AB60" s="378"/>
      <c r="AC60" s="460"/>
      <c r="AD60" s="113">
        <v>0.66997406539972193</v>
      </c>
      <c r="AE60" s="113">
        <v>16.570884341717644</v>
      </c>
      <c r="AF60" s="113">
        <v>1.3134894649468245</v>
      </c>
      <c r="AG60" s="65">
        <v>121.19270911594882</v>
      </c>
      <c r="AH60" s="424"/>
      <c r="AI60" s="424"/>
      <c r="AJ60" s="424"/>
      <c r="AK60" s="424"/>
      <c r="AL60" s="424"/>
    </row>
    <row r="61" spans="1:38" x14ac:dyDescent="0.2">
      <c r="A61" s="106" t="s">
        <v>21</v>
      </c>
      <c r="B61" s="103" t="s">
        <v>22</v>
      </c>
      <c r="C61" s="158">
        <v>4.9636034020181057E-4</v>
      </c>
      <c r="D61" s="115">
        <v>1.2266713604900741E-3</v>
      </c>
      <c r="E61" s="115">
        <v>7.3031102028826356E-4</v>
      </c>
      <c r="F61" s="115">
        <v>3.1597641447021166E-2</v>
      </c>
      <c r="G61" s="115">
        <v>3.6107006251477348E-4</v>
      </c>
      <c r="H61" s="159">
        <v>4.0578869827512458E-2</v>
      </c>
      <c r="I61" s="225">
        <f t="shared" si="9"/>
        <v>7.3764252697538474E-2</v>
      </c>
      <c r="J61" s="343">
        <f>I61*1000/GDP!C14</f>
        <v>3.6362040089370959E-5</v>
      </c>
      <c r="P61" s="158">
        <v>9.9311792757465116E-4</v>
      </c>
      <c r="Q61" s="390">
        <v>1.5259517344984835E-3</v>
      </c>
      <c r="R61" s="390">
        <v>0.3617809227958797</v>
      </c>
      <c r="S61" s="390">
        <v>1.1723920862984256E-3</v>
      </c>
      <c r="T61" s="163">
        <v>1.1747426486282941</v>
      </c>
      <c r="U61" s="424"/>
      <c r="V61" s="424"/>
      <c r="W61" s="424"/>
      <c r="X61" s="424"/>
      <c r="Y61" s="424"/>
      <c r="AB61" s="378"/>
      <c r="AC61" s="410">
        <v>0.29694226034482063</v>
      </c>
      <c r="AD61" s="113">
        <v>0.55048760630393923</v>
      </c>
      <c r="AE61" s="113">
        <v>37.462438150655778</v>
      </c>
      <c r="AF61" s="113">
        <v>0.65122586917531622</v>
      </c>
      <c r="AG61" s="65">
        <v>562.48328796783926</v>
      </c>
      <c r="AH61" s="424"/>
      <c r="AI61" s="424"/>
      <c r="AJ61" s="424"/>
      <c r="AK61" s="424"/>
      <c r="AL61" s="424"/>
    </row>
    <row r="62" spans="1:38" x14ac:dyDescent="0.2">
      <c r="A62" s="106" t="s">
        <v>23</v>
      </c>
      <c r="B62" s="103" t="s">
        <v>24</v>
      </c>
      <c r="C62" s="158">
        <v>1.0510486845160224E-3</v>
      </c>
      <c r="D62" s="115">
        <v>1.1815009194211131E-2</v>
      </c>
      <c r="E62" s="115">
        <v>1.0763960509695109E-2</v>
      </c>
      <c r="F62" s="115">
        <v>0.2182571144115461</v>
      </c>
      <c r="G62" s="115">
        <v>5.9237822242978163E-3</v>
      </c>
      <c r="H62" s="159">
        <v>0.22789836015229015</v>
      </c>
      <c r="I62" s="225">
        <f t="shared" si="9"/>
        <v>0.46389426598234518</v>
      </c>
      <c r="J62" s="343">
        <f>I62*1000/GDP!C15</f>
        <v>1.5680977106380983E-4</v>
      </c>
      <c r="P62" s="158">
        <v>4.157629290015911E-3</v>
      </c>
      <c r="Q62" s="390">
        <v>1.4645409693185481E-2</v>
      </c>
      <c r="R62" s="390">
        <v>2.0621366328338371</v>
      </c>
      <c r="S62" s="390">
        <v>5.6585652156433434E-3</v>
      </c>
      <c r="T62" s="163">
        <v>1.9078976925077602</v>
      </c>
      <c r="U62" s="424"/>
      <c r="V62" s="424"/>
      <c r="W62" s="424"/>
      <c r="X62" s="424"/>
      <c r="Y62" s="424"/>
      <c r="AB62" s="378"/>
      <c r="AC62" s="410">
        <v>1.2431311577147577</v>
      </c>
      <c r="AD62" s="113">
        <v>1.5997058348578139</v>
      </c>
      <c r="AE62" s="113">
        <v>71.624638255351755</v>
      </c>
      <c r="AF62" s="113">
        <v>2.7263184692593749</v>
      </c>
      <c r="AG62" s="65">
        <v>696.54012607953223</v>
      </c>
      <c r="AH62" s="424"/>
      <c r="AI62" s="424"/>
      <c r="AJ62" s="424"/>
      <c r="AK62" s="424"/>
      <c r="AL62" s="424"/>
    </row>
    <row r="63" spans="1:38" x14ac:dyDescent="0.2">
      <c r="A63" s="106" t="s">
        <v>25</v>
      </c>
      <c r="B63" s="103" t="s">
        <v>26</v>
      </c>
      <c r="C63" s="225"/>
      <c r="D63" s="115">
        <v>5.1957286412585439E-5</v>
      </c>
      <c r="E63" s="115">
        <v>5.1957286412585439E-5</v>
      </c>
      <c r="F63" s="115">
        <v>5.5065846495039178E-3</v>
      </c>
      <c r="G63" s="115">
        <v>3.0422547917502121E-6</v>
      </c>
      <c r="H63" s="159">
        <v>1.6162896408429075E-3</v>
      </c>
      <c r="I63" s="225">
        <f t="shared" si="9"/>
        <v>7.1778738315511608E-3</v>
      </c>
      <c r="J63" s="343">
        <f>I63*1000/GDP!C16</f>
        <v>3.3787769871733957E-5</v>
      </c>
      <c r="P63" s="460"/>
      <c r="Q63" s="390">
        <v>3.4181791337875092E-2</v>
      </c>
      <c r="R63" s="390">
        <v>0.49564344028893798</v>
      </c>
      <c r="S63" s="390">
        <v>6.4344798568161839E-3</v>
      </c>
      <c r="T63" s="163">
        <v>0.65511226154890745</v>
      </c>
      <c r="U63" s="424"/>
      <c r="V63" s="424"/>
      <c r="W63" s="424"/>
      <c r="X63" s="424"/>
      <c r="Y63" s="424"/>
      <c r="AB63" s="378"/>
      <c r="AC63" s="460"/>
      <c r="AD63" s="113">
        <v>1.5182948859353345</v>
      </c>
      <c r="AE63" s="113">
        <v>49.287918062911565</v>
      </c>
      <c r="AF63" s="113">
        <v>2.7373561958555666</v>
      </c>
      <c r="AG63" s="65">
        <v>222.3655390571968</v>
      </c>
      <c r="AH63" s="424"/>
      <c r="AI63" s="424"/>
      <c r="AJ63" s="424"/>
      <c r="AK63" s="424"/>
      <c r="AL63" s="424"/>
    </row>
    <row r="64" spans="1:38" x14ac:dyDescent="0.2">
      <c r="A64" s="106" t="s">
        <v>27</v>
      </c>
      <c r="B64" s="103" t="s">
        <v>28</v>
      </c>
      <c r="C64" s="225"/>
      <c r="D64" s="115">
        <v>2.0200430187092733E-4</v>
      </c>
      <c r="E64" s="115">
        <v>2.0200430187092733E-4</v>
      </c>
      <c r="F64" s="115">
        <v>1.2971815449463773E-2</v>
      </c>
      <c r="G64" s="115">
        <v>1.0188692211289501E-4</v>
      </c>
      <c r="H64" s="159">
        <v>8.741183914484375E-3</v>
      </c>
      <c r="I64" s="225">
        <f t="shared" si="9"/>
        <v>2.2016890587931971E-2</v>
      </c>
      <c r="J64" s="343">
        <f>I64*1000/GDP!C17</f>
        <v>1.136877873600362E-4</v>
      </c>
      <c r="P64" s="460"/>
      <c r="Q64" s="390">
        <v>3.4120613680930457E-3</v>
      </c>
      <c r="R64" s="390">
        <v>0.76815436787003055</v>
      </c>
      <c r="S64" s="390">
        <v>1.1800785385699375E-3</v>
      </c>
      <c r="T64" s="163">
        <v>0.63521903489771758</v>
      </c>
      <c r="U64" s="424"/>
      <c r="V64" s="424"/>
      <c r="W64" s="424"/>
      <c r="X64" s="424"/>
      <c r="Y64" s="424"/>
      <c r="AB64" s="378"/>
      <c r="AC64" s="460"/>
      <c r="AD64" s="113">
        <v>0.43776212902741374</v>
      </c>
      <c r="AE64" s="113">
        <v>35.448801182887586</v>
      </c>
      <c r="AF64" s="113">
        <v>0.93820676067630315</v>
      </c>
      <c r="AG64" s="65">
        <v>291.27297288223957</v>
      </c>
      <c r="AH64" s="424"/>
      <c r="AI64" s="424"/>
      <c r="AJ64" s="424"/>
      <c r="AK64" s="424"/>
      <c r="AL64" s="424"/>
    </row>
    <row r="65" spans="1:38" x14ac:dyDescent="0.2">
      <c r="A65" s="106" t="s">
        <v>29</v>
      </c>
      <c r="B65" s="103" t="s">
        <v>30</v>
      </c>
      <c r="C65" s="225"/>
      <c r="D65" s="115">
        <v>3.0773595941628238E-5</v>
      </c>
      <c r="E65" s="115">
        <v>3.0773595941628238E-5</v>
      </c>
      <c r="F65" s="115">
        <v>7.7302415986021597E-3</v>
      </c>
      <c r="G65" s="115">
        <v>0</v>
      </c>
      <c r="H65" s="159">
        <v>8.6478121817389422E-4</v>
      </c>
      <c r="I65" s="225">
        <f t="shared" si="9"/>
        <v>8.6257964127176828E-3</v>
      </c>
      <c r="J65" s="343">
        <f>I65*1000/GDP!C18</f>
        <v>3.4241444052533167E-5</v>
      </c>
      <c r="P65" s="460"/>
      <c r="Q65" s="390">
        <v>1.9054133749970056E-2</v>
      </c>
      <c r="R65" s="390">
        <v>0.44009499690880888</v>
      </c>
      <c r="S65" s="390"/>
      <c r="T65" s="163">
        <v>0.90081376893113974</v>
      </c>
      <c r="U65" s="424"/>
      <c r="V65" s="424"/>
      <c r="W65" s="424"/>
      <c r="X65" s="424"/>
      <c r="Y65" s="424"/>
      <c r="AB65" s="378"/>
      <c r="AC65" s="460"/>
      <c r="AD65" s="113">
        <v>0.95363306408743453</v>
      </c>
      <c r="AE65" s="113">
        <v>53.004893364919383</v>
      </c>
      <c r="AF65" s="113"/>
      <c r="AG65" s="65">
        <v>220.60745361578932</v>
      </c>
      <c r="AH65" s="424"/>
      <c r="AI65" s="424"/>
      <c r="AJ65" s="424"/>
      <c r="AK65" s="424"/>
      <c r="AL65" s="424"/>
    </row>
    <row r="66" spans="1:38" x14ac:dyDescent="0.2">
      <c r="A66" s="106" t="s">
        <v>31</v>
      </c>
      <c r="B66" s="103" t="s">
        <v>32</v>
      </c>
      <c r="C66" s="158">
        <v>4.0917468566510444E-4</v>
      </c>
      <c r="D66" s="115">
        <v>3.3197877370718725E-3</v>
      </c>
      <c r="E66" s="115">
        <v>2.910613051406768E-3</v>
      </c>
      <c r="F66" s="115">
        <v>3.0729972882056023E-2</v>
      </c>
      <c r="G66" s="115">
        <v>6.789034421152561E-4</v>
      </c>
      <c r="H66" s="159">
        <v>1.9297219214316007E-2</v>
      </c>
      <c r="I66" s="225">
        <f t="shared" si="9"/>
        <v>5.4025883275559156E-2</v>
      </c>
      <c r="J66" s="343">
        <f>I66*1000/GDP!C19</f>
        <v>3.1579882073827124E-5</v>
      </c>
      <c r="P66" s="158">
        <v>3.1981763769353168E-3</v>
      </c>
      <c r="Q66" s="390">
        <v>6.5835559688294919E-3</v>
      </c>
      <c r="R66" s="390">
        <v>1.7249011531792049</v>
      </c>
      <c r="S66" s="390">
        <v>3.3714853757648836E-3</v>
      </c>
      <c r="T66" s="163">
        <v>2.9947291396018341</v>
      </c>
      <c r="U66" s="424"/>
      <c r="V66" s="424"/>
      <c r="W66" s="424"/>
      <c r="X66" s="424"/>
      <c r="Y66" s="424"/>
      <c r="AB66" s="378"/>
      <c r="AC66" s="410">
        <v>0.95625473670365968</v>
      </c>
      <c r="AD66" s="113">
        <v>1.3065791991345925</v>
      </c>
      <c r="AE66" s="113">
        <v>48.446029532874377</v>
      </c>
      <c r="AF66" s="113">
        <v>2.0971680532764427</v>
      </c>
      <c r="AG66" s="65">
        <v>1614.007522533863</v>
      </c>
      <c r="AH66" s="424"/>
      <c r="AI66" s="424"/>
      <c r="AJ66" s="424"/>
      <c r="AK66" s="424"/>
      <c r="AL66" s="424"/>
    </row>
    <row r="67" spans="1:38" x14ac:dyDescent="0.2">
      <c r="A67" s="106" t="s">
        <v>33</v>
      </c>
      <c r="B67" s="103" t="s">
        <v>34</v>
      </c>
      <c r="C67" s="225"/>
      <c r="D67" s="115">
        <v>1.0975770031849451E-5</v>
      </c>
      <c r="E67" s="115">
        <v>1.0975770031849451E-5</v>
      </c>
      <c r="F67" s="115">
        <v>2.0113977653927564E-3</v>
      </c>
      <c r="G67" s="115">
        <v>0</v>
      </c>
      <c r="H67" s="159">
        <v>6.4243764730244513E-2</v>
      </c>
      <c r="I67" s="225">
        <f t="shared" si="9"/>
        <v>6.6266138265669114E-2</v>
      </c>
      <c r="J67" s="343">
        <f>I67*1000/GDP!C20</f>
        <v>1.7902025682318217E-3</v>
      </c>
      <c r="P67" s="460"/>
      <c r="Q67" s="390">
        <v>1.3833190840141101E-2</v>
      </c>
      <c r="R67" s="390">
        <v>0.39388486857455773</v>
      </c>
      <c r="S67" s="390"/>
      <c r="T67" s="163">
        <v>0.33980622411004185</v>
      </c>
      <c r="U67" s="424"/>
      <c r="V67" s="424"/>
      <c r="W67" s="424"/>
      <c r="X67" s="424"/>
      <c r="Y67" s="424"/>
      <c r="AB67" s="378"/>
      <c r="AC67" s="460"/>
      <c r="AD67" s="113">
        <v>1.3444662870740878</v>
      </c>
      <c r="AE67" s="113">
        <v>38.28219627032189</v>
      </c>
      <c r="AF67" s="113"/>
      <c r="AG67" s="65">
        <v>168.26332098160407</v>
      </c>
      <c r="AH67" s="424"/>
      <c r="AI67" s="424"/>
      <c r="AJ67" s="424"/>
      <c r="AK67" s="424"/>
      <c r="AL67" s="424"/>
    </row>
    <row r="68" spans="1:38" x14ac:dyDescent="0.2">
      <c r="A68" s="106" t="s">
        <v>35</v>
      </c>
      <c r="B68" s="103" t="s">
        <v>36</v>
      </c>
      <c r="C68" s="225"/>
      <c r="D68" s="115">
        <v>7.4871118871768184E-6</v>
      </c>
      <c r="E68" s="115">
        <v>7.4871118871768184E-6</v>
      </c>
      <c r="F68" s="115">
        <v>1.2556681634699088E-3</v>
      </c>
      <c r="G68" s="115">
        <v>0</v>
      </c>
      <c r="H68" s="159">
        <v>2.7133888423952032E-2</v>
      </c>
      <c r="I68" s="225">
        <f t="shared" si="9"/>
        <v>2.8397043699309118E-2</v>
      </c>
      <c r="J68" s="343">
        <f>I68*1000/GDP!C21</f>
        <v>4.4685975482012212E-4</v>
      </c>
      <c r="P68" s="460"/>
      <c r="Q68" s="390">
        <v>4.3966052472252812E-2</v>
      </c>
      <c r="R68" s="390">
        <v>0.51257892234466818</v>
      </c>
      <c r="S68" s="390"/>
      <c r="T68" s="163">
        <v>0.19331638945534363</v>
      </c>
      <c r="U68" s="424"/>
      <c r="V68" s="424"/>
      <c r="W68" s="424"/>
      <c r="X68" s="424"/>
      <c r="Y68" s="424"/>
      <c r="AB68" s="378"/>
      <c r="AC68" s="460"/>
      <c r="AD68" s="113">
        <v>2.1104994041279288</v>
      </c>
      <c r="AE68" s="113">
        <v>24.605290885727932</v>
      </c>
      <c r="AF68" s="113"/>
      <c r="AG68" s="65">
        <v>95.725314552788973</v>
      </c>
      <c r="AH68" s="424"/>
      <c r="AI68" s="424"/>
      <c r="AJ68" s="424"/>
      <c r="AK68" s="424"/>
      <c r="AL68" s="424"/>
    </row>
    <row r="69" spans="1:38" x14ac:dyDescent="0.2">
      <c r="A69" s="106" t="s">
        <v>37</v>
      </c>
      <c r="B69" s="103" t="s">
        <v>38</v>
      </c>
      <c r="C69" s="225"/>
      <c r="D69" s="115">
        <v>2.1899466756509435E-5</v>
      </c>
      <c r="E69" s="115">
        <v>2.1899466756509435E-5</v>
      </c>
      <c r="F69" s="115">
        <v>3.3338845254170046E-4</v>
      </c>
      <c r="G69" s="115">
        <v>3.1923477133841816E-6</v>
      </c>
      <c r="H69" s="159">
        <v>4.2571829124861226E-4</v>
      </c>
      <c r="I69" s="225">
        <f t="shared" si="9"/>
        <v>7.8419855826020635E-4</v>
      </c>
      <c r="J69" s="343">
        <f>I69*1000/GDP!C22</f>
        <v>1.812086510445065E-5</v>
      </c>
      <c r="P69" s="460"/>
      <c r="Q69" s="390">
        <v>5.3427149971918726E-3</v>
      </c>
      <c r="R69" s="390">
        <v>4.1128464493473542</v>
      </c>
      <c r="S69" s="390">
        <v>1.8686924405953956E-3</v>
      </c>
      <c r="T69" s="163">
        <v>1.1770980046132569</v>
      </c>
      <c r="U69" s="424"/>
      <c r="V69" s="424"/>
      <c r="W69" s="424"/>
      <c r="X69" s="424"/>
      <c r="Y69" s="424"/>
      <c r="AB69" s="378"/>
      <c r="AC69" s="460"/>
      <c r="AD69" s="113">
        <v>0.47059057281256683</v>
      </c>
      <c r="AE69" s="113">
        <v>78.245152562601263</v>
      </c>
      <c r="AF69" s="113">
        <v>0.88301812769534405</v>
      </c>
      <c r="AG69" s="65">
        <v>518.05412719811466</v>
      </c>
      <c r="AH69" s="424"/>
      <c r="AI69" s="424"/>
      <c r="AJ69" s="424"/>
      <c r="AK69" s="424"/>
      <c r="AL69" s="424"/>
    </row>
    <row r="70" spans="1:38" x14ac:dyDescent="0.2">
      <c r="A70" s="106" t="s">
        <v>39</v>
      </c>
      <c r="B70" s="103" t="s">
        <v>40</v>
      </c>
      <c r="C70" s="467"/>
      <c r="D70" s="468" t="s">
        <v>228</v>
      </c>
      <c r="E70" s="468" t="s">
        <v>228</v>
      </c>
      <c r="F70" s="468" t="s">
        <v>228</v>
      </c>
      <c r="G70" s="461" t="s">
        <v>228</v>
      </c>
      <c r="H70" s="462" t="s">
        <v>228</v>
      </c>
      <c r="I70" s="460" t="s">
        <v>228</v>
      </c>
      <c r="J70" s="460" t="s">
        <v>228</v>
      </c>
      <c r="P70" s="467" t="s">
        <v>228</v>
      </c>
      <c r="Q70" s="468" t="s">
        <v>228</v>
      </c>
      <c r="R70" s="468" t="s">
        <v>228</v>
      </c>
      <c r="S70" s="468" t="s">
        <v>228</v>
      </c>
      <c r="T70" s="468" t="s">
        <v>228</v>
      </c>
      <c r="U70" s="424"/>
      <c r="V70" s="424"/>
      <c r="W70" s="424"/>
      <c r="X70" s="424"/>
      <c r="Y70" s="424"/>
      <c r="AB70" s="378"/>
      <c r="AC70" s="467" t="s">
        <v>228</v>
      </c>
      <c r="AD70" s="468" t="s">
        <v>228</v>
      </c>
      <c r="AE70" s="563" t="s">
        <v>228</v>
      </c>
      <c r="AF70" s="563" t="s">
        <v>228</v>
      </c>
      <c r="AG70" s="468" t="s">
        <v>228</v>
      </c>
      <c r="AH70" s="424"/>
      <c r="AI70" s="424"/>
      <c r="AJ70" s="424"/>
      <c r="AK70" s="424"/>
      <c r="AL70" s="424"/>
    </row>
    <row r="71" spans="1:38" x14ac:dyDescent="0.2">
      <c r="A71" s="106" t="s">
        <v>41</v>
      </c>
      <c r="B71" s="103" t="s">
        <v>42</v>
      </c>
      <c r="C71" s="158">
        <v>9.3884992421023271E-6</v>
      </c>
      <c r="D71" s="115">
        <v>5.9107342494195414E-4</v>
      </c>
      <c r="E71" s="115">
        <v>5.816849256998518E-4</v>
      </c>
      <c r="F71" s="115">
        <v>6.5102041149778167E-3</v>
      </c>
      <c r="G71" s="115">
        <v>6.7875179403858316E-5</v>
      </c>
      <c r="H71" s="159">
        <v>1.066871710062969E-2</v>
      </c>
      <c r="I71" s="225">
        <f t="shared" si="9"/>
        <v>1.783786981995332E-2</v>
      </c>
      <c r="J71" s="343">
        <f>I71*1000/GDP!C24</f>
        <v>2.8241324049240321E-5</v>
      </c>
      <c r="P71" s="158">
        <v>9.4262040583356697E-4</v>
      </c>
      <c r="Q71" s="390">
        <v>3.631305411970247E-3</v>
      </c>
      <c r="R71" s="390">
        <v>0.52255577410707121</v>
      </c>
      <c r="S71" s="390">
        <v>1.2570075919027359E-3</v>
      </c>
      <c r="T71" s="163">
        <v>0.93155659070723318</v>
      </c>
      <c r="U71" s="424"/>
      <c r="V71" s="424"/>
      <c r="W71" s="424"/>
      <c r="X71" s="424"/>
      <c r="Y71" s="424"/>
      <c r="AB71" s="378"/>
      <c r="AC71" s="410">
        <v>0.28184350134423652</v>
      </c>
      <c r="AD71" s="113">
        <v>0.42412858386624869</v>
      </c>
      <c r="AE71" s="113">
        <v>36.477689341271628</v>
      </c>
      <c r="AF71" s="113">
        <v>0.6181126893867408</v>
      </c>
      <c r="AG71" s="65">
        <v>350.00833819283378</v>
      </c>
      <c r="AH71" s="424"/>
      <c r="AI71" s="424"/>
      <c r="AJ71" s="424"/>
      <c r="AK71" s="424"/>
      <c r="AL71" s="424"/>
    </row>
    <row r="72" spans="1:38" x14ac:dyDescent="0.2">
      <c r="A72" s="106" t="s">
        <v>43</v>
      </c>
      <c r="B72" s="103" t="s">
        <v>44</v>
      </c>
      <c r="C72" s="158"/>
      <c r="D72" s="115">
        <v>3.6257436682703435E-4</v>
      </c>
      <c r="E72" s="115">
        <v>3.584867607671661E-4</v>
      </c>
      <c r="F72" s="115">
        <v>6.7998424234882301E-3</v>
      </c>
      <c r="G72" s="115">
        <v>3.0151560695706374E-4</v>
      </c>
      <c r="H72" s="159">
        <v>4.7480295598185174E-2</v>
      </c>
      <c r="I72" s="225">
        <f t="shared" si="9"/>
        <v>5.4944227995457499E-2</v>
      </c>
      <c r="J72" s="343">
        <f>I72*1000/GDP!C25</f>
        <v>7.2721125218494018E-5</v>
      </c>
      <c r="P72" s="158"/>
      <c r="Q72" s="390">
        <v>2.2762887491827293E-3</v>
      </c>
      <c r="R72" s="390">
        <v>0.51840382713146216</v>
      </c>
      <c r="S72" s="390">
        <v>6.8372435423247064E-4</v>
      </c>
      <c r="T72" s="163">
        <v>0.73001691039391259</v>
      </c>
      <c r="U72" s="424"/>
      <c r="V72" s="424"/>
      <c r="W72" s="424"/>
      <c r="X72" s="424"/>
      <c r="Y72" s="424"/>
      <c r="AB72" s="378"/>
      <c r="AC72" s="410"/>
      <c r="AD72" s="113">
        <v>0.29691052052105715</v>
      </c>
      <c r="AE72" s="113">
        <v>44.013107977978876</v>
      </c>
      <c r="AF72" s="113">
        <v>0.57396178300197365</v>
      </c>
      <c r="AG72" s="65">
        <v>332.06136431218829</v>
      </c>
      <c r="AH72" s="424"/>
      <c r="AI72" s="424"/>
      <c r="AJ72" s="424"/>
      <c r="AK72" s="424"/>
      <c r="AL72" s="424"/>
    </row>
    <row r="73" spans="1:38" x14ac:dyDescent="0.2">
      <c r="A73" s="106" t="s">
        <v>45</v>
      </c>
      <c r="B73" s="103" t="s">
        <v>46</v>
      </c>
      <c r="C73" s="225"/>
      <c r="D73" s="115">
        <v>1.0913467516870839E-3</v>
      </c>
      <c r="E73" s="115">
        <v>1.0913467516870839E-3</v>
      </c>
      <c r="F73" s="115">
        <v>4.2243509049433529E-3</v>
      </c>
      <c r="G73" s="115">
        <v>3.4449242007300379E-4</v>
      </c>
      <c r="H73" s="159">
        <v>5.924500919801852E-3</v>
      </c>
      <c r="I73" s="225">
        <f t="shared" si="9"/>
        <v>1.1584690996505293E-2</v>
      </c>
      <c r="J73" s="343">
        <f>I73*1000/GDP!C26</f>
        <v>4.9567809358897165E-5</v>
      </c>
      <c r="P73" s="460"/>
      <c r="Q73" s="390">
        <v>3.5214429659341774E-2</v>
      </c>
      <c r="R73" s="390">
        <v>0.49243265065793146</v>
      </c>
      <c r="S73" s="390">
        <v>1.9888643245167887E-2</v>
      </c>
      <c r="T73" s="163">
        <v>0.61978651148499386</v>
      </c>
      <c r="U73" s="424"/>
      <c r="V73" s="424"/>
      <c r="W73" s="424"/>
      <c r="X73" s="424"/>
      <c r="Y73" s="424"/>
      <c r="AB73" s="378"/>
      <c r="AC73" s="460"/>
      <c r="AD73" s="113">
        <v>3.1547554749056488</v>
      </c>
      <c r="AE73" s="113">
        <v>25.621642185841676</v>
      </c>
      <c r="AF73" s="113">
        <v>5.2208446799987227</v>
      </c>
      <c r="AG73" s="65">
        <v>156.20333232762164</v>
      </c>
      <c r="AH73" s="424"/>
      <c r="AI73" s="424"/>
      <c r="AJ73" s="424"/>
      <c r="AK73" s="424"/>
      <c r="AL73" s="424"/>
    </row>
    <row r="74" spans="1:38" x14ac:dyDescent="0.2">
      <c r="A74" s="106" t="s">
        <v>47</v>
      </c>
      <c r="B74" s="103" t="s">
        <v>48</v>
      </c>
      <c r="C74" s="225"/>
      <c r="D74" s="115">
        <v>2.7032524835142739E-4</v>
      </c>
      <c r="E74" s="115">
        <v>2.7032524835142739E-4</v>
      </c>
      <c r="F74" s="115">
        <v>7.0127972433238674E-3</v>
      </c>
      <c r="G74" s="115">
        <v>2.2911380105167313E-4</v>
      </c>
      <c r="H74" s="159">
        <v>1.0151447582437075E-2</v>
      </c>
      <c r="I74" s="225">
        <f t="shared" si="9"/>
        <v>1.7663683875164045E-2</v>
      </c>
      <c r="J74" s="343">
        <f>I74*1000/GDP!C27</f>
        <v>5.2582224827458638E-5</v>
      </c>
      <c r="P74" s="460"/>
      <c r="Q74" s="390">
        <v>8.2804639287202136E-3</v>
      </c>
      <c r="R74" s="390">
        <v>0.3723506549572192</v>
      </c>
      <c r="S74" s="390">
        <v>2.1103739388022452E-3</v>
      </c>
      <c r="T74" s="163">
        <v>0.36043414388933498</v>
      </c>
      <c r="U74" s="424"/>
      <c r="V74" s="424"/>
      <c r="W74" s="424"/>
      <c r="X74" s="424"/>
      <c r="Y74" s="424"/>
      <c r="AB74" s="378"/>
      <c r="AC74" s="460"/>
      <c r="AD74" s="113">
        <v>0.81030006636467999</v>
      </c>
      <c r="AE74" s="113">
        <v>25.146405686226419</v>
      </c>
      <c r="AF74" s="113">
        <v>1.7770739819868802</v>
      </c>
      <c r="AG74" s="65">
        <v>175.04775555122316</v>
      </c>
      <c r="AH74" s="424"/>
      <c r="AI74" s="424"/>
      <c r="AJ74" s="424"/>
      <c r="AK74" s="424"/>
      <c r="AL74" s="424"/>
    </row>
    <row r="75" spans="1:38" x14ac:dyDescent="0.2">
      <c r="A75" s="106" t="s">
        <v>49</v>
      </c>
      <c r="B75" s="103" t="s">
        <v>50</v>
      </c>
      <c r="C75" s="225"/>
      <c r="D75" s="115">
        <v>1.4567142286125396E-4</v>
      </c>
      <c r="E75" s="115">
        <v>1.4567142286125396E-4</v>
      </c>
      <c r="F75" s="115">
        <v>6.7775669233969636E-3</v>
      </c>
      <c r="G75" s="115">
        <v>1.2189031944942828E-4</v>
      </c>
      <c r="H75" s="159">
        <v>9.6944657689302192E-3</v>
      </c>
      <c r="I75" s="225">
        <f t="shared" si="9"/>
        <v>1.6739594434637864E-2</v>
      </c>
      <c r="J75" s="343">
        <f>I75*1000/GDP!C28</f>
        <v>1.3772003187743003E-4</v>
      </c>
      <c r="P75" s="460"/>
      <c r="Q75" s="390">
        <v>5.6149748076148552E-3</v>
      </c>
      <c r="R75" s="390">
        <v>0.82991085527427311</v>
      </c>
      <c r="S75" s="390">
        <v>1.6475105484957016E-3</v>
      </c>
      <c r="T75" s="163">
        <v>0.93167155222869169</v>
      </c>
      <c r="U75" s="424"/>
      <c r="V75" s="424"/>
      <c r="W75" s="424"/>
      <c r="X75" s="424"/>
      <c r="Y75" s="424"/>
      <c r="AB75" s="378"/>
      <c r="AC75" s="460"/>
      <c r="AD75" s="113">
        <v>0.71935271128838696</v>
      </c>
      <c r="AE75" s="113">
        <v>48.757185036312009</v>
      </c>
      <c r="AF75" s="113">
        <v>1.3576403713315917</v>
      </c>
      <c r="AG75" s="65">
        <v>338.97926793646326</v>
      </c>
      <c r="AH75" s="424"/>
      <c r="AI75" s="424"/>
      <c r="AJ75" s="424"/>
      <c r="AK75" s="424"/>
      <c r="AL75" s="424"/>
    </row>
    <row r="76" spans="1:38" x14ac:dyDescent="0.2">
      <c r="A76" s="106" t="s">
        <v>51</v>
      </c>
      <c r="B76" s="103" t="s">
        <v>52</v>
      </c>
      <c r="C76" s="225"/>
      <c r="D76" s="115">
        <v>5.4988173396360288E-5</v>
      </c>
      <c r="E76" s="115">
        <v>5.4988173396360288E-5</v>
      </c>
      <c r="F76" s="115">
        <v>1.9153984182568961E-3</v>
      </c>
      <c r="G76" s="115">
        <v>7.6351797369638986E-5</v>
      </c>
      <c r="H76" s="159">
        <v>4.4153980668699992E-3</v>
      </c>
      <c r="I76" s="225">
        <f t="shared" si="9"/>
        <v>6.4621364558928949E-3</v>
      </c>
      <c r="J76" s="343">
        <f>I76*1000/GDP!C29</f>
        <v>1.2990002323542916E-4</v>
      </c>
      <c r="P76" s="460"/>
      <c r="Q76" s="390">
        <v>1.0590159493064881E-2</v>
      </c>
      <c r="R76" s="390">
        <v>1.7610978506485404</v>
      </c>
      <c r="S76" s="390">
        <v>2.300093925184122E-3</v>
      </c>
      <c r="T76" s="163">
        <v>0.51612371133956059</v>
      </c>
      <c r="U76" s="424"/>
      <c r="V76" s="424"/>
      <c r="W76" s="424"/>
      <c r="X76" s="424"/>
      <c r="Y76" s="424"/>
      <c r="AB76" s="378"/>
      <c r="AC76" s="460"/>
      <c r="AD76" s="113">
        <v>0.75652407670129396</v>
      </c>
      <c r="AE76" s="113">
        <v>48.943725777214802</v>
      </c>
      <c r="AF76" s="113">
        <v>1.3245271915430161</v>
      </c>
      <c r="AG76" s="65">
        <v>264.30911746692902</v>
      </c>
      <c r="AH76" s="424"/>
      <c r="AI76" s="424"/>
      <c r="AJ76" s="424"/>
      <c r="AK76" s="424"/>
      <c r="AL76" s="424"/>
    </row>
    <row r="77" spans="1:38" x14ac:dyDescent="0.2">
      <c r="A77" s="106" t="s">
        <v>53</v>
      </c>
      <c r="B77" s="103" t="s">
        <v>54</v>
      </c>
      <c r="C77" s="158">
        <v>2.4258302479112352E-4</v>
      </c>
      <c r="D77" s="115">
        <v>1.9407777558184509E-3</v>
      </c>
      <c r="E77" s="115">
        <v>1.6981947310273273E-3</v>
      </c>
      <c r="F77" s="115">
        <v>2.3221105668198575E-2</v>
      </c>
      <c r="G77" s="115">
        <v>3.8887948188195937E-4</v>
      </c>
      <c r="H77" s="159">
        <v>2.7605280360659134E-2</v>
      </c>
      <c r="I77" s="225">
        <f t="shared" si="9"/>
        <v>5.3156043266558123E-2</v>
      </c>
      <c r="J77" s="343">
        <f>I77*1000/GDP!C30</f>
        <v>4.2869470863411635E-5</v>
      </c>
      <c r="P77" s="158">
        <v>1.7169157391968542E-3</v>
      </c>
      <c r="Q77" s="390">
        <v>8.7835722703667757E-3</v>
      </c>
      <c r="R77" s="390">
        <v>0.5593479804018674</v>
      </c>
      <c r="S77" s="390">
        <v>4.2603481919420193E-3</v>
      </c>
      <c r="T77" s="163">
        <v>1.3781143430569114</v>
      </c>
      <c r="U77" s="424"/>
      <c r="V77" s="424"/>
      <c r="W77" s="424"/>
      <c r="X77" s="424"/>
      <c r="Y77" s="424"/>
      <c r="AB77" s="378"/>
      <c r="AC77" s="410">
        <v>0.51335780601985936</v>
      </c>
      <c r="AD77" s="113">
        <v>0.78674530960428435</v>
      </c>
      <c r="AE77" s="113">
        <v>37.877451723160611</v>
      </c>
      <c r="AF77" s="113">
        <v>1.1258481128115638</v>
      </c>
      <c r="AG77" s="65">
        <v>325.18980737545934</v>
      </c>
      <c r="AH77" s="424"/>
      <c r="AI77" s="424"/>
      <c r="AJ77" s="424"/>
      <c r="AK77" s="424"/>
      <c r="AL77" s="424"/>
    </row>
    <row r="78" spans="1:38" x14ac:dyDescent="0.2">
      <c r="A78" s="106" t="s">
        <v>55</v>
      </c>
      <c r="B78" s="103" t="s">
        <v>56</v>
      </c>
      <c r="C78" s="225"/>
      <c r="D78" s="115">
        <v>1.0586575258079364E-3</v>
      </c>
      <c r="E78" s="115">
        <v>1.0586575258079364E-3</v>
      </c>
      <c r="F78" s="115">
        <v>2.2364672127790871E-3</v>
      </c>
      <c r="G78" s="115">
        <v>5.4626837754572931E-4</v>
      </c>
      <c r="H78" s="159">
        <v>1.602021100382545E-2</v>
      </c>
      <c r="I78" s="225">
        <f t="shared" si="9"/>
        <v>1.9861604119958201E-2</v>
      </c>
      <c r="J78" s="343">
        <f>I78*1000/GDP!C31</f>
        <v>5.6005448162369415E-5</v>
      </c>
      <c r="P78" s="460"/>
      <c r="Q78" s="390">
        <v>8.5236158658826729E-3</v>
      </c>
      <c r="R78" s="390">
        <v>0.69734153649046904</v>
      </c>
      <c r="S78" s="390">
        <v>2.7843664396549482E-3</v>
      </c>
      <c r="T78" s="163">
        <v>1.662065935909594</v>
      </c>
      <c r="U78" s="424"/>
      <c r="V78" s="424"/>
      <c r="W78" s="424"/>
      <c r="X78" s="424"/>
      <c r="Y78" s="424"/>
      <c r="AB78" s="378"/>
      <c r="AC78" s="460"/>
      <c r="AD78" s="113">
        <v>0.97575421058216905</v>
      </c>
      <c r="AE78" s="113">
        <v>25.461654064662426</v>
      </c>
      <c r="AF78" s="113">
        <v>1.6777344426211538</v>
      </c>
      <c r="AG78" s="65">
        <v>552.78006282419778</v>
      </c>
      <c r="AH78" s="424"/>
      <c r="AI78" s="424"/>
      <c r="AJ78" s="424"/>
      <c r="AK78" s="424"/>
      <c r="AL78" s="424"/>
    </row>
    <row r="79" spans="1:38" x14ac:dyDescent="0.2">
      <c r="A79" s="106" t="s">
        <v>57</v>
      </c>
      <c r="B79" s="103" t="s">
        <v>58</v>
      </c>
      <c r="C79" s="158">
        <v>1.1889136518720804E-4</v>
      </c>
      <c r="D79" s="115">
        <v>2.9883894855130665E-3</v>
      </c>
      <c r="E79" s="115">
        <v>2.8694981203258585E-3</v>
      </c>
      <c r="F79" s="115">
        <v>7.5759021218384959E-2</v>
      </c>
      <c r="G79" s="115">
        <v>9.2804604571441101E-5</v>
      </c>
      <c r="H79" s="159">
        <v>3.9559642553788896E-2</v>
      </c>
      <c r="I79" s="225">
        <f t="shared" si="9"/>
        <v>0.11839985786225836</v>
      </c>
      <c r="J79" s="343">
        <f>I79*1000/GDP!C32</f>
        <v>5.7671293622374519E-5</v>
      </c>
      <c r="P79" s="158">
        <v>2.7268661740185332E-3</v>
      </c>
      <c r="Q79" s="390">
        <v>6.4268166558956166E-3</v>
      </c>
      <c r="R79" s="390">
        <v>0.38069383904350862</v>
      </c>
      <c r="S79" s="390">
        <v>2.149109665955566E-3</v>
      </c>
      <c r="T79" s="163">
        <v>0.22385849172893638</v>
      </c>
      <c r="U79" s="424"/>
      <c r="V79" s="424"/>
      <c r="W79" s="424"/>
      <c r="X79" s="424"/>
      <c r="Y79" s="424"/>
      <c r="AB79" s="378"/>
      <c r="AC79" s="410">
        <v>0.81533298603154136</v>
      </c>
      <c r="AD79" s="113">
        <v>1.1245011998622891</v>
      </c>
      <c r="AE79" s="113">
        <v>29.746195575236257</v>
      </c>
      <c r="AF79" s="113">
        <v>1.788111708583072</v>
      </c>
      <c r="AG79" s="65">
        <v>123.5933317345216</v>
      </c>
      <c r="AH79" s="424"/>
      <c r="AI79" s="424"/>
      <c r="AJ79" s="424"/>
      <c r="AK79" s="424"/>
      <c r="AL79" s="424"/>
    </row>
    <row r="80" spans="1:38" x14ac:dyDescent="0.2">
      <c r="A80" s="106" t="s">
        <v>59</v>
      </c>
      <c r="B80" s="106" t="s">
        <v>60</v>
      </c>
      <c r="C80" s="225"/>
      <c r="D80" s="115">
        <v>6.5847928945671295E-4</v>
      </c>
      <c r="E80" s="115">
        <v>6.5847928945671295E-4</v>
      </c>
      <c r="F80" s="115">
        <v>3.9263758587643489E-3</v>
      </c>
      <c r="G80" s="115">
        <v>2.1862596687904733E-4</v>
      </c>
      <c r="H80" s="159">
        <v>7.6443203682885078E-3</v>
      </c>
      <c r="I80" s="225">
        <f t="shared" si="9"/>
        <v>1.2447801483388617E-2</v>
      </c>
      <c r="J80" s="343">
        <f>I80*1000/GDP!C33</f>
        <v>5.5170555806955895E-5</v>
      </c>
      <c r="P80" s="460"/>
      <c r="Q80" s="390">
        <v>2.4651977164136706E-2</v>
      </c>
      <c r="R80" s="390">
        <v>0.44421108255889208</v>
      </c>
      <c r="S80" s="390">
        <v>7.258728841546061E-3</v>
      </c>
      <c r="T80" s="163">
        <v>1.5725957946615683</v>
      </c>
      <c r="U80" s="424"/>
      <c r="V80" s="424"/>
      <c r="W80" s="424"/>
      <c r="X80" s="424"/>
      <c r="Y80" s="424"/>
      <c r="AB80" s="378"/>
      <c r="AC80" s="460"/>
      <c r="AD80" s="113">
        <v>2.1792204607577053</v>
      </c>
      <c r="AE80" s="113">
        <v>50.417507482275639</v>
      </c>
      <c r="AF80" s="113">
        <v>3.3697781168509486</v>
      </c>
      <c r="AG80" s="65">
        <v>456.88047102054048</v>
      </c>
      <c r="AH80" s="424"/>
      <c r="AI80" s="424"/>
      <c r="AJ80" s="424"/>
      <c r="AK80" s="424"/>
      <c r="AL80" s="424"/>
    </row>
    <row r="81" spans="1:38" x14ac:dyDescent="0.2">
      <c r="A81" s="106" t="s">
        <v>61</v>
      </c>
      <c r="B81" s="106" t="s">
        <v>62</v>
      </c>
      <c r="C81" s="225"/>
      <c r="D81" s="115">
        <v>4.12332321379065E-3</v>
      </c>
      <c r="E81" s="115">
        <v>4.12332321379065E-3</v>
      </c>
      <c r="F81" s="115">
        <v>2.7895932563273386E-3</v>
      </c>
      <c r="G81" s="115">
        <v>9.5422605751740899E-4</v>
      </c>
      <c r="H81" s="159">
        <v>2.0171933537361745E-2</v>
      </c>
      <c r="I81" s="225">
        <f t="shared" si="9"/>
        <v>2.8039076064997143E-2</v>
      </c>
      <c r="J81" s="343">
        <f>I81*1000/GDP!C34</f>
        <v>7.1642481162560576E-5</v>
      </c>
      <c r="P81" s="460"/>
      <c r="Q81" s="390">
        <v>2.0715241332939373E-2</v>
      </c>
      <c r="R81" s="390">
        <v>0.6867198208673474</v>
      </c>
      <c r="S81" s="390">
        <v>7.8328377338205569E-3</v>
      </c>
      <c r="T81" s="163">
        <v>8.1135602676219705</v>
      </c>
      <c r="U81" s="424"/>
      <c r="V81" s="424"/>
      <c r="W81" s="424"/>
      <c r="X81" s="424"/>
      <c r="Y81" s="424"/>
      <c r="AB81" s="378"/>
      <c r="AC81" s="460"/>
      <c r="AD81" s="113">
        <v>2.0901192069334869</v>
      </c>
      <c r="AE81" s="113">
        <v>69.288417369024273</v>
      </c>
      <c r="AF81" s="113">
        <v>3.468704565890897</v>
      </c>
      <c r="AG81" s="65">
        <v>3593.0201163766428</v>
      </c>
      <c r="AH81" s="424"/>
      <c r="AI81" s="424"/>
      <c r="AJ81" s="424"/>
      <c r="AK81" s="424"/>
      <c r="AL81" s="424"/>
    </row>
    <row r="82" spans="1:38" x14ac:dyDescent="0.2">
      <c r="A82" s="106" t="s">
        <v>63</v>
      </c>
      <c r="B82" s="106" t="s">
        <v>64</v>
      </c>
      <c r="C82" s="225"/>
      <c r="D82" s="451">
        <v>0</v>
      </c>
      <c r="E82" s="451">
        <v>0</v>
      </c>
      <c r="F82" s="451">
        <v>0.2855758274075641</v>
      </c>
      <c r="G82" s="451"/>
      <c r="H82" s="455">
        <v>0.94604433710155622</v>
      </c>
      <c r="I82" s="225">
        <f t="shared" si="9"/>
        <v>1.2316201645091203</v>
      </c>
      <c r="J82" s="343">
        <f>I82*1000/GDP!C35</f>
        <v>6.6407147683342962E-3</v>
      </c>
      <c r="P82" s="399"/>
      <c r="Q82" s="381"/>
      <c r="R82" s="381">
        <v>92.419361620570911</v>
      </c>
      <c r="S82" s="461"/>
      <c r="T82" s="462">
        <v>1.5859390080828071</v>
      </c>
      <c r="U82" s="424"/>
      <c r="V82" s="424"/>
      <c r="W82" s="424"/>
      <c r="X82" s="424"/>
      <c r="Y82" s="424"/>
      <c r="Z82" s="414"/>
      <c r="AA82" s="414"/>
      <c r="AB82" s="414"/>
      <c r="AC82" s="399"/>
      <c r="AD82" s="381"/>
      <c r="AE82" s="381">
        <v>10576.882496576449</v>
      </c>
      <c r="AF82" s="563"/>
      <c r="AG82" s="466">
        <v>6435.6757625956207</v>
      </c>
      <c r="AH82" s="424"/>
      <c r="AI82" s="424"/>
      <c r="AJ82" s="424"/>
      <c r="AK82" s="424"/>
      <c r="AL82" s="424"/>
    </row>
    <row r="83" spans="1:38" x14ac:dyDescent="0.2">
      <c r="A83" s="106" t="s">
        <v>63</v>
      </c>
      <c r="B83" s="106" t="s">
        <v>65</v>
      </c>
      <c r="C83" s="225"/>
      <c r="D83" s="451">
        <v>0</v>
      </c>
      <c r="E83" s="451">
        <v>0</v>
      </c>
      <c r="F83" s="451">
        <v>5.8954860992668889E-2</v>
      </c>
      <c r="G83" s="451"/>
      <c r="H83" s="455">
        <v>0.19491781799762103</v>
      </c>
      <c r="I83" s="225">
        <f t="shared" si="9"/>
        <v>0.25387267899028992</v>
      </c>
      <c r="J83" s="343">
        <f>I83*1000/GDP!C36</f>
        <v>1.6341139754006227E-3</v>
      </c>
      <c r="P83" s="399"/>
      <c r="Q83" s="381"/>
      <c r="R83" s="381">
        <v>18.084313187935241</v>
      </c>
      <c r="S83" s="461"/>
      <c r="T83" s="462">
        <v>0.30989016995122504</v>
      </c>
      <c r="U83" s="424"/>
      <c r="V83" s="424"/>
      <c r="W83" s="424"/>
      <c r="X83" s="424"/>
      <c r="Y83" s="424"/>
      <c r="Z83" s="414"/>
      <c r="AA83" s="414"/>
      <c r="AB83" s="414"/>
      <c r="AC83" s="399"/>
      <c r="AD83" s="381"/>
      <c r="AE83" s="381">
        <v>2105.5307497381746</v>
      </c>
      <c r="AF83" s="563"/>
      <c r="AG83" s="466">
        <v>1257.5343096620711</v>
      </c>
      <c r="AH83" s="424"/>
      <c r="AI83" s="424"/>
      <c r="AJ83" s="424"/>
      <c r="AK83" s="424"/>
      <c r="AL83" s="424"/>
    </row>
    <row r="84" spans="1:38" x14ac:dyDescent="0.2">
      <c r="A84" s="106" t="s">
        <v>66</v>
      </c>
      <c r="B84" s="106" t="s">
        <v>67</v>
      </c>
      <c r="C84" s="225"/>
      <c r="D84" s="451">
        <v>0</v>
      </c>
      <c r="E84" s="451">
        <v>0</v>
      </c>
      <c r="F84" s="451">
        <v>4.8121909850359551E-2</v>
      </c>
      <c r="G84" s="451"/>
      <c r="H84" s="455">
        <v>8.5989957809892818E-3</v>
      </c>
      <c r="I84" s="225">
        <f t="shared" si="9"/>
        <v>5.6720905631348836E-2</v>
      </c>
      <c r="J84" s="343">
        <f>I84*1000/GDP!C37</f>
        <v>2.9812312431067398E-5</v>
      </c>
      <c r="P84" s="399"/>
      <c r="Q84" s="381"/>
      <c r="R84" s="381">
        <v>0.37604055521106161</v>
      </c>
      <c r="S84" s="461"/>
      <c r="T84" s="462">
        <v>6.9346740169268395E-2</v>
      </c>
      <c r="U84" s="424"/>
      <c r="V84" s="424"/>
      <c r="W84" s="424"/>
      <c r="X84" s="424"/>
      <c r="Y84" s="424"/>
      <c r="Z84" s="414"/>
      <c r="AA84" s="414"/>
      <c r="AB84" s="414"/>
      <c r="AC84" s="399"/>
      <c r="AD84" s="381"/>
      <c r="AE84" s="381">
        <v>54.20706795833663</v>
      </c>
      <c r="AF84" s="563"/>
      <c r="AG84" s="466">
        <v>268.71861815591507</v>
      </c>
      <c r="AH84" s="424"/>
      <c r="AI84" s="424"/>
      <c r="AJ84" s="424"/>
      <c r="AK84" s="424"/>
      <c r="AL84" s="424"/>
    </row>
    <row r="85" spans="1:38" x14ac:dyDescent="0.2">
      <c r="A85" s="106" t="s">
        <v>66</v>
      </c>
      <c r="B85" s="106" t="s">
        <v>68</v>
      </c>
      <c r="C85" s="225"/>
      <c r="D85" s="451">
        <v>0</v>
      </c>
      <c r="E85" s="451">
        <v>0</v>
      </c>
      <c r="F85" s="451">
        <v>3.9211852274862065E-4</v>
      </c>
      <c r="G85" s="451"/>
      <c r="H85" s="455">
        <v>2.3443675234940777E-4</v>
      </c>
      <c r="I85" s="225">
        <f t="shared" si="9"/>
        <v>6.2655527509802844E-4</v>
      </c>
      <c r="J85" s="343">
        <f>I85*1000/GDP!C38</f>
        <v>2.9162451715058339E-6</v>
      </c>
      <c r="P85" s="399"/>
      <c r="Q85" s="381"/>
      <c r="R85" s="381">
        <v>0.55227960950509947</v>
      </c>
      <c r="S85" s="461"/>
      <c r="T85" s="462">
        <v>9.7276660725895331E-2</v>
      </c>
      <c r="U85" s="424"/>
      <c r="V85" s="424"/>
      <c r="W85" s="424"/>
      <c r="X85" s="424"/>
      <c r="Y85" s="424"/>
      <c r="Z85" s="414"/>
      <c r="AA85" s="414"/>
      <c r="AB85" s="414"/>
      <c r="AC85" s="399"/>
      <c r="AD85" s="381"/>
      <c r="AE85" s="381">
        <v>79.612312846531779</v>
      </c>
      <c r="AF85" s="563"/>
      <c r="AG85" s="466">
        <v>234.43675234940775</v>
      </c>
      <c r="AH85" s="424"/>
      <c r="AI85" s="424"/>
      <c r="AJ85" s="424"/>
      <c r="AK85" s="424"/>
      <c r="AL85" s="424"/>
    </row>
    <row r="86" spans="1:38" x14ac:dyDescent="0.2">
      <c r="A86" s="106" t="s">
        <v>69</v>
      </c>
      <c r="B86" s="106" t="s">
        <v>70</v>
      </c>
      <c r="C86" s="226">
        <v>3.6229600685154383E-3</v>
      </c>
      <c r="D86" s="406">
        <v>1.0537413411734147E-2</v>
      </c>
      <c r="E86" s="406">
        <v>6.9144533432187096E-3</v>
      </c>
      <c r="F86" s="406">
        <v>0.21127870256474218</v>
      </c>
      <c r="G86" s="406">
        <v>1.3061154515543727E-3</v>
      </c>
      <c r="H86" s="407">
        <v>2.8643573907819811E-2</v>
      </c>
      <c r="I86" s="226">
        <f t="shared" si="9"/>
        <v>0.25176580533585052</v>
      </c>
      <c r="J86" s="344">
        <f>I86*1000/GDP!C39</f>
        <v>6.3539853792012353E-5</v>
      </c>
      <c r="P86" s="153">
        <v>2.0488610788537099E-3</v>
      </c>
      <c r="Q86" s="447">
        <v>2.895888261555245E-3</v>
      </c>
      <c r="R86" s="447">
        <v>0.28961331089585229</v>
      </c>
      <c r="S86" s="447">
        <v>8.43689329858777E-3</v>
      </c>
      <c r="T86" s="155">
        <v>0.47438843835408762</v>
      </c>
      <c r="U86" s="424"/>
      <c r="V86" s="424"/>
      <c r="W86" s="424"/>
      <c r="X86" s="424"/>
      <c r="Y86" s="424"/>
      <c r="Z86" s="414"/>
      <c r="AA86" s="414"/>
      <c r="AB86" s="414"/>
      <c r="AC86" s="413">
        <v>1.2407397494915884</v>
      </c>
      <c r="AD86" s="173">
        <v>1.381050250554934</v>
      </c>
      <c r="AE86" s="173">
        <v>114.82538182866422</v>
      </c>
      <c r="AF86" s="564">
        <v>2.7210738574049431</v>
      </c>
      <c r="AG86" s="247">
        <v>150.75565214642006</v>
      </c>
      <c r="AH86" s="424"/>
      <c r="AI86" s="424"/>
      <c r="AJ86" s="424"/>
      <c r="AK86" s="424"/>
      <c r="AL86" s="424"/>
    </row>
    <row r="88" spans="1:38" s="8" customFormat="1" ht="13.5" thickBot="1" x14ac:dyDescent="0.25"/>
    <row r="89" spans="1:38" ht="13.5" thickTop="1" x14ac:dyDescent="0.2"/>
    <row r="91" spans="1:38" ht="20.25" thickBot="1" x14ac:dyDescent="0.35">
      <c r="A91" s="367" t="s">
        <v>87</v>
      </c>
    </row>
    <row r="92" spans="1:38" ht="13.5" thickTop="1" x14ac:dyDescent="0.2"/>
    <row r="93" spans="1:38" ht="12.75" customHeight="1" x14ac:dyDescent="0.2">
      <c r="C93" s="18" t="s">
        <v>84</v>
      </c>
      <c r="D93" s="634" t="s">
        <v>366</v>
      </c>
      <c r="P93" s="23" t="s">
        <v>78</v>
      </c>
      <c r="AC93" s="26" t="s">
        <v>73</v>
      </c>
    </row>
    <row r="94" spans="1:38" ht="25.5" x14ac:dyDescent="0.2">
      <c r="C94" s="114" t="s">
        <v>182</v>
      </c>
      <c r="D94" s="656"/>
      <c r="P94" s="393" t="s">
        <v>182</v>
      </c>
      <c r="AC94" s="394" t="s">
        <v>182</v>
      </c>
    </row>
    <row r="95" spans="1:38" x14ac:dyDescent="0.2">
      <c r="A95" s="106" t="s">
        <v>329</v>
      </c>
      <c r="B95" s="106" t="s">
        <v>2</v>
      </c>
      <c r="C95" s="167">
        <f>SUM(C97:C124)</f>
        <v>1.9284169449228368</v>
      </c>
      <c r="D95" s="332">
        <f>C95*1000/GDP!C3</f>
        <v>1.2964325857008221E-4</v>
      </c>
      <c r="E95" s="122"/>
      <c r="F95" s="122"/>
      <c r="G95" s="122"/>
      <c r="H95" s="122"/>
      <c r="I95" s="122"/>
      <c r="J95" s="122"/>
      <c r="K95" s="122"/>
      <c r="L95" s="122"/>
      <c r="M95" s="122"/>
      <c r="N95" s="122"/>
      <c r="O95" s="122"/>
      <c r="P95" s="123">
        <v>1.294392317455447</v>
      </c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58">
        <v>1868.7699475868783</v>
      </c>
    </row>
    <row r="96" spans="1:38" x14ac:dyDescent="0.2">
      <c r="A96" s="106" t="s">
        <v>329</v>
      </c>
      <c r="B96" s="106" t="s">
        <v>319</v>
      </c>
      <c r="C96" s="168">
        <f>SUM(C97:C123)</f>
        <v>1.9273688490170227</v>
      </c>
      <c r="D96" s="333">
        <f>C96*1000/GDP!C4</f>
        <v>1.5031987743179109E-4</v>
      </c>
      <c r="E96" s="122"/>
      <c r="F96" s="122"/>
      <c r="G96" s="122"/>
      <c r="H96" s="122"/>
      <c r="I96" s="122"/>
      <c r="J96" s="122"/>
      <c r="K96" s="122"/>
      <c r="L96" s="122"/>
      <c r="M96" s="122"/>
      <c r="N96" s="122"/>
      <c r="O96" s="122"/>
      <c r="P96" s="166">
        <v>1.2936888143608418</v>
      </c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59">
        <v>1867.7542698642101</v>
      </c>
    </row>
    <row r="97" spans="1:29" x14ac:dyDescent="0.2">
      <c r="A97" s="106" t="s">
        <v>3</v>
      </c>
      <c r="B97" s="106" t="s">
        <v>4</v>
      </c>
      <c r="C97" s="168">
        <v>3.2588418714655946E-2</v>
      </c>
      <c r="D97" s="333">
        <f>C97*1000/GDP!C5</f>
        <v>1.0068782083142065E-4</v>
      </c>
      <c r="E97" s="122"/>
      <c r="F97" s="122"/>
      <c r="G97" s="122"/>
      <c r="H97" s="122"/>
      <c r="I97" s="122"/>
      <c r="J97" s="122"/>
      <c r="K97" s="122"/>
      <c r="L97" s="122"/>
      <c r="M97" s="122"/>
      <c r="N97" s="122"/>
      <c r="O97" s="122"/>
      <c r="P97" s="166">
        <v>1.8044528634914698</v>
      </c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59">
        <v>1629.4209357327973</v>
      </c>
    </row>
    <row r="98" spans="1:29" x14ac:dyDescent="0.2">
      <c r="A98" s="106" t="s">
        <v>5</v>
      </c>
      <c r="B98" s="103" t="s">
        <v>6</v>
      </c>
      <c r="C98" s="168">
        <v>0.12536603056509024</v>
      </c>
      <c r="D98" s="333">
        <f>C98*1000/GDP!C6</f>
        <v>3.2313247785295871E-4</v>
      </c>
      <c r="E98" s="122"/>
      <c r="F98" s="122"/>
      <c r="G98" s="122"/>
      <c r="H98" s="122"/>
      <c r="I98" s="122"/>
      <c r="J98" s="122"/>
      <c r="K98" s="122"/>
      <c r="L98" s="122"/>
      <c r="M98" s="122"/>
      <c r="N98" s="122"/>
      <c r="O98" s="122"/>
      <c r="P98" s="166">
        <v>1.202436510311627</v>
      </c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59">
        <v>2009.271408730729</v>
      </c>
    </row>
    <row r="99" spans="1:29" x14ac:dyDescent="0.2">
      <c r="A99" s="106" t="s">
        <v>7</v>
      </c>
      <c r="B99" s="103" t="s">
        <v>8</v>
      </c>
      <c r="C99" s="168">
        <v>2.4841200132846183E-2</v>
      </c>
      <c r="D99" s="333">
        <f>C99*1000/GDP!C7</f>
        <v>2.4453851130932218E-4</v>
      </c>
      <c r="E99" s="122"/>
      <c r="F99" s="122"/>
      <c r="G99" s="122"/>
      <c r="H99" s="122"/>
      <c r="I99" s="122"/>
      <c r="J99" s="122"/>
      <c r="K99" s="122"/>
      <c r="L99" s="122"/>
      <c r="M99" s="122"/>
      <c r="N99" s="122"/>
      <c r="O99" s="122"/>
      <c r="P99" s="166">
        <v>0.4439892785137835</v>
      </c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59">
        <v>735.24624521882538</v>
      </c>
    </row>
    <row r="100" spans="1:29" x14ac:dyDescent="0.2">
      <c r="A100" s="106" t="s">
        <v>9</v>
      </c>
      <c r="B100" s="103" t="s">
        <v>10</v>
      </c>
      <c r="C100" s="168">
        <v>7.2217822096993893E-3</v>
      </c>
      <c r="D100" s="333">
        <f>C100*1000/GDP!C8</f>
        <v>9.8473924617851688E-5</v>
      </c>
      <c r="E100" s="122"/>
      <c r="F100" s="122"/>
      <c r="G100" s="122"/>
      <c r="H100" s="122"/>
      <c r="I100" s="122"/>
      <c r="J100" s="122"/>
      <c r="K100" s="122"/>
      <c r="L100" s="122"/>
      <c r="M100" s="122"/>
      <c r="N100" s="122"/>
      <c r="O100" s="122"/>
      <c r="P100" s="166">
        <v>0.82159069507387816</v>
      </c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59">
        <v>699.17368150787047</v>
      </c>
    </row>
    <row r="101" spans="1:29" x14ac:dyDescent="0.2">
      <c r="A101" s="106" t="s">
        <v>11</v>
      </c>
      <c r="B101" s="103" t="s">
        <v>12</v>
      </c>
      <c r="C101" s="168"/>
      <c r="D101" s="333">
        <f>C101*1000/GDP!C9</f>
        <v>0</v>
      </c>
      <c r="E101" s="122"/>
      <c r="F101" s="122"/>
      <c r="G101" s="122"/>
      <c r="H101" s="122"/>
      <c r="I101" s="122"/>
      <c r="J101" s="122"/>
      <c r="K101" s="122"/>
      <c r="L101" s="122"/>
      <c r="M101" s="122"/>
      <c r="N101" s="122"/>
      <c r="O101" s="122"/>
      <c r="P101" s="166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59"/>
    </row>
    <row r="102" spans="1:29" x14ac:dyDescent="0.2">
      <c r="A102" s="106" t="s">
        <v>13</v>
      </c>
      <c r="B102" s="103" t="s">
        <v>14</v>
      </c>
      <c r="C102" s="168">
        <v>3.6325816691399807E-4</v>
      </c>
      <c r="D102" s="333">
        <f>C102*1000/GDP!C10</f>
        <v>1.3445142347415337E-6</v>
      </c>
      <c r="E102" s="122"/>
      <c r="F102" s="122"/>
      <c r="G102" s="122"/>
      <c r="H102" s="122"/>
      <c r="I102" s="122"/>
      <c r="J102" s="122"/>
      <c r="K102" s="122"/>
      <c r="L102" s="122"/>
      <c r="M102" s="122"/>
      <c r="N102" s="122"/>
      <c r="O102" s="122"/>
      <c r="P102" s="166">
        <v>1.1007823239818124</v>
      </c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59">
        <v>816.7804843945047</v>
      </c>
    </row>
    <row r="103" spans="1:29" x14ac:dyDescent="0.2">
      <c r="A103" s="106" t="s">
        <v>15</v>
      </c>
      <c r="B103" s="103" t="s">
        <v>16</v>
      </c>
      <c r="C103" s="168"/>
      <c r="D103" s="333">
        <f>C103*1000/GDP!C11</f>
        <v>0</v>
      </c>
      <c r="E103" s="122"/>
      <c r="F103" s="122"/>
      <c r="G103" s="122"/>
      <c r="H103" s="122"/>
      <c r="I103" s="122"/>
      <c r="J103" s="122"/>
      <c r="K103" s="122"/>
      <c r="L103" s="122"/>
      <c r="M103" s="122"/>
      <c r="N103" s="122"/>
      <c r="O103" s="122"/>
      <c r="P103" s="166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59"/>
    </row>
    <row r="104" spans="1:29" x14ac:dyDescent="0.2">
      <c r="A104" s="106" t="s">
        <v>17</v>
      </c>
      <c r="B104" s="103" t="s">
        <v>18</v>
      </c>
      <c r="C104" s="168">
        <v>3.7994842098669967E-3</v>
      </c>
      <c r="D104" s="333">
        <f>C104*1000/GDP!C12</f>
        <v>1.3183955757892351E-4</v>
      </c>
      <c r="E104" s="122"/>
      <c r="F104" s="122"/>
      <c r="G104" s="122"/>
      <c r="H104" s="122"/>
      <c r="I104" s="122"/>
      <c r="J104" s="122"/>
      <c r="K104" s="122"/>
      <c r="L104" s="122"/>
      <c r="M104" s="122"/>
      <c r="N104" s="122"/>
      <c r="O104" s="122"/>
      <c r="P104" s="166">
        <v>0.25963120802611978</v>
      </c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59">
        <v>86.19756106467176</v>
      </c>
    </row>
    <row r="105" spans="1:29" x14ac:dyDescent="0.2">
      <c r="A105" s="106" t="s">
        <v>19</v>
      </c>
      <c r="B105" s="103" t="s">
        <v>20</v>
      </c>
      <c r="C105" s="168">
        <v>3.2839568706160996E-4</v>
      </c>
      <c r="D105" s="333">
        <f>C105*1000/GDP!C13</f>
        <v>1.8760643666577736E-6</v>
      </c>
      <c r="E105" s="122"/>
      <c r="F105" s="122"/>
      <c r="G105" s="122"/>
      <c r="H105" s="122"/>
      <c r="I105" s="122"/>
      <c r="J105" s="122"/>
      <c r="K105" s="122"/>
      <c r="L105" s="122"/>
      <c r="M105" s="122"/>
      <c r="N105" s="122"/>
      <c r="O105" s="122"/>
      <c r="P105" s="166">
        <v>0.25261206697046917</v>
      </c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59">
        <v>74.773171823258863</v>
      </c>
    </row>
    <row r="106" spans="1:29" x14ac:dyDescent="0.2">
      <c r="A106" s="106" t="s">
        <v>21</v>
      </c>
      <c r="B106" s="103" t="s">
        <v>22</v>
      </c>
      <c r="C106" s="168">
        <v>0.10356490568893202</v>
      </c>
      <c r="D106" s="333">
        <f>C106*1000/GDP!C14</f>
        <v>5.1052252477283423E-5</v>
      </c>
      <c r="E106" s="122"/>
      <c r="F106" s="122"/>
      <c r="G106" s="122"/>
      <c r="H106" s="122"/>
      <c r="I106" s="122"/>
      <c r="J106" s="122"/>
      <c r="K106" s="122"/>
      <c r="L106" s="122"/>
      <c r="M106" s="122"/>
      <c r="N106" s="122"/>
      <c r="O106" s="122"/>
      <c r="P106" s="166">
        <v>1.2161214853092064</v>
      </c>
      <c r="Q106" s="122"/>
      <c r="R106" s="122"/>
      <c r="S106" s="122"/>
      <c r="T106" s="122"/>
      <c r="U106" s="122"/>
      <c r="V106" s="122"/>
      <c r="W106" s="122"/>
      <c r="X106" s="122"/>
      <c r="Y106" s="122"/>
      <c r="Z106" s="122"/>
      <c r="AA106" s="122"/>
      <c r="AB106" s="122"/>
      <c r="AC106" s="59">
        <v>1584.6062953578958</v>
      </c>
    </row>
    <row r="107" spans="1:29" x14ac:dyDescent="0.2">
      <c r="A107" s="106" t="s">
        <v>23</v>
      </c>
      <c r="B107" s="103" t="s">
        <v>24</v>
      </c>
      <c r="C107" s="168">
        <v>0.89585940560017918</v>
      </c>
      <c r="D107" s="333">
        <f>C107*1000/GDP!C15</f>
        <v>3.0282656760165948E-4</v>
      </c>
      <c r="E107" s="122"/>
      <c r="F107" s="122"/>
      <c r="G107" s="122"/>
      <c r="H107" s="122"/>
      <c r="I107" s="122"/>
      <c r="J107" s="122"/>
      <c r="K107" s="122"/>
      <c r="L107" s="122"/>
      <c r="M107" s="122"/>
      <c r="N107" s="122"/>
      <c r="O107" s="122"/>
      <c r="P107" s="166">
        <v>1.6195596232489906</v>
      </c>
      <c r="Q107" s="122"/>
      <c r="R107" s="122"/>
      <c r="S107" s="122"/>
      <c r="T107" s="122"/>
      <c r="U107" s="122"/>
      <c r="V107" s="122"/>
      <c r="W107" s="122"/>
      <c r="X107" s="122"/>
      <c r="Y107" s="122"/>
      <c r="Z107" s="122"/>
      <c r="AA107" s="122"/>
      <c r="AB107" s="122"/>
      <c r="AC107" s="59">
        <v>2183.1663721396399</v>
      </c>
    </row>
    <row r="108" spans="1:29" x14ac:dyDescent="0.2">
      <c r="A108" s="106" t="s">
        <v>25</v>
      </c>
      <c r="B108" s="103" t="s">
        <v>26</v>
      </c>
      <c r="C108" s="168"/>
      <c r="D108" s="333">
        <f>C108*1000/GDP!C16</f>
        <v>0</v>
      </c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66"/>
      <c r="Q108" s="122"/>
      <c r="R108" s="122"/>
      <c r="S108" s="122"/>
      <c r="T108" s="122"/>
      <c r="U108" s="122"/>
      <c r="V108" s="122"/>
      <c r="W108" s="122"/>
      <c r="X108" s="122"/>
      <c r="Y108" s="122"/>
      <c r="Z108" s="122"/>
      <c r="AA108" s="122"/>
      <c r="AB108" s="122"/>
      <c r="AC108" s="59"/>
    </row>
    <row r="109" spans="1:29" x14ac:dyDescent="0.2">
      <c r="A109" s="106" t="s">
        <v>27</v>
      </c>
      <c r="B109" s="103" t="s">
        <v>28</v>
      </c>
      <c r="C109" s="168">
        <v>2.1331744697222689E-2</v>
      </c>
      <c r="D109" s="333">
        <f>C109*1000/GDP!C17</f>
        <v>1.1014992537073901E-4</v>
      </c>
      <c r="E109" s="122"/>
      <c r="F109" s="122"/>
      <c r="G109" s="122"/>
      <c r="H109" s="122"/>
      <c r="I109" s="122"/>
      <c r="J109" s="122"/>
      <c r="K109" s="122"/>
      <c r="L109" s="122"/>
      <c r="M109" s="122"/>
      <c r="N109" s="122"/>
      <c r="O109" s="122"/>
      <c r="P109" s="166">
        <v>1.169503546996858</v>
      </c>
      <c r="Q109" s="122"/>
      <c r="R109" s="122"/>
      <c r="S109" s="122"/>
      <c r="T109" s="122"/>
      <c r="U109" s="122"/>
      <c r="V109" s="122"/>
      <c r="W109" s="122"/>
      <c r="X109" s="122"/>
      <c r="Y109" s="122"/>
      <c r="Z109" s="122"/>
      <c r="AA109" s="122"/>
      <c r="AB109" s="122"/>
      <c r="AC109" s="59">
        <v>1601.0503558386984</v>
      </c>
    </row>
    <row r="110" spans="1:29" x14ac:dyDescent="0.2">
      <c r="A110" s="106" t="s">
        <v>29</v>
      </c>
      <c r="B110" s="103" t="s">
        <v>30</v>
      </c>
      <c r="C110" s="168"/>
      <c r="D110" s="333">
        <f>C110*1000/GDP!C18</f>
        <v>0</v>
      </c>
      <c r="E110" s="122"/>
      <c r="F110" s="122"/>
      <c r="G110" s="122"/>
      <c r="H110" s="122"/>
      <c r="I110" s="122"/>
      <c r="J110" s="122"/>
      <c r="K110" s="122"/>
      <c r="L110" s="122"/>
      <c r="M110" s="122"/>
      <c r="N110" s="122"/>
      <c r="O110" s="122"/>
      <c r="P110" s="166"/>
      <c r="Q110" s="122"/>
      <c r="R110" s="122"/>
      <c r="S110" s="122"/>
      <c r="T110" s="122"/>
      <c r="U110" s="122"/>
      <c r="V110" s="122"/>
      <c r="W110" s="122"/>
      <c r="X110" s="122"/>
      <c r="Y110" s="122"/>
      <c r="Z110" s="122"/>
      <c r="AA110" s="122"/>
      <c r="AB110" s="122"/>
      <c r="AC110" s="59"/>
    </row>
    <row r="111" spans="1:29" x14ac:dyDescent="0.2">
      <c r="A111" s="106" t="s">
        <v>31</v>
      </c>
      <c r="B111" s="103" t="s">
        <v>32</v>
      </c>
      <c r="C111" s="168">
        <v>7.0231075476889955E-4</v>
      </c>
      <c r="D111" s="333">
        <f>C111*1000/GDP!C19</f>
        <v>4.1052342821789477E-7</v>
      </c>
      <c r="E111" s="122"/>
      <c r="F111" s="122"/>
      <c r="G111" s="122"/>
      <c r="H111" s="122"/>
      <c r="I111" s="122"/>
      <c r="J111" s="122"/>
      <c r="K111" s="122"/>
      <c r="L111" s="122"/>
      <c r="M111" s="122"/>
      <c r="N111" s="122"/>
      <c r="O111" s="122"/>
      <c r="P111" s="166">
        <v>1.1327592818853218</v>
      </c>
      <c r="Q111" s="122"/>
      <c r="R111" s="122"/>
      <c r="S111" s="122"/>
      <c r="T111" s="122"/>
      <c r="U111" s="122"/>
      <c r="V111" s="122"/>
      <c r="W111" s="122"/>
      <c r="X111" s="122"/>
      <c r="Y111" s="122"/>
      <c r="Z111" s="122"/>
      <c r="AA111" s="122"/>
      <c r="AB111" s="122"/>
      <c r="AC111" s="59">
        <v>274.12774621624794</v>
      </c>
    </row>
    <row r="112" spans="1:29" x14ac:dyDescent="0.2">
      <c r="A112" s="106" t="s">
        <v>33</v>
      </c>
      <c r="B112" s="103" t="s">
        <v>34</v>
      </c>
      <c r="C112" s="168"/>
      <c r="D112" s="333">
        <f>C112*1000/GDP!C20</f>
        <v>0</v>
      </c>
      <c r="E112" s="122"/>
      <c r="F112" s="122"/>
      <c r="G112" s="122"/>
      <c r="H112" s="122"/>
      <c r="I112" s="122"/>
      <c r="J112" s="122"/>
      <c r="K112" s="122"/>
      <c r="L112" s="122"/>
      <c r="M112" s="122"/>
      <c r="N112" s="122"/>
      <c r="O112" s="122"/>
      <c r="P112" s="166"/>
      <c r="Q112" s="122"/>
      <c r="R112" s="122"/>
      <c r="S112" s="122"/>
      <c r="T112" s="122"/>
      <c r="U112" s="122"/>
      <c r="V112" s="122"/>
      <c r="W112" s="122"/>
      <c r="X112" s="122"/>
      <c r="Y112" s="122"/>
      <c r="Z112" s="122"/>
      <c r="AA112" s="122"/>
      <c r="AB112" s="122"/>
      <c r="AC112" s="59"/>
    </row>
    <row r="113" spans="1:29" x14ac:dyDescent="0.2">
      <c r="A113" s="106" t="s">
        <v>35</v>
      </c>
      <c r="B113" s="103" t="s">
        <v>36</v>
      </c>
      <c r="C113" s="168"/>
      <c r="D113" s="333">
        <f>C113*1000/GDP!C21</f>
        <v>0</v>
      </c>
      <c r="E113" s="122"/>
      <c r="F113" s="122"/>
      <c r="G113" s="122"/>
      <c r="H113" s="122"/>
      <c r="I113" s="122"/>
      <c r="J113" s="122"/>
      <c r="K113" s="122"/>
      <c r="L113" s="122"/>
      <c r="M113" s="122"/>
      <c r="N113" s="122"/>
      <c r="O113" s="122"/>
      <c r="P113" s="166"/>
      <c r="Q113" s="122"/>
      <c r="R113" s="122"/>
      <c r="S113" s="122"/>
      <c r="T113" s="122"/>
      <c r="U113" s="122"/>
      <c r="V113" s="122"/>
      <c r="W113" s="122"/>
      <c r="X113" s="122"/>
      <c r="Y113" s="122"/>
      <c r="Z113" s="122"/>
      <c r="AA113" s="122"/>
      <c r="AB113" s="122"/>
      <c r="AC113" s="59"/>
    </row>
    <row r="114" spans="1:29" x14ac:dyDescent="0.2">
      <c r="A114" s="106" t="s">
        <v>37</v>
      </c>
      <c r="B114" s="103" t="s">
        <v>38</v>
      </c>
      <c r="C114" s="168">
        <v>6.9753878860565359E-3</v>
      </c>
      <c r="D114" s="333">
        <f>C114*1000/GDP!C22</f>
        <v>1.6118374817581421E-4</v>
      </c>
      <c r="E114" s="122"/>
      <c r="F114" s="122"/>
      <c r="G114" s="122"/>
      <c r="H114" s="122"/>
      <c r="I114" s="122"/>
      <c r="J114" s="122"/>
      <c r="K114" s="122"/>
      <c r="L114" s="122"/>
      <c r="M114" s="122"/>
      <c r="N114" s="122"/>
      <c r="O114" s="122"/>
      <c r="P114" s="166">
        <v>2.968250164279377</v>
      </c>
      <c r="Q114" s="122"/>
      <c r="R114" s="122"/>
      <c r="S114" s="122"/>
      <c r="T114" s="122"/>
      <c r="U114" s="122"/>
      <c r="V114" s="122"/>
      <c r="W114" s="122"/>
      <c r="X114" s="122"/>
      <c r="Y114" s="122"/>
      <c r="Z114" s="122"/>
      <c r="AA114" s="122"/>
      <c r="AB114" s="122"/>
      <c r="AC114" s="59">
        <v>2944.5041629651419</v>
      </c>
    </row>
    <row r="115" spans="1:29" x14ac:dyDescent="0.2">
      <c r="A115" s="106" t="s">
        <v>39</v>
      </c>
      <c r="B115" s="103" t="s">
        <v>40</v>
      </c>
      <c r="C115" s="168"/>
      <c r="D115" s="333">
        <f>C115*1000/GDP!C23</f>
        <v>0</v>
      </c>
      <c r="E115" s="122"/>
      <c r="F115" s="122"/>
      <c r="G115" s="122"/>
      <c r="H115" s="122"/>
      <c r="I115" s="122"/>
      <c r="J115" s="122"/>
      <c r="K115" s="122"/>
      <c r="L115" s="122"/>
      <c r="M115" s="122"/>
      <c r="N115" s="122"/>
      <c r="O115" s="122"/>
      <c r="P115" s="166"/>
      <c r="Q115" s="122"/>
      <c r="R115" s="122"/>
      <c r="S115" s="122"/>
      <c r="T115" s="122"/>
      <c r="U115" s="122"/>
      <c r="V115" s="122"/>
      <c r="W115" s="122"/>
      <c r="X115" s="122"/>
      <c r="Y115" s="122"/>
      <c r="Z115" s="122"/>
      <c r="AA115" s="122"/>
      <c r="AB115" s="122"/>
      <c r="AC115" s="59"/>
    </row>
    <row r="116" spans="1:29" x14ac:dyDescent="0.2">
      <c r="A116" s="106" t="s">
        <v>41</v>
      </c>
      <c r="B116" s="103" t="s">
        <v>42</v>
      </c>
      <c r="C116" s="168">
        <v>0.5844294017448366</v>
      </c>
      <c r="D116" s="333">
        <f>C116*1000/GDP!C24</f>
        <v>9.252820143421576E-4</v>
      </c>
      <c r="E116" s="122"/>
      <c r="F116" s="122"/>
      <c r="G116" s="122"/>
      <c r="H116" s="122"/>
      <c r="I116" s="122"/>
      <c r="J116" s="122"/>
      <c r="K116" s="122"/>
      <c r="L116" s="122"/>
      <c r="M116" s="122"/>
      <c r="N116" s="122"/>
      <c r="O116" s="122"/>
      <c r="P116" s="166">
        <v>1.2041401086738159</v>
      </c>
      <c r="Q116" s="122"/>
      <c r="R116" s="122"/>
      <c r="S116" s="122"/>
      <c r="T116" s="122"/>
      <c r="U116" s="122"/>
      <c r="V116" s="122"/>
      <c r="W116" s="122"/>
      <c r="X116" s="122"/>
      <c r="Y116" s="122"/>
      <c r="Z116" s="122"/>
      <c r="AA116" s="122"/>
      <c r="AB116" s="122"/>
      <c r="AC116" s="59">
        <v>2274.6206652848387</v>
      </c>
    </row>
    <row r="117" spans="1:29" x14ac:dyDescent="0.2">
      <c r="A117" s="106" t="s">
        <v>43</v>
      </c>
      <c r="B117" s="103" t="s">
        <v>44</v>
      </c>
      <c r="C117" s="168">
        <v>5.8268274398835698E-4</v>
      </c>
      <c r="D117" s="333">
        <f>C117*1000/GDP!C25</f>
        <v>7.7120648217563824E-7</v>
      </c>
      <c r="E117" s="122"/>
      <c r="F117" s="122"/>
      <c r="G117" s="122"/>
      <c r="H117" s="122"/>
      <c r="I117" s="122"/>
      <c r="J117" s="122"/>
      <c r="K117" s="122"/>
      <c r="L117" s="122"/>
      <c r="M117" s="122"/>
      <c r="N117" s="122"/>
      <c r="O117" s="122"/>
      <c r="P117" s="166">
        <v>0.66213948180495119</v>
      </c>
      <c r="Q117" s="122"/>
      <c r="R117" s="122"/>
      <c r="S117" s="122"/>
      <c r="T117" s="122"/>
      <c r="U117" s="122"/>
      <c r="V117" s="122"/>
      <c r="W117" s="122"/>
      <c r="X117" s="122"/>
      <c r="Y117" s="122"/>
      <c r="Z117" s="122"/>
      <c r="AA117" s="122"/>
      <c r="AB117" s="122"/>
      <c r="AC117" s="59">
        <v>359.54173862008849</v>
      </c>
    </row>
    <row r="118" spans="1:29" x14ac:dyDescent="0.2">
      <c r="A118" s="106" t="s">
        <v>45</v>
      </c>
      <c r="B118" s="103" t="s">
        <v>46</v>
      </c>
      <c r="C118" s="168"/>
      <c r="D118" s="333">
        <f>C118*1000/GDP!C26</f>
        <v>0</v>
      </c>
      <c r="E118" s="122"/>
      <c r="F118" s="122"/>
      <c r="G118" s="122"/>
      <c r="H118" s="122"/>
      <c r="I118" s="122"/>
      <c r="J118" s="122"/>
      <c r="K118" s="122"/>
      <c r="L118" s="122"/>
      <c r="M118" s="122"/>
      <c r="N118" s="122"/>
      <c r="O118" s="122"/>
      <c r="P118" s="166"/>
      <c r="Q118" s="122"/>
      <c r="R118" s="122"/>
      <c r="S118" s="122"/>
      <c r="T118" s="122"/>
      <c r="U118" s="122"/>
      <c r="V118" s="122"/>
      <c r="W118" s="122"/>
      <c r="X118" s="122"/>
      <c r="Y118" s="122"/>
      <c r="Z118" s="122"/>
      <c r="AA118" s="122"/>
      <c r="AB118" s="122"/>
      <c r="AC118" s="59"/>
    </row>
    <row r="119" spans="1:29" x14ac:dyDescent="0.2">
      <c r="A119" s="106" t="s">
        <v>47</v>
      </c>
      <c r="B119" s="103" t="s">
        <v>48</v>
      </c>
      <c r="C119" s="168">
        <v>0.11136220428696263</v>
      </c>
      <c r="D119" s="333">
        <f>C119*1000/GDP!C27</f>
        <v>3.3150912937995869E-4</v>
      </c>
      <c r="E119" s="122"/>
      <c r="F119" s="122"/>
      <c r="G119" s="122"/>
      <c r="H119" s="122"/>
      <c r="I119" s="122"/>
      <c r="J119" s="122"/>
      <c r="K119" s="122"/>
      <c r="L119" s="122"/>
      <c r="M119" s="122"/>
      <c r="N119" s="122"/>
      <c r="O119" s="122"/>
      <c r="P119" s="166">
        <v>0.84570325248300904</v>
      </c>
      <c r="Q119" s="122"/>
      <c r="R119" s="122"/>
      <c r="S119" s="122"/>
      <c r="T119" s="122"/>
      <c r="U119" s="122"/>
      <c r="V119" s="122"/>
      <c r="W119" s="122"/>
      <c r="X119" s="122"/>
      <c r="Y119" s="122"/>
      <c r="Z119" s="122"/>
      <c r="AA119" s="122"/>
      <c r="AB119" s="122"/>
      <c r="AC119" s="59">
        <v>1136.6251713371644</v>
      </c>
    </row>
    <row r="120" spans="1:29" x14ac:dyDescent="0.2">
      <c r="A120" s="106" t="s">
        <v>49</v>
      </c>
      <c r="B120" s="103" t="s">
        <v>50</v>
      </c>
      <c r="C120" s="168">
        <v>8.0522359279412009E-3</v>
      </c>
      <c r="D120" s="333">
        <f>C120*1000/GDP!C28</f>
        <v>6.6247374929585023E-5</v>
      </c>
      <c r="E120" s="122"/>
      <c r="F120" s="122"/>
      <c r="G120" s="122"/>
      <c r="H120" s="122"/>
      <c r="I120" s="122"/>
      <c r="J120" s="122"/>
      <c r="K120" s="122"/>
      <c r="L120" s="122"/>
      <c r="M120" s="122"/>
      <c r="N120" s="122"/>
      <c r="O120" s="122"/>
      <c r="P120" s="166">
        <v>1.0866715152417277</v>
      </c>
      <c r="Q120" s="122"/>
      <c r="R120" s="122"/>
      <c r="S120" s="122"/>
      <c r="T120" s="122"/>
      <c r="U120" s="122"/>
      <c r="V120" s="122"/>
      <c r="W120" s="122"/>
      <c r="X120" s="122"/>
      <c r="Y120" s="122"/>
      <c r="Z120" s="122"/>
      <c r="AA120" s="122"/>
      <c r="AB120" s="122"/>
      <c r="AC120" s="59">
        <v>1804.9613868165093</v>
      </c>
    </row>
    <row r="121" spans="1:29" x14ac:dyDescent="0.2">
      <c r="A121" s="106" t="s">
        <v>51</v>
      </c>
      <c r="B121" s="103" t="s">
        <v>52</v>
      </c>
      <c r="C121" s="168"/>
      <c r="D121" s="333">
        <f>C121*1000/GDP!C29</f>
        <v>0</v>
      </c>
      <c r="E121" s="122"/>
      <c r="F121" s="122"/>
      <c r="G121" s="122"/>
      <c r="H121" s="122"/>
      <c r="I121" s="122"/>
      <c r="J121" s="122"/>
      <c r="K121" s="122"/>
      <c r="L121" s="122"/>
      <c r="M121" s="122"/>
      <c r="N121" s="122"/>
      <c r="O121" s="122"/>
      <c r="P121" s="166"/>
      <c r="Q121" s="122"/>
      <c r="R121" s="122"/>
      <c r="S121" s="122"/>
      <c r="T121" s="122"/>
      <c r="U121" s="122"/>
      <c r="V121" s="122"/>
      <c r="W121" s="122"/>
      <c r="X121" s="122"/>
      <c r="Y121" s="122"/>
      <c r="Z121" s="122"/>
      <c r="AA121" s="122"/>
      <c r="AB121" s="122"/>
      <c r="AC121" s="59"/>
    </row>
    <row r="122" spans="1:29" x14ac:dyDescent="0.2">
      <c r="A122" s="106" t="s">
        <v>53</v>
      </c>
      <c r="B122" s="103" t="s">
        <v>54</v>
      </c>
      <c r="C122" s="168"/>
      <c r="D122" s="333">
        <f>C122*1000/GDP!C30</f>
        <v>0</v>
      </c>
      <c r="E122" s="122"/>
      <c r="F122" s="122"/>
      <c r="G122" s="122"/>
      <c r="H122" s="122"/>
      <c r="I122" s="122"/>
      <c r="J122" s="122"/>
      <c r="K122" s="122"/>
      <c r="L122" s="122"/>
      <c r="M122" s="122"/>
      <c r="N122" s="122"/>
      <c r="O122" s="122"/>
      <c r="P122" s="166"/>
      <c r="Q122" s="122"/>
      <c r="R122" s="122"/>
      <c r="S122" s="122"/>
      <c r="T122" s="122"/>
      <c r="U122" s="122"/>
      <c r="V122" s="122"/>
      <c r="W122" s="122"/>
      <c r="X122" s="122"/>
      <c r="Y122" s="122"/>
      <c r="Z122" s="122"/>
      <c r="AA122" s="122"/>
      <c r="AB122" s="122"/>
      <c r="AC122" s="59"/>
    </row>
    <row r="123" spans="1:29" x14ac:dyDescent="0.2">
      <c r="A123" s="106" t="s">
        <v>55</v>
      </c>
      <c r="B123" s="103" t="s">
        <v>56</v>
      </c>
      <c r="C123" s="168"/>
      <c r="D123" s="333">
        <f>C123*1000/GDP!C31</f>
        <v>0</v>
      </c>
      <c r="E123" s="122"/>
      <c r="F123" s="122"/>
      <c r="G123" s="122"/>
      <c r="H123" s="122"/>
      <c r="I123" s="122"/>
      <c r="J123" s="122"/>
      <c r="K123" s="122"/>
      <c r="L123" s="122"/>
      <c r="M123" s="122"/>
      <c r="N123" s="122"/>
      <c r="O123" s="122"/>
      <c r="P123" s="166"/>
      <c r="Q123" s="122"/>
      <c r="R123" s="122"/>
      <c r="S123" s="122"/>
      <c r="T123" s="122"/>
      <c r="U123" s="122"/>
      <c r="V123" s="122"/>
      <c r="W123" s="122"/>
      <c r="X123" s="122"/>
      <c r="Y123" s="122"/>
      <c r="Z123" s="122"/>
      <c r="AA123" s="122"/>
      <c r="AB123" s="122"/>
      <c r="AC123" s="59"/>
    </row>
    <row r="124" spans="1:29" x14ac:dyDescent="0.2">
      <c r="A124" s="106" t="s">
        <v>57</v>
      </c>
      <c r="B124" s="103" t="s">
        <v>58</v>
      </c>
      <c r="C124" s="168">
        <v>1.0480959058141402E-3</v>
      </c>
      <c r="D124" s="333">
        <f>C124*1000/GDP!C32</f>
        <v>5.1051621023848865E-7</v>
      </c>
      <c r="E124" s="122"/>
      <c r="F124" s="122"/>
      <c r="G124" s="122"/>
      <c r="H124" s="122"/>
      <c r="I124" s="122"/>
      <c r="J124" s="122"/>
      <c r="K124" s="122"/>
      <c r="L124" s="122"/>
      <c r="M124" s="122"/>
      <c r="N124" s="122"/>
      <c r="O124" s="122"/>
      <c r="P124" s="166">
        <v>0.63138307579165076</v>
      </c>
      <c r="Q124" s="122"/>
      <c r="R124" s="122"/>
      <c r="S124" s="122"/>
      <c r="T124" s="122"/>
      <c r="U124" s="122"/>
      <c r="V124" s="122"/>
      <c r="W124" s="122"/>
      <c r="X124" s="122"/>
      <c r="Y124" s="122"/>
      <c r="Z124" s="122"/>
      <c r="AA124" s="122"/>
      <c r="AB124" s="122"/>
      <c r="AC124" s="59">
        <v>680.40811461782596</v>
      </c>
    </row>
    <row r="125" spans="1:29" x14ac:dyDescent="0.2">
      <c r="A125" s="106" t="s">
        <v>59</v>
      </c>
      <c r="B125" s="106" t="s">
        <v>60</v>
      </c>
      <c r="C125" s="168"/>
      <c r="D125" s="333">
        <f>C125*1000/GDP!C33</f>
        <v>0</v>
      </c>
      <c r="E125" s="122"/>
      <c r="F125" s="122"/>
      <c r="G125" s="122"/>
      <c r="H125" s="122"/>
      <c r="I125" s="122"/>
      <c r="J125" s="122"/>
      <c r="K125" s="122"/>
      <c r="L125" s="122"/>
      <c r="M125" s="122"/>
      <c r="N125" s="122"/>
      <c r="O125" s="122"/>
      <c r="P125" s="166"/>
      <c r="Q125" s="122"/>
      <c r="R125" s="122"/>
      <c r="S125" s="122"/>
      <c r="T125" s="122"/>
      <c r="U125" s="122"/>
      <c r="V125" s="122"/>
      <c r="W125" s="122"/>
      <c r="X125" s="122"/>
      <c r="Y125" s="122"/>
      <c r="Z125" s="122"/>
      <c r="AA125" s="122"/>
      <c r="AB125" s="122"/>
      <c r="AC125" s="59"/>
    </row>
    <row r="126" spans="1:29" x14ac:dyDescent="0.2">
      <c r="A126" s="106" t="s">
        <v>61</v>
      </c>
      <c r="B126" s="106" t="s">
        <v>62</v>
      </c>
      <c r="C126" s="168">
        <v>5.4573310048596445E-4</v>
      </c>
      <c r="D126" s="333">
        <f>C126*1000/GDP!C34</f>
        <v>1.3943994902228412E-6</v>
      </c>
      <c r="E126" s="122"/>
      <c r="F126" s="122"/>
      <c r="G126" s="122"/>
      <c r="H126" s="122"/>
      <c r="I126" s="122"/>
      <c r="J126" s="122"/>
      <c r="K126" s="122"/>
      <c r="L126" s="122"/>
      <c r="M126" s="122"/>
      <c r="N126" s="122"/>
      <c r="O126" s="122"/>
      <c r="P126" s="166">
        <v>1.2403025011044646</v>
      </c>
      <c r="Q126" s="122"/>
      <c r="R126" s="122"/>
      <c r="S126" s="122"/>
      <c r="T126" s="122"/>
      <c r="U126" s="122"/>
      <c r="V126" s="122"/>
      <c r="W126" s="122"/>
      <c r="X126" s="122"/>
      <c r="Y126" s="122"/>
      <c r="Z126" s="122"/>
      <c r="AA126" s="122"/>
      <c r="AB126" s="122"/>
      <c r="AC126" s="59">
        <v>1461.0763463010594</v>
      </c>
    </row>
    <row r="127" spans="1:29" x14ac:dyDescent="0.2">
      <c r="A127" s="106" t="s">
        <v>63</v>
      </c>
      <c r="B127" s="106" t="s">
        <v>64</v>
      </c>
      <c r="C127" s="215"/>
      <c r="D127" s="333">
        <f>C127*1000/GDP!C35</f>
        <v>0</v>
      </c>
      <c r="E127" s="378"/>
      <c r="F127" s="378"/>
      <c r="G127" s="378"/>
      <c r="H127" s="378"/>
      <c r="I127" s="378"/>
      <c r="J127" s="378"/>
      <c r="K127" s="378"/>
      <c r="L127" s="378"/>
      <c r="M127" s="378"/>
      <c r="N127" s="378"/>
      <c r="O127" s="378"/>
      <c r="P127" s="214"/>
      <c r="Q127" s="378"/>
      <c r="R127" s="378"/>
      <c r="S127" s="378"/>
      <c r="T127" s="378"/>
      <c r="U127" s="378"/>
      <c r="V127" s="378"/>
      <c r="W127" s="378"/>
      <c r="X127" s="378"/>
      <c r="Y127" s="378"/>
      <c r="Z127" s="378"/>
      <c r="AA127" s="378"/>
      <c r="AB127" s="378"/>
      <c r="AC127" s="76"/>
    </row>
    <row r="128" spans="1:29" x14ac:dyDescent="0.2">
      <c r="A128" s="106" t="s">
        <v>63</v>
      </c>
      <c r="B128" s="106" t="s">
        <v>65</v>
      </c>
      <c r="C128" s="160"/>
      <c r="D128" s="333">
        <f>C128*1000/GDP!C36</f>
        <v>0</v>
      </c>
      <c r="E128" s="378"/>
      <c r="F128" s="378"/>
      <c r="G128" s="378"/>
      <c r="H128" s="378"/>
      <c r="I128" s="378"/>
      <c r="J128" s="378"/>
      <c r="K128" s="378"/>
      <c r="L128" s="378"/>
      <c r="M128" s="378"/>
      <c r="N128" s="378"/>
      <c r="O128" s="378"/>
      <c r="P128" s="160"/>
      <c r="Q128" s="378"/>
      <c r="R128" s="378"/>
      <c r="S128" s="378"/>
      <c r="T128" s="378"/>
      <c r="U128" s="378"/>
      <c r="V128" s="378"/>
      <c r="W128" s="378"/>
      <c r="X128" s="378"/>
      <c r="Y128" s="378"/>
      <c r="Z128" s="378"/>
      <c r="AA128" s="378"/>
      <c r="AB128" s="378"/>
      <c r="AC128" s="76"/>
    </row>
    <row r="129" spans="1:32" x14ac:dyDescent="0.2">
      <c r="A129" s="106" t="s">
        <v>66</v>
      </c>
      <c r="B129" s="106" t="s">
        <v>67</v>
      </c>
      <c r="C129" s="160"/>
      <c r="D129" s="333">
        <f>C129*1000/GDP!C37</f>
        <v>0</v>
      </c>
      <c r="P129" s="160"/>
      <c r="AC129" s="76"/>
    </row>
    <row r="130" spans="1:32" x14ac:dyDescent="0.2">
      <c r="A130" s="106" t="s">
        <v>66</v>
      </c>
      <c r="B130" s="106" t="s">
        <v>68</v>
      </c>
      <c r="C130" s="453">
        <v>0.2939705805336667</v>
      </c>
      <c r="D130" s="333">
        <f>C130*1000/GDP!C38</f>
        <v>1.3682596254766892E-3</v>
      </c>
      <c r="P130" s="160" t="s">
        <v>313</v>
      </c>
      <c r="AC130" s="76" t="s">
        <v>313</v>
      </c>
    </row>
    <row r="131" spans="1:32" x14ac:dyDescent="0.2">
      <c r="A131" s="106" t="s">
        <v>69</v>
      </c>
      <c r="B131" s="106" t="s">
        <v>70</v>
      </c>
      <c r="C131" s="161"/>
      <c r="D131" s="334">
        <f>C131*1000/GDP!C39</f>
        <v>0</v>
      </c>
      <c r="P131" s="161"/>
      <c r="AC131" s="77"/>
    </row>
    <row r="133" spans="1:32" s="8" customFormat="1" ht="13.5" thickBot="1" x14ac:dyDescent="0.25"/>
    <row r="134" spans="1:32" s="459" customFormat="1" ht="13.5" thickTop="1" x14ac:dyDescent="0.2"/>
    <row r="136" spans="1:32" ht="20.25" thickBot="1" x14ac:dyDescent="0.35">
      <c r="A136" s="367" t="s">
        <v>88</v>
      </c>
    </row>
    <row r="137" spans="1:32" ht="13.5" thickTop="1" x14ac:dyDescent="0.2"/>
    <row r="138" spans="1:32" ht="12.75" customHeight="1" x14ac:dyDescent="0.2">
      <c r="C138" s="18" t="s">
        <v>84</v>
      </c>
      <c r="D138" s="127"/>
      <c r="E138" s="127"/>
      <c r="F138" s="127"/>
      <c r="G138" s="127"/>
      <c r="H138" s="127"/>
      <c r="I138" s="127"/>
      <c r="J138" s="127"/>
      <c r="K138" s="128"/>
      <c r="L138" s="634" t="s">
        <v>367</v>
      </c>
      <c r="M138" s="634" t="s">
        <v>366</v>
      </c>
      <c r="P138" s="23" t="s">
        <v>234</v>
      </c>
      <c r="Q138" s="98"/>
      <c r="R138" s="99"/>
      <c r="AC138" s="26" t="s">
        <v>240</v>
      </c>
      <c r="AD138" s="100"/>
      <c r="AE138" s="101"/>
    </row>
    <row r="139" spans="1:32" ht="38.25" x14ac:dyDescent="0.2">
      <c r="C139" s="129" t="s">
        <v>249</v>
      </c>
      <c r="D139" s="129" t="s">
        <v>241</v>
      </c>
      <c r="E139" s="129" t="s">
        <v>242</v>
      </c>
      <c r="F139" s="129" t="s">
        <v>243</v>
      </c>
      <c r="G139" s="129" t="s">
        <v>244</v>
      </c>
      <c r="H139" s="129" t="s">
        <v>245</v>
      </c>
      <c r="I139" s="129" t="s">
        <v>246</v>
      </c>
      <c r="J139" s="129" t="s">
        <v>247</v>
      </c>
      <c r="K139" s="129" t="s">
        <v>248</v>
      </c>
      <c r="L139" s="656"/>
      <c r="M139" s="656"/>
      <c r="N139" s="15"/>
      <c r="O139" s="15"/>
      <c r="P139" s="393" t="s">
        <v>221</v>
      </c>
      <c r="Q139" s="392" t="s">
        <v>222</v>
      </c>
      <c r="R139" s="392" t="s">
        <v>223</v>
      </c>
      <c r="AB139" s="15"/>
      <c r="AC139" s="394" t="s">
        <v>221</v>
      </c>
      <c r="AD139" s="394" t="s">
        <v>222</v>
      </c>
      <c r="AE139" s="394" t="s">
        <v>223</v>
      </c>
    </row>
    <row r="140" spans="1:32" s="382" customFormat="1" x14ac:dyDescent="0.2">
      <c r="A140" s="106" t="s">
        <v>329</v>
      </c>
      <c r="B140" s="106" t="s">
        <v>368</v>
      </c>
      <c r="C140" s="216">
        <f>SUM(C142:C153,C155,C157:C176)</f>
        <v>0.26574068865308448</v>
      </c>
      <c r="D140" s="216">
        <f t="shared" ref="D140:K140" si="10">SUM(D142:D153,D155,D157:D176)</f>
        <v>0.37996723715009523</v>
      </c>
      <c r="E140" s="216">
        <f t="shared" si="10"/>
        <v>0.36156173511195588</v>
      </c>
      <c r="F140" s="216">
        <f t="shared" si="10"/>
        <v>0.23551465243581923</v>
      </c>
      <c r="G140" s="216">
        <f t="shared" si="10"/>
        <v>0.32418916859478192</v>
      </c>
      <c r="H140" s="216">
        <f t="shared" si="10"/>
        <v>0.30289256912661205</v>
      </c>
      <c r="I140" s="216">
        <f t="shared" si="10"/>
        <v>3.0226036217265082E-2</v>
      </c>
      <c r="J140" s="216">
        <f t="shared" si="10"/>
        <v>5.5778068555313427E-2</v>
      </c>
      <c r="K140" s="216">
        <f t="shared" si="10"/>
        <v>5.8669165985343913E-2</v>
      </c>
      <c r="L140" s="357">
        <f>SUM(C140:E140)</f>
        <v>1.0072696609151355</v>
      </c>
      <c r="M140" s="345">
        <f>L140*1000/VLOOKUP(B140,GDP!$A$3:$C$39,3,FALSE)</f>
        <v>6.7716538917389122E-5</v>
      </c>
      <c r="N140" s="206"/>
      <c r="O140" s="206"/>
      <c r="P140" s="218">
        <v>0.29624625848464697</v>
      </c>
      <c r="Q140" s="216">
        <v>0.12744987874161517</v>
      </c>
      <c r="R140" s="217">
        <v>5.6342421124195824E-2</v>
      </c>
      <c r="S140" s="210"/>
      <c r="U140" s="365"/>
      <c r="V140" s="365"/>
      <c r="W140" s="365"/>
      <c r="X140" s="365"/>
      <c r="Y140" s="365"/>
      <c r="Z140" s="365"/>
      <c r="AB140" s="206"/>
      <c r="AC140" s="218">
        <v>163.2908366189003</v>
      </c>
      <c r="AD140" s="216">
        <v>230.78997316580322</v>
      </c>
      <c r="AE140" s="217">
        <v>443.56889976982103</v>
      </c>
      <c r="AF140" s="124"/>
    </row>
    <row r="141" spans="1:32" s="382" customFormat="1" x14ac:dyDescent="0.2">
      <c r="A141" s="106" t="s">
        <v>329</v>
      </c>
      <c r="B141" s="106" t="s">
        <v>349</v>
      </c>
      <c r="C141" s="293">
        <f>SUM(C143:C147,C149:C153,C155,C157:C176)</f>
        <v>0.24531377473893962</v>
      </c>
      <c r="D141" s="483">
        <f t="shared" ref="D141:K141" si="11">SUM(D143:D147,D149:D153,D155,D157:D176)</f>
        <v>0.35357957672326007</v>
      </c>
      <c r="E141" s="483">
        <f t="shared" si="11"/>
        <v>0.3225396891995943</v>
      </c>
      <c r="F141" s="483">
        <f t="shared" si="11"/>
        <v>0.21711596226032956</v>
      </c>
      <c r="G141" s="483">
        <f t="shared" si="11"/>
        <v>0.30095614229612616</v>
      </c>
      <c r="H141" s="483">
        <f t="shared" si="11"/>
        <v>0.26918517464170583</v>
      </c>
      <c r="I141" s="483">
        <f t="shared" si="11"/>
        <v>2.8197812478609998E-2</v>
      </c>
      <c r="J141" s="483">
        <f t="shared" si="11"/>
        <v>5.2623434427133943E-2</v>
      </c>
      <c r="K141" s="483">
        <f t="shared" si="11"/>
        <v>5.3354514557888519E-2</v>
      </c>
      <c r="L141" s="346">
        <f>SUM(L143:L147,L149:L153,L155,L157:L176)</f>
        <v>0.92143304066179421</v>
      </c>
      <c r="M141" s="347">
        <f>L141*1000/VLOOKUP(B141,GDP!$A$3:$C$39,3,FALSE)</f>
        <v>7.1864657252567301E-5</v>
      </c>
      <c r="N141" s="206"/>
      <c r="O141" s="206"/>
      <c r="P141" s="219">
        <v>0.32468383578517435</v>
      </c>
      <c r="Q141" s="220">
        <v>0.14218167379095067</v>
      </c>
      <c r="R141" s="221">
        <v>6.5517083004616103E-2</v>
      </c>
      <c r="S141" s="210"/>
      <c r="U141" s="365"/>
      <c r="V141" s="365"/>
      <c r="W141" s="365"/>
      <c r="X141" s="365"/>
      <c r="Y141" s="365"/>
      <c r="Z141" s="365"/>
      <c r="AB141" s="206"/>
      <c r="AC141" s="219">
        <v>179.07565623722675</v>
      </c>
      <c r="AD141" s="220">
        <v>254.52758690642466</v>
      </c>
      <c r="AE141" s="221">
        <v>513.76918822516893</v>
      </c>
      <c r="AF141" s="124"/>
    </row>
    <row r="142" spans="1:32" x14ac:dyDescent="0.2">
      <c r="A142" s="106" t="s">
        <v>89</v>
      </c>
      <c r="B142" s="106" t="s">
        <v>58</v>
      </c>
      <c r="C142" s="293">
        <v>1.0999534302573404E-2</v>
      </c>
      <c r="D142" s="294">
        <v>1.7738373187246668E-2</v>
      </c>
      <c r="E142" s="294">
        <v>3.0519944856744644E-2</v>
      </c>
      <c r="F142" s="294">
        <v>9.1384264451764233E-3</v>
      </c>
      <c r="G142" s="294">
        <v>1.4737061967325193E-2</v>
      </c>
      <c r="H142" s="294">
        <v>2.5356007219228382E-2</v>
      </c>
      <c r="I142" s="294">
        <v>1.8611078573969797E-3</v>
      </c>
      <c r="J142" s="294">
        <v>3.0013112199214738E-3</v>
      </c>
      <c r="K142" s="295">
        <v>5.1639376375162624E-3</v>
      </c>
      <c r="L142" s="346">
        <f t="shared" ref="L142:L181" si="12">SUM(C142:E142)</f>
        <v>5.9257852346564721E-2</v>
      </c>
      <c r="M142" s="347">
        <f>L142*1000/VLOOKUP(B142,GDP!$A$3:$C$39,3,FALSE)</f>
        <v>2.8863860682044099E-5</v>
      </c>
      <c r="P142" s="219">
        <v>0.17925375296849558</v>
      </c>
      <c r="Q142" s="220">
        <v>5.9716973638121319E-2</v>
      </c>
      <c r="R142" s="221">
        <v>2.8396166439816017E-2</v>
      </c>
      <c r="AC142" s="410">
        <v>115.61026049816351</v>
      </c>
      <c r="AD142" s="390">
        <v>119.95090345398469</v>
      </c>
      <c r="AE142" s="163">
        <v>225.47640536345938</v>
      </c>
    </row>
    <row r="143" spans="1:32" x14ac:dyDescent="0.2">
      <c r="A143" s="106" t="s">
        <v>90</v>
      </c>
      <c r="B143" s="106" t="s">
        <v>22</v>
      </c>
      <c r="C143" s="293">
        <v>2.1563276966287025E-2</v>
      </c>
      <c r="D143" s="294">
        <v>3.4900365211393766E-2</v>
      </c>
      <c r="E143" s="294">
        <v>6.0397374766189574E-2</v>
      </c>
      <c r="F143" s="294">
        <v>1.6635773000698875E-2</v>
      </c>
      <c r="G143" s="294">
        <v>2.6925154010958619E-2</v>
      </c>
      <c r="H143" s="294">
        <v>4.6595747854992049E-2</v>
      </c>
      <c r="I143" s="294">
        <v>4.9275039655881508E-3</v>
      </c>
      <c r="J143" s="294">
        <v>7.9752112004351488E-3</v>
      </c>
      <c r="K143" s="295">
        <v>1.380162691119753E-2</v>
      </c>
      <c r="L143" s="346">
        <f t="shared" si="12"/>
        <v>0.11686101694387037</v>
      </c>
      <c r="M143" s="347">
        <f>L143*1000/VLOOKUP(B143,GDP!$A$3:$C$39,3,FALSE)</f>
        <v>5.7606561818248774E-5</v>
      </c>
      <c r="P143" s="158">
        <v>0.40333357528773184</v>
      </c>
      <c r="Q143" s="115">
        <v>0.13485580028212713</v>
      </c>
      <c r="R143" s="159">
        <v>6.4498510704081746E-2</v>
      </c>
      <c r="AC143" s="410">
        <v>260.13123259330371</v>
      </c>
      <c r="AD143" s="390">
        <v>270.87901637274211</v>
      </c>
      <c r="AE143" s="163">
        <v>512.14280546198916</v>
      </c>
    </row>
    <row r="144" spans="1:32" x14ac:dyDescent="0.2">
      <c r="A144" s="106" t="s">
        <v>91</v>
      </c>
      <c r="B144" s="106" t="s">
        <v>42</v>
      </c>
      <c r="C144" s="293">
        <v>2.1550813626633324E-2</v>
      </c>
      <c r="D144" s="294">
        <v>3.4780980921447061E-2</v>
      </c>
      <c r="E144" s="294">
        <v>5.9997935834762102E-2</v>
      </c>
      <c r="F144" s="294">
        <v>1.7085910579081022E-2</v>
      </c>
      <c r="G144" s="294">
        <v>2.7575048449314798E-2</v>
      </c>
      <c r="H144" s="294">
        <v>4.7567548231000623E-2</v>
      </c>
      <c r="I144" s="294">
        <v>4.4649030475523042E-3</v>
      </c>
      <c r="J144" s="294">
        <v>7.2059324721322638E-3</v>
      </c>
      <c r="K144" s="295">
        <v>1.2430387603761483E-2</v>
      </c>
      <c r="L144" s="346">
        <f t="shared" si="12"/>
        <v>0.11632973038284249</v>
      </c>
      <c r="M144" s="347">
        <f>L144*1000/VLOOKUP(B144,GDP!$A$3:$C$39,3,FALSE)</f>
        <v>1.8417589350426202E-4</v>
      </c>
      <c r="P144" s="158">
        <v>0.41788805988038991</v>
      </c>
      <c r="Q144" s="115">
        <v>0.13932471442186842</v>
      </c>
      <c r="R144" s="159">
        <v>6.6422407137174538E-2</v>
      </c>
      <c r="AC144" s="410">
        <v>269.51819229321831</v>
      </c>
      <c r="AD144" s="390">
        <v>279.85553101945982</v>
      </c>
      <c r="AE144" s="163">
        <v>527.41927783176288</v>
      </c>
    </row>
    <row r="145" spans="1:32" x14ac:dyDescent="0.2">
      <c r="A145" s="106" t="s">
        <v>92</v>
      </c>
      <c r="B145" s="106" t="s">
        <v>24</v>
      </c>
      <c r="C145" s="293">
        <v>2.8362929035595848E-2</v>
      </c>
      <c r="D145" s="294">
        <v>4.5952729133796874E-2</v>
      </c>
      <c r="E145" s="294">
        <v>7.9698105109745496E-2</v>
      </c>
      <c r="F145" s="294">
        <v>2.1045349523335654E-2</v>
      </c>
      <c r="G145" s="294">
        <v>3.4097016036609348E-2</v>
      </c>
      <c r="H145" s="294">
        <v>5.9136151850788604E-2</v>
      </c>
      <c r="I145" s="294">
        <v>7.3175795122601911E-3</v>
      </c>
      <c r="J145" s="294">
        <v>1.1855713097187524E-2</v>
      </c>
      <c r="K145" s="295">
        <v>2.0561953258956885E-2</v>
      </c>
      <c r="L145" s="346">
        <f t="shared" si="12"/>
        <v>0.15401376327913824</v>
      </c>
      <c r="M145" s="347">
        <f>L145*1000/VLOOKUP(B145,GDP!$A$3:$C$39,3,FALSE)</f>
        <v>5.2061137055306037E-5</v>
      </c>
      <c r="P145" s="158">
        <v>0.57543228565861992</v>
      </c>
      <c r="Q145" s="115">
        <v>0.19259477468865824</v>
      </c>
      <c r="R145" s="159">
        <v>9.231518669595723E-2</v>
      </c>
      <c r="AC145" s="410">
        <v>371.12682631386156</v>
      </c>
      <c r="AD145" s="390">
        <v>386.85679827675801</v>
      </c>
      <c r="AE145" s="163">
        <v>733.01783537496226</v>
      </c>
      <c r="AF145" s="384"/>
    </row>
    <row r="146" spans="1:32" x14ac:dyDescent="0.2">
      <c r="A146" s="106" t="s">
        <v>93</v>
      </c>
      <c r="B146" s="106" t="s">
        <v>54</v>
      </c>
      <c r="C146" s="293">
        <v>5.1603206118557175E-3</v>
      </c>
      <c r="D146" s="294">
        <v>8.3213108467159493E-3</v>
      </c>
      <c r="E146" s="294">
        <v>1.4294821836855381E-2</v>
      </c>
      <c r="F146" s="294">
        <v>4.7700246533945272E-3</v>
      </c>
      <c r="G146" s="294">
        <v>7.691936387867246E-3</v>
      </c>
      <c r="H146" s="294">
        <v>1.3213646536036027E-2</v>
      </c>
      <c r="I146" s="294">
        <v>3.9029595846119038E-4</v>
      </c>
      <c r="J146" s="294">
        <v>6.2937445884870321E-4</v>
      </c>
      <c r="K146" s="295">
        <v>1.0811753008193553E-3</v>
      </c>
      <c r="L146" s="346">
        <f t="shared" si="12"/>
        <v>2.777645329542705E-2</v>
      </c>
      <c r="M146" s="347">
        <f>L146*1000/VLOOKUP(B146,GDP!$A$3:$C$39,3,FALSE)</f>
        <v>2.2401250771544238E-5</v>
      </c>
      <c r="P146" s="158">
        <v>0.12929154652539715</v>
      </c>
      <c r="Q146" s="115">
        <v>4.3070035992420562E-2</v>
      </c>
      <c r="R146" s="159">
        <v>2.0448158447663279E-2</v>
      </c>
      <c r="AC146" s="410">
        <v>83.386981452146529</v>
      </c>
      <c r="AD146" s="390">
        <v>86.512919432147811</v>
      </c>
      <c r="AE146" s="163">
        <v>162.36618674754618</v>
      </c>
    </row>
    <row r="147" spans="1:32" x14ac:dyDescent="0.2">
      <c r="A147" s="106" t="s">
        <v>94</v>
      </c>
      <c r="B147" s="106" t="s">
        <v>54</v>
      </c>
      <c r="C147" s="293">
        <v>6.2173905966012195E-3</v>
      </c>
      <c r="D147" s="294">
        <v>5.7039150417878852E-3</v>
      </c>
      <c r="E147" s="294">
        <v>5.5980404854643817E-3</v>
      </c>
      <c r="F147" s="294">
        <v>6.0601311187252283E-3</v>
      </c>
      <c r="G147" s="294">
        <v>5.5596431503273543E-3</v>
      </c>
      <c r="H147" s="294">
        <v>5.4564465305415501E-3</v>
      </c>
      <c r="I147" s="294">
        <v>1.5725947787599128E-4</v>
      </c>
      <c r="J147" s="294">
        <v>1.4427189146053076E-4</v>
      </c>
      <c r="K147" s="295">
        <v>1.4159395492283148E-4</v>
      </c>
      <c r="L147" s="346">
        <f t="shared" si="12"/>
        <v>1.7519346123853488E-2</v>
      </c>
      <c r="M147" s="347">
        <f>L147*1000/VLOOKUP(B147,GDP!$A$3:$C$39,3,FALSE)</f>
        <v>1.4129063264478586E-5</v>
      </c>
      <c r="P147" s="158">
        <v>0.12267486841802076</v>
      </c>
      <c r="Q147" s="115">
        <v>4.2079678976219982E-2</v>
      </c>
      <c r="R147" s="159">
        <v>1.9477578760832163E-2</v>
      </c>
      <c r="AC147" s="410">
        <v>57.107099913052792</v>
      </c>
      <c r="AD147" s="390">
        <v>76.290769582537393</v>
      </c>
      <c r="AE147" s="163">
        <v>159.28126678465296</v>
      </c>
    </row>
    <row r="148" spans="1:32" x14ac:dyDescent="0.2">
      <c r="A148" s="106" t="s">
        <v>95</v>
      </c>
      <c r="B148" s="106" t="s">
        <v>58</v>
      </c>
      <c r="C148" s="293">
        <v>9.4273796115713505E-3</v>
      </c>
      <c r="D148" s="294">
        <v>8.6492872395885524E-3</v>
      </c>
      <c r="E148" s="294">
        <v>8.502101055616957E-3</v>
      </c>
      <c r="F148" s="294">
        <v>9.2602637303132521E-3</v>
      </c>
      <c r="G148" s="294">
        <v>8.495964331330555E-3</v>
      </c>
      <c r="H148" s="294">
        <v>8.3513872656778235E-3</v>
      </c>
      <c r="I148" s="294">
        <v>1.6711588125809887E-4</v>
      </c>
      <c r="J148" s="294">
        <v>1.5332290825799752E-4</v>
      </c>
      <c r="K148" s="295">
        <v>1.5071378993913414E-4</v>
      </c>
      <c r="L148" s="346">
        <f t="shared" si="12"/>
        <v>2.6578767906776862E-2</v>
      </c>
      <c r="M148" s="347">
        <f>L148*1000/VLOOKUP(B148,GDP!$A$3:$C$39,3,FALSE)</f>
        <v>1.2946231150512935E-5</v>
      </c>
      <c r="P148" s="158">
        <v>0.18455673614122983</v>
      </c>
      <c r="Q148" s="115">
        <v>6.3309829955807931E-2</v>
      </c>
      <c r="R148" s="159">
        <v>2.9350577717601956E-2</v>
      </c>
      <c r="AC148" s="410">
        <v>85.914092318650461</v>
      </c>
      <c r="AD148" s="390">
        <v>114.78119051710603</v>
      </c>
      <c r="AE148" s="163">
        <v>240.01942218414172</v>
      </c>
    </row>
    <row r="149" spans="1:32" x14ac:dyDescent="0.2">
      <c r="A149" s="106" t="s">
        <v>96</v>
      </c>
      <c r="B149" s="106" t="s">
        <v>24</v>
      </c>
      <c r="C149" s="293">
        <v>3.5145795284036371E-2</v>
      </c>
      <c r="D149" s="294">
        <v>3.2395407091036631E-2</v>
      </c>
      <c r="E149" s="294">
        <v>3.2099340808586369E-2</v>
      </c>
      <c r="F149" s="294">
        <v>3.5142838051600324E-2</v>
      </c>
      <c r="G149" s="294">
        <v>3.2392681281367103E-2</v>
      </c>
      <c r="H149" s="294">
        <v>3.2096639910483261E-2</v>
      </c>
      <c r="I149" s="294">
        <v>2.9572324360442399E-6</v>
      </c>
      <c r="J149" s="294">
        <v>2.7258096695278058E-6</v>
      </c>
      <c r="K149" s="295">
        <v>2.7008981031055592E-6</v>
      </c>
      <c r="L149" s="346">
        <f t="shared" si="12"/>
        <v>9.9640543183659364E-2</v>
      </c>
      <c r="M149" s="347">
        <f>L149*1000/VLOOKUP(B149,GDP!$A$3:$C$39,3,FALSE)</f>
        <v>3.3681405249139074E-5</v>
      </c>
      <c r="P149" s="158">
        <v>0.71734014617501851</v>
      </c>
      <c r="Q149" s="115">
        <v>0.24722200520266813</v>
      </c>
      <c r="R149" s="159">
        <v>0.11553122043064569</v>
      </c>
      <c r="AC149" s="410">
        <v>333.93323284170685</v>
      </c>
      <c r="AD149" s="390">
        <v>448.21532610332378</v>
      </c>
      <c r="AE149" s="163">
        <v>944.77652326967223</v>
      </c>
    </row>
    <row r="150" spans="1:32" x14ac:dyDescent="0.2">
      <c r="A150" s="106" t="s">
        <v>97</v>
      </c>
      <c r="B150" s="106" t="s">
        <v>32</v>
      </c>
      <c r="C150" s="293">
        <v>1.941759601718003E-2</v>
      </c>
      <c r="D150" s="294">
        <v>1.7888928343490079E-2</v>
      </c>
      <c r="E150" s="294">
        <v>1.7695237526607403E-2</v>
      </c>
      <c r="F150" s="294">
        <v>1.8722370824432562E-2</v>
      </c>
      <c r="G150" s="294">
        <v>1.7248435378004297E-2</v>
      </c>
      <c r="H150" s="294">
        <v>1.7061679443039112E-2</v>
      </c>
      <c r="I150" s="294">
        <v>6.9522519274746789E-4</v>
      </c>
      <c r="J150" s="294">
        <v>6.4049296548578116E-4</v>
      </c>
      <c r="K150" s="295">
        <v>6.3355808356829095E-4</v>
      </c>
      <c r="L150" s="346">
        <f t="shared" si="12"/>
        <v>5.5001761887277512E-2</v>
      </c>
      <c r="M150" s="347">
        <f>L150*1000/VLOOKUP(B150,GDP!$A$3:$C$39,3,FALSE)</f>
        <v>3.2150314792515828E-5</v>
      </c>
      <c r="P150" s="158">
        <v>0.40159243987793636</v>
      </c>
      <c r="Q150" s="115">
        <v>0.13833316467325601</v>
      </c>
      <c r="R150" s="159">
        <v>6.4535391511812382E-2</v>
      </c>
      <c r="AC150" s="410">
        <v>186.9476599745594</v>
      </c>
      <c r="AD150" s="390">
        <v>250.79905190518636</v>
      </c>
      <c r="AE150" s="163">
        <v>527.74931826310024</v>
      </c>
    </row>
    <row r="151" spans="1:32" x14ac:dyDescent="0.2">
      <c r="A151" s="106" t="s">
        <v>98</v>
      </c>
      <c r="B151" s="106" t="s">
        <v>22</v>
      </c>
      <c r="C151" s="293">
        <v>1.5525934715106073E-2</v>
      </c>
      <c r="D151" s="294">
        <v>1.4296271985128135E-2</v>
      </c>
      <c r="E151" s="294">
        <v>1.413470919541733E-2</v>
      </c>
      <c r="F151" s="294">
        <v>1.5049156043763738E-2</v>
      </c>
      <c r="G151" s="294">
        <v>1.3857254451736975E-2</v>
      </c>
      <c r="H151" s="294">
        <v>1.3700653018210525E-2</v>
      </c>
      <c r="I151" s="294">
        <v>4.7677867134233477E-4</v>
      </c>
      <c r="J151" s="294">
        <v>4.3901753339115897E-4</v>
      </c>
      <c r="K151" s="295">
        <v>4.3405617720680429E-4</v>
      </c>
      <c r="L151" s="346">
        <f t="shared" si="12"/>
        <v>4.3956915895651538E-2</v>
      </c>
      <c r="M151" s="347">
        <f>L151*1000/VLOOKUP(B151,GDP!$A$3:$C$39,3,FALSE)</f>
        <v>2.1668532921450269E-5</v>
      </c>
      <c r="P151" s="158">
        <v>0.42910990691176609</v>
      </c>
      <c r="Q151" s="115">
        <v>0.147735718446528</v>
      </c>
      <c r="R151" s="159">
        <v>6.8888883927102046E-2</v>
      </c>
      <c r="AC151" s="410">
        <v>199.75747798797906</v>
      </c>
      <c r="AD151" s="390">
        <v>267.84595152173256</v>
      </c>
      <c r="AE151" s="163">
        <v>563.3507549385431</v>
      </c>
    </row>
    <row r="152" spans="1:32" x14ac:dyDescent="0.2">
      <c r="A152" s="106" t="s">
        <v>99</v>
      </c>
      <c r="B152" s="106" t="s">
        <v>16</v>
      </c>
      <c r="C152" s="293">
        <v>1.2938764686556178E-2</v>
      </c>
      <c r="D152" s="294">
        <v>7.0398963238650428E-3</v>
      </c>
      <c r="E152" s="294">
        <v>6.1128527854656788E-3</v>
      </c>
      <c r="F152" s="294">
        <v>1.1557529589795269E-2</v>
      </c>
      <c r="G152" s="294">
        <v>6.2883754394807848E-3</v>
      </c>
      <c r="H152" s="294">
        <v>5.4602953726710281E-3</v>
      </c>
      <c r="I152" s="294">
        <v>1.3812350967609102E-3</v>
      </c>
      <c r="J152" s="294">
        <v>7.515208843842582E-4</v>
      </c>
      <c r="K152" s="295">
        <v>6.5255741279465047E-4</v>
      </c>
      <c r="L152" s="346">
        <f t="shared" si="12"/>
        <v>2.6091513795886902E-2</v>
      </c>
      <c r="M152" s="347">
        <f>L152*1000/VLOOKUP(B152,GDP!$A$3:$C$39,3,FALSE)</f>
        <v>1.2663816201311884E-4</v>
      </c>
      <c r="P152" s="158">
        <v>0.26273836094532454</v>
      </c>
      <c r="Q152" s="115">
        <v>9.2873150810725516E-2</v>
      </c>
      <c r="R152" s="159">
        <v>5.4280725391299127E-2</v>
      </c>
      <c r="AC152" s="410">
        <v>145.94542601132298</v>
      </c>
      <c r="AD152" s="390">
        <v>171.97481019954208</v>
      </c>
      <c r="AE152" s="163">
        <v>391.1976547818457</v>
      </c>
    </row>
    <row r="153" spans="1:32" x14ac:dyDescent="0.2">
      <c r="A153" s="106" t="s">
        <v>100</v>
      </c>
      <c r="B153" s="106" t="s">
        <v>30</v>
      </c>
      <c r="C153" s="293">
        <v>1.1011224035571062E-2</v>
      </c>
      <c r="D153" s="294">
        <v>5.9880340096046016E-3</v>
      </c>
      <c r="E153" s="294">
        <v>5.1948998737503119E-3</v>
      </c>
      <c r="F153" s="294">
        <v>1.0503759436968343E-2</v>
      </c>
      <c r="G153" s="294">
        <v>5.7120687522193153E-3</v>
      </c>
      <c r="H153" s="294">
        <v>4.9554870917836707E-3</v>
      </c>
      <c r="I153" s="294">
        <v>5.0746459860271753E-4</v>
      </c>
      <c r="J153" s="294">
        <v>2.759652573852864E-4</v>
      </c>
      <c r="K153" s="295">
        <v>2.3941278196664084E-4</v>
      </c>
      <c r="L153" s="346">
        <f t="shared" si="12"/>
        <v>2.2194157918925976E-2</v>
      </c>
      <c r="M153" s="347">
        <f>L153*1000/VLOOKUP(B153,GDP!$A$3:$C$39,3,FALSE)</f>
        <v>8.810317103630241E-5</v>
      </c>
      <c r="P153" s="158">
        <v>0.23377488533442842</v>
      </c>
      <c r="Q153" s="115">
        <v>8.2592337313439831E-2</v>
      </c>
      <c r="R153" s="159">
        <v>4.8229245658748782E-2</v>
      </c>
      <c r="AC153" s="410">
        <v>129.85684735234122</v>
      </c>
      <c r="AD153" s="390">
        <v>152.93765108026287</v>
      </c>
      <c r="AE153" s="163">
        <v>347.58503423803415</v>
      </c>
    </row>
    <row r="154" spans="1:32" x14ac:dyDescent="0.2">
      <c r="A154" s="106" t="s">
        <v>101</v>
      </c>
      <c r="B154" s="106" t="s">
        <v>62</v>
      </c>
      <c r="C154" s="293">
        <v>1.9037713285497034E-2</v>
      </c>
      <c r="D154" s="294">
        <v>1.2680310893573252E-2</v>
      </c>
      <c r="E154" s="294">
        <v>1.7262448812692406E-2</v>
      </c>
      <c r="F154" s="294">
        <v>1.6458417134280812E-2</v>
      </c>
      <c r="G154" s="294">
        <v>1.0962337910497898E-2</v>
      </c>
      <c r="H154" s="294">
        <v>1.4923671717175175E-2</v>
      </c>
      <c r="I154" s="294">
        <v>2.5792961512162214E-3</v>
      </c>
      <c r="J154" s="294">
        <v>1.7179729830753528E-3</v>
      </c>
      <c r="K154" s="295">
        <v>2.3387770955172311E-3</v>
      </c>
      <c r="L154" s="346">
        <f t="shared" si="12"/>
        <v>4.898047299176269E-2</v>
      </c>
      <c r="M154" s="347">
        <f>L154*1000/VLOOKUP(B154,GDP!$A$3:$C$39,3,FALSE)</f>
        <v>1.2514972339000368E-4</v>
      </c>
      <c r="P154" s="158">
        <v>0.48808928614520675</v>
      </c>
      <c r="Q154" s="115">
        <v>0.16685969900175232</v>
      </c>
      <c r="R154" s="159">
        <v>8.7975150705804708E-2</v>
      </c>
      <c r="AC154" s="410">
        <v>268.43727041655933</v>
      </c>
      <c r="AD154" s="390">
        <v>302.64684736189002</v>
      </c>
      <c r="AE154" s="163">
        <v>676.5988032705809</v>
      </c>
    </row>
    <row r="155" spans="1:32" x14ac:dyDescent="0.2">
      <c r="A155" s="106" t="s">
        <v>102</v>
      </c>
      <c r="B155" s="106" t="s">
        <v>54</v>
      </c>
      <c r="C155" s="293">
        <v>5.3155449156232545E-3</v>
      </c>
      <c r="D155" s="294">
        <v>2.3616306558007093E-3</v>
      </c>
      <c r="E155" s="294">
        <v>6.2893300220892264E-4</v>
      </c>
      <c r="F155" s="294">
        <v>5.298362078764475E-3</v>
      </c>
      <c r="G155" s="294">
        <v>2.3539965345726025E-3</v>
      </c>
      <c r="H155" s="294">
        <v>6.2689993629684744E-4</v>
      </c>
      <c r="I155" s="294">
        <v>1.718283685877901E-5</v>
      </c>
      <c r="J155" s="294">
        <v>7.6341212281068412E-6</v>
      </c>
      <c r="K155" s="295">
        <v>2.0330659120751497E-6</v>
      </c>
      <c r="L155" s="346">
        <f t="shared" si="12"/>
        <v>8.3061085736328855E-3</v>
      </c>
      <c r="M155" s="347">
        <f>L155*1000/VLOOKUP(B155,GDP!$A$3:$C$39,3,FALSE)</f>
        <v>6.6987393644046302E-6</v>
      </c>
      <c r="P155" s="158">
        <v>0.10198269039723173</v>
      </c>
      <c r="Q155" s="115">
        <v>3.6517285334158114E-2</v>
      </c>
      <c r="R155" s="159">
        <v>2.3175345204712032E-2</v>
      </c>
      <c r="AC155" s="410">
        <v>57.210311613885722</v>
      </c>
      <c r="AD155" s="390">
        <v>69.00503477611241</v>
      </c>
      <c r="AE155" s="163">
        <v>155.80959189893139</v>
      </c>
    </row>
    <row r="156" spans="1:32" x14ac:dyDescent="0.2">
      <c r="A156" s="106" t="s">
        <v>103</v>
      </c>
      <c r="B156" s="106" t="s">
        <v>60</v>
      </c>
      <c r="C156" s="293">
        <v>2.1453746443392849E-2</v>
      </c>
      <c r="D156" s="294">
        <v>1.1623299198210837E-2</v>
      </c>
      <c r="E156" s="294">
        <v>4.7276126376769936E-3</v>
      </c>
      <c r="F156" s="294">
        <v>2.0369272043439784E-2</v>
      </c>
      <c r="G156" s="294">
        <v>1.1035748186702696E-2</v>
      </c>
      <c r="H156" s="294">
        <v>4.4886345695813743E-3</v>
      </c>
      <c r="I156" s="294">
        <v>1.0844743999530659E-3</v>
      </c>
      <c r="J156" s="294">
        <v>5.8755101150814097E-4</v>
      </c>
      <c r="K156" s="295">
        <v>2.3897806809561941E-4</v>
      </c>
      <c r="L156" s="346">
        <f t="shared" si="12"/>
        <v>3.780465827928068E-2</v>
      </c>
      <c r="M156" s="347">
        <f>L156*1000/VLOOKUP(B156,GDP!$A$3:$C$39,3,FALSE)</f>
        <v>1.6755601478247295E-4</v>
      </c>
      <c r="P156" s="158">
        <v>0.51074361790354483</v>
      </c>
      <c r="Q156" s="115">
        <v>0.23532292015975187</v>
      </c>
      <c r="R156" s="159">
        <v>8.5114898531502656E-2</v>
      </c>
      <c r="AC156" s="410">
        <v>245.60100141555031</v>
      </c>
      <c r="AD156" s="390">
        <v>345.17899168919632</v>
      </c>
      <c r="AE156" s="163">
        <v>605.73792276059066</v>
      </c>
    </row>
    <row r="157" spans="1:32" x14ac:dyDescent="0.2">
      <c r="A157" s="106" t="s">
        <v>104</v>
      </c>
      <c r="B157" s="106" t="s">
        <v>56</v>
      </c>
      <c r="C157" s="293">
        <v>6.5173153827124027E-3</v>
      </c>
      <c r="D157" s="294">
        <v>3.5259119943403527E-3</v>
      </c>
      <c r="E157" s="294">
        <v>1.4305665984705165E-3</v>
      </c>
      <c r="F157" s="294">
        <v>6.323240996101021E-3</v>
      </c>
      <c r="G157" s="294">
        <v>3.4209164298534107E-3</v>
      </c>
      <c r="H157" s="294">
        <v>1.3879667979696316E-3</v>
      </c>
      <c r="I157" s="294">
        <v>1.940743866113819E-4</v>
      </c>
      <c r="J157" s="294">
        <v>1.0499556448694186E-4</v>
      </c>
      <c r="K157" s="295">
        <v>4.2599800500884881E-5</v>
      </c>
      <c r="L157" s="346">
        <f t="shared" si="12"/>
        <v>1.1473793975523273E-2</v>
      </c>
      <c r="M157" s="347">
        <f>L157*1000/VLOOKUP(B157,GDP!$A$3:$C$39,3,FALSE)</f>
        <v>3.235362913492747E-5</v>
      </c>
      <c r="P157" s="158">
        <v>0.16196717139407837</v>
      </c>
      <c r="Q157" s="115">
        <v>7.4518608219464183E-2</v>
      </c>
      <c r="R157" s="159">
        <v>2.6886250246414941E-2</v>
      </c>
      <c r="AC157" s="410">
        <v>77.885064240474051</v>
      </c>
      <c r="AD157" s="390">
        <v>109.30621645275789</v>
      </c>
      <c r="AE157" s="163">
        <v>191.34160594760075</v>
      </c>
    </row>
    <row r="158" spans="1:32" x14ac:dyDescent="0.2">
      <c r="A158" s="106" t="s">
        <v>105</v>
      </c>
      <c r="B158" s="106" t="s">
        <v>4</v>
      </c>
      <c r="C158" s="293">
        <v>1.9325442519547782E-2</v>
      </c>
      <c r="D158" s="294">
        <v>2.7899764931690139E-2</v>
      </c>
      <c r="E158" s="294">
        <v>1.43437602406615E-2</v>
      </c>
      <c r="F158" s="294">
        <v>1.723836860615922E-2</v>
      </c>
      <c r="G158" s="294">
        <v>2.4886696976340359E-2</v>
      </c>
      <c r="H158" s="294">
        <v>1.2794688969051355E-2</v>
      </c>
      <c r="I158" s="294">
        <v>2.0870739133885628E-3</v>
      </c>
      <c r="J158" s="294">
        <v>3.0130679553497792E-3</v>
      </c>
      <c r="K158" s="295">
        <v>1.549071271610146E-3</v>
      </c>
      <c r="L158" s="346">
        <f t="shared" si="12"/>
        <v>6.1568967691899422E-2</v>
      </c>
      <c r="M158" s="347">
        <f>L158*1000/VLOOKUP(B158,GDP!$A$3:$C$39,3,FALSE)</f>
        <v>1.9022847478480194E-4</v>
      </c>
      <c r="P158" s="158">
        <v>0.67534190701663532</v>
      </c>
      <c r="Q158" s="115">
        <v>0.29279186597117424</v>
      </c>
      <c r="R158" s="159">
        <v>0.18541571543271712</v>
      </c>
      <c r="AC158" s="410">
        <v>394.94095023829055</v>
      </c>
      <c r="AD158" s="390">
        <v>504.38520786263172</v>
      </c>
      <c r="AE158" s="163">
        <v>1146.2981769847095</v>
      </c>
    </row>
    <row r="159" spans="1:32" x14ac:dyDescent="0.2">
      <c r="A159" s="106" t="s">
        <v>106</v>
      </c>
      <c r="B159" s="106" t="s">
        <v>46</v>
      </c>
      <c r="C159" s="293">
        <v>1.6519039716683798E-3</v>
      </c>
      <c r="D159" s="294">
        <v>8.8667768863783403E-4</v>
      </c>
      <c r="E159" s="294">
        <v>7.467460002283428E-4</v>
      </c>
      <c r="F159" s="294">
        <v>1.5867076584015003E-3</v>
      </c>
      <c r="G159" s="294">
        <v>8.5168284792878229E-4</v>
      </c>
      <c r="H159" s="294">
        <v>7.1727389591921299E-4</v>
      </c>
      <c r="I159" s="294">
        <v>6.5196313266879495E-5</v>
      </c>
      <c r="J159" s="294">
        <v>3.4994840709051736E-5</v>
      </c>
      <c r="K159" s="295">
        <v>2.947210430912981E-5</v>
      </c>
      <c r="L159" s="346">
        <f t="shared" si="12"/>
        <v>3.285327660534557E-3</v>
      </c>
      <c r="M159" s="347">
        <f>L159*1000/VLOOKUP(B159,GDP!$A$3:$C$39,3,FALSE)</f>
        <v>1.4057042627033711E-5</v>
      </c>
      <c r="P159" s="158">
        <v>4.339689374013711E-2</v>
      </c>
      <c r="Q159" s="115">
        <v>1.5133273199590446E-2</v>
      </c>
      <c r="R159" s="159">
        <v>8.5786270311434334E-3</v>
      </c>
      <c r="AC159" s="410">
        <v>24.106027462774776</v>
      </c>
      <c r="AD159" s="390">
        <v>28.022542182307742</v>
      </c>
      <c r="AE159" s="163">
        <v>61.825606633646714</v>
      </c>
    </row>
    <row r="160" spans="1:32" x14ac:dyDescent="0.2">
      <c r="A160" s="106" t="s">
        <v>107</v>
      </c>
      <c r="B160" s="106" t="s">
        <v>6</v>
      </c>
      <c r="C160" s="293">
        <v>1.2381533848622391E-2</v>
      </c>
      <c r="D160" s="294">
        <v>1.7775451039543547E-2</v>
      </c>
      <c r="E160" s="294">
        <v>9.0615545215492633E-3</v>
      </c>
      <c r="F160" s="294">
        <v>1.0093316673772723E-2</v>
      </c>
      <c r="G160" s="294">
        <v>1.4490390169326043E-2</v>
      </c>
      <c r="H160" s="294">
        <v>7.3868989465170377E-3</v>
      </c>
      <c r="I160" s="294">
        <v>2.2882171748496694E-3</v>
      </c>
      <c r="J160" s="294">
        <v>3.2850608702175038E-3</v>
      </c>
      <c r="K160" s="295">
        <v>1.674655575032226E-3</v>
      </c>
      <c r="L160" s="346">
        <f t="shared" si="12"/>
        <v>3.9218539409715203E-2</v>
      </c>
      <c r="M160" s="347">
        <f>L160*1000/VLOOKUP(B160,GDP!$A$3:$C$39,3,FALSE)</f>
        <v>1.0108626523558515E-4</v>
      </c>
      <c r="P160" s="158">
        <v>0.4630943965173156</v>
      </c>
      <c r="Q160" s="115">
        <v>0.19965487411652069</v>
      </c>
      <c r="R160" s="159">
        <v>0.12536810346244412</v>
      </c>
      <c r="AC160" s="410">
        <v>270.8182908691777</v>
      </c>
      <c r="AD160" s="390">
        <v>343.94044673345957</v>
      </c>
      <c r="AE160" s="163">
        <v>775.06498365387347</v>
      </c>
    </row>
    <row r="161" spans="1:31" x14ac:dyDescent="0.2">
      <c r="A161" s="106" t="s">
        <v>108</v>
      </c>
      <c r="B161" s="106" t="s">
        <v>26</v>
      </c>
      <c r="C161" s="293">
        <v>3.1805597400558655E-3</v>
      </c>
      <c r="D161" s="294">
        <v>1.5590548234609507E-3</v>
      </c>
      <c r="E161" s="294">
        <v>5.2788502935858692E-4</v>
      </c>
      <c r="F161" s="294">
        <v>3.0459269261614032E-3</v>
      </c>
      <c r="G161" s="294">
        <v>1.4930601699869699E-3</v>
      </c>
      <c r="H161" s="294">
        <v>5.0553970252185249E-4</v>
      </c>
      <c r="I161" s="294">
        <v>1.3463281389446233E-4</v>
      </c>
      <c r="J161" s="294">
        <v>6.5994653473981014E-5</v>
      </c>
      <c r="K161" s="295">
        <v>2.2345326836734431E-5</v>
      </c>
      <c r="L161" s="346">
        <f t="shared" si="12"/>
        <v>5.2674995928754034E-3</v>
      </c>
      <c r="M161" s="347">
        <f>L161*1000/VLOOKUP(B161,GDP!$A$3:$C$39,3,FALSE)</f>
        <v>2.4795234385593127E-5</v>
      </c>
      <c r="P161" s="158">
        <v>8.8006179035785767E-2</v>
      </c>
      <c r="Q161" s="115">
        <v>3.5543486329975248E-2</v>
      </c>
      <c r="R161" s="159">
        <v>1.6686774061957357E-2</v>
      </c>
      <c r="AC161" s="410">
        <v>45.844621239722706</v>
      </c>
      <c r="AD161" s="390">
        <v>59.6505924120288</v>
      </c>
      <c r="AE161" s="163">
        <v>115.47067311147083</v>
      </c>
    </row>
    <row r="162" spans="1:31" x14ac:dyDescent="0.2">
      <c r="A162" s="106" t="s">
        <v>109</v>
      </c>
      <c r="B162" s="106" t="s">
        <v>20</v>
      </c>
      <c r="C162" s="293">
        <v>2.6521536118358801E-3</v>
      </c>
      <c r="D162" s="294">
        <v>1.4310699868909651E-3</v>
      </c>
      <c r="E162" s="294">
        <v>5.7692558427318327E-4</v>
      </c>
      <c r="F162" s="294">
        <v>2.3978678570763089E-3</v>
      </c>
      <c r="G162" s="294">
        <v>1.2938604715347114E-3</v>
      </c>
      <c r="H162" s="294">
        <v>5.2161055388342344E-4</v>
      </c>
      <c r="I162" s="294">
        <v>2.5428575475957145E-4</v>
      </c>
      <c r="J162" s="294">
        <v>1.3720951535625377E-4</v>
      </c>
      <c r="K162" s="295">
        <v>5.5315030389759883E-5</v>
      </c>
      <c r="L162" s="346">
        <f t="shared" si="12"/>
        <v>4.6601491830000289E-3</v>
      </c>
      <c r="M162" s="347">
        <f>L162*1000/VLOOKUP(B162,GDP!$A$3:$C$39,3,FALSE)</f>
        <v>2.6622578097060921E-5</v>
      </c>
      <c r="P162" s="158">
        <v>9.4688810757850683E-2</v>
      </c>
      <c r="Q162" s="115">
        <v>4.3450608985687443E-2</v>
      </c>
      <c r="R162" s="159">
        <v>1.5576995045759399E-2</v>
      </c>
      <c r="AC162" s="410">
        <v>45.532956124705883</v>
      </c>
      <c r="AD162" s="390">
        <v>63.734707132562299</v>
      </c>
      <c r="AE162" s="163">
        <v>110.856933212204</v>
      </c>
    </row>
    <row r="163" spans="1:31" x14ac:dyDescent="0.2">
      <c r="A163" s="106" t="s">
        <v>110</v>
      </c>
      <c r="B163" s="106" t="s">
        <v>14</v>
      </c>
      <c r="C163" s="293">
        <v>3.6041022150624059E-3</v>
      </c>
      <c r="D163" s="294">
        <v>1.7103474307347113E-2</v>
      </c>
      <c r="E163" s="295" t="s">
        <v>224</v>
      </c>
      <c r="F163" s="294">
        <v>3.4019204974986626E-3</v>
      </c>
      <c r="G163" s="294">
        <v>1.6144009340644742E-2</v>
      </c>
      <c r="H163" s="295" t="s">
        <v>224</v>
      </c>
      <c r="I163" s="294">
        <v>2.0218171756374332E-4</v>
      </c>
      <c r="J163" s="294">
        <v>9.5946496670237141E-4</v>
      </c>
      <c r="K163" s="295" t="s">
        <v>224</v>
      </c>
      <c r="L163" s="346">
        <f t="shared" si="12"/>
        <v>2.070757652240952E-2</v>
      </c>
      <c r="M163" s="347">
        <f>L163*1000/VLOOKUP(B163,GDP!$A$3:$C$39,3,FALSE)</f>
        <v>7.6644199462611758E-5</v>
      </c>
      <c r="P163" s="158">
        <v>0.34724843757910162</v>
      </c>
      <c r="Q163" s="115">
        <v>0.23079731914868704</v>
      </c>
      <c r="R163" s="159" t="s">
        <v>224</v>
      </c>
      <c r="AC163" s="410">
        <v>254.22547992260024</v>
      </c>
      <c r="AD163" s="390">
        <v>334.0796951526475</v>
      </c>
      <c r="AE163" s="163" t="s">
        <v>224</v>
      </c>
    </row>
    <row r="164" spans="1:31" x14ac:dyDescent="0.2">
      <c r="A164" s="106" t="s">
        <v>111</v>
      </c>
      <c r="B164" s="106" t="s">
        <v>28</v>
      </c>
      <c r="C164" s="293">
        <v>2.7154868635636338E-3</v>
      </c>
      <c r="D164" s="294">
        <v>1.2904935086084434E-2</v>
      </c>
      <c r="E164" s="295" t="s">
        <v>224</v>
      </c>
      <c r="F164" s="294">
        <v>2.473098544784886E-3</v>
      </c>
      <c r="G164" s="294">
        <v>1.1753021754653368E-2</v>
      </c>
      <c r="H164" s="295" t="s">
        <v>224</v>
      </c>
      <c r="I164" s="294">
        <v>2.4238831877874785E-4</v>
      </c>
      <c r="J164" s="294">
        <v>1.1519133314310658E-3</v>
      </c>
      <c r="K164" s="295" t="s">
        <v>224</v>
      </c>
      <c r="L164" s="346">
        <f t="shared" si="12"/>
        <v>1.5620421949648067E-2</v>
      </c>
      <c r="M164" s="347">
        <f>L164*1000/VLOOKUP(B164,GDP!$A$3:$C$39,3,FALSE)</f>
        <v>8.0658583553983848E-5</v>
      </c>
      <c r="P164" s="158">
        <v>0.29896108137899019</v>
      </c>
      <c r="Q164" s="115">
        <v>0.19898759049681558</v>
      </c>
      <c r="R164" s="159" t="s">
        <v>224</v>
      </c>
      <c r="AC164" s="410">
        <v>218.87362523968181</v>
      </c>
      <c r="AD164" s="390">
        <v>288.03503358506919</v>
      </c>
      <c r="AE164" s="163" t="s">
        <v>224</v>
      </c>
    </row>
    <row r="165" spans="1:31" x14ac:dyDescent="0.2">
      <c r="A165" s="106" t="s">
        <v>112</v>
      </c>
      <c r="B165" s="106" t="s">
        <v>44</v>
      </c>
      <c r="C165" s="293">
        <v>2.4517949809974467E-3</v>
      </c>
      <c r="D165" s="294">
        <v>1.1624165550027113E-2</v>
      </c>
      <c r="E165" s="295" t="s">
        <v>224</v>
      </c>
      <c r="F165" s="294">
        <v>2.3337818404184718E-3</v>
      </c>
      <c r="G165" s="294">
        <v>1.1064655356964173E-2</v>
      </c>
      <c r="H165" s="295" t="s">
        <v>224</v>
      </c>
      <c r="I165" s="294">
        <v>1.1801314057897481E-4</v>
      </c>
      <c r="J165" s="294">
        <v>5.5951019306293872E-4</v>
      </c>
      <c r="K165" s="295" t="s">
        <v>224</v>
      </c>
      <c r="L165" s="346">
        <f t="shared" si="12"/>
        <v>1.407596053102456E-2</v>
      </c>
      <c r="M165" s="347">
        <f>L165*1000/VLOOKUP(B165,GDP!$A$3:$C$39,3,FALSE)</f>
        <v>1.8630158720800374E-5</v>
      </c>
      <c r="P165" s="158">
        <v>0.21635550271823911</v>
      </c>
      <c r="Q165" s="115">
        <v>0.14366427965585399</v>
      </c>
      <c r="R165" s="159" t="s">
        <v>224</v>
      </c>
      <c r="AC165" s="410">
        <v>158.39691575260241</v>
      </c>
      <c r="AD165" s="390">
        <v>207.95440314812441</v>
      </c>
      <c r="AE165" s="163" t="s">
        <v>224</v>
      </c>
    </row>
    <row r="166" spans="1:31" x14ac:dyDescent="0.2">
      <c r="A166" s="106" t="s">
        <v>113</v>
      </c>
      <c r="B166" s="106" t="s">
        <v>48</v>
      </c>
      <c r="C166" s="293">
        <v>1.960248336383304E-3</v>
      </c>
      <c r="D166" s="294">
        <v>1.0373149895611332E-2</v>
      </c>
      <c r="E166" s="295" t="s">
        <v>224</v>
      </c>
      <c r="F166" s="294">
        <v>1.9011561163378504E-3</v>
      </c>
      <c r="G166" s="294">
        <v>1.0060448466502158E-2</v>
      </c>
      <c r="H166" s="295" t="s">
        <v>224</v>
      </c>
      <c r="I166" s="294">
        <v>5.9092220045453541E-5</v>
      </c>
      <c r="J166" s="294">
        <v>3.1270142910917313E-4</v>
      </c>
      <c r="K166" s="295" t="s">
        <v>224</v>
      </c>
      <c r="L166" s="346">
        <f t="shared" si="12"/>
        <v>1.2333398231994636E-2</v>
      </c>
      <c r="M166" s="347">
        <f>L166*1000/VLOOKUP(B166,GDP!$A$3:$C$39,3,FALSE)</f>
        <v>3.6714737611057934E-5</v>
      </c>
      <c r="P166" s="158">
        <v>0.26793173035091183</v>
      </c>
      <c r="Q166" s="115">
        <v>0.1514326551190604</v>
      </c>
      <c r="R166" s="159" t="s">
        <v>224</v>
      </c>
      <c r="AC166" s="410">
        <v>186.73001543653461</v>
      </c>
      <c r="AD166" s="390">
        <v>233.64582980143084</v>
      </c>
      <c r="AE166" s="163" t="s">
        <v>224</v>
      </c>
    </row>
    <row r="167" spans="1:31" x14ac:dyDescent="0.2">
      <c r="A167" s="106" t="s">
        <v>114</v>
      </c>
      <c r="B167" s="106" t="s">
        <v>12</v>
      </c>
      <c r="C167" s="293">
        <v>3.9772140471411923E-4</v>
      </c>
      <c r="D167" s="294">
        <v>2.1074367837052382E-3</v>
      </c>
      <c r="E167" s="295" t="s">
        <v>224</v>
      </c>
      <c r="F167" s="294">
        <v>3.8160009353703316E-4</v>
      </c>
      <c r="G167" s="294">
        <v>2.0220135608827942E-3</v>
      </c>
      <c r="H167" s="295" t="s">
        <v>224</v>
      </c>
      <c r="I167" s="294">
        <v>1.6121311177086076E-5</v>
      </c>
      <c r="J167" s="294">
        <v>8.5423222822443871E-5</v>
      </c>
      <c r="K167" s="295" t="s">
        <v>224</v>
      </c>
      <c r="L167" s="346">
        <f t="shared" si="12"/>
        <v>2.5051581884193573E-3</v>
      </c>
      <c r="M167" s="347">
        <f>L167*1000/VLOOKUP(B167,GDP!$A$3:$C$39,3,FALSE)</f>
        <v>1.2203021035702456E-4</v>
      </c>
      <c r="P167" s="158">
        <v>8.9915602298106884E-2</v>
      </c>
      <c r="Q167" s="115">
        <v>5.0886956589055364E-2</v>
      </c>
      <c r="R167" s="159" t="s">
        <v>224</v>
      </c>
      <c r="AC167" s="410">
        <v>62.664999711385114</v>
      </c>
      <c r="AD167" s="390">
        <v>78.513615104822421</v>
      </c>
      <c r="AE167" s="163" t="s">
        <v>224</v>
      </c>
    </row>
    <row r="168" spans="1:31" x14ac:dyDescent="0.2">
      <c r="A168" s="106" t="s">
        <v>115</v>
      </c>
      <c r="B168" s="106" t="s">
        <v>34</v>
      </c>
      <c r="C168" s="293">
        <v>4.8551272999204957E-4</v>
      </c>
      <c r="D168" s="294">
        <v>2.5605238046624442E-3</v>
      </c>
      <c r="E168" s="295" t="s">
        <v>224</v>
      </c>
      <c r="F168" s="294">
        <v>4.6598881427008476E-4</v>
      </c>
      <c r="G168" s="294">
        <v>2.4575575014573092E-3</v>
      </c>
      <c r="H168" s="295" t="s">
        <v>224</v>
      </c>
      <c r="I168" s="294">
        <v>1.9523915721964849E-5</v>
      </c>
      <c r="J168" s="294">
        <v>1.0296630320513526E-4</v>
      </c>
      <c r="K168" s="295" t="s">
        <v>224</v>
      </c>
      <c r="L168" s="346">
        <f t="shared" si="12"/>
        <v>3.0460365346544937E-3</v>
      </c>
      <c r="M168" s="347">
        <f>L168*1000/VLOOKUP(B168,GDP!$A$3:$C$39,3,FALSE)</f>
        <v>8.2289727000607675E-5</v>
      </c>
      <c r="P168" s="158">
        <v>0.13489010559421979</v>
      </c>
      <c r="Q168" s="115">
        <v>7.5980845051202936E-2</v>
      </c>
      <c r="R168" s="159" t="s">
        <v>224</v>
      </c>
      <c r="AC168" s="410">
        <v>94.009139816532851</v>
      </c>
      <c r="AD168" s="390">
        <v>117.23103961325035</v>
      </c>
      <c r="AE168" s="163" t="s">
        <v>224</v>
      </c>
    </row>
    <row r="169" spans="1:31" x14ac:dyDescent="0.2">
      <c r="A169" s="106" t="s">
        <v>116</v>
      </c>
      <c r="B169" s="106" t="s">
        <v>8</v>
      </c>
      <c r="C169" s="293">
        <v>4.6267923930151217E-4</v>
      </c>
      <c r="D169" s="294">
        <v>2.7437710525420149E-3</v>
      </c>
      <c r="E169" s="295" t="s">
        <v>224</v>
      </c>
      <c r="F169" s="294">
        <v>4.4381243849310893E-4</v>
      </c>
      <c r="G169" s="294">
        <v>2.6318875325675238E-3</v>
      </c>
      <c r="H169" s="295" t="s">
        <v>224</v>
      </c>
      <c r="I169" s="294">
        <v>1.8866800808403248E-5</v>
      </c>
      <c r="J169" s="294">
        <v>1.1188351997449117E-4</v>
      </c>
      <c r="K169" s="295" t="s">
        <v>224</v>
      </c>
      <c r="L169" s="346">
        <f t="shared" si="12"/>
        <v>3.2064502918435272E-3</v>
      </c>
      <c r="M169" s="347">
        <f>L169*1000/VLOOKUP(B169,GDP!$A$3:$C$39,3,FALSE)</f>
        <v>3.1564520907264207E-5</v>
      </c>
      <c r="P169" s="158">
        <v>0.16954011424769208</v>
      </c>
      <c r="Q169" s="115">
        <v>8.0602878050459778E-2</v>
      </c>
      <c r="R169" s="159" t="s">
        <v>224</v>
      </c>
      <c r="AC169" s="410">
        <v>112.19292300205647</v>
      </c>
      <c r="AD169" s="390">
        <v>132.05190520363806</v>
      </c>
      <c r="AE169" s="163" t="s">
        <v>224</v>
      </c>
    </row>
    <row r="170" spans="1:31" x14ac:dyDescent="0.2">
      <c r="A170" s="106" t="s">
        <v>117</v>
      </c>
      <c r="B170" s="106" t="s">
        <v>40</v>
      </c>
      <c r="C170" s="293">
        <v>7.90283861953755E-5</v>
      </c>
      <c r="D170" s="294">
        <v>4.6248139177693462E-4</v>
      </c>
      <c r="E170" s="295" t="s">
        <v>224</v>
      </c>
      <c r="F170" s="294">
        <v>7.6659665808980187E-5</v>
      </c>
      <c r="G170" s="294">
        <v>4.4861942199911055E-4</v>
      </c>
      <c r="H170" s="295" t="s">
        <v>224</v>
      </c>
      <c r="I170" s="294">
        <v>2.3687203863953119E-6</v>
      </c>
      <c r="J170" s="294">
        <v>1.3861969777824046E-5</v>
      </c>
      <c r="K170" s="295" t="s">
        <v>224</v>
      </c>
      <c r="L170" s="346">
        <f t="shared" si="12"/>
        <v>5.4150977797231008E-4</v>
      </c>
      <c r="M170" s="347">
        <f>L170*1000/VLOOKUP(B170,GDP!$A$3:$C$39,3,FALSE)</f>
        <v>4.3719504115316486E-5</v>
      </c>
      <c r="P170" s="158">
        <v>2.8390228032170735E-2</v>
      </c>
      <c r="Q170" s="115">
        <v>1.3319571436158273E-2</v>
      </c>
      <c r="R170" s="159" t="s">
        <v>224</v>
      </c>
      <c r="AC170" s="410">
        <v>18.787191938367567</v>
      </c>
      <c r="AD170" s="390">
        <v>21.821488601679334</v>
      </c>
      <c r="AE170" s="163" t="s">
        <v>224</v>
      </c>
    </row>
    <row r="171" spans="1:31" x14ac:dyDescent="0.2">
      <c r="A171" s="106" t="s">
        <v>118</v>
      </c>
      <c r="B171" s="106" t="s">
        <v>36</v>
      </c>
      <c r="C171" s="293">
        <v>4.4923825318608367E-4</v>
      </c>
      <c r="D171" s="294">
        <v>2.658529117537303E-3</v>
      </c>
      <c r="E171" s="295" t="s">
        <v>224</v>
      </c>
      <c r="F171" s="294">
        <v>4.3879224760899437E-4</v>
      </c>
      <c r="G171" s="294">
        <v>2.5967111183092949E-3</v>
      </c>
      <c r="H171" s="295" t="s">
        <v>224</v>
      </c>
      <c r="I171" s="294">
        <v>1.0446005577089291E-5</v>
      </c>
      <c r="J171" s="294">
        <v>6.1817999228007907E-5</v>
      </c>
      <c r="K171" s="295" t="s">
        <v>224</v>
      </c>
      <c r="L171" s="346">
        <f t="shared" si="12"/>
        <v>3.1077673707233869E-3</v>
      </c>
      <c r="M171" s="347">
        <f>L171*1000/VLOOKUP(B171,GDP!$A$3:$C$39,3,FALSE)</f>
        <v>4.8904251443371737E-5</v>
      </c>
      <c r="P171" s="158">
        <v>0.21480819912504828</v>
      </c>
      <c r="Q171" s="115">
        <v>0.1019121036570018</v>
      </c>
      <c r="R171" s="159" t="s">
        <v>224</v>
      </c>
      <c r="AC171" s="410">
        <v>142.14901205880855</v>
      </c>
      <c r="AD171" s="390">
        <v>166.96286505790562</v>
      </c>
      <c r="AE171" s="163" t="s">
        <v>224</v>
      </c>
    </row>
    <row r="172" spans="1:31" x14ac:dyDescent="0.2">
      <c r="A172" s="106" t="s">
        <v>37</v>
      </c>
      <c r="B172" s="106" t="s">
        <v>38</v>
      </c>
      <c r="C172" s="293">
        <v>2.6903996523262902E-3</v>
      </c>
      <c r="D172" s="294">
        <v>1.5905644426215351E-2</v>
      </c>
      <c r="E172" s="295" t="s">
        <v>224</v>
      </c>
      <c r="F172" s="294">
        <v>7.2320054593542134E-4</v>
      </c>
      <c r="G172" s="294">
        <v>4.2755620796142441E-3</v>
      </c>
      <c r="H172" s="295" t="s">
        <v>224</v>
      </c>
      <c r="I172" s="294">
        <v>1.967199106390869E-3</v>
      </c>
      <c r="J172" s="294">
        <v>1.1630082346601107E-2</v>
      </c>
      <c r="K172" s="295" t="s">
        <v>224</v>
      </c>
      <c r="L172" s="346">
        <f t="shared" si="12"/>
        <v>1.8596044078541641E-2</v>
      </c>
      <c r="M172" s="347">
        <f>L172*1000/VLOOKUP(B172,GDP!$A$3:$C$39,3,FALSE)</f>
        <v>4.2970801549453832E-4</v>
      </c>
      <c r="P172" s="158">
        <v>1.6247633094123888</v>
      </c>
      <c r="Q172" s="115">
        <v>0.77007813986298701</v>
      </c>
      <c r="R172" s="159" t="s">
        <v>224</v>
      </c>
      <c r="AC172" s="410">
        <v>1075.1847471516733</v>
      </c>
      <c r="AD172" s="390">
        <v>1261.6210237669179</v>
      </c>
      <c r="AE172" s="163" t="s">
        <v>224</v>
      </c>
    </row>
    <row r="173" spans="1:31" x14ac:dyDescent="0.2">
      <c r="A173" s="106" t="s">
        <v>119</v>
      </c>
      <c r="B173" s="106" t="s">
        <v>10</v>
      </c>
      <c r="C173" s="293">
        <v>6.7613580961960326E-4</v>
      </c>
      <c r="D173" s="294">
        <v>4.0031491524584331E-3</v>
      </c>
      <c r="E173" s="295" t="s">
        <v>224</v>
      </c>
      <c r="F173" s="294">
        <v>6.5237646820797324E-4</v>
      </c>
      <c r="G173" s="294">
        <v>3.8624789112409953E-3</v>
      </c>
      <c r="H173" s="295" t="s">
        <v>224</v>
      </c>
      <c r="I173" s="294">
        <v>2.3759341411629942E-5</v>
      </c>
      <c r="J173" s="294">
        <v>1.4067024121743746E-4</v>
      </c>
      <c r="K173" s="295" t="s">
        <v>224</v>
      </c>
      <c r="L173" s="346">
        <f t="shared" si="12"/>
        <v>4.6792849620780367E-3</v>
      </c>
      <c r="M173" s="347">
        <f>L173*1000/VLOOKUP(B173,GDP!$A$3:$C$39,3,FALSE)</f>
        <v>6.3805241039012185E-5</v>
      </c>
      <c r="P173" s="158">
        <v>0.44609119542087328</v>
      </c>
      <c r="Q173" s="115">
        <v>0.21173941375584268</v>
      </c>
      <c r="R173" s="159" t="s">
        <v>224</v>
      </c>
      <c r="AC173" s="410">
        <v>295.20019708510176</v>
      </c>
      <c r="AD173" s="390">
        <v>346.89323346067471</v>
      </c>
      <c r="AE173" s="163" t="s">
        <v>224</v>
      </c>
    </row>
    <row r="174" spans="1:31" x14ac:dyDescent="0.2">
      <c r="A174" s="106" t="s">
        <v>120</v>
      </c>
      <c r="B174" s="106" t="s">
        <v>18</v>
      </c>
      <c r="C174" s="293">
        <v>2.0528906271137862E-4</v>
      </c>
      <c r="D174" s="294">
        <v>1.2095860271339927E-3</v>
      </c>
      <c r="E174" s="295" t="s">
        <v>224</v>
      </c>
      <c r="F174" s="294">
        <v>1.9472377406941019E-4</v>
      </c>
      <c r="G174" s="294">
        <v>1.1473341694598716E-3</v>
      </c>
      <c r="H174" s="295" t="s">
        <v>224</v>
      </c>
      <c r="I174" s="294">
        <v>1.0565288641968435E-5</v>
      </c>
      <c r="J174" s="294">
        <v>6.2251857674121256E-5</v>
      </c>
      <c r="K174" s="295" t="s">
        <v>224</v>
      </c>
      <c r="L174" s="346">
        <f t="shared" si="12"/>
        <v>1.4148750898453713E-3</v>
      </c>
      <c r="M174" s="347">
        <f>L174*1000/VLOOKUP(B174,GDP!$A$3:$C$39,3,FALSE)</f>
        <v>4.9095218079925439E-5</v>
      </c>
      <c r="P174" s="158">
        <v>0.16863688142110805</v>
      </c>
      <c r="Q174" s="115">
        <v>7.9658794987550643E-2</v>
      </c>
      <c r="R174" s="159" t="s">
        <v>224</v>
      </c>
      <c r="AC174" s="410">
        <v>111.59520999817222</v>
      </c>
      <c r="AD174" s="390">
        <v>130.50521146089613</v>
      </c>
      <c r="AE174" s="163" t="s">
        <v>224</v>
      </c>
    </row>
    <row r="175" spans="1:31" x14ac:dyDescent="0.2">
      <c r="A175" s="106" t="s">
        <v>121</v>
      </c>
      <c r="B175" s="106" t="s">
        <v>50</v>
      </c>
      <c r="C175" s="293">
        <v>5.6722258158512732E-4</v>
      </c>
      <c r="D175" s="294">
        <v>3.362691750364355E-3</v>
      </c>
      <c r="E175" s="295" t="s">
        <v>224</v>
      </c>
      <c r="F175" s="294">
        <v>5.018240737841189E-4</v>
      </c>
      <c r="G175" s="294">
        <v>2.9749867650409071E-3</v>
      </c>
      <c r="H175" s="295" t="s">
        <v>224</v>
      </c>
      <c r="I175" s="294">
        <v>6.5398507801008423E-5</v>
      </c>
      <c r="J175" s="294">
        <v>3.8770498532344778E-4</v>
      </c>
      <c r="K175" s="295" t="s">
        <v>224</v>
      </c>
      <c r="L175" s="346">
        <f t="shared" si="12"/>
        <v>3.9299143319494823E-3</v>
      </c>
      <c r="M175" s="347">
        <f>L175*1000/VLOOKUP(B175,GDP!$A$3:$C$39,3,FALSE)</f>
        <v>3.2332200710414666E-5</v>
      </c>
      <c r="P175" s="158">
        <v>0.58922987894985301</v>
      </c>
      <c r="Q175" s="115">
        <v>0.28004545470151526</v>
      </c>
      <c r="R175" s="159" t="s">
        <v>224</v>
      </c>
      <c r="AC175" s="410">
        <v>389.92201186647384</v>
      </c>
      <c r="AD175" s="390">
        <v>458.79919838350315</v>
      </c>
      <c r="AE175" s="163" t="s">
        <v>224</v>
      </c>
    </row>
    <row r="176" spans="1:31" x14ac:dyDescent="0.2">
      <c r="A176" s="108" t="s">
        <v>122</v>
      </c>
      <c r="B176" s="106" t="s">
        <v>52</v>
      </c>
      <c r="C176" s="293">
        <v>6.5041565781245891E-4</v>
      </c>
      <c r="D176" s="294">
        <v>3.8526383491635043E-3</v>
      </c>
      <c r="E176" s="295" t="s">
        <v>224</v>
      </c>
      <c r="F176" s="294">
        <v>5.7039352134239426E-4</v>
      </c>
      <c r="G176" s="294">
        <v>3.3786393793609343E-3</v>
      </c>
      <c r="H176" s="295" t="s">
        <v>224</v>
      </c>
      <c r="I176" s="294">
        <v>8.002213647006462E-5</v>
      </c>
      <c r="J176" s="294">
        <v>4.7399896980256995E-4</v>
      </c>
      <c r="K176" s="295" t="s">
        <v>224</v>
      </c>
      <c r="L176" s="346">
        <f t="shared" si="12"/>
        <v>4.5030540069759635E-3</v>
      </c>
      <c r="M176" s="347">
        <f>L176*1000/VLOOKUP(B176,GDP!$A$3:$C$39,3,FALSE)</f>
        <v>9.0519106820028617E-5</v>
      </c>
      <c r="P176" s="158">
        <v>0.84095554618116075</v>
      </c>
      <c r="Q176" s="115">
        <v>0.3993470820365933</v>
      </c>
      <c r="R176" s="159" t="s">
        <v>224</v>
      </c>
      <c r="AC176" s="410">
        <v>556.50110452924673</v>
      </c>
      <c r="AD176" s="390">
        <v>654.25136540946232</v>
      </c>
      <c r="AE176" s="163" t="s">
        <v>224</v>
      </c>
    </row>
    <row r="177" spans="1:41" x14ac:dyDescent="0.2">
      <c r="A177" s="108" t="s">
        <v>123</v>
      </c>
      <c r="B177" s="106" t="s">
        <v>124</v>
      </c>
      <c r="C177" s="293">
        <v>3.7783286013444217E-2</v>
      </c>
      <c r="D177" s="294">
        <v>6.1144689419156198E-2</v>
      </c>
      <c r="E177" s="294">
        <v>0.10578617712094644</v>
      </c>
      <c r="F177" s="294">
        <v>3.5631819982637904E-2</v>
      </c>
      <c r="G177" s="294">
        <v>5.7662972074542289E-2</v>
      </c>
      <c r="H177" s="294">
        <v>9.9762472181053385E-2</v>
      </c>
      <c r="I177" s="294">
        <v>2.1514660308063148E-3</v>
      </c>
      <c r="J177" s="294">
        <v>3.4817173446139095E-3</v>
      </c>
      <c r="K177" s="295">
        <v>6.0237049398930639E-3</v>
      </c>
      <c r="L177" s="346">
        <f t="shared" si="12"/>
        <v>0.20471415255354686</v>
      </c>
      <c r="M177" s="347">
        <f>L177*1000/VLOOKUP(B177,GDP!$A$3:$C$39,3,FALSE)</f>
        <v>1.0759705274547821E-4</v>
      </c>
      <c r="P177" s="158">
        <v>0.44938482487808845</v>
      </c>
      <c r="Q177" s="115">
        <v>0.15023373496164608</v>
      </c>
      <c r="R177" s="159">
        <v>7.1833927119533014E-2</v>
      </c>
      <c r="AC177" s="410">
        <v>289.83212796224353</v>
      </c>
      <c r="AD177" s="390">
        <v>301.76800899388076</v>
      </c>
      <c r="AE177" s="163">
        <v>570.38881302450784</v>
      </c>
    </row>
    <row r="178" spans="1:41" x14ac:dyDescent="0.2">
      <c r="A178" s="108" t="s">
        <v>125</v>
      </c>
      <c r="B178" s="106" t="s">
        <v>124</v>
      </c>
      <c r="C178" s="293">
        <v>2.6649319518284316E-2</v>
      </c>
      <c r="D178" s="294">
        <v>4.31265921285287E-2</v>
      </c>
      <c r="E178" s="294">
        <v>7.4613140681062118E-2</v>
      </c>
      <c r="F178" s="294">
        <v>2.0830878032454661E-2</v>
      </c>
      <c r="G178" s="294">
        <v>3.3710608631804841E-2</v>
      </c>
      <c r="H178" s="294">
        <v>5.8322586138801688E-2</v>
      </c>
      <c r="I178" s="294">
        <v>5.8184414858296549E-3</v>
      </c>
      <c r="J178" s="294">
        <v>9.4159834967238541E-3</v>
      </c>
      <c r="K178" s="295">
        <v>1.629055454226043E-2</v>
      </c>
      <c r="L178" s="346">
        <f t="shared" si="12"/>
        <v>0.14438905232787513</v>
      </c>
      <c r="M178" s="347">
        <f>L178*1000/VLOOKUP(B178,GDP!$A$3:$C$39,3,FALSE)</f>
        <v>7.5890388062585477E-5</v>
      </c>
      <c r="P178" s="158">
        <v>0.39633290555183598</v>
      </c>
      <c r="Q178" s="115">
        <v>0.13249796030697444</v>
      </c>
      <c r="R178" s="159">
        <v>6.3353605810358371E-2</v>
      </c>
      <c r="AC178" s="410">
        <v>255.61612906868868</v>
      </c>
      <c r="AD178" s="390">
        <v>266.1429251412377</v>
      </c>
      <c r="AE178" s="163">
        <v>503.05182339344441</v>
      </c>
    </row>
    <row r="179" spans="1:41" x14ac:dyDescent="0.2">
      <c r="A179" s="108" t="s">
        <v>126</v>
      </c>
      <c r="B179" s="106" t="s">
        <v>127</v>
      </c>
      <c r="C179" s="293">
        <v>2.6715562681299786E-2</v>
      </c>
      <c r="D179" s="294">
        <v>2.4596492425093663E-2</v>
      </c>
      <c r="E179" s="294">
        <v>2.4311924824663968E-2</v>
      </c>
      <c r="F179" s="294">
        <v>2.414171769947944E-2</v>
      </c>
      <c r="G179" s="294">
        <v>2.2226804039566107E-2</v>
      </c>
      <c r="H179" s="294">
        <v>2.1969652402599061E-2</v>
      </c>
      <c r="I179" s="294">
        <v>2.5738449818203473E-3</v>
      </c>
      <c r="J179" s="294">
        <v>2.3696883855275556E-3</v>
      </c>
      <c r="K179" s="295">
        <v>2.3422724220649067E-3</v>
      </c>
      <c r="L179" s="346">
        <f t="shared" si="12"/>
        <v>7.5623979931057406E-2</v>
      </c>
      <c r="M179" s="347">
        <f>L179*1000/VLOOKUP(B179,GDP!$A$3:$C$39,3,FALSE)</f>
        <v>4.0775337627615673E-4</v>
      </c>
      <c r="P179" s="158">
        <v>0.52065821935040757</v>
      </c>
      <c r="Q179" s="115">
        <v>0.17923115483915453</v>
      </c>
      <c r="R179" s="159">
        <v>8.3552458351922904E-2</v>
      </c>
      <c r="AC179" s="410">
        <v>242.37467165384064</v>
      </c>
      <c r="AD179" s="390">
        <v>324.94741092424391</v>
      </c>
      <c r="AE179" s="163">
        <v>683.26466922204088</v>
      </c>
    </row>
    <row r="180" spans="1:41" x14ac:dyDescent="0.2">
      <c r="A180" s="108" t="s">
        <v>128</v>
      </c>
      <c r="B180" s="106" t="s">
        <v>127</v>
      </c>
      <c r="C180" s="293">
        <v>1.8068257535100492E-2</v>
      </c>
      <c r="D180" s="294">
        <v>1.2034592569726279E-2</v>
      </c>
      <c r="E180" s="294">
        <v>1.6383394694352498E-2</v>
      </c>
      <c r="F180" s="294">
        <v>1.6044917765342608E-2</v>
      </c>
      <c r="G180" s="294">
        <v>1.0686921400447448E-2</v>
      </c>
      <c r="H180" s="294">
        <v>1.4548731114628436E-2</v>
      </c>
      <c r="I180" s="294">
        <v>2.023339769757884E-3</v>
      </c>
      <c r="J180" s="294">
        <v>1.34767116927883E-3</v>
      </c>
      <c r="K180" s="295">
        <v>1.8346635797240618E-3</v>
      </c>
      <c r="L180" s="346">
        <f t="shared" si="12"/>
        <v>4.6486244799179274E-2</v>
      </c>
      <c r="M180" s="347">
        <f>L180*1000/VLOOKUP(B180,GDP!$A$3:$C$39,3,FALSE)</f>
        <v>2.5064699430716995E-4</v>
      </c>
      <c r="P180" s="158">
        <v>0.57511015987087966</v>
      </c>
      <c r="Q180" s="115">
        <v>0.196608921549562</v>
      </c>
      <c r="R180" s="159">
        <v>0.10366013846906678</v>
      </c>
      <c r="AC180" s="410">
        <v>316.2966405671965</v>
      </c>
      <c r="AD180" s="390">
        <v>356.6054033788663</v>
      </c>
      <c r="AE180" s="163">
        <v>797.22882055154685</v>
      </c>
    </row>
    <row r="181" spans="1:41" x14ac:dyDescent="0.2">
      <c r="A181" s="108" t="s">
        <v>129</v>
      </c>
      <c r="B181" s="106" t="s">
        <v>130</v>
      </c>
      <c r="C181" s="296">
        <v>3.0321784493362758E-2</v>
      </c>
      <c r="D181" s="297">
        <v>2.0196209936446167E-2</v>
      </c>
      <c r="E181" s="297">
        <v>2.749428173839101E-2</v>
      </c>
      <c r="F181" s="297">
        <v>2.8755593434235519E-2</v>
      </c>
      <c r="G181" s="297">
        <v>1.9153028476013238E-2</v>
      </c>
      <c r="H181" s="297">
        <v>2.6074137807046233E-2</v>
      </c>
      <c r="I181" s="297">
        <v>1.5661910591272337E-3</v>
      </c>
      <c r="J181" s="297">
        <v>1.0431814604329251E-3</v>
      </c>
      <c r="K181" s="298">
        <v>1.4201439313447735E-3</v>
      </c>
      <c r="L181" s="348">
        <f t="shared" si="12"/>
        <v>7.8012276168199932E-2</v>
      </c>
      <c r="M181" s="349">
        <f>L181*1000/VLOOKUP(B181,GDP!$A$3:$C$39,3,FALSE)</f>
        <v>1.9688490321777905E-5</v>
      </c>
      <c r="P181" s="405">
        <v>0.26275636835327892</v>
      </c>
      <c r="Q181" s="406">
        <v>8.9826697243213502E-2</v>
      </c>
      <c r="R181" s="407">
        <v>4.7360251005207729E-2</v>
      </c>
      <c r="AC181" s="291">
        <v>144.50963032271608</v>
      </c>
      <c r="AD181" s="292">
        <v>162.92590057533332</v>
      </c>
      <c r="AE181" s="421">
        <v>364.23795691893679</v>
      </c>
    </row>
    <row r="183" spans="1:41" s="8" customFormat="1" ht="13.5" thickBot="1" x14ac:dyDescent="0.25"/>
    <row r="184" spans="1:41" ht="13.5" thickTop="1" x14ac:dyDescent="0.2"/>
    <row r="186" spans="1:41" ht="20.25" thickBot="1" x14ac:dyDescent="0.35">
      <c r="A186" s="367" t="s">
        <v>132</v>
      </c>
      <c r="C186"/>
    </row>
    <row r="187" spans="1:41" ht="13.5" thickTop="1" x14ac:dyDescent="0.2">
      <c r="A187" s="378"/>
      <c r="B187" s="378"/>
      <c r="C187" s="378"/>
      <c r="D187" s="378"/>
      <c r="E187" s="378"/>
      <c r="F187" s="378"/>
      <c r="G187" s="378"/>
      <c r="H187" s="378"/>
      <c r="I187" s="378"/>
      <c r="J187" s="378"/>
      <c r="K187" s="378"/>
      <c r="L187" s="378"/>
      <c r="M187" s="378"/>
      <c r="N187" s="378"/>
      <c r="O187" s="378"/>
      <c r="P187" s="378"/>
      <c r="Q187" s="378"/>
      <c r="R187" s="378"/>
      <c r="S187" s="378"/>
      <c r="T187" s="378"/>
      <c r="U187" s="378"/>
      <c r="V187" s="378"/>
      <c r="W187" s="378"/>
      <c r="X187" s="378"/>
      <c r="Y187" s="378"/>
      <c r="Z187" s="378"/>
      <c r="AA187" s="378"/>
      <c r="AB187" s="378"/>
      <c r="AC187" s="378"/>
      <c r="AD187" s="378"/>
      <c r="AE187" s="378"/>
      <c r="AF187" s="378"/>
      <c r="AG187" s="378"/>
      <c r="AH187" s="378"/>
      <c r="AI187" s="378"/>
      <c r="AJ187" s="378"/>
      <c r="AK187" s="378"/>
      <c r="AL187" s="378"/>
      <c r="AM187" s="378"/>
      <c r="AN187" s="378"/>
      <c r="AO187" s="378"/>
    </row>
    <row r="188" spans="1:41" x14ac:dyDescent="0.2">
      <c r="A188" s="432" t="s">
        <v>391</v>
      </c>
      <c r="G188" s="378"/>
      <c r="H188" s="378"/>
      <c r="I188" s="378"/>
      <c r="J188" s="378"/>
      <c r="K188" s="378"/>
      <c r="L188" s="378"/>
      <c r="M188" s="378"/>
      <c r="N188" s="378"/>
      <c r="O188" s="378"/>
      <c r="P188" s="378"/>
      <c r="Q188" s="23" t="s">
        <v>78</v>
      </c>
      <c r="R188" s="23"/>
      <c r="S188" s="23"/>
      <c r="T188" s="23"/>
      <c r="U188" s="23"/>
      <c r="V188" s="383"/>
      <c r="W188" s="383"/>
      <c r="X188" s="383"/>
      <c r="Y188" s="383"/>
      <c r="Z188" s="383"/>
      <c r="AA188" s="383"/>
      <c r="AB188" s="378"/>
      <c r="AC188" s="383"/>
      <c r="AD188" s="383"/>
      <c r="AE188" s="383"/>
      <c r="AF188" s="383"/>
      <c r="AG188" s="383"/>
      <c r="AH188" s="383"/>
      <c r="AI188" s="383"/>
      <c r="AJ188" s="383"/>
      <c r="AK188" s="383"/>
      <c r="AL188" s="383"/>
      <c r="AM188" s="378"/>
      <c r="AN188" s="378"/>
      <c r="AO188" s="378"/>
    </row>
    <row r="189" spans="1:41" x14ac:dyDescent="0.2">
      <c r="G189" s="378"/>
      <c r="H189" s="378"/>
      <c r="I189" s="378"/>
      <c r="J189" s="378"/>
      <c r="K189" s="378"/>
      <c r="L189" s="378"/>
      <c r="M189" s="378"/>
      <c r="N189" s="378"/>
      <c r="O189" s="378"/>
      <c r="P189" s="378"/>
      <c r="Q189" s="23" t="s">
        <v>392</v>
      </c>
      <c r="R189" s="23" t="s">
        <v>393</v>
      </c>
      <c r="S189" s="23" t="s">
        <v>394</v>
      </c>
      <c r="T189" s="23" t="s">
        <v>395</v>
      </c>
      <c r="U189" s="23" t="s">
        <v>396</v>
      </c>
      <c r="V189" s="386"/>
      <c r="W189" s="386"/>
      <c r="X189" s="386"/>
      <c r="Y189" s="386"/>
      <c r="Z189" s="386"/>
      <c r="AA189" s="386"/>
      <c r="AB189" s="378"/>
      <c r="AC189" s="384"/>
      <c r="AD189" s="384"/>
      <c r="AE189" s="384"/>
      <c r="AF189" s="384"/>
      <c r="AG189" s="384"/>
      <c r="AH189" s="384"/>
      <c r="AI189" s="384"/>
      <c r="AJ189" s="384"/>
      <c r="AK189" s="384"/>
      <c r="AL189" s="384"/>
      <c r="AM189" s="378"/>
      <c r="AN189" s="378"/>
      <c r="AO189" s="378"/>
    </row>
    <row r="190" spans="1:41" x14ac:dyDescent="0.2">
      <c r="G190" s="378"/>
      <c r="H190" s="378"/>
      <c r="I190" s="378"/>
      <c r="J190" s="378"/>
      <c r="K190" s="378"/>
      <c r="L190" s="378"/>
      <c r="M190" s="378"/>
      <c r="N190" s="378"/>
      <c r="O190" s="378"/>
      <c r="P190" s="369" t="s">
        <v>397</v>
      </c>
      <c r="Q190" s="433">
        <v>0.44283354848164569</v>
      </c>
      <c r="R190" s="434">
        <v>0.6</v>
      </c>
      <c r="S190" s="435">
        <v>0.16935483870967741</v>
      </c>
      <c r="T190" s="435">
        <v>0.37142857142857144</v>
      </c>
      <c r="U190" s="436">
        <v>7.483870967741936E-2</v>
      </c>
      <c r="V190" s="378"/>
      <c r="W190" s="378"/>
      <c r="X190" s="378"/>
      <c r="Y190" s="378"/>
      <c r="Z190" s="378"/>
      <c r="AA190" s="378"/>
      <c r="AB190" s="378"/>
      <c r="AC190" s="378"/>
      <c r="AD190" s="378"/>
      <c r="AE190" s="378"/>
      <c r="AF190" s="378"/>
      <c r="AG190" s="378"/>
      <c r="AH190" s="378"/>
      <c r="AI190" s="378"/>
      <c r="AJ190" s="378"/>
      <c r="AK190" s="378"/>
      <c r="AL190" s="378"/>
      <c r="AM190" s="378"/>
      <c r="AN190" s="378"/>
      <c r="AO190" s="378"/>
    </row>
    <row r="191" spans="1:41" x14ac:dyDescent="0.2">
      <c r="G191" s="378"/>
      <c r="H191" s="378"/>
      <c r="I191" s="378"/>
      <c r="J191" s="378"/>
      <c r="K191" s="378"/>
      <c r="L191" s="378"/>
      <c r="M191" s="378"/>
      <c r="N191" s="378"/>
      <c r="O191" s="378"/>
      <c r="P191" s="369" t="s">
        <v>135</v>
      </c>
      <c r="Q191" s="433">
        <v>0.38111318310137637</v>
      </c>
      <c r="R191" s="437">
        <v>0.6624244932444896</v>
      </c>
      <c r="S191" s="438">
        <v>0.1869746553512672</v>
      </c>
      <c r="T191" s="438">
        <v>0.41007230534182693</v>
      </c>
      <c r="U191" s="439">
        <v>8.2624990555226666E-2</v>
      </c>
      <c r="V191" s="378"/>
      <c r="W191" s="378"/>
      <c r="X191" s="378"/>
      <c r="Y191" s="378"/>
      <c r="Z191" s="378"/>
      <c r="AA191" s="378"/>
      <c r="AB191" s="378"/>
      <c r="AC191" s="378"/>
      <c r="AD191" s="378"/>
      <c r="AE191" s="378"/>
      <c r="AF191" s="378"/>
      <c r="AG191" s="378"/>
      <c r="AH191" s="378"/>
      <c r="AI191" s="378"/>
      <c r="AJ191" s="378"/>
      <c r="AK191" s="378"/>
      <c r="AL191" s="378"/>
      <c r="AM191" s="378"/>
      <c r="AN191" s="378"/>
      <c r="AO191" s="378"/>
    </row>
    <row r="192" spans="1:41" x14ac:dyDescent="0.2">
      <c r="G192" s="378"/>
      <c r="H192" s="378"/>
      <c r="I192" s="378"/>
      <c r="J192" s="378"/>
      <c r="K192" s="378"/>
      <c r="L192" s="378"/>
      <c r="M192" s="378"/>
      <c r="N192" s="378"/>
      <c r="O192" s="378"/>
      <c r="P192" s="369" t="s">
        <v>136</v>
      </c>
      <c r="Q192" s="433">
        <v>0.23760889067941363</v>
      </c>
      <c r="R192" s="437">
        <v>0.29176450195888859</v>
      </c>
      <c r="S192" s="438">
        <v>8.2352883617428221E-2</v>
      </c>
      <c r="T192" s="438">
        <v>0.18061612026026438</v>
      </c>
      <c r="U192" s="439">
        <v>3.6392131427130193E-2</v>
      </c>
      <c r="V192" s="378"/>
      <c r="W192" s="378"/>
      <c r="X192" s="378"/>
      <c r="Y192" s="378"/>
      <c r="Z192" s="378"/>
      <c r="AA192" s="378"/>
      <c r="AB192" s="378"/>
      <c r="AC192" s="378"/>
      <c r="AD192" s="378"/>
      <c r="AE192" s="378"/>
      <c r="AF192" s="378"/>
      <c r="AG192" s="378"/>
      <c r="AH192" s="378"/>
      <c r="AI192" s="378"/>
      <c r="AJ192" s="378"/>
      <c r="AK192" s="378"/>
      <c r="AL192" s="378"/>
      <c r="AM192" s="378"/>
      <c r="AN192" s="378"/>
      <c r="AO192" s="378"/>
    </row>
    <row r="193" spans="7:41" x14ac:dyDescent="0.2">
      <c r="G193" s="378"/>
      <c r="H193" s="378"/>
      <c r="I193" s="378"/>
      <c r="J193" s="378"/>
      <c r="K193" s="378"/>
      <c r="L193" s="378"/>
      <c r="M193" s="378"/>
      <c r="N193" s="378"/>
      <c r="O193" s="378"/>
      <c r="P193" s="369" t="s">
        <v>137</v>
      </c>
      <c r="Q193" s="433">
        <v>0.65463183983016693</v>
      </c>
      <c r="R193" s="437">
        <v>0.74473746162719745</v>
      </c>
      <c r="S193" s="438">
        <v>0.21020815449154764</v>
      </c>
      <c r="T193" s="438">
        <v>0.46102795243588413</v>
      </c>
      <c r="U193" s="439">
        <v>9.2891984461026783E-2</v>
      </c>
      <c r="V193" s="378"/>
      <c r="W193" s="378"/>
      <c r="X193" s="378"/>
      <c r="Y193" s="378"/>
      <c r="Z193" s="378"/>
      <c r="AA193" s="378"/>
      <c r="AB193" s="378"/>
      <c r="AC193" s="378"/>
      <c r="AD193" s="378"/>
      <c r="AE193" s="378"/>
      <c r="AF193" s="378"/>
      <c r="AG193" s="378"/>
      <c r="AH193" s="378"/>
      <c r="AI193" s="378"/>
      <c r="AJ193" s="378"/>
      <c r="AK193" s="378"/>
      <c r="AL193" s="378"/>
      <c r="AM193" s="378"/>
      <c r="AN193" s="378"/>
      <c r="AO193" s="378"/>
    </row>
    <row r="194" spans="7:41" x14ac:dyDescent="0.2">
      <c r="G194" s="378"/>
      <c r="H194" s="378"/>
      <c r="I194" s="378"/>
      <c r="J194" s="378"/>
      <c r="K194" s="378"/>
      <c r="L194" s="378"/>
      <c r="M194" s="378"/>
      <c r="N194" s="378"/>
      <c r="O194" s="378"/>
      <c r="P194" s="369" t="s">
        <v>138</v>
      </c>
      <c r="Q194" s="433">
        <v>0.74473746162719745</v>
      </c>
      <c r="R194" s="437">
        <v>0.74473746162719745</v>
      </c>
      <c r="S194" s="438">
        <v>0.21020815449154764</v>
      </c>
      <c r="T194" s="438">
        <v>0.46102795243588413</v>
      </c>
      <c r="U194" s="439">
        <v>9.2891984461026783E-2</v>
      </c>
      <c r="V194" s="378"/>
      <c r="W194" s="378"/>
      <c r="X194" s="378"/>
      <c r="Y194" s="378"/>
      <c r="Z194" s="378"/>
      <c r="AA194" s="378"/>
      <c r="AB194" s="378"/>
      <c r="AC194" s="378"/>
      <c r="AD194" s="378"/>
      <c r="AE194" s="378"/>
      <c r="AF194" s="378"/>
      <c r="AG194" s="378"/>
      <c r="AH194" s="378"/>
      <c r="AI194" s="378"/>
      <c r="AJ194" s="378"/>
      <c r="AK194" s="378"/>
      <c r="AL194" s="378"/>
      <c r="AM194" s="378"/>
      <c r="AN194" s="378"/>
      <c r="AO194" s="378"/>
    </row>
    <row r="195" spans="7:41" x14ac:dyDescent="0.2">
      <c r="G195" s="378"/>
      <c r="H195" s="378"/>
      <c r="I195" s="378"/>
      <c r="J195" s="378"/>
      <c r="K195" s="378"/>
      <c r="L195" s="378"/>
      <c r="M195" s="378"/>
      <c r="N195" s="378"/>
      <c r="O195" s="378"/>
      <c r="P195" s="369" t="s">
        <v>139</v>
      </c>
      <c r="Q195" s="433">
        <v>0.3363434624622102</v>
      </c>
      <c r="R195" s="437">
        <v>0.64999253392836032</v>
      </c>
      <c r="S195" s="438">
        <v>0.18346563457655332</v>
      </c>
      <c r="T195" s="438">
        <v>0.40237633052708022</v>
      </c>
      <c r="U195" s="439">
        <v>8.1074337565257851E-2</v>
      </c>
      <c r="V195" s="378"/>
      <c r="W195" s="378"/>
      <c r="X195" s="378"/>
      <c r="Y195" s="378"/>
      <c r="Z195" s="378"/>
      <c r="AA195" s="378"/>
      <c r="AB195" s="378"/>
      <c r="AC195" s="378"/>
      <c r="AD195" s="378"/>
      <c r="AE195" s="378"/>
      <c r="AF195" s="378"/>
      <c r="AG195" s="378"/>
      <c r="AH195" s="378"/>
      <c r="AI195" s="378"/>
      <c r="AJ195" s="378"/>
      <c r="AK195" s="378"/>
      <c r="AL195" s="378"/>
      <c r="AM195" s="378"/>
      <c r="AN195" s="378"/>
      <c r="AO195" s="378"/>
    </row>
    <row r="196" spans="7:41" x14ac:dyDescent="0.2">
      <c r="G196" s="378"/>
      <c r="H196" s="378"/>
      <c r="I196" s="378"/>
      <c r="J196" s="378"/>
      <c r="K196" s="378"/>
      <c r="L196" s="378"/>
      <c r="M196" s="378"/>
      <c r="N196" s="378"/>
      <c r="O196" s="378"/>
      <c r="P196" s="369" t="s">
        <v>140</v>
      </c>
      <c r="Q196" s="433">
        <v>0.44711348971865594</v>
      </c>
      <c r="R196" s="437">
        <v>0.64999253392836032</v>
      </c>
      <c r="S196" s="438">
        <v>0.18346563457655332</v>
      </c>
      <c r="T196" s="438">
        <v>0.40237633052708022</v>
      </c>
      <c r="U196" s="439">
        <v>8.1074337565257851E-2</v>
      </c>
      <c r="V196" s="378"/>
      <c r="W196" s="378"/>
      <c r="X196" s="378"/>
      <c r="Y196" s="378"/>
      <c r="Z196" s="378"/>
      <c r="AA196" s="378"/>
      <c r="AB196" s="378"/>
      <c r="AC196" s="378"/>
      <c r="AD196" s="378"/>
      <c r="AE196" s="378"/>
      <c r="AF196" s="378"/>
      <c r="AG196" s="378"/>
      <c r="AH196" s="378"/>
      <c r="AI196" s="378"/>
      <c r="AJ196" s="378"/>
      <c r="AK196" s="378"/>
      <c r="AL196" s="378"/>
      <c r="AM196" s="378"/>
      <c r="AN196" s="378"/>
      <c r="AO196" s="378"/>
    </row>
    <row r="197" spans="7:41" x14ac:dyDescent="0.2">
      <c r="G197" s="378"/>
      <c r="H197" s="378"/>
      <c r="I197" s="378"/>
      <c r="J197" s="378"/>
      <c r="K197" s="378"/>
      <c r="L197" s="378"/>
      <c r="M197" s="378"/>
      <c r="N197" s="378"/>
      <c r="O197" s="378"/>
      <c r="P197" s="369" t="s">
        <v>141</v>
      </c>
      <c r="Q197" s="433">
        <v>0.64999253392836032</v>
      </c>
      <c r="R197" s="437">
        <v>0.64999253392836032</v>
      </c>
      <c r="S197" s="438">
        <v>0.18346563457655332</v>
      </c>
      <c r="T197" s="438">
        <v>0.40237633052708022</v>
      </c>
      <c r="U197" s="439">
        <v>8.1074337565257851E-2</v>
      </c>
      <c r="V197" s="378"/>
      <c r="W197" s="378"/>
      <c r="X197" s="378"/>
      <c r="Y197" s="378"/>
      <c r="Z197" s="378"/>
      <c r="AA197" s="378"/>
      <c r="AB197" s="378"/>
      <c r="AC197" s="378"/>
      <c r="AD197" s="378"/>
      <c r="AE197" s="378"/>
      <c r="AF197" s="378"/>
      <c r="AG197" s="378"/>
      <c r="AH197" s="378"/>
      <c r="AI197" s="378"/>
      <c r="AJ197" s="378"/>
      <c r="AK197" s="378"/>
      <c r="AL197" s="378"/>
      <c r="AM197" s="378"/>
      <c r="AN197" s="378"/>
      <c r="AO197" s="378"/>
    </row>
    <row r="198" spans="7:41" x14ac:dyDescent="0.2">
      <c r="G198" s="378"/>
      <c r="H198" s="378"/>
      <c r="I198" s="378"/>
      <c r="J198" s="378"/>
      <c r="K198" s="378"/>
      <c r="L198" s="378"/>
      <c r="M198" s="378"/>
      <c r="N198" s="378"/>
      <c r="O198" s="378"/>
      <c r="P198" s="369" t="s">
        <v>142</v>
      </c>
      <c r="Q198" s="433">
        <v>0.48997503752097005</v>
      </c>
      <c r="R198" s="437">
        <v>0.50515626978769501</v>
      </c>
      <c r="S198" s="438">
        <v>0.14258443098846232</v>
      </c>
      <c r="T198" s="438">
        <v>0.31271578605904937</v>
      </c>
      <c r="U198" s="439">
        <v>6.3008739027282407E-2</v>
      </c>
      <c r="V198" s="378"/>
      <c r="W198" s="378"/>
      <c r="X198" s="378"/>
      <c r="Y198" s="378"/>
      <c r="Z198" s="378"/>
      <c r="AA198" s="378"/>
      <c r="AB198" s="378"/>
      <c r="AC198" s="378"/>
      <c r="AD198" s="378"/>
      <c r="AE198" s="378"/>
      <c r="AF198" s="378"/>
      <c r="AG198" s="378"/>
      <c r="AH198" s="378"/>
      <c r="AI198" s="378"/>
      <c r="AJ198" s="378"/>
      <c r="AK198" s="378"/>
      <c r="AL198" s="378"/>
      <c r="AM198" s="378"/>
      <c r="AN198" s="378"/>
      <c r="AO198" s="378"/>
    </row>
    <row r="199" spans="7:41" x14ac:dyDescent="0.2">
      <c r="G199" s="378"/>
      <c r="H199" s="378"/>
      <c r="I199" s="378"/>
      <c r="J199" s="378"/>
      <c r="K199" s="378"/>
      <c r="L199" s="378"/>
      <c r="M199" s="378"/>
      <c r="N199" s="378"/>
      <c r="O199" s="378"/>
      <c r="P199" s="369" t="s">
        <v>100</v>
      </c>
      <c r="Q199" s="433">
        <v>0.89848821684347979</v>
      </c>
      <c r="R199" s="437">
        <v>0.91732530221499153</v>
      </c>
      <c r="S199" s="438">
        <v>0.25892246433487665</v>
      </c>
      <c r="T199" s="438">
        <v>0.56786804422832815</v>
      </c>
      <c r="U199" s="439">
        <v>0.11441906995369788</v>
      </c>
      <c r="V199" s="378"/>
      <c r="W199" s="378"/>
      <c r="X199" s="378"/>
      <c r="Y199" s="378"/>
      <c r="Z199" s="378"/>
      <c r="AA199" s="378"/>
      <c r="AB199" s="378"/>
      <c r="AC199" s="378"/>
      <c r="AD199" s="378"/>
      <c r="AE199" s="378"/>
      <c r="AF199" s="378"/>
      <c r="AG199" s="378"/>
      <c r="AH199" s="378"/>
      <c r="AI199" s="378"/>
      <c r="AJ199" s="378"/>
      <c r="AK199" s="378"/>
      <c r="AL199" s="378"/>
      <c r="AM199" s="378"/>
      <c r="AN199" s="378"/>
      <c r="AO199" s="378"/>
    </row>
    <row r="200" spans="7:41" x14ac:dyDescent="0.2">
      <c r="G200" s="378"/>
      <c r="H200" s="378"/>
      <c r="I200" s="378"/>
      <c r="J200" s="378"/>
      <c r="K200" s="378"/>
      <c r="L200" s="378"/>
      <c r="M200" s="378"/>
      <c r="N200" s="378"/>
      <c r="O200" s="378"/>
      <c r="P200" s="369" t="s">
        <v>143</v>
      </c>
      <c r="Q200" s="433">
        <v>0.30288854971496409</v>
      </c>
      <c r="R200" s="437">
        <v>0.42392548507264066</v>
      </c>
      <c r="S200" s="438">
        <v>0.1196563869156647</v>
      </c>
      <c r="T200" s="438">
        <v>0.26243006218782522</v>
      </c>
      <c r="U200" s="439">
        <v>5.2876727170350885E-2</v>
      </c>
      <c r="V200" s="378"/>
      <c r="W200" s="378"/>
      <c r="X200" s="378"/>
      <c r="Y200" s="378"/>
      <c r="Z200" s="378"/>
      <c r="AA200" s="378"/>
      <c r="AB200" s="378"/>
      <c r="AC200" s="378"/>
      <c r="AD200" s="378"/>
      <c r="AE200" s="378"/>
      <c r="AF200" s="378"/>
      <c r="AG200" s="378"/>
      <c r="AH200" s="378"/>
      <c r="AI200" s="378"/>
      <c r="AJ200" s="378"/>
      <c r="AK200" s="378"/>
      <c r="AL200" s="378"/>
      <c r="AM200" s="378"/>
      <c r="AN200" s="378"/>
      <c r="AO200" s="378"/>
    </row>
    <row r="201" spans="7:41" x14ac:dyDescent="0.2">
      <c r="G201" s="378"/>
      <c r="H201" s="378"/>
      <c r="I201" s="378"/>
      <c r="J201" s="378"/>
      <c r="K201" s="378"/>
      <c r="L201" s="378"/>
      <c r="M201" s="378"/>
      <c r="N201" s="378"/>
      <c r="O201" s="378"/>
      <c r="P201" s="369" t="s">
        <v>144</v>
      </c>
      <c r="Q201" s="433">
        <v>0.34550247496474662</v>
      </c>
      <c r="R201" s="437">
        <v>0.55220454669632046</v>
      </c>
      <c r="S201" s="438">
        <v>0.1558641865675098</v>
      </c>
      <c r="T201" s="438">
        <v>0.34184090985962695</v>
      </c>
      <c r="U201" s="439">
        <v>6.8877126254594814E-2</v>
      </c>
      <c r="V201" s="378"/>
      <c r="W201" s="378"/>
      <c r="X201" s="378"/>
      <c r="Y201" s="378"/>
      <c r="Z201" s="378"/>
      <c r="AA201" s="378"/>
      <c r="AB201" s="378"/>
      <c r="AC201" s="378"/>
      <c r="AD201" s="378"/>
      <c r="AE201" s="378"/>
      <c r="AF201" s="378"/>
      <c r="AG201" s="378"/>
      <c r="AH201" s="378"/>
      <c r="AI201" s="378"/>
      <c r="AJ201" s="378"/>
      <c r="AK201" s="378"/>
      <c r="AL201" s="378"/>
      <c r="AM201" s="378"/>
      <c r="AN201" s="378"/>
      <c r="AO201" s="378"/>
    </row>
    <row r="202" spans="7:41" x14ac:dyDescent="0.2">
      <c r="G202" s="378"/>
      <c r="H202" s="378"/>
      <c r="I202" s="378"/>
      <c r="J202" s="378"/>
      <c r="K202" s="378"/>
      <c r="L202" s="378"/>
      <c r="M202" s="378"/>
      <c r="N202" s="378"/>
      <c r="O202" s="378"/>
      <c r="P202" s="369" t="s">
        <v>145</v>
      </c>
      <c r="Q202" s="433">
        <v>0.42047728536840545</v>
      </c>
      <c r="R202" s="437">
        <v>0.55220454669632046</v>
      </c>
      <c r="S202" s="438">
        <v>0.1558641865675098</v>
      </c>
      <c r="T202" s="438">
        <v>0.34184090985962695</v>
      </c>
      <c r="U202" s="439">
        <v>6.8877126254594814E-2</v>
      </c>
      <c r="V202" s="378"/>
      <c r="W202" s="378"/>
      <c r="X202" s="378"/>
      <c r="Y202" s="378"/>
      <c r="Z202" s="378"/>
      <c r="AA202" s="378"/>
      <c r="AB202" s="378"/>
      <c r="AC202" s="378"/>
      <c r="AD202" s="378"/>
      <c r="AE202" s="378"/>
      <c r="AF202" s="378"/>
      <c r="AG202" s="378"/>
      <c r="AH202" s="378"/>
      <c r="AI202" s="378"/>
      <c r="AJ202" s="378"/>
      <c r="AK202" s="378"/>
      <c r="AL202" s="378"/>
      <c r="AM202" s="378"/>
      <c r="AN202" s="378"/>
      <c r="AO202" s="378"/>
    </row>
    <row r="203" spans="7:41" x14ac:dyDescent="0.2">
      <c r="G203" s="378"/>
      <c r="H203" s="378"/>
      <c r="I203" s="378"/>
      <c r="J203" s="378"/>
      <c r="K203" s="378"/>
      <c r="L203" s="378"/>
      <c r="M203" s="378"/>
      <c r="N203" s="378"/>
      <c r="O203" s="378"/>
      <c r="P203" s="369" t="s">
        <v>146</v>
      </c>
      <c r="Q203" s="433">
        <v>0.37138324628918612</v>
      </c>
      <c r="R203" s="437">
        <v>0.55220454669632046</v>
      </c>
      <c r="S203" s="438">
        <v>0.1558641865675098</v>
      </c>
      <c r="T203" s="438">
        <v>0.34184090985962695</v>
      </c>
      <c r="U203" s="439">
        <v>6.8877126254594814E-2</v>
      </c>
      <c r="V203" s="378"/>
      <c r="W203" s="378"/>
      <c r="X203" s="378"/>
      <c r="Y203" s="378"/>
      <c r="Z203" s="378"/>
      <c r="AA203" s="378"/>
      <c r="AB203" s="378"/>
      <c r="AC203" s="378"/>
      <c r="AD203" s="378"/>
      <c r="AE203" s="378"/>
      <c r="AF203" s="378"/>
      <c r="AG203" s="378"/>
      <c r="AH203" s="378"/>
      <c r="AI203" s="378"/>
      <c r="AJ203" s="378"/>
      <c r="AK203" s="378"/>
      <c r="AL203" s="378"/>
      <c r="AM203" s="378"/>
      <c r="AN203" s="378"/>
      <c r="AO203" s="378"/>
    </row>
    <row r="204" spans="7:41" x14ac:dyDescent="0.2">
      <c r="G204" s="378"/>
      <c r="H204" s="378"/>
      <c r="I204" s="378"/>
      <c r="J204" s="378"/>
      <c r="K204" s="378"/>
      <c r="L204" s="378"/>
      <c r="M204" s="378"/>
      <c r="N204" s="378"/>
      <c r="O204" s="378"/>
      <c r="P204" s="369" t="s">
        <v>147</v>
      </c>
      <c r="Q204" s="433">
        <v>0.44038080348866948</v>
      </c>
      <c r="R204" s="437">
        <v>0.55220454669632046</v>
      </c>
      <c r="S204" s="438">
        <v>0.1558641865675098</v>
      </c>
      <c r="T204" s="438">
        <v>0.34184090985962695</v>
      </c>
      <c r="U204" s="439">
        <v>6.8877126254594814E-2</v>
      </c>
      <c r="V204" s="378"/>
      <c r="W204" s="378"/>
      <c r="X204" s="378"/>
      <c r="Y204" s="378"/>
      <c r="Z204" s="378"/>
      <c r="AA204" s="378"/>
      <c r="AB204" s="378"/>
      <c r="AC204" s="378"/>
      <c r="AD204" s="378"/>
      <c r="AE204" s="378"/>
      <c r="AF204" s="378"/>
      <c r="AG204" s="378"/>
      <c r="AH204" s="378"/>
      <c r="AI204" s="378"/>
      <c r="AJ204" s="378"/>
      <c r="AK204" s="378"/>
      <c r="AL204" s="378"/>
      <c r="AM204" s="378"/>
      <c r="AN204" s="378"/>
      <c r="AO204" s="378"/>
    </row>
    <row r="205" spans="7:41" x14ac:dyDescent="0.2">
      <c r="G205" s="378"/>
      <c r="H205" s="378"/>
      <c r="I205" s="378"/>
      <c r="J205" s="378"/>
      <c r="K205" s="378"/>
      <c r="L205" s="378"/>
      <c r="M205" s="378"/>
      <c r="N205" s="378"/>
      <c r="O205" s="378"/>
      <c r="P205" s="369" t="s">
        <v>148</v>
      </c>
      <c r="Q205" s="433">
        <v>0.58038113189891172</v>
      </c>
      <c r="R205" s="437">
        <v>0.5807111834090305</v>
      </c>
      <c r="S205" s="438">
        <v>0.16391041467190379</v>
      </c>
      <c r="T205" s="438">
        <v>0.3594878754436856</v>
      </c>
      <c r="U205" s="439">
        <v>7.243279276929844E-2</v>
      </c>
      <c r="V205" s="378"/>
      <c r="W205" s="378"/>
      <c r="X205" s="378"/>
      <c r="Y205" s="378"/>
      <c r="Z205" s="378"/>
      <c r="AA205" s="378"/>
      <c r="AB205" s="378"/>
      <c r="AC205" s="378"/>
      <c r="AD205" s="378"/>
      <c r="AE205" s="378"/>
      <c r="AF205" s="378"/>
      <c r="AG205" s="378"/>
      <c r="AH205" s="378"/>
      <c r="AI205" s="378"/>
      <c r="AJ205" s="378"/>
      <c r="AK205" s="378"/>
      <c r="AL205" s="378"/>
      <c r="AM205" s="378"/>
      <c r="AN205" s="378"/>
      <c r="AO205" s="378"/>
    </row>
    <row r="206" spans="7:41" x14ac:dyDescent="0.2">
      <c r="G206" s="378"/>
      <c r="H206" s="378"/>
      <c r="I206" s="378"/>
      <c r="J206" s="378"/>
      <c r="K206" s="378"/>
      <c r="L206" s="378"/>
      <c r="M206" s="378"/>
      <c r="N206" s="378"/>
      <c r="O206" s="378"/>
      <c r="P206" s="369" t="s">
        <v>149</v>
      </c>
      <c r="Q206" s="433">
        <v>0.29996910681053096</v>
      </c>
      <c r="R206" s="437">
        <v>0.5807111834090305</v>
      </c>
      <c r="S206" s="438">
        <v>0.16391041467190379</v>
      </c>
      <c r="T206" s="438">
        <v>0.3594878754436856</v>
      </c>
      <c r="U206" s="439">
        <v>7.243279276929844E-2</v>
      </c>
      <c r="V206" s="378"/>
      <c r="W206" s="378"/>
      <c r="X206" s="378"/>
      <c r="Y206" s="378"/>
      <c r="Z206" s="378"/>
      <c r="AA206" s="378"/>
      <c r="AB206" s="378"/>
      <c r="AC206" s="378"/>
      <c r="AD206" s="378"/>
      <c r="AE206" s="378"/>
      <c r="AF206" s="378"/>
      <c r="AG206" s="378"/>
      <c r="AH206" s="378"/>
      <c r="AI206" s="378"/>
      <c r="AJ206" s="378"/>
      <c r="AK206" s="378"/>
      <c r="AL206" s="378"/>
      <c r="AM206" s="378"/>
      <c r="AN206" s="378"/>
      <c r="AO206" s="378"/>
    </row>
    <row r="207" spans="7:41" x14ac:dyDescent="0.2">
      <c r="G207" s="378"/>
      <c r="H207" s="378"/>
      <c r="I207" s="378"/>
      <c r="J207" s="378"/>
      <c r="K207" s="378"/>
      <c r="L207" s="378"/>
      <c r="M207" s="378"/>
      <c r="N207" s="378"/>
      <c r="O207" s="378"/>
      <c r="P207" s="369" t="s">
        <v>150</v>
      </c>
      <c r="Q207" s="433">
        <v>0.38354045346641097</v>
      </c>
      <c r="R207" s="437">
        <v>0.5807111834090305</v>
      </c>
      <c r="S207" s="438">
        <v>0.16391041467190379</v>
      </c>
      <c r="T207" s="438">
        <v>0.3594878754436856</v>
      </c>
      <c r="U207" s="439">
        <v>7.243279276929844E-2</v>
      </c>
      <c r="V207" s="378"/>
      <c r="W207" s="378"/>
      <c r="X207" s="378"/>
      <c r="Y207" s="378"/>
      <c r="Z207" s="378"/>
      <c r="AA207" s="378"/>
      <c r="AB207" s="378"/>
      <c r="AC207" s="378"/>
      <c r="AD207" s="378"/>
      <c r="AE207" s="378"/>
      <c r="AF207" s="378"/>
      <c r="AG207" s="378"/>
      <c r="AH207" s="378"/>
      <c r="AI207" s="378"/>
      <c r="AJ207" s="378"/>
      <c r="AK207" s="378"/>
      <c r="AL207" s="378"/>
      <c r="AM207" s="378"/>
      <c r="AN207" s="378"/>
      <c r="AO207" s="378"/>
    </row>
    <row r="208" spans="7:41" x14ac:dyDescent="0.2">
      <c r="G208" s="378"/>
      <c r="H208" s="378"/>
      <c r="I208" s="378"/>
      <c r="J208" s="378"/>
      <c r="K208" s="378"/>
      <c r="L208" s="378"/>
      <c r="M208" s="378"/>
      <c r="N208" s="378"/>
      <c r="O208" s="378"/>
      <c r="P208" s="369" t="s">
        <v>151</v>
      </c>
      <c r="Q208" s="433">
        <v>0.28418178966999558</v>
      </c>
      <c r="R208" s="437">
        <v>0.43130248043891511</v>
      </c>
      <c r="S208" s="438">
        <v>0.12173860334969377</v>
      </c>
      <c r="T208" s="438">
        <v>0.2669967736050427</v>
      </c>
      <c r="U208" s="439">
        <v>5.3796868527864687E-2</v>
      </c>
      <c r="V208" s="378"/>
      <c r="W208" s="378"/>
      <c r="X208" s="378"/>
      <c r="Y208" s="378"/>
      <c r="Z208" s="378"/>
      <c r="AA208" s="378"/>
      <c r="AB208" s="378"/>
      <c r="AC208" s="378"/>
      <c r="AD208" s="378"/>
      <c r="AE208" s="378"/>
      <c r="AF208" s="378"/>
      <c r="AG208" s="378"/>
      <c r="AH208" s="378"/>
      <c r="AI208" s="378"/>
      <c r="AJ208" s="378"/>
      <c r="AK208" s="378"/>
      <c r="AL208" s="378"/>
      <c r="AM208" s="378"/>
      <c r="AN208" s="378"/>
      <c r="AO208" s="378"/>
    </row>
    <row r="209" spans="7:41" x14ac:dyDescent="0.2">
      <c r="G209" s="378"/>
      <c r="H209" s="378"/>
      <c r="I209" s="378"/>
      <c r="J209" s="378"/>
      <c r="K209" s="378"/>
      <c r="L209" s="378"/>
      <c r="M209" s="378"/>
      <c r="N209" s="378"/>
      <c r="O209" s="378"/>
      <c r="P209" s="369" t="s">
        <v>152</v>
      </c>
      <c r="Q209" s="433">
        <v>0.42693952764841991</v>
      </c>
      <c r="R209" s="437">
        <v>0.43130248043891511</v>
      </c>
      <c r="S209" s="438">
        <v>0.12173860334969377</v>
      </c>
      <c r="T209" s="438">
        <v>0.2669967736050427</v>
      </c>
      <c r="U209" s="439">
        <v>5.3796868527864687E-2</v>
      </c>
      <c r="V209" s="378"/>
      <c r="W209" s="378"/>
      <c r="X209" s="378"/>
      <c r="Y209" s="378"/>
      <c r="Z209" s="378"/>
      <c r="AA209" s="378"/>
      <c r="AB209" s="378"/>
      <c r="AC209" s="378"/>
      <c r="AD209" s="378"/>
      <c r="AE209" s="378"/>
      <c r="AF209" s="378"/>
      <c r="AG209" s="378"/>
      <c r="AH209" s="378"/>
      <c r="AI209" s="378"/>
      <c r="AJ209" s="378"/>
      <c r="AK209" s="378"/>
      <c r="AL209" s="378"/>
      <c r="AM209" s="378"/>
      <c r="AN209" s="378"/>
      <c r="AO209" s="378"/>
    </row>
    <row r="210" spans="7:41" x14ac:dyDescent="0.2">
      <c r="G210" s="378"/>
      <c r="H210" s="378"/>
      <c r="I210" s="378"/>
      <c r="J210" s="378"/>
      <c r="K210" s="378"/>
      <c r="L210" s="378"/>
      <c r="M210" s="378"/>
      <c r="N210" s="378"/>
      <c r="O210" s="378"/>
      <c r="P210" s="369" t="s">
        <v>153</v>
      </c>
      <c r="Q210" s="433">
        <v>0.48703784162098529</v>
      </c>
      <c r="R210" s="437">
        <v>0.60455489258760275</v>
      </c>
      <c r="S210" s="438">
        <v>0.17064049387553301</v>
      </c>
      <c r="T210" s="438">
        <v>0.37424826683994455</v>
      </c>
      <c r="U210" s="439">
        <v>7.5406846817378415E-2</v>
      </c>
      <c r="V210" s="378"/>
      <c r="W210" s="378"/>
      <c r="X210" s="378"/>
      <c r="Y210" s="378"/>
      <c r="Z210" s="378"/>
      <c r="AA210" s="378"/>
      <c r="AB210" s="378"/>
      <c r="AC210" s="378"/>
      <c r="AD210" s="378"/>
      <c r="AE210" s="378"/>
      <c r="AF210" s="378"/>
      <c r="AG210" s="378"/>
      <c r="AH210" s="378"/>
      <c r="AI210" s="378"/>
      <c r="AJ210" s="378"/>
      <c r="AK210" s="378"/>
      <c r="AL210" s="378"/>
      <c r="AM210" s="378"/>
      <c r="AN210" s="378"/>
      <c r="AO210" s="378"/>
    </row>
    <row r="211" spans="7:41" x14ac:dyDescent="0.2">
      <c r="G211" s="378"/>
      <c r="H211" s="378"/>
      <c r="I211" s="378"/>
      <c r="J211" s="378"/>
      <c r="K211" s="378"/>
      <c r="L211" s="378"/>
      <c r="M211" s="378"/>
      <c r="N211" s="378"/>
      <c r="O211" s="378"/>
      <c r="P211" s="369" t="s">
        <v>154</v>
      </c>
      <c r="Q211" s="433">
        <v>0.40456874815155697</v>
      </c>
      <c r="R211" s="437">
        <v>0.60455489258760275</v>
      </c>
      <c r="S211" s="438">
        <v>0.17064049387553301</v>
      </c>
      <c r="T211" s="438">
        <v>0.37424826683994455</v>
      </c>
      <c r="U211" s="439">
        <v>7.5406846817378415E-2</v>
      </c>
      <c r="V211" s="378"/>
      <c r="W211" s="378"/>
      <c r="X211" s="378"/>
      <c r="Y211" s="378"/>
      <c r="Z211" s="378"/>
      <c r="AA211" s="378"/>
      <c r="AB211" s="378"/>
      <c r="AC211" s="378"/>
      <c r="AD211" s="378"/>
      <c r="AE211" s="378"/>
      <c r="AF211" s="378"/>
      <c r="AG211" s="378"/>
      <c r="AH211" s="378"/>
      <c r="AI211" s="378"/>
      <c r="AJ211" s="378"/>
      <c r="AK211" s="378"/>
      <c r="AL211" s="378"/>
      <c r="AM211" s="378"/>
      <c r="AN211" s="378"/>
      <c r="AO211" s="378"/>
    </row>
    <row r="212" spans="7:41" x14ac:dyDescent="0.2">
      <c r="G212" s="378"/>
      <c r="H212" s="378"/>
      <c r="I212" s="378"/>
      <c r="J212" s="378"/>
      <c r="K212" s="378"/>
      <c r="L212" s="378"/>
      <c r="M212" s="378"/>
      <c r="N212" s="378"/>
      <c r="O212" s="378"/>
      <c r="P212" s="369" t="s">
        <v>155</v>
      </c>
      <c r="Q212" s="433">
        <v>0.49653330279720942</v>
      </c>
      <c r="R212" s="437">
        <v>0.60455489258760275</v>
      </c>
      <c r="S212" s="438">
        <v>0.17064049387553301</v>
      </c>
      <c r="T212" s="438">
        <v>0.37424826683994455</v>
      </c>
      <c r="U212" s="439">
        <v>7.5406846817378415E-2</v>
      </c>
      <c r="V212" s="378"/>
      <c r="W212" s="378"/>
      <c r="X212" s="378"/>
      <c r="Y212" s="378"/>
      <c r="Z212" s="378"/>
      <c r="AA212" s="378"/>
      <c r="AB212" s="378"/>
      <c r="AC212" s="378"/>
      <c r="AD212" s="378"/>
      <c r="AE212" s="378"/>
      <c r="AF212" s="378"/>
      <c r="AG212" s="378"/>
      <c r="AH212" s="378"/>
      <c r="AI212" s="378"/>
      <c r="AJ212" s="378"/>
      <c r="AK212" s="378"/>
      <c r="AL212" s="378"/>
      <c r="AM212" s="378"/>
      <c r="AN212" s="378"/>
      <c r="AO212" s="378"/>
    </row>
    <row r="213" spans="7:41" x14ac:dyDescent="0.2">
      <c r="G213" s="378"/>
      <c r="H213" s="378"/>
      <c r="I213" s="378"/>
      <c r="J213" s="378"/>
      <c r="K213" s="378"/>
      <c r="L213" s="378"/>
      <c r="M213" s="378"/>
      <c r="N213" s="378"/>
      <c r="O213" s="378"/>
      <c r="P213" s="369" t="s">
        <v>156</v>
      </c>
      <c r="Q213" s="433">
        <v>0.28118916692854834</v>
      </c>
      <c r="R213" s="437">
        <v>0.3679657212671969</v>
      </c>
      <c r="S213" s="438">
        <v>0.10386129229316041</v>
      </c>
      <c r="T213" s="438">
        <v>0.22778830364159811</v>
      </c>
      <c r="U213" s="439">
        <v>4.5896799641929942E-2</v>
      </c>
      <c r="V213" s="378"/>
      <c r="W213" s="378"/>
      <c r="X213" s="378"/>
      <c r="Y213" s="378"/>
      <c r="Z213" s="378"/>
      <c r="AA213" s="378"/>
      <c r="AB213" s="378"/>
      <c r="AC213" s="378"/>
      <c r="AD213" s="378"/>
      <c r="AE213" s="378"/>
      <c r="AF213" s="378"/>
      <c r="AG213" s="378"/>
      <c r="AH213" s="378"/>
      <c r="AI213" s="378"/>
      <c r="AJ213" s="378"/>
      <c r="AK213" s="378"/>
      <c r="AL213" s="378"/>
      <c r="AM213" s="378"/>
      <c r="AN213" s="378"/>
      <c r="AO213" s="378"/>
    </row>
    <row r="214" spans="7:41" x14ac:dyDescent="0.2">
      <c r="G214" s="378"/>
      <c r="H214" s="378"/>
      <c r="I214" s="378"/>
      <c r="J214" s="378"/>
      <c r="K214" s="378"/>
      <c r="L214" s="378"/>
      <c r="M214" s="378"/>
      <c r="N214" s="378"/>
      <c r="O214" s="378"/>
      <c r="P214" s="369" t="s">
        <v>115</v>
      </c>
      <c r="Q214" s="433">
        <v>0.25088072367699238</v>
      </c>
      <c r="R214" s="437">
        <v>0.40586130944360871</v>
      </c>
      <c r="S214" s="438">
        <v>0.11455762766553472</v>
      </c>
      <c r="T214" s="438">
        <v>0.25124747727461494</v>
      </c>
      <c r="U214" s="439">
        <v>5.0623561177912495E-2</v>
      </c>
      <c r="V214" s="378"/>
      <c r="W214" s="378"/>
      <c r="X214" s="378"/>
      <c r="Y214" s="378"/>
      <c r="Z214" s="378"/>
      <c r="AA214" s="378"/>
      <c r="AB214" s="378"/>
      <c r="AC214" s="378"/>
      <c r="AD214" s="378"/>
      <c r="AE214" s="378"/>
      <c r="AF214" s="378"/>
      <c r="AG214" s="378"/>
      <c r="AH214" s="378"/>
      <c r="AI214" s="378"/>
      <c r="AJ214" s="378"/>
      <c r="AK214" s="378"/>
      <c r="AL214" s="378"/>
      <c r="AM214" s="378"/>
      <c r="AN214" s="378"/>
      <c r="AO214" s="378"/>
    </row>
    <row r="215" spans="7:41" x14ac:dyDescent="0.2">
      <c r="G215" s="378"/>
      <c r="H215" s="378"/>
      <c r="I215" s="378"/>
      <c r="J215" s="378"/>
      <c r="K215" s="378"/>
      <c r="L215" s="378"/>
      <c r="M215" s="378"/>
      <c r="N215" s="378"/>
      <c r="O215" s="378"/>
      <c r="P215" s="369" t="s">
        <v>157</v>
      </c>
      <c r="Q215" s="433">
        <v>0.38862179628749499</v>
      </c>
      <c r="R215" s="437">
        <v>0.47621307447140004</v>
      </c>
      <c r="S215" s="438">
        <v>0.13441498069757257</v>
      </c>
      <c r="T215" s="438">
        <v>0.29479856991086673</v>
      </c>
      <c r="U215" s="439">
        <v>5.9398620041593991E-2</v>
      </c>
      <c r="V215" s="378"/>
      <c r="W215" s="378"/>
      <c r="X215" s="378"/>
      <c r="Y215" s="378"/>
      <c r="Z215" s="378"/>
      <c r="AA215" s="378"/>
      <c r="AB215" s="378"/>
      <c r="AC215" s="378"/>
      <c r="AD215" s="378"/>
      <c r="AE215" s="378"/>
      <c r="AF215" s="378"/>
      <c r="AG215" s="378"/>
      <c r="AH215" s="378"/>
      <c r="AI215" s="378"/>
      <c r="AJ215" s="378"/>
      <c r="AK215" s="378"/>
      <c r="AL215" s="378"/>
      <c r="AM215" s="378"/>
      <c r="AN215" s="378"/>
      <c r="AO215" s="378"/>
    </row>
    <row r="216" spans="7:41" x14ac:dyDescent="0.2">
      <c r="G216" s="378"/>
      <c r="H216" s="378"/>
      <c r="I216" s="378"/>
      <c r="J216" s="378"/>
      <c r="K216" s="378"/>
      <c r="L216" s="378"/>
      <c r="M216" s="378"/>
      <c r="N216" s="378"/>
      <c r="O216" s="378"/>
      <c r="P216" s="369" t="s">
        <v>158</v>
      </c>
      <c r="Q216" s="433">
        <v>0.19299108432359152</v>
      </c>
      <c r="R216" s="437">
        <v>0.37701728201189993</v>
      </c>
      <c r="S216" s="438">
        <v>0.10641616830981046</v>
      </c>
      <c r="T216" s="438">
        <v>0.2333916507692714</v>
      </c>
      <c r="U216" s="439">
        <v>4.7025811519763865E-2</v>
      </c>
      <c r="V216" s="378"/>
      <c r="W216" s="378"/>
      <c r="X216" s="378"/>
      <c r="Y216" s="378"/>
      <c r="Z216" s="378"/>
      <c r="AA216" s="378"/>
      <c r="AB216" s="378"/>
      <c r="AC216" s="378"/>
      <c r="AD216" s="378"/>
      <c r="AE216" s="378"/>
      <c r="AF216" s="378"/>
      <c r="AG216" s="378"/>
      <c r="AH216" s="378"/>
      <c r="AI216" s="378"/>
      <c r="AJ216" s="378"/>
      <c r="AK216" s="378"/>
      <c r="AL216" s="378"/>
      <c r="AM216" s="378"/>
      <c r="AN216" s="378"/>
      <c r="AO216" s="378"/>
    </row>
    <row r="217" spans="7:41" x14ac:dyDescent="0.2">
      <c r="G217" s="378"/>
      <c r="H217" s="378"/>
      <c r="I217" s="378"/>
      <c r="J217" s="378"/>
      <c r="K217" s="378"/>
      <c r="L217" s="378"/>
      <c r="M217" s="378"/>
      <c r="N217" s="378"/>
      <c r="O217" s="378"/>
      <c r="P217" s="369" t="s">
        <v>159</v>
      </c>
      <c r="Q217" s="433">
        <v>0.35594528005715931</v>
      </c>
      <c r="R217" s="437">
        <v>0.65377221557103327</v>
      </c>
      <c r="S217" s="438">
        <v>0.18453248020150131</v>
      </c>
      <c r="T217" s="438">
        <v>0.40471613344873492</v>
      </c>
      <c r="U217" s="439">
        <v>8.1545781727139638E-2</v>
      </c>
      <c r="V217" s="378"/>
      <c r="W217" s="378"/>
      <c r="X217" s="378"/>
      <c r="Y217" s="378"/>
      <c r="Z217" s="378"/>
      <c r="AA217" s="378"/>
      <c r="AB217" s="378"/>
      <c r="AC217" s="378"/>
      <c r="AD217" s="378"/>
      <c r="AE217" s="378"/>
      <c r="AF217" s="378"/>
      <c r="AG217" s="378"/>
      <c r="AH217" s="378"/>
      <c r="AI217" s="378"/>
      <c r="AJ217" s="378"/>
      <c r="AK217" s="378"/>
      <c r="AL217" s="378"/>
      <c r="AM217" s="378"/>
      <c r="AN217" s="378"/>
      <c r="AO217" s="378"/>
    </row>
    <row r="218" spans="7:41" x14ac:dyDescent="0.2">
      <c r="G218" s="378"/>
      <c r="H218" s="378"/>
      <c r="I218" s="378"/>
      <c r="J218" s="378"/>
      <c r="K218" s="378"/>
      <c r="L218" s="378"/>
      <c r="M218" s="378"/>
      <c r="N218" s="378"/>
      <c r="O218" s="378"/>
      <c r="P218" s="369" t="s">
        <v>160</v>
      </c>
      <c r="Q218" s="433">
        <v>0.20193031079921306</v>
      </c>
      <c r="R218" s="437">
        <v>0.41649002872052732</v>
      </c>
      <c r="S218" s="438">
        <v>0.11755766939692303</v>
      </c>
      <c r="T218" s="438">
        <v>0.25782716063651689</v>
      </c>
      <c r="U218" s="439">
        <v>5.1949293904925989E-2</v>
      </c>
      <c r="V218" s="378"/>
      <c r="W218" s="378"/>
      <c r="X218" s="378"/>
      <c r="Y218" s="378"/>
      <c r="Z218" s="378"/>
      <c r="AA218" s="378"/>
      <c r="AB218" s="378"/>
      <c r="AC218" s="378"/>
      <c r="AD218" s="378"/>
      <c r="AE218" s="378"/>
      <c r="AF218" s="378"/>
      <c r="AG218" s="378"/>
      <c r="AH218" s="378"/>
      <c r="AI218" s="378"/>
      <c r="AJ218" s="378"/>
      <c r="AK218" s="378"/>
      <c r="AL218" s="378"/>
      <c r="AM218" s="378"/>
      <c r="AN218" s="378"/>
      <c r="AO218" s="378"/>
    </row>
    <row r="219" spans="7:41" x14ac:dyDescent="0.2">
      <c r="G219" s="378"/>
      <c r="H219" s="378"/>
      <c r="I219" s="378"/>
      <c r="J219" s="378"/>
      <c r="K219" s="378"/>
      <c r="L219" s="378"/>
      <c r="M219" s="378"/>
      <c r="N219" s="378"/>
      <c r="O219" s="378"/>
      <c r="P219" s="369" t="s">
        <v>161</v>
      </c>
      <c r="Q219" s="433">
        <v>0.28055517950266518</v>
      </c>
      <c r="R219" s="437">
        <v>0.46346592980371643</v>
      </c>
      <c r="S219" s="438">
        <v>0.13081699631556512</v>
      </c>
      <c r="T219" s="438">
        <v>0.28690748035468161</v>
      </c>
      <c r="U219" s="439">
        <v>5.7808653609925924E-2</v>
      </c>
      <c r="V219" s="378"/>
      <c r="W219" s="378"/>
      <c r="X219" s="378"/>
      <c r="Y219" s="378"/>
      <c r="Z219" s="378"/>
      <c r="AA219" s="378"/>
      <c r="AB219" s="378"/>
      <c r="AC219" s="378"/>
      <c r="AD219" s="378"/>
      <c r="AE219" s="378"/>
      <c r="AF219" s="378"/>
      <c r="AG219" s="378"/>
      <c r="AH219" s="378"/>
      <c r="AI219" s="378"/>
      <c r="AJ219" s="378"/>
      <c r="AK219" s="378"/>
      <c r="AL219" s="378"/>
      <c r="AM219" s="378"/>
      <c r="AN219" s="378"/>
      <c r="AO219" s="378"/>
    </row>
    <row r="220" spans="7:41" x14ac:dyDescent="0.2">
      <c r="G220" s="378"/>
      <c r="H220" s="378"/>
      <c r="I220" s="378"/>
      <c r="J220" s="378"/>
      <c r="K220" s="378"/>
      <c r="L220" s="378"/>
      <c r="M220" s="378"/>
      <c r="N220" s="378"/>
      <c r="O220" s="378"/>
      <c r="P220" s="369" t="s">
        <v>162</v>
      </c>
      <c r="Q220" s="433">
        <v>0.27004441088726855</v>
      </c>
      <c r="R220" s="437">
        <v>0.41619804837021362</v>
      </c>
      <c r="S220" s="438">
        <v>0.11747525558836673</v>
      </c>
      <c r="T220" s="438">
        <v>0.25764641089584656</v>
      </c>
      <c r="U220" s="439">
        <v>5.1912874850478262E-2</v>
      </c>
      <c r="V220" s="378"/>
      <c r="W220" s="378"/>
      <c r="X220" s="378"/>
      <c r="Y220" s="378"/>
      <c r="Z220" s="378"/>
      <c r="AA220" s="378"/>
      <c r="AB220" s="378"/>
      <c r="AC220" s="378"/>
      <c r="AD220" s="378"/>
      <c r="AE220" s="378"/>
      <c r="AF220" s="378"/>
      <c r="AG220" s="378"/>
      <c r="AH220" s="378"/>
      <c r="AI220" s="378"/>
      <c r="AJ220" s="378"/>
      <c r="AK220" s="378"/>
      <c r="AL220" s="378"/>
      <c r="AM220" s="378"/>
      <c r="AN220" s="378"/>
      <c r="AO220" s="378"/>
    </row>
    <row r="221" spans="7:41" x14ac:dyDescent="0.2">
      <c r="G221" s="378"/>
      <c r="H221" s="378"/>
      <c r="I221" s="378"/>
      <c r="J221" s="378"/>
      <c r="K221" s="378"/>
      <c r="L221" s="378"/>
      <c r="M221" s="378"/>
      <c r="N221" s="378"/>
      <c r="O221" s="378"/>
      <c r="P221" s="369" t="s">
        <v>163</v>
      </c>
      <c r="Q221" s="433">
        <v>0.34510105243492567</v>
      </c>
      <c r="R221" s="437">
        <v>0.43527931906927853</v>
      </c>
      <c r="S221" s="438">
        <v>0.12286109812439314</v>
      </c>
      <c r="T221" s="438">
        <v>0.2694586260905058</v>
      </c>
      <c r="U221" s="439">
        <v>5.4292904314017544E-2</v>
      </c>
      <c r="V221" s="378"/>
      <c r="W221" s="378"/>
      <c r="X221" s="378"/>
      <c r="Y221" s="378"/>
      <c r="Z221" s="378"/>
      <c r="AA221" s="378"/>
      <c r="AB221" s="378"/>
      <c r="AC221" s="378"/>
      <c r="AD221" s="378"/>
      <c r="AE221" s="378"/>
      <c r="AF221" s="378"/>
      <c r="AG221" s="378"/>
      <c r="AH221" s="378"/>
      <c r="AI221" s="378"/>
      <c r="AJ221" s="378"/>
      <c r="AK221" s="378"/>
      <c r="AL221" s="378"/>
      <c r="AM221" s="378"/>
      <c r="AN221" s="378"/>
      <c r="AO221" s="378"/>
    </row>
    <row r="222" spans="7:41" x14ac:dyDescent="0.2">
      <c r="G222" s="378"/>
      <c r="H222" s="378"/>
      <c r="I222" s="378"/>
      <c r="J222" s="378"/>
      <c r="K222" s="378"/>
      <c r="L222" s="378"/>
      <c r="M222" s="378"/>
      <c r="N222" s="378"/>
      <c r="O222" s="378"/>
      <c r="P222" s="369" t="s">
        <v>164</v>
      </c>
      <c r="Q222" s="433">
        <v>0.61359980470786135</v>
      </c>
      <c r="R222" s="437">
        <v>0.6140719478152582</v>
      </c>
      <c r="S222" s="438">
        <v>0.17332675946398418</v>
      </c>
      <c r="T222" s="438">
        <v>0.38013977721896941</v>
      </c>
      <c r="U222" s="439">
        <v>7.6593920372655874E-2</v>
      </c>
      <c r="V222" s="378"/>
      <c r="W222" s="378"/>
      <c r="X222" s="378"/>
      <c r="Y222" s="378"/>
      <c r="Z222" s="378"/>
      <c r="AA222" s="378"/>
      <c r="AB222" s="378"/>
      <c r="AC222" s="378"/>
      <c r="AD222" s="378"/>
      <c r="AE222" s="378"/>
      <c r="AF222" s="378"/>
      <c r="AG222" s="378"/>
      <c r="AH222" s="378"/>
      <c r="AI222" s="378"/>
      <c r="AJ222" s="378"/>
      <c r="AK222" s="378"/>
      <c r="AL222" s="378"/>
      <c r="AM222" s="378"/>
      <c r="AN222" s="378"/>
      <c r="AO222" s="378"/>
    </row>
    <row r="223" spans="7:41" x14ac:dyDescent="0.2">
      <c r="G223" s="378"/>
      <c r="H223" s="378"/>
      <c r="I223" s="378"/>
      <c r="J223" s="378"/>
      <c r="K223" s="378"/>
      <c r="L223" s="378"/>
      <c r="M223" s="378"/>
      <c r="N223" s="378"/>
      <c r="O223" s="378"/>
      <c r="P223" s="369" t="s">
        <v>165</v>
      </c>
      <c r="Q223" s="433">
        <v>0.50837559707012492</v>
      </c>
      <c r="R223" s="437">
        <v>0.61546785994205255</v>
      </c>
      <c r="S223" s="438">
        <v>0.17372076691912774</v>
      </c>
      <c r="T223" s="438">
        <v>0.38100391329746114</v>
      </c>
      <c r="U223" s="439">
        <v>7.6768034143309793E-2</v>
      </c>
      <c r="V223" s="378"/>
      <c r="W223" s="378"/>
      <c r="X223" s="378"/>
      <c r="Y223" s="378"/>
      <c r="Z223" s="378"/>
      <c r="AA223" s="378"/>
      <c r="AB223" s="378"/>
      <c r="AC223" s="378"/>
      <c r="AD223" s="378"/>
      <c r="AE223" s="378"/>
      <c r="AF223" s="378"/>
      <c r="AG223" s="378"/>
      <c r="AH223" s="378"/>
      <c r="AI223" s="378"/>
      <c r="AJ223" s="378"/>
      <c r="AK223" s="378"/>
      <c r="AL223" s="378"/>
      <c r="AM223" s="378"/>
      <c r="AN223" s="378"/>
      <c r="AO223" s="378"/>
    </row>
    <row r="224" spans="7:41" x14ac:dyDescent="0.2">
      <c r="G224" s="378"/>
      <c r="H224" s="378"/>
      <c r="I224" s="378"/>
      <c r="J224" s="378"/>
      <c r="K224" s="378"/>
      <c r="L224" s="378"/>
      <c r="M224" s="378"/>
      <c r="N224" s="378"/>
      <c r="O224" s="378"/>
      <c r="P224" s="369" t="s">
        <v>166</v>
      </c>
      <c r="Q224" s="433">
        <v>0.32070376107630133</v>
      </c>
      <c r="R224" s="437">
        <v>0.5707668647426275</v>
      </c>
      <c r="S224" s="438">
        <v>0.16110355053219325</v>
      </c>
      <c r="T224" s="438">
        <v>0.35333186865019806</v>
      </c>
      <c r="U224" s="439">
        <v>7.1192426139940646E-2</v>
      </c>
      <c r="V224" s="378"/>
      <c r="W224" s="378"/>
      <c r="X224" s="378"/>
      <c r="Y224" s="378"/>
      <c r="Z224" s="378"/>
      <c r="AA224" s="378"/>
      <c r="AB224" s="378"/>
      <c r="AC224" s="378"/>
      <c r="AD224" s="378"/>
      <c r="AE224" s="378"/>
      <c r="AF224" s="378"/>
      <c r="AG224" s="378"/>
      <c r="AH224" s="378"/>
      <c r="AI224" s="378"/>
      <c r="AJ224" s="378"/>
      <c r="AK224" s="378"/>
      <c r="AL224" s="378"/>
      <c r="AM224" s="378"/>
      <c r="AN224" s="378"/>
      <c r="AO224" s="378"/>
    </row>
    <row r="225" spans="1:41" x14ac:dyDescent="0.2">
      <c r="G225" s="378"/>
      <c r="H225" s="378"/>
      <c r="I225" s="378"/>
      <c r="J225" s="378"/>
      <c r="K225" s="378"/>
      <c r="L225" s="378"/>
      <c r="M225" s="378"/>
      <c r="N225" s="378"/>
      <c r="O225" s="378"/>
      <c r="P225" s="369" t="s">
        <v>167</v>
      </c>
      <c r="Q225" s="433">
        <v>0.57166047592975966</v>
      </c>
      <c r="R225" s="440">
        <v>0.6755142686609299</v>
      </c>
      <c r="S225" s="441">
        <v>0.19066935002526247</v>
      </c>
      <c r="T225" s="441">
        <v>0.41817549964724238</v>
      </c>
      <c r="U225" s="442">
        <v>8.4257693725449334E-2</v>
      </c>
      <c r="V225" s="378"/>
      <c r="W225" s="378"/>
      <c r="X225" s="378"/>
      <c r="Y225" s="378"/>
      <c r="Z225" s="378"/>
      <c r="AA225" s="378"/>
      <c r="AB225" s="378"/>
      <c r="AC225" s="378"/>
      <c r="AD225" s="378"/>
      <c r="AE225" s="378"/>
      <c r="AF225" s="378"/>
      <c r="AG225" s="378"/>
      <c r="AH225" s="378"/>
      <c r="AI225" s="378"/>
      <c r="AJ225" s="378"/>
      <c r="AK225" s="378"/>
      <c r="AL225" s="378"/>
      <c r="AM225" s="378"/>
      <c r="AN225" s="378"/>
      <c r="AO225" s="378"/>
    </row>
    <row r="226" spans="1:41" x14ac:dyDescent="0.2">
      <c r="A226" s="369"/>
      <c r="B226" s="369"/>
      <c r="C226" s="378"/>
      <c r="D226" s="378"/>
      <c r="E226" s="378"/>
      <c r="F226" s="378"/>
      <c r="G226" s="378"/>
      <c r="H226" s="378"/>
      <c r="I226" s="378"/>
      <c r="J226" s="378"/>
      <c r="K226" s="378"/>
      <c r="L226" s="378"/>
      <c r="M226" s="378"/>
      <c r="N226" s="378"/>
      <c r="O226" s="378"/>
      <c r="P226" s="378"/>
      <c r="Q226" s="378"/>
      <c r="R226" s="378"/>
      <c r="S226" s="378"/>
      <c r="T226" s="378"/>
      <c r="U226" s="378"/>
      <c r="V226" s="378"/>
      <c r="W226" s="378"/>
      <c r="X226" s="378"/>
      <c r="Y226" s="378"/>
      <c r="Z226" s="378"/>
      <c r="AA226" s="378"/>
      <c r="AB226" s="378"/>
      <c r="AC226" s="378"/>
      <c r="AD226" s="378"/>
      <c r="AE226" s="378"/>
      <c r="AF226" s="378"/>
      <c r="AG226" s="378"/>
      <c r="AH226" s="378"/>
      <c r="AI226" s="378"/>
      <c r="AJ226" s="378"/>
      <c r="AK226" s="378"/>
      <c r="AL226" s="378"/>
      <c r="AM226" s="378"/>
      <c r="AN226" s="378"/>
      <c r="AO226" s="378"/>
    </row>
    <row r="227" spans="1:41" x14ac:dyDescent="0.2">
      <c r="A227" s="369"/>
      <c r="B227" s="369"/>
      <c r="C227" s="378"/>
      <c r="D227" s="378"/>
      <c r="E227" s="378"/>
      <c r="F227" s="378"/>
      <c r="G227" s="378"/>
      <c r="H227" s="378"/>
      <c r="I227" s="378"/>
      <c r="J227" s="378"/>
      <c r="K227" s="378"/>
      <c r="L227" s="378"/>
      <c r="M227" s="378"/>
      <c r="N227" s="378"/>
      <c r="O227" s="378"/>
      <c r="P227" s="378"/>
      <c r="Q227" s="378"/>
      <c r="R227" s="378"/>
      <c r="S227" s="378"/>
      <c r="T227" s="378"/>
      <c r="U227" s="378"/>
      <c r="V227" s="378"/>
      <c r="W227" s="378"/>
      <c r="X227" s="378"/>
      <c r="Y227" s="378"/>
      <c r="Z227" s="378"/>
      <c r="AA227" s="378"/>
      <c r="AB227" s="378"/>
      <c r="AC227" s="378"/>
      <c r="AD227" s="378"/>
      <c r="AE227" s="378"/>
      <c r="AF227" s="378"/>
      <c r="AG227" s="378"/>
      <c r="AH227" s="378"/>
      <c r="AI227" s="378"/>
      <c r="AJ227" s="378"/>
      <c r="AK227" s="378"/>
      <c r="AL227" s="378"/>
      <c r="AM227" s="378"/>
      <c r="AN227" s="378"/>
      <c r="AO227" s="378"/>
    </row>
    <row r="228" spans="1:41" x14ac:dyDescent="0.2">
      <c r="A228" s="369"/>
      <c r="B228" s="369"/>
      <c r="C228" s="378"/>
      <c r="D228" s="378"/>
      <c r="E228" s="378"/>
      <c r="F228" s="378"/>
      <c r="G228" s="378"/>
      <c r="H228" s="378"/>
      <c r="I228" s="378"/>
      <c r="J228" s="378"/>
      <c r="K228" s="378"/>
      <c r="L228" s="378"/>
      <c r="M228" s="378"/>
      <c r="N228" s="378"/>
      <c r="O228" s="378"/>
      <c r="P228" s="378"/>
      <c r="Q228" s="378"/>
      <c r="R228" s="378"/>
      <c r="S228" s="378"/>
      <c r="T228" s="378"/>
      <c r="U228" s="378"/>
      <c r="V228" s="378"/>
      <c r="W228" s="378"/>
      <c r="X228" s="378"/>
      <c r="Y228" s="378"/>
      <c r="Z228" s="378"/>
      <c r="AA228" s="378"/>
      <c r="AB228" s="378"/>
      <c r="AC228" s="378"/>
      <c r="AD228" s="378"/>
      <c r="AE228" s="378"/>
      <c r="AF228" s="378"/>
      <c r="AG228" s="378"/>
      <c r="AH228" s="378"/>
      <c r="AI228" s="378"/>
      <c r="AJ228" s="378"/>
      <c r="AK228" s="378"/>
      <c r="AL228" s="378"/>
      <c r="AM228" s="378"/>
      <c r="AN228" s="378"/>
      <c r="AO228" s="378"/>
    </row>
    <row r="229" spans="1:41" x14ac:dyDescent="0.2">
      <c r="A229" s="369"/>
      <c r="B229" s="369"/>
      <c r="C229" s="378"/>
      <c r="D229" s="378"/>
      <c r="E229" s="378"/>
      <c r="F229" s="378"/>
      <c r="G229" s="378"/>
      <c r="H229" s="378"/>
      <c r="I229" s="378"/>
      <c r="J229" s="378"/>
      <c r="K229" s="378"/>
      <c r="L229" s="378"/>
      <c r="M229" s="378"/>
      <c r="N229" s="378"/>
      <c r="O229" s="378"/>
      <c r="P229" s="378"/>
      <c r="Q229" s="378"/>
      <c r="R229" s="378"/>
      <c r="S229" s="378"/>
      <c r="T229" s="378"/>
      <c r="U229" s="378"/>
      <c r="V229" s="378"/>
      <c r="W229" s="378"/>
      <c r="X229" s="378"/>
      <c r="Y229" s="378"/>
      <c r="Z229" s="378"/>
      <c r="AA229" s="378"/>
      <c r="AB229" s="378"/>
      <c r="AC229" s="378"/>
      <c r="AD229" s="378"/>
      <c r="AE229" s="378"/>
      <c r="AF229" s="378"/>
      <c r="AG229" s="378"/>
      <c r="AH229" s="378"/>
      <c r="AI229" s="378"/>
      <c r="AJ229" s="378"/>
      <c r="AK229" s="378"/>
      <c r="AL229" s="378"/>
      <c r="AM229" s="378"/>
      <c r="AN229" s="378"/>
      <c r="AO229" s="378"/>
    </row>
    <row r="230" spans="1:41" x14ac:dyDescent="0.2">
      <c r="A230" s="369"/>
      <c r="B230" s="369"/>
      <c r="C230" s="378"/>
      <c r="D230" s="378"/>
      <c r="E230" s="378"/>
      <c r="F230" s="378"/>
      <c r="G230" s="378"/>
      <c r="H230" s="378"/>
      <c r="I230" s="378"/>
      <c r="J230" s="378"/>
      <c r="K230" s="378"/>
      <c r="L230" s="378"/>
      <c r="M230" s="378"/>
      <c r="N230" s="378"/>
      <c r="O230" s="378"/>
      <c r="P230" s="378"/>
      <c r="Q230" s="378"/>
      <c r="R230" s="378"/>
      <c r="S230" s="378"/>
      <c r="T230" s="378"/>
      <c r="U230" s="378"/>
      <c r="V230" s="378"/>
      <c r="W230" s="378"/>
      <c r="X230" s="378"/>
      <c r="Y230" s="378"/>
      <c r="Z230" s="378"/>
      <c r="AA230" s="378"/>
      <c r="AB230" s="378"/>
      <c r="AC230" s="378"/>
      <c r="AD230" s="378"/>
      <c r="AE230" s="378"/>
      <c r="AF230" s="378"/>
      <c r="AG230" s="378"/>
      <c r="AH230" s="378"/>
      <c r="AI230" s="378"/>
      <c r="AJ230" s="378"/>
      <c r="AK230" s="378"/>
      <c r="AL230" s="378"/>
      <c r="AM230" s="378"/>
      <c r="AN230" s="378"/>
      <c r="AO230" s="378"/>
    </row>
    <row r="231" spans="1:41" x14ac:dyDescent="0.2">
      <c r="A231" s="369"/>
      <c r="B231" s="369"/>
      <c r="C231" s="378"/>
      <c r="D231" s="378"/>
      <c r="E231" s="378"/>
      <c r="F231" s="378"/>
      <c r="G231" s="378"/>
      <c r="H231" s="378"/>
      <c r="I231" s="378"/>
      <c r="J231" s="378"/>
      <c r="K231" s="378"/>
      <c r="L231" s="378"/>
      <c r="M231" s="378"/>
      <c r="N231" s="378"/>
      <c r="O231" s="378"/>
      <c r="P231" s="378"/>
      <c r="Q231" s="378"/>
      <c r="R231" s="378"/>
      <c r="S231" s="378"/>
      <c r="T231" s="378"/>
      <c r="U231" s="378"/>
      <c r="V231" s="378"/>
      <c r="W231" s="378"/>
      <c r="X231" s="378"/>
      <c r="Y231" s="378"/>
      <c r="Z231" s="378"/>
      <c r="AA231" s="378"/>
      <c r="AB231" s="378"/>
      <c r="AC231" s="378"/>
      <c r="AD231" s="378"/>
      <c r="AE231" s="378"/>
      <c r="AF231" s="378"/>
      <c r="AG231" s="378"/>
      <c r="AH231" s="378"/>
      <c r="AI231" s="378"/>
      <c r="AJ231" s="378"/>
      <c r="AK231" s="378"/>
      <c r="AL231" s="378"/>
      <c r="AM231" s="378"/>
      <c r="AN231" s="378"/>
      <c r="AO231" s="378"/>
    </row>
    <row r="232" spans="1:41" x14ac:dyDescent="0.2">
      <c r="A232" s="378"/>
      <c r="B232" s="378"/>
      <c r="C232" s="378"/>
      <c r="D232" s="378"/>
      <c r="E232" s="378"/>
      <c r="F232" s="378"/>
      <c r="G232" s="378"/>
      <c r="H232" s="378"/>
      <c r="I232" s="378"/>
      <c r="J232" s="378"/>
      <c r="K232" s="378"/>
      <c r="L232" s="378"/>
      <c r="M232" s="378"/>
      <c r="N232" s="378"/>
      <c r="O232" s="378"/>
      <c r="P232" s="378"/>
      <c r="Q232" s="378"/>
      <c r="R232" s="378"/>
      <c r="S232" s="378"/>
      <c r="T232" s="378"/>
      <c r="U232" s="378"/>
      <c r="V232" s="378"/>
      <c r="W232" s="378"/>
      <c r="X232" s="378"/>
      <c r="Y232" s="378"/>
      <c r="Z232" s="378"/>
      <c r="AA232" s="378"/>
      <c r="AB232" s="378"/>
      <c r="AC232" s="378"/>
      <c r="AD232" s="378"/>
      <c r="AE232" s="378"/>
      <c r="AF232" s="378"/>
      <c r="AG232" s="378"/>
      <c r="AH232" s="378"/>
      <c r="AI232" s="378"/>
      <c r="AJ232" s="378"/>
      <c r="AK232" s="378"/>
      <c r="AL232" s="378"/>
      <c r="AM232" s="378"/>
      <c r="AN232" s="378"/>
      <c r="AO232" s="378"/>
    </row>
  </sheetData>
  <mergeCells count="7">
    <mergeCell ref="D93:D94"/>
    <mergeCell ref="L138:L139"/>
    <mergeCell ref="M138:M139"/>
    <mergeCell ref="L3:L4"/>
    <mergeCell ref="M3:M4"/>
    <mergeCell ref="I48:I49"/>
    <mergeCell ref="J48:J49"/>
  </mergeCells>
  <pageMargins left="0.7" right="0.7" top="0.75" bottom="0.75" header="0.3" footer="0.3"/>
  <pageSetup paperSize="9" orientation="portrait" r:id="rId1"/>
  <ignoredErrors>
    <ignoredError sqref="F50:F5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40"/>
  <sheetViews>
    <sheetView zoomScale="90" zoomScaleNormal="90" workbookViewId="0">
      <selection activeCell="H33" sqref="H33"/>
    </sheetView>
  </sheetViews>
  <sheetFormatPr defaultColWidth="9.140625" defaultRowHeight="12.75" x14ac:dyDescent="0.2"/>
  <cols>
    <col min="1" max="2" width="9.140625" style="13"/>
    <col min="3" max="3" width="17.42578125" style="1" bestFit="1" customWidth="1"/>
    <col min="4" max="16384" width="9.140625" style="1"/>
  </cols>
  <sheetData>
    <row r="1" spans="1:3" ht="20.25" thickBot="1" x14ac:dyDescent="0.35">
      <c r="A1" s="3" t="s">
        <v>191</v>
      </c>
    </row>
    <row r="2" spans="1:3" ht="13.5" thickTop="1" x14ac:dyDescent="0.2">
      <c r="C2" s="2"/>
    </row>
    <row r="4" spans="1:3" x14ac:dyDescent="0.2">
      <c r="C4" s="57" t="s">
        <v>198</v>
      </c>
    </row>
    <row r="5" spans="1:3" x14ac:dyDescent="0.2">
      <c r="A5" s="11" t="s">
        <v>1</v>
      </c>
      <c r="B5" s="11" t="s">
        <v>2</v>
      </c>
      <c r="C5" s="58">
        <v>100</v>
      </c>
    </row>
    <row r="6" spans="1:3" x14ac:dyDescent="0.2">
      <c r="A6" s="11" t="s">
        <v>3</v>
      </c>
      <c r="B6" s="11" t="s">
        <v>4</v>
      </c>
      <c r="C6" s="59">
        <v>100</v>
      </c>
    </row>
    <row r="7" spans="1:3" x14ac:dyDescent="0.2">
      <c r="A7" s="11" t="s">
        <v>5</v>
      </c>
      <c r="B7" s="5" t="s">
        <v>6</v>
      </c>
      <c r="C7" s="59">
        <v>100</v>
      </c>
    </row>
    <row r="8" spans="1:3" x14ac:dyDescent="0.2">
      <c r="A8" s="11" t="s">
        <v>7</v>
      </c>
      <c r="B8" s="5" t="s">
        <v>8</v>
      </c>
      <c r="C8" s="59">
        <v>100</v>
      </c>
    </row>
    <row r="9" spans="1:3" x14ac:dyDescent="0.2">
      <c r="A9" s="11" t="s">
        <v>9</v>
      </c>
      <c r="B9" s="5" t="s">
        <v>10</v>
      </c>
      <c r="C9" s="59">
        <v>100</v>
      </c>
    </row>
    <row r="10" spans="1:3" x14ac:dyDescent="0.2">
      <c r="A10" s="11" t="s">
        <v>11</v>
      </c>
      <c r="B10" s="5" t="s">
        <v>12</v>
      </c>
      <c r="C10" s="59">
        <v>100</v>
      </c>
    </row>
    <row r="11" spans="1:3" x14ac:dyDescent="0.2">
      <c r="A11" s="11" t="s">
        <v>13</v>
      </c>
      <c r="B11" s="5" t="s">
        <v>14</v>
      </c>
      <c r="C11" s="59">
        <v>100</v>
      </c>
    </row>
    <row r="12" spans="1:3" x14ac:dyDescent="0.2">
      <c r="A12" s="11" t="s">
        <v>15</v>
      </c>
      <c r="B12" s="5" t="s">
        <v>16</v>
      </c>
      <c r="C12" s="59">
        <v>100</v>
      </c>
    </row>
    <row r="13" spans="1:3" x14ac:dyDescent="0.2">
      <c r="A13" s="11" t="s">
        <v>17</v>
      </c>
      <c r="B13" s="5" t="s">
        <v>18</v>
      </c>
      <c r="C13" s="59">
        <v>100</v>
      </c>
    </row>
    <row r="14" spans="1:3" x14ac:dyDescent="0.2">
      <c r="A14" s="11" t="s">
        <v>19</v>
      </c>
      <c r="B14" s="5" t="s">
        <v>20</v>
      </c>
      <c r="C14" s="59">
        <v>100</v>
      </c>
    </row>
    <row r="15" spans="1:3" x14ac:dyDescent="0.2">
      <c r="A15" s="11" t="s">
        <v>21</v>
      </c>
      <c r="B15" s="5" t="s">
        <v>22</v>
      </c>
      <c r="C15" s="59">
        <v>100</v>
      </c>
    </row>
    <row r="16" spans="1:3" x14ac:dyDescent="0.2">
      <c r="A16" s="11" t="s">
        <v>23</v>
      </c>
      <c r="B16" s="5" t="s">
        <v>24</v>
      </c>
      <c r="C16" s="59">
        <v>100</v>
      </c>
    </row>
    <row r="17" spans="1:3" x14ac:dyDescent="0.2">
      <c r="A17" s="13" t="s">
        <v>25</v>
      </c>
      <c r="B17" s="5" t="s">
        <v>26</v>
      </c>
      <c r="C17" s="59">
        <v>100</v>
      </c>
    </row>
    <row r="18" spans="1:3" x14ac:dyDescent="0.2">
      <c r="A18" s="11" t="s">
        <v>27</v>
      </c>
      <c r="B18" s="5" t="s">
        <v>28</v>
      </c>
      <c r="C18" s="59">
        <v>100</v>
      </c>
    </row>
    <row r="19" spans="1:3" x14ac:dyDescent="0.2">
      <c r="A19" s="11" t="s">
        <v>29</v>
      </c>
      <c r="B19" s="5" t="s">
        <v>30</v>
      </c>
      <c r="C19" s="59">
        <v>100</v>
      </c>
    </row>
    <row r="20" spans="1:3" x14ac:dyDescent="0.2">
      <c r="A20" s="11" t="s">
        <v>31</v>
      </c>
      <c r="B20" s="5" t="s">
        <v>32</v>
      </c>
      <c r="C20" s="59">
        <v>100</v>
      </c>
    </row>
    <row r="21" spans="1:3" x14ac:dyDescent="0.2">
      <c r="A21" s="11" t="s">
        <v>33</v>
      </c>
      <c r="B21" s="5" t="s">
        <v>34</v>
      </c>
      <c r="C21" s="59">
        <v>100</v>
      </c>
    </row>
    <row r="22" spans="1:3" x14ac:dyDescent="0.2">
      <c r="A22" s="11" t="s">
        <v>35</v>
      </c>
      <c r="B22" s="5" t="s">
        <v>36</v>
      </c>
      <c r="C22" s="59">
        <v>100</v>
      </c>
    </row>
    <row r="23" spans="1:3" x14ac:dyDescent="0.2">
      <c r="A23" s="11" t="s">
        <v>37</v>
      </c>
      <c r="B23" s="5" t="s">
        <v>38</v>
      </c>
      <c r="C23" s="59">
        <v>100</v>
      </c>
    </row>
    <row r="24" spans="1:3" x14ac:dyDescent="0.2">
      <c r="A24" s="11" t="s">
        <v>39</v>
      </c>
      <c r="B24" s="5" t="s">
        <v>40</v>
      </c>
      <c r="C24" s="59">
        <v>100</v>
      </c>
    </row>
    <row r="25" spans="1:3" x14ac:dyDescent="0.2">
      <c r="A25" s="11" t="s">
        <v>41</v>
      </c>
      <c r="B25" s="5" t="s">
        <v>42</v>
      </c>
      <c r="C25" s="59">
        <v>100</v>
      </c>
    </row>
    <row r="26" spans="1:3" x14ac:dyDescent="0.2">
      <c r="A26" s="11" t="s">
        <v>43</v>
      </c>
      <c r="B26" s="5" t="s">
        <v>44</v>
      </c>
      <c r="C26" s="59">
        <v>100</v>
      </c>
    </row>
    <row r="27" spans="1:3" x14ac:dyDescent="0.2">
      <c r="A27" s="11" t="s">
        <v>45</v>
      </c>
      <c r="B27" s="5" t="s">
        <v>46</v>
      </c>
      <c r="C27" s="59">
        <v>100</v>
      </c>
    </row>
    <row r="28" spans="1:3" x14ac:dyDescent="0.2">
      <c r="A28" s="11" t="s">
        <v>47</v>
      </c>
      <c r="B28" s="5" t="s">
        <v>48</v>
      </c>
      <c r="C28" s="59">
        <v>100</v>
      </c>
    </row>
    <row r="29" spans="1:3" x14ac:dyDescent="0.2">
      <c r="A29" s="11" t="s">
        <v>49</v>
      </c>
      <c r="B29" s="5" t="s">
        <v>50</v>
      </c>
      <c r="C29" s="59">
        <v>100</v>
      </c>
    </row>
    <row r="30" spans="1:3" x14ac:dyDescent="0.2">
      <c r="A30" s="11" t="s">
        <v>51</v>
      </c>
      <c r="B30" s="5" t="s">
        <v>52</v>
      </c>
      <c r="C30" s="59">
        <v>100</v>
      </c>
    </row>
    <row r="31" spans="1:3" x14ac:dyDescent="0.2">
      <c r="A31" s="11" t="s">
        <v>53</v>
      </c>
      <c r="B31" s="5" t="s">
        <v>54</v>
      </c>
      <c r="C31" s="59">
        <v>100</v>
      </c>
    </row>
    <row r="32" spans="1:3" x14ac:dyDescent="0.2">
      <c r="A32" s="11" t="s">
        <v>55</v>
      </c>
      <c r="B32" s="5" t="s">
        <v>56</v>
      </c>
      <c r="C32" s="59">
        <v>100</v>
      </c>
    </row>
    <row r="33" spans="1:3" x14ac:dyDescent="0.2">
      <c r="A33" s="11" t="s">
        <v>57</v>
      </c>
      <c r="B33" s="5" t="s">
        <v>58</v>
      </c>
      <c r="C33" s="59">
        <v>100</v>
      </c>
    </row>
    <row r="34" spans="1:3" x14ac:dyDescent="0.2">
      <c r="A34" s="11" t="s">
        <v>59</v>
      </c>
      <c r="B34" s="11" t="s">
        <v>60</v>
      </c>
      <c r="C34" s="59">
        <v>100</v>
      </c>
    </row>
    <row r="35" spans="1:3" x14ac:dyDescent="0.2">
      <c r="A35" s="11" t="s">
        <v>61</v>
      </c>
      <c r="B35" s="11" t="s">
        <v>62</v>
      </c>
      <c r="C35" s="59">
        <v>100</v>
      </c>
    </row>
    <row r="36" spans="1:3" x14ac:dyDescent="0.2">
      <c r="A36" s="11" t="s">
        <v>63</v>
      </c>
      <c r="B36" s="11" t="s">
        <v>64</v>
      </c>
      <c r="C36" s="59">
        <v>100</v>
      </c>
    </row>
    <row r="37" spans="1:3" x14ac:dyDescent="0.2">
      <c r="A37" s="11" t="s">
        <v>63</v>
      </c>
      <c r="B37" s="11" t="s">
        <v>65</v>
      </c>
      <c r="C37" s="59">
        <v>100</v>
      </c>
    </row>
    <row r="38" spans="1:3" x14ac:dyDescent="0.2">
      <c r="A38" s="11" t="s">
        <v>66</v>
      </c>
      <c r="B38" s="11" t="s">
        <v>67</v>
      </c>
      <c r="C38" s="59">
        <v>100</v>
      </c>
    </row>
    <row r="39" spans="1:3" x14ac:dyDescent="0.2">
      <c r="A39" s="11" t="s">
        <v>66</v>
      </c>
      <c r="B39" s="11" t="s">
        <v>68</v>
      </c>
      <c r="C39" s="59">
        <v>100</v>
      </c>
    </row>
    <row r="40" spans="1:3" x14ac:dyDescent="0.2">
      <c r="A40" s="11" t="s">
        <v>69</v>
      </c>
      <c r="B40" s="11" t="s">
        <v>70</v>
      </c>
      <c r="C40" s="60">
        <v>100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AW232"/>
  <sheetViews>
    <sheetView topLeftCell="A37" zoomScale="80" zoomScaleNormal="80" workbookViewId="0">
      <selection activeCell="A50" activeCellId="2" sqref="D1:D1048576 Q1:Q1048576 A50:XFD50"/>
    </sheetView>
  </sheetViews>
  <sheetFormatPr defaultColWidth="9.140625" defaultRowHeight="12.75" x14ac:dyDescent="0.2"/>
  <cols>
    <col min="1" max="2" width="9.140625" style="365"/>
    <col min="3" max="3" width="10" style="365" customWidth="1"/>
    <col min="4" max="5" width="9.140625" style="365" customWidth="1"/>
    <col min="6" max="8" width="10" style="365" customWidth="1"/>
    <col min="9" max="14" width="9.140625" style="365"/>
    <col min="15" max="15" width="2.7109375" style="365" customWidth="1"/>
    <col min="16" max="18" width="9.7109375" style="365" customWidth="1"/>
    <col min="19" max="21" width="9.28515625" style="365" bestFit="1" customWidth="1"/>
    <col min="22" max="23" width="9.42578125" style="365" bestFit="1" customWidth="1"/>
    <col min="24" max="24" width="9.28515625" style="365" bestFit="1" customWidth="1"/>
    <col min="25" max="27" width="9.140625" style="365"/>
    <col min="28" max="28" width="2.7109375" style="365" customWidth="1"/>
    <col min="29" max="29" width="10.42578125" style="365" bestFit="1" customWidth="1"/>
    <col min="30" max="30" width="9.140625" style="365"/>
    <col min="31" max="31" width="9.85546875" style="365" customWidth="1"/>
    <col min="32" max="16384" width="9.140625" style="365"/>
  </cols>
  <sheetData>
    <row r="1" spans="1:49" ht="20.25" thickBot="1" x14ac:dyDescent="0.35">
      <c r="A1" s="367" t="s">
        <v>0</v>
      </c>
      <c r="J1" s="279"/>
    </row>
    <row r="2" spans="1:49" ht="13.5" thickTop="1" x14ac:dyDescent="0.2"/>
    <row r="3" spans="1:49" ht="12.75" customHeight="1" x14ac:dyDescent="0.2">
      <c r="C3" s="371" t="s">
        <v>84</v>
      </c>
      <c r="D3" s="16"/>
      <c r="E3" s="16"/>
      <c r="F3" s="16"/>
      <c r="G3" s="16"/>
      <c r="H3" s="16"/>
      <c r="I3" s="16"/>
      <c r="J3" s="16"/>
      <c r="K3" s="17"/>
      <c r="L3" s="634" t="s">
        <v>367</v>
      </c>
      <c r="M3" s="634" t="s">
        <v>366</v>
      </c>
      <c r="O3" s="459"/>
      <c r="P3" s="23" t="s">
        <v>85</v>
      </c>
      <c r="Q3" s="98"/>
      <c r="R3" s="98"/>
      <c r="S3" s="98"/>
      <c r="T3" s="98"/>
      <c r="U3" s="98"/>
      <c r="V3" s="98"/>
      <c r="W3" s="98"/>
      <c r="X3" s="99"/>
      <c r="AB3" s="459"/>
      <c r="AC3" s="26" t="s">
        <v>73</v>
      </c>
      <c r="AD3" s="100"/>
      <c r="AE3" s="100"/>
      <c r="AF3" s="100"/>
      <c r="AG3" s="100"/>
      <c r="AH3" s="100"/>
      <c r="AI3" s="100"/>
      <c r="AJ3" s="100"/>
      <c r="AK3" s="101"/>
    </row>
    <row r="4" spans="1:49" ht="25.5" x14ac:dyDescent="0.2">
      <c r="C4" s="114" t="s">
        <v>81</v>
      </c>
      <c r="D4" s="114" t="s">
        <v>82</v>
      </c>
      <c r="E4" s="114" t="s">
        <v>83</v>
      </c>
      <c r="F4" s="114" t="s">
        <v>71</v>
      </c>
      <c r="G4" s="114" t="s">
        <v>72</v>
      </c>
      <c r="H4" s="114" t="s">
        <v>79</v>
      </c>
      <c r="I4" s="114" t="s">
        <v>351</v>
      </c>
      <c r="J4" s="114" t="s">
        <v>352</v>
      </c>
      <c r="K4" s="114" t="s">
        <v>177</v>
      </c>
      <c r="L4" s="656"/>
      <c r="M4" s="656"/>
      <c r="O4" s="7"/>
      <c r="P4" s="22" t="s">
        <v>81</v>
      </c>
      <c r="Q4" s="120" t="s">
        <v>82</v>
      </c>
      <c r="R4" s="120" t="s">
        <v>83</v>
      </c>
      <c r="S4" s="120" t="s">
        <v>71</v>
      </c>
      <c r="T4" s="120" t="s">
        <v>72</v>
      </c>
      <c r="U4" s="120" t="s">
        <v>79</v>
      </c>
      <c r="V4" s="120" t="s">
        <v>351</v>
      </c>
      <c r="W4" s="120" t="s">
        <v>352</v>
      </c>
      <c r="X4" s="120" t="s">
        <v>177</v>
      </c>
      <c r="AB4" s="7"/>
      <c r="AC4" s="29" t="s">
        <v>81</v>
      </c>
      <c r="AD4" s="29" t="s">
        <v>82</v>
      </c>
      <c r="AE4" s="29" t="s">
        <v>83</v>
      </c>
      <c r="AF4" s="29" t="s">
        <v>71</v>
      </c>
      <c r="AG4" s="29" t="s">
        <v>72</v>
      </c>
      <c r="AH4" s="29" t="s">
        <v>79</v>
      </c>
      <c r="AI4" s="29" t="s">
        <v>351</v>
      </c>
      <c r="AJ4" s="29" t="s">
        <v>352</v>
      </c>
      <c r="AK4" s="29" t="s">
        <v>177</v>
      </c>
      <c r="AO4" s="459"/>
      <c r="AP4" s="459"/>
      <c r="AQ4" s="459"/>
      <c r="AR4" s="459"/>
      <c r="AS4" s="459"/>
      <c r="AT4" s="459"/>
      <c r="AU4" s="459"/>
      <c r="AV4" s="459"/>
      <c r="AW4" s="459"/>
    </row>
    <row r="5" spans="1:49" x14ac:dyDescent="0.2">
      <c r="A5" s="106" t="s">
        <v>1</v>
      </c>
      <c r="B5" s="106" t="s">
        <v>2</v>
      </c>
      <c r="C5" s="400">
        <f>SUM(C7:C34)</f>
        <v>32.020368027143661</v>
      </c>
      <c r="D5" s="446">
        <f t="shared" ref="D5:K5" si="0">SUM(D7:D34)</f>
        <v>23.537297791514874</v>
      </c>
      <c r="E5" s="446">
        <f t="shared" si="0"/>
        <v>55.557665818658549</v>
      </c>
      <c r="F5" s="446">
        <f t="shared" si="0"/>
        <v>0.84242429320982259</v>
      </c>
      <c r="G5" s="446">
        <f t="shared" si="0"/>
        <v>1.6136129467711535</v>
      </c>
      <c r="H5" s="446">
        <f t="shared" si="0"/>
        <v>1.4730520112826362</v>
      </c>
      <c r="I5" s="446">
        <f t="shared" si="0"/>
        <v>0.71269597059187439</v>
      </c>
      <c r="J5" s="446">
        <f t="shared" si="0"/>
        <v>12.453780925794607</v>
      </c>
      <c r="K5" s="402">
        <f t="shared" si="0"/>
        <v>9.6253636649831478</v>
      </c>
      <c r="L5" s="147">
        <f t="shared" ref="L5" si="1">SUM(L7:L34)</f>
        <v>82.278595631291807</v>
      </c>
      <c r="M5" s="342">
        <f>L5*1000/GDP!C3</f>
        <v>5.5314102462616669E-3</v>
      </c>
      <c r="N5" s="279"/>
      <c r="O5" s="279"/>
      <c r="P5" s="147">
        <v>1.2234520290708661</v>
      </c>
      <c r="Q5" s="148">
        <v>1.1196619471311946</v>
      </c>
      <c r="R5" s="148">
        <v>1.1772203867313547</v>
      </c>
      <c r="S5" s="148">
        <v>0.47187507229353287</v>
      </c>
      <c r="T5" s="148">
        <v>0.4421324567160656</v>
      </c>
      <c r="U5" s="148">
        <v>0.89239641283870608</v>
      </c>
      <c r="V5" s="148">
        <v>3.7558282175269118</v>
      </c>
      <c r="W5" s="148">
        <v>3.991735301401198</v>
      </c>
      <c r="X5" s="149">
        <v>0.52531711112764035</v>
      </c>
      <c r="Y5" s="417" t="s">
        <v>353</v>
      </c>
      <c r="Z5" s="169">
        <v>3.9782096667560314</v>
      </c>
      <c r="AA5" s="451"/>
      <c r="AB5" s="451"/>
      <c r="AC5" s="147">
        <v>1.9674217994849723</v>
      </c>
      <c r="AD5" s="148">
        <v>1.804912750604754</v>
      </c>
      <c r="AE5" s="148">
        <v>1.8951325786236619</v>
      </c>
      <c r="AF5" s="148">
        <v>8.8326610590490482</v>
      </c>
      <c r="AG5" s="148">
        <v>8.6615563064060179</v>
      </c>
      <c r="AH5" s="148">
        <v>0.93701623348064145</v>
      </c>
      <c r="AI5" s="148">
        <v>2.5616594671702004</v>
      </c>
      <c r="AJ5" s="148">
        <v>2.7664066319661997</v>
      </c>
      <c r="AK5" s="149">
        <v>6.4782988315547003</v>
      </c>
      <c r="AL5" s="417" t="s">
        <v>353</v>
      </c>
      <c r="AM5" s="169">
        <v>2.7544894837511844</v>
      </c>
      <c r="AN5" s="459"/>
      <c r="AO5" s="459"/>
      <c r="AP5" s="459"/>
      <c r="AQ5" s="459"/>
    </row>
    <row r="6" spans="1:49" x14ac:dyDescent="0.2">
      <c r="A6" s="106" t="s">
        <v>1</v>
      </c>
      <c r="B6" s="106" t="s">
        <v>319</v>
      </c>
      <c r="C6" s="282">
        <f>SUM(C7:C33)</f>
        <v>27.449112768035846</v>
      </c>
      <c r="D6" s="451">
        <f t="shared" ref="D6:K6" si="2">SUM(D7:D33)</f>
        <v>20.838331994211501</v>
      </c>
      <c r="E6" s="451">
        <f t="shared" si="2"/>
        <v>48.287444762247361</v>
      </c>
      <c r="F6" s="451">
        <f t="shared" si="2"/>
        <v>0.7812032443414717</v>
      </c>
      <c r="G6" s="451">
        <f t="shared" si="2"/>
        <v>1.4435806634114881</v>
      </c>
      <c r="H6" s="451">
        <f t="shared" si="2"/>
        <v>1.3907580359321101</v>
      </c>
      <c r="I6" s="451">
        <f t="shared" si="2"/>
        <v>0.64778592352799425</v>
      </c>
      <c r="J6" s="451">
        <f t="shared" si="2"/>
        <v>10.936993187280949</v>
      </c>
      <c r="K6" s="451">
        <f t="shared" si="2"/>
        <v>8.6108179212385085</v>
      </c>
      <c r="L6" s="282">
        <f t="shared" ref="L6" si="3">SUM(L7:L33)</f>
        <v>72.098583737979894</v>
      </c>
      <c r="M6" s="343">
        <f>L6*1000/GDP!C4</f>
        <v>5.6231324253405235E-3</v>
      </c>
      <c r="N6" s="279"/>
      <c r="O6" s="279"/>
      <c r="P6" s="282">
        <v>1.0487909659183321</v>
      </c>
      <c r="Q6" s="451">
        <v>0.99127298223741711</v>
      </c>
      <c r="R6" s="451">
        <v>1.0231704942901128</v>
      </c>
      <c r="S6" s="451">
        <v>0.4375827482313116</v>
      </c>
      <c r="T6" s="451">
        <v>0.39554334666134017</v>
      </c>
      <c r="U6" s="451">
        <v>0.84254152119974701</v>
      </c>
      <c r="V6" s="451">
        <v>3.413759514428929</v>
      </c>
      <c r="W6" s="451">
        <v>3.5055684741032342</v>
      </c>
      <c r="X6" s="455">
        <v>0.46994691860705362</v>
      </c>
      <c r="Y6" s="451"/>
      <c r="Z6" s="451"/>
      <c r="AA6" s="451"/>
      <c r="AB6" s="451"/>
      <c r="AC6" s="282">
        <v>1.6865509725114918</v>
      </c>
      <c r="AD6" s="451">
        <v>1.5979477105161202</v>
      </c>
      <c r="AE6" s="451">
        <v>1.647137408654276</v>
      </c>
      <c r="AF6" s="451">
        <v>8.1907698188602556</v>
      </c>
      <c r="AG6" s="451">
        <v>7.7488565172939561</v>
      </c>
      <c r="AH6" s="451">
        <v>0.88466859725973446</v>
      </c>
      <c r="AI6" s="451">
        <v>2.3283517968075311</v>
      </c>
      <c r="AJ6" s="451">
        <v>2.4294766920458484</v>
      </c>
      <c r="AK6" s="455">
        <v>5.7954643190083939</v>
      </c>
      <c r="AL6" s="459"/>
      <c r="AM6" s="459"/>
      <c r="AN6" s="459"/>
      <c r="AO6" s="459"/>
      <c r="AP6" s="459"/>
      <c r="AQ6" s="459"/>
    </row>
    <row r="7" spans="1:49" x14ac:dyDescent="0.2">
      <c r="A7" s="106" t="s">
        <v>3</v>
      </c>
      <c r="B7" s="106" t="s">
        <v>4</v>
      </c>
      <c r="C7" s="282">
        <v>0.42732200747273386</v>
      </c>
      <c r="D7" s="451">
        <v>0.51717091668113191</v>
      </c>
      <c r="E7" s="451">
        <v>0.94449292415386576</v>
      </c>
      <c r="F7" s="451">
        <v>8.3346177449598133E-3</v>
      </c>
      <c r="G7" s="451">
        <v>3.6292161083965359E-2</v>
      </c>
      <c r="H7" s="451">
        <v>1.5694693107752612E-2</v>
      </c>
      <c r="I7" s="451">
        <v>8.9619212270861115E-3</v>
      </c>
      <c r="J7" s="451">
        <v>0.31574383202032491</v>
      </c>
      <c r="K7" s="455">
        <v>0.10992128615517532</v>
      </c>
      <c r="L7" s="282">
        <f t="shared" ref="L7:L41" si="4">SUM(E7:K7)</f>
        <v>1.43944143549313</v>
      </c>
      <c r="M7" s="343">
        <f>L7*1000/GDP!C5</f>
        <v>4.4474149735002069E-3</v>
      </c>
      <c r="N7" s="279"/>
      <c r="O7" s="279"/>
      <c r="P7" s="282">
        <v>1.2705336326937156</v>
      </c>
      <c r="Q7" s="451">
        <v>1.1566266491253954</v>
      </c>
      <c r="R7" s="451">
        <v>1.2055253221614941</v>
      </c>
      <c r="S7" s="451">
        <v>0.44988806498842376</v>
      </c>
      <c r="T7" s="451">
        <v>0.42985844790638139</v>
      </c>
      <c r="U7" s="451">
        <v>0.95201496967161203</v>
      </c>
      <c r="V7" s="451">
        <v>3.7479544647444394</v>
      </c>
      <c r="W7" s="451">
        <v>3.9798479269178961</v>
      </c>
      <c r="X7" s="455">
        <v>0.42054206961196466</v>
      </c>
      <c r="Y7" s="451"/>
      <c r="Z7" s="451"/>
      <c r="AA7" s="451"/>
      <c r="AB7" s="451"/>
      <c r="AC7" s="282">
        <v>2.0297519536472652</v>
      </c>
      <c r="AD7" s="451">
        <v>1.8477788704619889</v>
      </c>
      <c r="AE7" s="451">
        <v>1.9258973669518071</v>
      </c>
      <c r="AF7" s="451">
        <v>8.4211034357888419</v>
      </c>
      <c r="AG7" s="451">
        <v>8.4211034357888419</v>
      </c>
      <c r="AH7" s="451">
        <v>0.99961571815519279</v>
      </c>
      <c r="AI7" s="451">
        <v>2.6023693714017955</v>
      </c>
      <c r="AJ7" s="451">
        <v>2.7633831854876276</v>
      </c>
      <c r="AK7" s="455">
        <v>6.4986935518228028</v>
      </c>
      <c r="AL7" s="459"/>
      <c r="AM7" s="459"/>
      <c r="AN7" s="459"/>
      <c r="AO7" s="459"/>
      <c r="AP7" s="459"/>
      <c r="AQ7" s="459"/>
    </row>
    <row r="8" spans="1:49" x14ac:dyDescent="0.2">
      <c r="A8" s="106" t="s">
        <v>5</v>
      </c>
      <c r="B8" s="103" t="s">
        <v>6</v>
      </c>
      <c r="C8" s="282">
        <v>0.60825595052939962</v>
      </c>
      <c r="D8" s="451">
        <v>0.89214814787410623</v>
      </c>
      <c r="E8" s="451">
        <v>1.5004040984035061</v>
      </c>
      <c r="F8" s="451">
        <v>3.0927383642337263E-2</v>
      </c>
      <c r="G8" s="451">
        <v>3.8495630792078045E-2</v>
      </c>
      <c r="H8" s="451">
        <v>2.4490365254142412E-2</v>
      </c>
      <c r="I8" s="451">
        <v>4.2846538838572134E-3</v>
      </c>
      <c r="J8" s="451">
        <v>0.30847088805662715</v>
      </c>
      <c r="K8" s="455">
        <v>0.18179544894179134</v>
      </c>
      <c r="L8" s="282">
        <f t="shared" si="4"/>
        <v>2.0888684689743395</v>
      </c>
      <c r="M8" s="343">
        <f>L8*1000/GDP!C6</f>
        <v>5.3840840397203389E-3</v>
      </c>
      <c r="N8" s="279"/>
      <c r="O8" s="279"/>
      <c r="P8" s="282">
        <v>1.4953596449274724</v>
      </c>
      <c r="Q8" s="451">
        <v>1.3437093630339576</v>
      </c>
      <c r="R8" s="451">
        <v>1.4013214295865928</v>
      </c>
      <c r="S8" s="451">
        <v>0.46957954946385239</v>
      </c>
      <c r="T8" s="451">
        <v>0.44867324121235219</v>
      </c>
      <c r="U8" s="451">
        <v>1.1193774285641709</v>
      </c>
      <c r="V8" s="451">
        <v>3.0307969182905699</v>
      </c>
      <c r="W8" s="451">
        <v>3.3066314214228822</v>
      </c>
      <c r="X8" s="455">
        <v>0.58900194052095034</v>
      </c>
      <c r="Y8" s="279"/>
      <c r="Z8" s="279"/>
      <c r="AA8" s="279"/>
      <c r="AB8" s="279"/>
      <c r="AC8" s="282">
        <v>2.0336742952244582</v>
      </c>
      <c r="AD8" s="451">
        <v>1.8274314149939015</v>
      </c>
      <c r="AE8" s="451">
        <v>1.9057832544596098</v>
      </c>
      <c r="AF8" s="451">
        <v>8.789692959443089</v>
      </c>
      <c r="AG8" s="451">
        <v>8.789692959443089</v>
      </c>
      <c r="AH8" s="451">
        <v>1.1753462999923796</v>
      </c>
      <c r="AI8" s="451">
        <v>2.7360888517540412</v>
      </c>
      <c r="AJ8" s="451">
        <v>2.9851018108193106</v>
      </c>
      <c r="AK8" s="455">
        <v>7.1524255987419085</v>
      </c>
    </row>
    <row r="9" spans="1:49" x14ac:dyDescent="0.2">
      <c r="A9" s="106" t="s">
        <v>7</v>
      </c>
      <c r="B9" s="103" t="s">
        <v>8</v>
      </c>
      <c r="C9" s="282">
        <v>0.51270265726094844</v>
      </c>
      <c r="D9" s="451">
        <v>0.26660988705987354</v>
      </c>
      <c r="E9" s="451">
        <v>0.77931254432082198</v>
      </c>
      <c r="F9" s="451">
        <v>3.1236374254505234E-2</v>
      </c>
      <c r="G9" s="451">
        <v>3.2863843376459603E-2</v>
      </c>
      <c r="H9" s="451">
        <v>3.0438439845609671E-3</v>
      </c>
      <c r="I9" s="451">
        <v>4.1542304977052642E-3</v>
      </c>
      <c r="J9" s="451">
        <v>6.9591579808374895E-2</v>
      </c>
      <c r="K9" s="455">
        <v>0.19250832677253191</v>
      </c>
      <c r="L9" s="282">
        <f t="shared" si="4"/>
        <v>1.1127107430149599</v>
      </c>
      <c r="M9" s="343">
        <f>L9*1000/GDP!C7</f>
        <v>1.0953602368630492E-2</v>
      </c>
      <c r="N9" s="279"/>
      <c r="O9" s="279"/>
      <c r="P9" s="282">
        <v>1.4321565803455401</v>
      </c>
      <c r="Q9" s="451">
        <v>1.2667511277057213</v>
      </c>
      <c r="R9" s="451">
        <v>1.3709167216175888</v>
      </c>
      <c r="S9" s="451">
        <v>0.52471647059985616</v>
      </c>
      <c r="T9" s="451">
        <v>0.50135539303264776</v>
      </c>
      <c r="U9" s="451">
        <v>1.0077661033771996</v>
      </c>
      <c r="V9" s="451">
        <v>2.6280285385838136</v>
      </c>
      <c r="W9" s="451">
        <v>3.5357597174801336</v>
      </c>
      <c r="X9" s="455">
        <v>0.54367061134889971</v>
      </c>
      <c r="Y9" s="279"/>
      <c r="Z9" s="279"/>
      <c r="AA9" s="279"/>
      <c r="AB9" s="279"/>
      <c r="AC9" s="282">
        <v>2.2879540864432286</v>
      </c>
      <c r="AD9" s="451">
        <v>2.0237091802082148</v>
      </c>
      <c r="AE9" s="451">
        <v>2.1901198224020599</v>
      </c>
      <c r="AF9" s="451">
        <v>9.8217579377153346</v>
      </c>
      <c r="AG9" s="451">
        <v>9.8217579377153328</v>
      </c>
      <c r="AH9" s="451">
        <v>1.0581544085460592</v>
      </c>
      <c r="AI9" s="451">
        <v>2.723601626879435</v>
      </c>
      <c r="AJ9" s="451">
        <v>3.6643441185661776</v>
      </c>
      <c r="AK9" s="455">
        <v>7.9261276996002215</v>
      </c>
    </row>
    <row r="10" spans="1:49" x14ac:dyDescent="0.2">
      <c r="A10" s="106" t="s">
        <v>9</v>
      </c>
      <c r="B10" s="103" t="s">
        <v>10</v>
      </c>
      <c r="C10" s="282">
        <v>0.19702024792950867</v>
      </c>
      <c r="D10" s="451">
        <v>0.15270764290913585</v>
      </c>
      <c r="E10" s="451">
        <v>0.34972789083864458</v>
      </c>
      <c r="F10" s="451">
        <v>3.0422800410059756E-3</v>
      </c>
      <c r="G10" s="451">
        <v>1.0853161047054036E-2</v>
      </c>
      <c r="H10" s="451">
        <v>9.8920894464152587E-3</v>
      </c>
      <c r="I10" s="451">
        <v>3.0919698945021138E-3</v>
      </c>
      <c r="J10" s="451">
        <v>0.12583895793564659</v>
      </c>
      <c r="K10" s="455">
        <v>4.870070320240142E-2</v>
      </c>
      <c r="L10" s="282">
        <f t="shared" si="4"/>
        <v>0.55114705240566997</v>
      </c>
      <c r="M10" s="343">
        <f>L10*1000/GDP!C8</f>
        <v>7.5152658604206611E-3</v>
      </c>
      <c r="N10" s="279"/>
      <c r="O10" s="279"/>
      <c r="P10" s="282">
        <v>1.3579582777893822</v>
      </c>
      <c r="Q10" s="451">
        <v>1.2849380896088309</v>
      </c>
      <c r="R10" s="451">
        <v>1.325078205731234</v>
      </c>
      <c r="S10" s="451">
        <v>0.42644812806111293</v>
      </c>
      <c r="T10" s="451">
        <v>0.40746208825443875</v>
      </c>
      <c r="U10" s="451">
        <v>0.787596213497609</v>
      </c>
      <c r="V10" s="451">
        <v>2.0425100861424168</v>
      </c>
      <c r="W10" s="451">
        <v>2.5339205213364484</v>
      </c>
      <c r="X10" s="455">
        <v>0.42957310754521844</v>
      </c>
      <c r="Y10" s="279"/>
      <c r="Z10" s="279"/>
      <c r="AA10" s="279"/>
      <c r="AB10" s="279"/>
      <c r="AC10" s="282">
        <v>1.9013577095859504</v>
      </c>
      <c r="AD10" s="451">
        <v>1.7991178248830701</v>
      </c>
      <c r="AE10" s="451">
        <v>1.8553203758018282</v>
      </c>
      <c r="AF10" s="451">
        <v>7.9823495573139152</v>
      </c>
      <c r="AG10" s="451">
        <v>7.9823495573139143</v>
      </c>
      <c r="AH10" s="451">
        <v>0.8269760241724895</v>
      </c>
      <c r="AI10" s="451">
        <v>2.439419715995776</v>
      </c>
      <c r="AJ10" s="451">
        <v>3.0263232091003878</v>
      </c>
      <c r="AK10" s="455">
        <v>5.0289190267953501</v>
      </c>
      <c r="AM10" s="383"/>
      <c r="AN10" s="383"/>
      <c r="AO10" s="383"/>
    </row>
    <row r="11" spans="1:49" x14ac:dyDescent="0.2">
      <c r="A11" s="106" t="s">
        <v>11</v>
      </c>
      <c r="B11" s="103" t="s">
        <v>12</v>
      </c>
      <c r="C11" s="282">
        <v>7.4529704551778389E-2</v>
      </c>
      <c r="D11" s="451">
        <v>1.0809891994549422E-2</v>
      </c>
      <c r="E11" s="451">
        <v>8.533959654632782E-2</v>
      </c>
      <c r="F11" s="451">
        <v>3.2558187658911094E-3</v>
      </c>
      <c r="G11" s="451">
        <v>2.7991018868624676E-3</v>
      </c>
      <c r="H11" s="451">
        <v>2.1328860276095527E-3</v>
      </c>
      <c r="I11" s="451">
        <v>1.8977533295143996E-3</v>
      </c>
      <c r="J11" s="451">
        <v>4.9985219718013674E-2</v>
      </c>
      <c r="K11" s="455">
        <v>5.129201256387131E-3</v>
      </c>
      <c r="L11" s="282">
        <f t="shared" si="4"/>
        <v>0.15053957753060618</v>
      </c>
      <c r="M11" s="343">
        <f>L11*1000/GDP!C9</f>
        <v>7.3330204847097367E-3</v>
      </c>
      <c r="N11" s="279"/>
      <c r="O11" s="279"/>
      <c r="P11" s="282">
        <v>1.3730534203846088</v>
      </c>
      <c r="Q11" s="451">
        <v>1.4036870236216454</v>
      </c>
      <c r="R11" s="451">
        <v>1.3768595907324033</v>
      </c>
      <c r="S11" s="451">
        <v>0.43353699804622337</v>
      </c>
      <c r="T11" s="451">
        <v>0.41423535228687791</v>
      </c>
      <c r="U11" s="451">
        <v>0.75428136902293519</v>
      </c>
      <c r="V11" s="451">
        <v>6.2965334837787754</v>
      </c>
      <c r="W11" s="451">
        <v>8.1946447295418494</v>
      </c>
      <c r="X11" s="455">
        <v>0.72961611043913677</v>
      </c>
      <c r="Y11" s="279"/>
      <c r="Z11" s="279"/>
      <c r="AA11" s="279"/>
      <c r="AB11" s="279"/>
      <c r="AC11" s="282">
        <v>2.1935333239301693</v>
      </c>
      <c r="AD11" s="451">
        <v>2.2424723007644962</v>
      </c>
      <c r="AE11" s="451">
        <v>2.1996139041687033</v>
      </c>
      <c r="AF11" s="451">
        <v>8.1150405798886318</v>
      </c>
      <c r="AG11" s="451">
        <v>8.11504057988863</v>
      </c>
      <c r="AH11" s="451">
        <v>0.79199543747408185</v>
      </c>
      <c r="AI11" s="451">
        <v>2.6407147875405457</v>
      </c>
      <c r="AJ11" s="451">
        <v>3.4367671627080085</v>
      </c>
      <c r="AK11" s="455">
        <v>6.4070491969078409</v>
      </c>
      <c r="AM11" s="384"/>
      <c r="AN11" s="384"/>
      <c r="AO11" s="384"/>
    </row>
    <row r="12" spans="1:49" x14ac:dyDescent="0.2">
      <c r="A12" s="106" t="s">
        <v>13</v>
      </c>
      <c r="B12" s="103" t="s">
        <v>14</v>
      </c>
      <c r="C12" s="282">
        <v>0.55154893199666022</v>
      </c>
      <c r="D12" s="451">
        <v>0.28049303664988356</v>
      </c>
      <c r="E12" s="451">
        <v>0.83204196864654389</v>
      </c>
      <c r="F12" s="451">
        <v>1.8812631530581363E-2</v>
      </c>
      <c r="G12" s="451">
        <v>5.6296616646713996E-2</v>
      </c>
      <c r="H12" s="451">
        <v>3.2147113735310623E-2</v>
      </c>
      <c r="I12" s="451">
        <v>2.4943475298394163E-2</v>
      </c>
      <c r="J12" s="451">
        <v>0.21428897229355459</v>
      </c>
      <c r="K12" s="455">
        <v>0.36259912760573781</v>
      </c>
      <c r="L12" s="282">
        <f t="shared" si="4"/>
        <v>1.5411299057568364</v>
      </c>
      <c r="M12" s="343">
        <f>L12*1000/GDP!C10</f>
        <v>5.70412804061336E-3</v>
      </c>
      <c r="N12" s="279"/>
      <c r="O12" s="279"/>
      <c r="P12" s="282">
        <v>1.2257054351166883</v>
      </c>
      <c r="Q12" s="451">
        <v>1.1353000946435357</v>
      </c>
      <c r="R12" s="451">
        <v>1.1936618157184475</v>
      </c>
      <c r="S12" s="451">
        <v>0.47797401774203269</v>
      </c>
      <c r="T12" s="451">
        <v>0.4566939765593786</v>
      </c>
      <c r="U12" s="451">
        <v>0.91814540073564632</v>
      </c>
      <c r="V12" s="451">
        <v>3.7713286181088232</v>
      </c>
      <c r="W12" s="451">
        <v>4.0439244894798438</v>
      </c>
      <c r="X12" s="455">
        <v>0.72065810912399442</v>
      </c>
      <c r="Y12" s="279"/>
      <c r="Z12" s="279"/>
      <c r="AA12" s="279"/>
      <c r="AB12" s="279"/>
      <c r="AC12" s="282">
        <v>1.9581362803041329</v>
      </c>
      <c r="AD12" s="451">
        <v>1.8137084495693572</v>
      </c>
      <c r="AE12" s="451">
        <v>1.9069447200007559</v>
      </c>
      <c r="AF12" s="451">
        <v>8.9468224571123045</v>
      </c>
      <c r="AG12" s="451">
        <v>8.946822457112301</v>
      </c>
      <c r="AH12" s="451">
        <v>0.96405267077242851</v>
      </c>
      <c r="AI12" s="451">
        <v>2.7163171921623075</v>
      </c>
      <c r="AJ12" s="451">
        <v>2.9126556518664315</v>
      </c>
      <c r="AK12" s="455">
        <v>6.8553752926320488</v>
      </c>
    </row>
    <row r="13" spans="1:49" x14ac:dyDescent="0.2">
      <c r="A13" s="106" t="s">
        <v>15</v>
      </c>
      <c r="B13" s="103" t="s">
        <v>16</v>
      </c>
      <c r="C13" s="282">
        <v>0.41597318704681902</v>
      </c>
      <c r="D13" s="451">
        <v>0.22051904613628542</v>
      </c>
      <c r="E13" s="451">
        <v>0.63649223318310444</v>
      </c>
      <c r="F13" s="451">
        <v>1.7790726108034668E-2</v>
      </c>
      <c r="G13" s="451">
        <v>1.0607183174215416E-2</v>
      </c>
      <c r="H13" s="451">
        <v>8.6823408385031994E-3</v>
      </c>
      <c r="I13" s="451">
        <v>1.2742159435642398E-2</v>
      </c>
      <c r="J13" s="451">
        <v>0.24117622703374261</v>
      </c>
      <c r="K13" s="455">
        <v>0.12504634904706891</v>
      </c>
      <c r="L13" s="282">
        <f t="shared" si="4"/>
        <v>1.0525372188203117</v>
      </c>
      <c r="M13" s="343">
        <f>L13*1000/GDP!C11</f>
        <v>5.1086104043076399E-3</v>
      </c>
      <c r="N13" s="279"/>
      <c r="O13" s="279"/>
      <c r="P13" s="282">
        <v>1.1681526105732458</v>
      </c>
      <c r="Q13" s="451">
        <v>1.0544334553897716</v>
      </c>
      <c r="R13" s="451">
        <v>1.1260765231553604</v>
      </c>
      <c r="S13" s="451">
        <v>0.41787908493318027</v>
      </c>
      <c r="T13" s="451">
        <v>0.39927455036296178</v>
      </c>
      <c r="U13" s="451">
        <v>0.92106063975389929</v>
      </c>
      <c r="V13" s="451">
        <v>2.4336672434185989</v>
      </c>
      <c r="W13" s="451">
        <v>3.1661049527005845</v>
      </c>
      <c r="X13" s="455">
        <v>0.77697495369124459</v>
      </c>
      <c r="Y13" s="279"/>
      <c r="Z13" s="279"/>
      <c r="AA13" s="279"/>
      <c r="AB13" s="279"/>
      <c r="AC13" s="282">
        <v>1.8661922694971937</v>
      </c>
      <c r="AD13" s="451">
        <v>1.6845192531667263</v>
      </c>
      <c r="AE13" s="451">
        <v>1.7989732534549208</v>
      </c>
      <c r="AF13" s="451">
        <v>7.8219523293325199</v>
      </c>
      <c r="AG13" s="451">
        <v>7.8219523293325208</v>
      </c>
      <c r="AH13" s="451">
        <v>0.96711367174159424</v>
      </c>
      <c r="AI13" s="451">
        <v>2.1970227610473732</v>
      </c>
      <c r="AJ13" s="451">
        <v>2.8582398287026396</v>
      </c>
      <c r="AK13" s="455">
        <v>7.9169664418666796</v>
      </c>
    </row>
    <row r="14" spans="1:49" x14ac:dyDescent="0.2">
      <c r="A14" s="106" t="s">
        <v>17</v>
      </c>
      <c r="B14" s="103" t="s">
        <v>18</v>
      </c>
      <c r="C14" s="282">
        <v>0.11651403849826036</v>
      </c>
      <c r="D14" s="451">
        <v>5.8459444010339576E-2</v>
      </c>
      <c r="E14" s="451">
        <v>0.17497348250859993</v>
      </c>
      <c r="F14" s="451">
        <v>8.2623767652513173E-3</v>
      </c>
      <c r="G14" s="451">
        <v>7.3820898897742513E-3</v>
      </c>
      <c r="H14" s="451">
        <v>3.092994198074674E-4</v>
      </c>
      <c r="I14" s="451">
        <v>1.4480746819923759E-3</v>
      </c>
      <c r="J14" s="451">
        <v>1.8749918374768908E-2</v>
      </c>
      <c r="K14" s="455">
        <v>2.9585508580978099E-2</v>
      </c>
      <c r="L14" s="282">
        <f t="shared" si="4"/>
        <v>0.24071075022117239</v>
      </c>
      <c r="M14" s="343">
        <f>L14*1000/GDP!C12</f>
        <v>8.3525018293893749E-3</v>
      </c>
      <c r="N14" s="279"/>
      <c r="O14" s="279"/>
      <c r="P14" s="282">
        <v>1.4695375567845459</v>
      </c>
      <c r="Q14" s="451">
        <v>1.3276192095507475</v>
      </c>
      <c r="R14" s="451">
        <v>1.4188632290616388</v>
      </c>
      <c r="S14" s="451">
        <v>0.50814796849648092</v>
      </c>
      <c r="T14" s="451">
        <v>0.48552454275553786</v>
      </c>
      <c r="U14" s="451">
        <v>0</v>
      </c>
      <c r="V14" s="451">
        <v>3.2863571224357457</v>
      </c>
      <c r="W14" s="451">
        <v>3.8041280402615416</v>
      </c>
      <c r="X14" s="455">
        <v>0.44052276028853632</v>
      </c>
      <c r="Y14" s="132"/>
      <c r="Z14" s="132"/>
      <c r="AA14" s="132"/>
      <c r="AB14" s="279"/>
      <c r="AC14" s="282">
        <v>2.13806765572809</v>
      </c>
      <c r="AD14" s="451">
        <v>1.9315870342740171</v>
      </c>
      <c r="AE14" s="451">
        <v>2.0643402844336944</v>
      </c>
      <c r="AF14" s="451">
        <v>9.5116250827968614</v>
      </c>
      <c r="AG14" s="451">
        <v>9.5116250827968631</v>
      </c>
      <c r="AH14" s="451">
        <v>0.97331201145693436</v>
      </c>
      <c r="AI14" s="451">
        <v>2.8246568294590086</v>
      </c>
      <c r="AJ14" s="451">
        <v>3.2696861140572442</v>
      </c>
      <c r="AK14" s="455">
        <v>5.3136030146980477</v>
      </c>
    </row>
    <row r="15" spans="1:49" x14ac:dyDescent="0.2">
      <c r="A15" s="106" t="s">
        <v>19</v>
      </c>
      <c r="B15" s="103" t="s">
        <v>20</v>
      </c>
      <c r="C15" s="282">
        <v>0.75469662030705675</v>
      </c>
      <c r="D15" s="451">
        <v>0.22491225646825591</v>
      </c>
      <c r="E15" s="451">
        <v>0.97960887677531283</v>
      </c>
      <c r="F15" s="451">
        <v>1.7894881994622212E-2</v>
      </c>
      <c r="G15" s="451">
        <v>1.2994403225353085E-2</v>
      </c>
      <c r="H15" s="451">
        <v>1.1032593029648626E-2</v>
      </c>
      <c r="I15" s="451">
        <v>4.1499014767559404E-3</v>
      </c>
      <c r="J15" s="451">
        <v>0.16467265344772689</v>
      </c>
      <c r="K15" s="455">
        <v>0.17514420289624563</v>
      </c>
      <c r="L15" s="282">
        <f t="shared" si="4"/>
        <v>1.3654975128456652</v>
      </c>
      <c r="M15" s="343">
        <f>L15*1000/GDP!C13</f>
        <v>7.8008370010321073E-3</v>
      </c>
      <c r="N15" s="279"/>
      <c r="O15" s="279"/>
      <c r="P15" s="282">
        <v>1.503292335926548</v>
      </c>
      <c r="Q15" s="451">
        <v>1.3976579162179454</v>
      </c>
      <c r="R15" s="451">
        <v>1.4776512207184747</v>
      </c>
      <c r="S15" s="451">
        <v>0.41770252523280804</v>
      </c>
      <c r="T15" s="451">
        <v>0.39910585133608995</v>
      </c>
      <c r="U15" s="451">
        <v>0.98565551693304521</v>
      </c>
      <c r="V15" s="451">
        <v>3.4998955661273952</v>
      </c>
      <c r="W15" s="451">
        <v>4.1969034787757256</v>
      </c>
      <c r="X15" s="455">
        <v>0.65240334834331237</v>
      </c>
      <c r="Y15" s="133"/>
      <c r="Z15" s="133"/>
      <c r="AA15" s="133"/>
      <c r="AB15" s="279"/>
      <c r="AC15" s="282">
        <v>2.1045457799651679</v>
      </c>
      <c r="AD15" s="451">
        <v>1.9566620537571262</v>
      </c>
      <c r="AE15" s="451">
        <v>2.0686493016055598</v>
      </c>
      <c r="AF15" s="451">
        <v>7.8186474461512692</v>
      </c>
      <c r="AG15" s="451">
        <v>7.8186474461512692</v>
      </c>
      <c r="AH15" s="451">
        <v>1.0349382927796973</v>
      </c>
      <c r="AI15" s="451">
        <v>2.5225810728227809</v>
      </c>
      <c r="AJ15" s="451">
        <v>3.0249557679625831</v>
      </c>
      <c r="AK15" s="455">
        <v>7.0453057948804281</v>
      </c>
    </row>
    <row r="16" spans="1:49" x14ac:dyDescent="0.2">
      <c r="A16" s="106" t="s">
        <v>21</v>
      </c>
      <c r="B16" s="103" t="s">
        <v>22</v>
      </c>
      <c r="C16" s="282">
        <v>2.4165102618373901</v>
      </c>
      <c r="D16" s="451">
        <v>5.5741879827404244</v>
      </c>
      <c r="E16" s="451">
        <v>7.990698244577815</v>
      </c>
      <c r="F16" s="451">
        <v>9.3158894560455133E-2</v>
      </c>
      <c r="G16" s="451">
        <v>0.25956375758748657</v>
      </c>
      <c r="H16" s="451">
        <v>0.17118329949761718</v>
      </c>
      <c r="I16" s="451">
        <v>0.10920471999936832</v>
      </c>
      <c r="J16" s="451">
        <v>2.9115652159843521</v>
      </c>
      <c r="K16" s="455">
        <v>0.8262495233782744</v>
      </c>
      <c r="L16" s="282">
        <f t="shared" si="4"/>
        <v>12.361623655585369</v>
      </c>
      <c r="M16" s="343">
        <f>L16*1000/GDP!C14</f>
        <v>6.0936542904760057E-3</v>
      </c>
      <c r="N16" s="279"/>
      <c r="O16" s="279"/>
      <c r="P16" s="282">
        <v>1.1224903236975463</v>
      </c>
      <c r="Q16" s="451">
        <v>1.0955089283874795</v>
      </c>
      <c r="R16" s="451">
        <v>1.1035306970006074</v>
      </c>
      <c r="S16" s="451">
        <v>0.5187316788719647</v>
      </c>
      <c r="T16" s="451">
        <v>0.49563705221989351</v>
      </c>
      <c r="U16" s="451">
        <v>0.87910527243659864</v>
      </c>
      <c r="V16" s="451">
        <v>5.3369277103820334</v>
      </c>
      <c r="W16" s="451">
        <v>5.847612399766847</v>
      </c>
      <c r="X16" s="455">
        <v>0.53018070967465614</v>
      </c>
      <c r="Y16" s="279"/>
      <c r="Z16" s="279"/>
      <c r="AA16" s="279"/>
      <c r="AB16" s="279"/>
      <c r="AC16" s="282">
        <v>1.8331913463001577</v>
      </c>
      <c r="AD16" s="451">
        <v>1.7891267701080109</v>
      </c>
      <c r="AE16" s="451">
        <v>1.8022274948921386</v>
      </c>
      <c r="AF16" s="451">
        <v>9.7097332940219658</v>
      </c>
      <c r="AG16" s="451">
        <v>9.7097332940219641</v>
      </c>
      <c r="AH16" s="451">
        <v>0.92306053605842842</v>
      </c>
      <c r="AI16" s="451">
        <v>2.4704911978510524</v>
      </c>
      <c r="AJ16" s="451">
        <v>2.7068897586837548</v>
      </c>
      <c r="AK16" s="455">
        <v>7.6977972322798545</v>
      </c>
    </row>
    <row r="17" spans="1:37" x14ac:dyDescent="0.2">
      <c r="A17" s="106" t="s">
        <v>23</v>
      </c>
      <c r="B17" s="103" t="s">
        <v>24</v>
      </c>
      <c r="C17" s="282">
        <v>7.9303581783984747</v>
      </c>
      <c r="D17" s="451">
        <v>3.5175863573152544</v>
      </c>
      <c r="E17" s="451">
        <v>11.447944535713729</v>
      </c>
      <c r="F17" s="451">
        <v>0.12151947322113964</v>
      </c>
      <c r="G17" s="451">
        <v>0.16372858549580913</v>
      </c>
      <c r="H17" s="451">
        <v>0.15806735535218988</v>
      </c>
      <c r="I17" s="451">
        <v>4.3352373710728261E-2</v>
      </c>
      <c r="J17" s="451">
        <v>0.97641297381540904</v>
      </c>
      <c r="K17" s="455">
        <v>1.79642562963982</v>
      </c>
      <c r="L17" s="282">
        <f t="shared" si="4"/>
        <v>14.707450926948825</v>
      </c>
      <c r="M17" s="343">
        <f>L17*1000/GDP!C15</f>
        <v>4.9715467120579468E-3</v>
      </c>
      <c r="N17" s="279"/>
      <c r="O17" s="279"/>
      <c r="P17" s="282">
        <v>1.2705336326937156</v>
      </c>
      <c r="Q17" s="451">
        <v>1.1566266491253954</v>
      </c>
      <c r="R17" s="451">
        <v>1.2332160439204707</v>
      </c>
      <c r="S17" s="451">
        <v>0.44988806498842376</v>
      </c>
      <c r="T17" s="451">
        <v>0.4298584479063815</v>
      </c>
      <c r="U17" s="451">
        <v>0.95201496967161203</v>
      </c>
      <c r="V17" s="451">
        <v>4.5794418338652587</v>
      </c>
      <c r="W17" s="451">
        <v>4.862781087761288</v>
      </c>
      <c r="X17" s="455">
        <v>0.56889599195621554</v>
      </c>
      <c r="Y17" s="279"/>
      <c r="Z17" s="279"/>
      <c r="AA17" s="279"/>
      <c r="AB17" s="279"/>
      <c r="AC17" s="282">
        <v>2.0297519536472652</v>
      </c>
      <c r="AD17" s="451">
        <v>1.8477788704619889</v>
      </c>
      <c r="AE17" s="451">
        <v>1.970134918120777</v>
      </c>
      <c r="AF17" s="451">
        <v>8.4211034357888437</v>
      </c>
      <c r="AG17" s="451">
        <v>8.4211034357888437</v>
      </c>
      <c r="AH17" s="451">
        <v>0.99961571815519279</v>
      </c>
      <c r="AI17" s="451">
        <v>2.6023693714017959</v>
      </c>
      <c r="AJ17" s="451">
        <v>2.7633831854876276</v>
      </c>
      <c r="AK17" s="455">
        <v>6.4986935518228037</v>
      </c>
    </row>
    <row r="18" spans="1:37" x14ac:dyDescent="0.2">
      <c r="A18" s="365" t="s">
        <v>25</v>
      </c>
      <c r="B18" s="103" t="s">
        <v>26</v>
      </c>
      <c r="C18" s="282">
        <v>0.7210825408979129</v>
      </c>
      <c r="D18" s="451">
        <v>0.54162593094057676</v>
      </c>
      <c r="E18" s="451">
        <v>1.2627084718384896</v>
      </c>
      <c r="F18" s="451">
        <v>2.7665606444574782E-2</v>
      </c>
      <c r="G18" s="451">
        <v>5.6060503395751582E-2</v>
      </c>
      <c r="H18" s="451">
        <v>9.1831021976030588E-2</v>
      </c>
      <c r="I18" s="451">
        <v>0.1709186766545279</v>
      </c>
      <c r="J18" s="451">
        <v>0.13333941772564062</v>
      </c>
      <c r="K18" s="455">
        <v>0.11168770495499179</v>
      </c>
      <c r="L18" s="282">
        <f t="shared" si="4"/>
        <v>1.8542114029900068</v>
      </c>
      <c r="M18" s="343">
        <f>L18*1000/GDP!C16</f>
        <v>8.7281651430521877E-3</v>
      </c>
      <c r="N18" s="279"/>
      <c r="O18" s="279"/>
      <c r="P18" s="282">
        <v>1.3057752430235734</v>
      </c>
      <c r="Q18" s="451">
        <v>1.2580380680350653</v>
      </c>
      <c r="R18" s="451">
        <v>1.2848622659820417</v>
      </c>
      <c r="S18" s="451">
        <v>0.40825225070354909</v>
      </c>
      <c r="T18" s="451">
        <v>0.39007631564138107</v>
      </c>
      <c r="U18" s="451">
        <v>0.84103041022202063</v>
      </c>
      <c r="V18" s="451">
        <v>4.0655498618558283</v>
      </c>
      <c r="W18" s="451">
        <v>5.3705591702390478</v>
      </c>
      <c r="X18" s="455">
        <v>0.45475449900240955</v>
      </c>
      <c r="Y18" s="279"/>
      <c r="Z18" s="279"/>
      <c r="AA18" s="279"/>
      <c r="AB18" s="279"/>
      <c r="AC18" s="282">
        <v>2.086052491921917</v>
      </c>
      <c r="AD18" s="451">
        <v>2.0097895566471577</v>
      </c>
      <c r="AE18" s="451">
        <v>2.0526427852330564</v>
      </c>
      <c r="AF18" s="451">
        <v>7.6417551355950017</v>
      </c>
      <c r="AG18" s="451">
        <v>7.6417551355950009</v>
      </c>
      <c r="AH18" s="451">
        <v>0.88308193073312191</v>
      </c>
      <c r="AI18" s="451">
        <v>2.6610915445397105</v>
      </c>
      <c r="AJ18" s="451">
        <v>3.5152808557240456</v>
      </c>
      <c r="AK18" s="455">
        <v>6.4191117171273433</v>
      </c>
    </row>
    <row r="19" spans="1:37" x14ac:dyDescent="0.2">
      <c r="A19" s="106" t="s">
        <v>27</v>
      </c>
      <c r="B19" s="103" t="s">
        <v>28</v>
      </c>
      <c r="C19" s="282">
        <v>0.34920164829776679</v>
      </c>
      <c r="D19" s="451">
        <v>0.13344300797512432</v>
      </c>
      <c r="E19" s="451">
        <v>0.48264465627289116</v>
      </c>
      <c r="F19" s="451">
        <v>1.9009861829284453E-2</v>
      </c>
      <c r="G19" s="451">
        <v>5.6815626171840355E-2</v>
      </c>
      <c r="H19" s="451">
        <v>1.3321679356527165E-2</v>
      </c>
      <c r="I19" s="451">
        <v>8.5904442468275454E-3</v>
      </c>
      <c r="J19" s="451">
        <v>0.17681259704670352</v>
      </c>
      <c r="K19" s="455">
        <v>0.22845044902173164</v>
      </c>
      <c r="L19" s="282">
        <f t="shared" si="4"/>
        <v>0.98564531394580579</v>
      </c>
      <c r="M19" s="343">
        <f>L19*1000/GDP!C17</f>
        <v>5.08953952497305E-3</v>
      </c>
      <c r="N19" s="279"/>
      <c r="O19" s="279"/>
      <c r="P19" s="282">
        <v>0.88968161041243277</v>
      </c>
      <c r="Q19" s="451">
        <v>0.86917597170009731</v>
      </c>
      <c r="R19" s="451">
        <v>0.8839160051149042</v>
      </c>
      <c r="S19" s="451">
        <v>0.44053267852708944</v>
      </c>
      <c r="T19" s="451">
        <v>0.420919575736174</v>
      </c>
      <c r="U19" s="451">
        <v>0.74030220221691212</v>
      </c>
      <c r="V19" s="451">
        <v>3.44443456789576</v>
      </c>
      <c r="W19" s="451">
        <v>3.8323556191222603</v>
      </c>
      <c r="X19" s="455">
        <v>0.57109756767594533</v>
      </c>
      <c r="Y19" s="279"/>
      <c r="Z19" s="279"/>
      <c r="AA19" s="279"/>
      <c r="AB19" s="279"/>
      <c r="AC19" s="282">
        <v>1.8189583697785641</v>
      </c>
      <c r="AD19" s="451">
        <v>1.7770344919250392</v>
      </c>
      <c r="AE19" s="451">
        <v>1.8071705617694525</v>
      </c>
      <c r="AF19" s="451">
        <v>8.2459872608916456</v>
      </c>
      <c r="AG19" s="451">
        <v>8.2459872608916456</v>
      </c>
      <c r="AH19" s="451">
        <v>0.7773173123277578</v>
      </c>
      <c r="AI19" s="451">
        <v>2.5326061050625923</v>
      </c>
      <c r="AJ19" s="451">
        <v>2.8178346972314143</v>
      </c>
      <c r="AK19" s="455">
        <v>6.9205228574280397</v>
      </c>
    </row>
    <row r="20" spans="1:37" x14ac:dyDescent="0.2">
      <c r="A20" s="106" t="s">
        <v>29</v>
      </c>
      <c r="B20" s="103" t="s">
        <v>30</v>
      </c>
      <c r="C20" s="282">
        <v>0.36542631115293428</v>
      </c>
      <c r="D20" s="451">
        <v>0.28091751619452349</v>
      </c>
      <c r="E20" s="451">
        <v>0.64634382734745777</v>
      </c>
      <c r="F20" s="451">
        <v>2.634750566583029E-2</v>
      </c>
      <c r="G20" s="451">
        <v>2.5618348855896624E-2</v>
      </c>
      <c r="H20" s="451">
        <v>6.314091333384066E-3</v>
      </c>
      <c r="I20" s="451">
        <v>8.7257748552566398E-4</v>
      </c>
      <c r="J20" s="451">
        <v>0.48490734631360954</v>
      </c>
      <c r="K20" s="228">
        <v>4.8349502649898859E-2</v>
      </c>
      <c r="L20" s="282">
        <f t="shared" si="4"/>
        <v>1.238753199651603</v>
      </c>
      <c r="M20" s="343">
        <f>L20*1000/GDP!C18</f>
        <v>4.9174240094779619E-3</v>
      </c>
      <c r="N20" s="279"/>
      <c r="O20" s="279"/>
      <c r="P20" s="282">
        <v>1.2804658978544725</v>
      </c>
      <c r="Q20" s="451">
        <v>1.2017883774926101</v>
      </c>
      <c r="R20" s="451">
        <v>1.245039974857133</v>
      </c>
      <c r="S20" s="451">
        <v>0.4935342682586199</v>
      </c>
      <c r="T20" s="451">
        <v>0.4715614639559752</v>
      </c>
      <c r="U20" s="451">
        <v>1.0699909814262836</v>
      </c>
      <c r="V20" s="451">
        <v>2.9015052486968562</v>
      </c>
      <c r="W20" s="451">
        <v>3.4844000643336468</v>
      </c>
      <c r="X20" s="455">
        <v>0.41623194430009347</v>
      </c>
      <c r="Y20" s="279"/>
      <c r="Z20" s="279"/>
      <c r="AA20" s="279"/>
      <c r="AB20" s="279"/>
      <c r="AC20" s="282">
        <v>1.8724920109371312</v>
      </c>
      <c r="AD20" s="451">
        <v>1.7574377728158483</v>
      </c>
      <c r="AE20" s="451">
        <v>1.8206868375984726</v>
      </c>
      <c r="AF20" s="451">
        <v>9.2380826377759959</v>
      </c>
      <c r="AG20" s="451">
        <v>9.2380826377759941</v>
      </c>
      <c r="AH20" s="451">
        <v>1.1234905304975977</v>
      </c>
      <c r="AI20" s="451">
        <v>2.6193692214597259</v>
      </c>
      <c r="AJ20" s="451">
        <v>3.1455846195236044</v>
      </c>
      <c r="AK20" s="455">
        <v>4.4175020192004339</v>
      </c>
    </row>
    <row r="21" spans="1:37" x14ac:dyDescent="0.2">
      <c r="A21" s="106" t="s">
        <v>31</v>
      </c>
      <c r="B21" s="103" t="s">
        <v>32</v>
      </c>
      <c r="C21" s="282">
        <v>4.3113280489445867</v>
      </c>
      <c r="D21" s="451">
        <v>3.3536738217494668</v>
      </c>
      <c r="E21" s="451">
        <v>7.6650018706940539</v>
      </c>
      <c r="F21" s="451">
        <v>7.8687832687262038E-2</v>
      </c>
      <c r="G21" s="451">
        <v>0.32746751983019018</v>
      </c>
      <c r="H21" s="451">
        <v>0.48475311579291186</v>
      </c>
      <c r="I21" s="451">
        <v>6.7099721814700669E-2</v>
      </c>
      <c r="J21" s="451">
        <v>1.9482585576602127</v>
      </c>
      <c r="K21" s="229">
        <v>0.54669088993102444</v>
      </c>
      <c r="L21" s="282">
        <f t="shared" si="4"/>
        <v>11.117959508410356</v>
      </c>
      <c r="M21" s="343">
        <f>L21*1000/GDP!C19</f>
        <v>6.4988081432445621E-3</v>
      </c>
      <c r="N21" s="279"/>
      <c r="O21" s="279"/>
      <c r="P21" s="282">
        <v>1.144740571924892</v>
      </c>
      <c r="Q21" s="451">
        <v>1.1075304501553789</v>
      </c>
      <c r="R21" s="451">
        <v>1.1281567954605947</v>
      </c>
      <c r="S21" s="451">
        <v>0.40892936441573535</v>
      </c>
      <c r="T21" s="451">
        <v>0.39072328334741246</v>
      </c>
      <c r="U21" s="451">
        <v>0.82770323400619539</v>
      </c>
      <c r="V21" s="451">
        <v>4.1732312158425477</v>
      </c>
      <c r="W21" s="451">
        <v>4.9088501999865777</v>
      </c>
      <c r="X21" s="455">
        <v>0.48535640147644593</v>
      </c>
      <c r="Y21" s="279"/>
      <c r="Z21" s="279"/>
      <c r="AA21" s="279"/>
      <c r="AB21" s="279"/>
      <c r="AC21" s="282">
        <v>1.8287901654028604</v>
      </c>
      <c r="AD21" s="451">
        <v>1.7693448147142736</v>
      </c>
      <c r="AE21" s="451">
        <v>1.8022966104027527</v>
      </c>
      <c r="AF21" s="451">
        <v>7.6544294985129362</v>
      </c>
      <c r="AG21" s="451">
        <v>7.6544294985129362</v>
      </c>
      <c r="AH21" s="451">
        <v>0.86908839570650542</v>
      </c>
      <c r="AI21" s="451">
        <v>2.4278398205530238</v>
      </c>
      <c r="AJ21" s="451">
        <v>2.8557971922125911</v>
      </c>
      <c r="AK21" s="455">
        <v>6.4764305988477613</v>
      </c>
    </row>
    <row r="22" spans="1:37" x14ac:dyDescent="0.2">
      <c r="A22" s="106" t="s">
        <v>33</v>
      </c>
      <c r="B22" s="103" t="s">
        <v>34</v>
      </c>
      <c r="C22" s="282">
        <v>8.1683183284060448E-2</v>
      </c>
      <c r="D22" s="451">
        <v>8.4098677123938578E-2</v>
      </c>
      <c r="E22" s="451">
        <v>0.165781860407999</v>
      </c>
      <c r="F22" s="451">
        <v>4.7526564609468944E-3</v>
      </c>
      <c r="G22" s="451">
        <v>4.2463008171546588E-3</v>
      </c>
      <c r="H22" s="451">
        <v>4.2749172465161519E-4</v>
      </c>
      <c r="I22" s="451">
        <v>1.6993971527996801E-3</v>
      </c>
      <c r="J22" s="451">
        <v>2.419801127439903E-2</v>
      </c>
      <c r="K22" s="416">
        <v>8.1566718688030379E-2</v>
      </c>
      <c r="L22" s="282">
        <f t="shared" si="4"/>
        <v>0.28267243652598123</v>
      </c>
      <c r="M22" s="343">
        <f>L22*1000/GDP!C20</f>
        <v>7.6364933144040751E-3</v>
      </c>
      <c r="N22" s="279"/>
      <c r="O22" s="279"/>
      <c r="P22" s="282">
        <v>1.3116033310101849</v>
      </c>
      <c r="Q22" s="451">
        <v>1.1496955891856773</v>
      </c>
      <c r="R22" s="451">
        <v>1.2241509046121055</v>
      </c>
      <c r="S22" s="451">
        <v>0.39744240482194948</v>
      </c>
      <c r="T22" s="451">
        <v>0.37974773852544635</v>
      </c>
      <c r="U22" s="451">
        <v>0.8666415962880829</v>
      </c>
      <c r="V22" s="451">
        <v>2.6214694684594737</v>
      </c>
      <c r="W22" s="451">
        <v>3.3370409946344681</v>
      </c>
      <c r="X22" s="455">
        <v>0.57332338994890264</v>
      </c>
      <c r="Y22" s="279"/>
      <c r="Z22" s="279"/>
      <c r="AA22" s="279"/>
      <c r="AB22" s="279"/>
      <c r="AC22" s="282">
        <v>2.0953632041080805</v>
      </c>
      <c r="AD22" s="451">
        <v>1.8367060959273527</v>
      </c>
      <c r="AE22" s="451">
        <v>1.9556528267004751</v>
      </c>
      <c r="AF22" s="451">
        <v>7.4394140703875307</v>
      </c>
      <c r="AG22" s="451">
        <v>7.4394140703875289</v>
      </c>
      <c r="AH22" s="451">
        <v>0.90997367610248725</v>
      </c>
      <c r="AI22" s="451">
        <v>2.2423208631991565</v>
      </c>
      <c r="AJ22" s="451">
        <v>2.8543977847726021</v>
      </c>
      <c r="AK22" s="455">
        <v>6.2770892183457825</v>
      </c>
    </row>
    <row r="23" spans="1:37" x14ac:dyDescent="0.2">
      <c r="A23" s="106" t="s">
        <v>35</v>
      </c>
      <c r="B23" s="103" t="s">
        <v>36</v>
      </c>
      <c r="C23" s="282">
        <v>0.12027206948185203</v>
      </c>
      <c r="D23" s="451">
        <v>0.19104219774305911</v>
      </c>
      <c r="E23" s="451">
        <v>0.31131426722491118</v>
      </c>
      <c r="F23" s="451">
        <v>1.195259444522517E-2</v>
      </c>
      <c r="G23" s="451">
        <v>1.9098361085319044E-3</v>
      </c>
      <c r="H23" s="451">
        <v>4.2967668037624295E-3</v>
      </c>
      <c r="I23" s="451">
        <v>2.5146646362476069E-3</v>
      </c>
      <c r="J23" s="451">
        <v>6.6590190688869205E-2</v>
      </c>
      <c r="K23" s="455">
        <v>0.16356510919420933</v>
      </c>
      <c r="L23" s="282">
        <f t="shared" si="4"/>
        <v>0.56214342910175685</v>
      </c>
      <c r="M23" s="343">
        <f>L23*1000/GDP!C21</f>
        <v>8.8459657125599059E-3</v>
      </c>
      <c r="N23" s="279"/>
      <c r="O23" s="279"/>
      <c r="P23" s="282">
        <v>1.3341487292285887</v>
      </c>
      <c r="Q23" s="451">
        <v>1.2053053514312333</v>
      </c>
      <c r="R23" s="451">
        <v>1.2520179659155888</v>
      </c>
      <c r="S23" s="451">
        <v>0.50814796849648103</v>
      </c>
      <c r="T23" s="451">
        <v>0.48552454275553786</v>
      </c>
      <c r="U23" s="451">
        <v>0.92696382043517545</v>
      </c>
      <c r="V23" s="451">
        <v>1.9897854930254095</v>
      </c>
      <c r="W23" s="451">
        <v>2.3032794386367228</v>
      </c>
      <c r="X23" s="455">
        <v>0.52807228383227656</v>
      </c>
      <c r="Y23" s="279"/>
      <c r="Z23" s="279"/>
      <c r="AA23" s="279"/>
      <c r="AB23" s="279"/>
      <c r="AC23" s="282">
        <v>2.13806765572809</v>
      </c>
      <c r="AD23" s="451">
        <v>1.9315870342740176</v>
      </c>
      <c r="AE23" s="451">
        <v>2.006447301315792</v>
      </c>
      <c r="AF23" s="451">
        <v>9.5116250827968631</v>
      </c>
      <c r="AG23" s="451">
        <v>9.5116250827968631</v>
      </c>
      <c r="AH23" s="451">
        <v>0.97331201145693413</v>
      </c>
      <c r="AI23" s="451">
        <v>2.8246568294590082</v>
      </c>
      <c r="AJ23" s="451">
        <v>3.2696861140572442</v>
      </c>
      <c r="AK23" s="455">
        <v>5.3136030146980469</v>
      </c>
    </row>
    <row r="24" spans="1:37" x14ac:dyDescent="0.2">
      <c r="A24" s="106" t="s">
        <v>37</v>
      </c>
      <c r="B24" s="103" t="s">
        <v>38</v>
      </c>
      <c r="C24" s="282">
        <v>3.4545597891326926E-2</v>
      </c>
      <c r="D24" s="451">
        <v>5.8194813483681863E-2</v>
      </c>
      <c r="E24" s="451">
        <v>9.274041137500881E-2</v>
      </c>
      <c r="F24" s="451">
        <v>2.502271290196673E-3</v>
      </c>
      <c r="G24" s="451">
        <v>2.5913899943287421E-3</v>
      </c>
      <c r="H24" s="451">
        <v>4.0549798904781905E-3</v>
      </c>
      <c r="I24" s="451">
        <v>2.7514019956281261E-3</v>
      </c>
      <c r="J24" s="451">
        <v>9.9767283456916531E-2</v>
      </c>
      <c r="K24" s="455">
        <v>3.9019704698716066E-2</v>
      </c>
      <c r="L24" s="282">
        <f t="shared" si="4"/>
        <v>0.24342744270127314</v>
      </c>
      <c r="M24" s="343">
        <f>L24*1000/GDP!C22</f>
        <v>5.6249986759698946E-3</v>
      </c>
      <c r="N24" s="279"/>
      <c r="O24" s="279"/>
      <c r="P24" s="282">
        <v>1.3849934170877329</v>
      </c>
      <c r="Q24" s="451">
        <v>1.2055905558163214</v>
      </c>
      <c r="R24" s="451">
        <v>1.2667104664614968</v>
      </c>
      <c r="S24" s="451">
        <v>0.4771476028833585</v>
      </c>
      <c r="T24" s="451">
        <v>0.45590435479316094</v>
      </c>
      <c r="U24" s="451">
        <v>1.0109371205169069</v>
      </c>
      <c r="V24" s="451">
        <v>7.392977464085412</v>
      </c>
      <c r="W24" s="451">
        <v>7.3914876279774386</v>
      </c>
      <c r="X24" s="455">
        <v>0.41848675138048119</v>
      </c>
      <c r="Y24" s="279"/>
      <c r="Z24" s="279"/>
      <c r="AA24" s="279"/>
      <c r="AB24" s="279"/>
      <c r="AC24" s="282">
        <v>2.2126081685553571</v>
      </c>
      <c r="AD24" s="451">
        <v>1.9260015815392235</v>
      </c>
      <c r="AE24" s="451">
        <v>2.0236442214871078</v>
      </c>
      <c r="AF24" s="451">
        <v>8.9313534426009991</v>
      </c>
      <c r="AG24" s="451">
        <v>8.9313534426009991</v>
      </c>
      <c r="AH24" s="451">
        <v>1.0614839765427522</v>
      </c>
      <c r="AI24" s="451">
        <v>2.7196302141979194</v>
      </c>
      <c r="AJ24" s="451">
        <v>2.719082153107089</v>
      </c>
      <c r="AK24" s="455">
        <v>6.1364150737890917</v>
      </c>
    </row>
    <row r="25" spans="1:37" x14ac:dyDescent="0.2">
      <c r="A25" s="106" t="s">
        <v>39</v>
      </c>
      <c r="B25" s="103" t="s">
        <v>40</v>
      </c>
      <c r="C25" s="282">
        <v>1.9361865490819724E-2</v>
      </c>
      <c r="D25" s="451">
        <v>8.5938543197157085E-3</v>
      </c>
      <c r="E25" s="451">
        <v>2.7955719810535431E-2</v>
      </c>
      <c r="F25" s="451">
        <v>1.9136266101287751E-3</v>
      </c>
      <c r="G25" s="451">
        <v>7.1099847044955769E-4</v>
      </c>
      <c r="H25" s="451">
        <v>7.3304859414456312E-4</v>
      </c>
      <c r="I25" s="451">
        <v>4.8466093383650751E-4</v>
      </c>
      <c r="J25" s="451">
        <v>5.0667951609923642E-3</v>
      </c>
      <c r="K25" s="455">
        <v>1.5874728156578796E-2</v>
      </c>
      <c r="L25" s="282">
        <f t="shared" si="4"/>
        <v>5.2739577736665995E-2</v>
      </c>
      <c r="M25" s="343">
        <f>L25*1000/GDP!C23</f>
        <v>4.2579991713762311E-3</v>
      </c>
      <c r="N25" s="279"/>
      <c r="O25" s="279"/>
      <c r="P25" s="282">
        <v>1.120979261319508</v>
      </c>
      <c r="Q25" s="451">
        <v>1.1060245563623359</v>
      </c>
      <c r="R25" s="451">
        <v>1.1163391697467</v>
      </c>
      <c r="S25" s="451">
        <v>0.49226205710079352</v>
      </c>
      <c r="T25" s="451">
        <v>0.47034589333681154</v>
      </c>
      <c r="U25" s="451">
        <v>0.83188410132909885</v>
      </c>
      <c r="V25" s="451">
        <v>2.81053177386607</v>
      </c>
      <c r="W25" s="451">
        <v>3.5194466093362373</v>
      </c>
      <c r="X25" s="455">
        <v>0.89341603182191021</v>
      </c>
      <c r="Y25" s="279"/>
      <c r="Z25" s="279"/>
      <c r="AA25" s="279"/>
      <c r="AB25" s="279"/>
      <c r="AC25" s="282">
        <v>1.7964485134689649</v>
      </c>
      <c r="AD25" s="451">
        <v>1.7724825415578918</v>
      </c>
      <c r="AE25" s="451">
        <v>1.7890124386940234</v>
      </c>
      <c r="AF25" s="451">
        <v>9.2142691103989218</v>
      </c>
      <c r="AG25" s="451">
        <v>9.2142691103989236</v>
      </c>
      <c r="AH25" s="451">
        <v>0.87347830639555379</v>
      </c>
      <c r="AI25" s="451">
        <v>2.5372418084391817</v>
      </c>
      <c r="AJ25" s="451">
        <v>3.1772233151073941</v>
      </c>
      <c r="AK25" s="455">
        <v>5.720055377093809</v>
      </c>
    </row>
    <row r="26" spans="1:37" x14ac:dyDescent="0.2">
      <c r="A26" s="106" t="s">
        <v>41</v>
      </c>
      <c r="B26" s="103" t="s">
        <v>42</v>
      </c>
      <c r="C26" s="282">
        <v>1.8189477288760418</v>
      </c>
      <c r="D26" s="451">
        <v>0.36165999324102283</v>
      </c>
      <c r="E26" s="451">
        <v>2.180607722117065</v>
      </c>
      <c r="F26" s="451">
        <v>9.2032556023804151E-3</v>
      </c>
      <c r="G26" s="451">
        <v>1.1914977095337004E-2</v>
      </c>
      <c r="H26" s="451">
        <v>3.9738087421643323E-2</v>
      </c>
      <c r="I26" s="451">
        <v>1.1089180734612104E-2</v>
      </c>
      <c r="J26" s="451">
        <v>0.59239412352947252</v>
      </c>
      <c r="K26" s="455">
        <v>0.41004085967193604</v>
      </c>
      <c r="L26" s="282">
        <f t="shared" si="4"/>
        <v>3.2549882061724471</v>
      </c>
      <c r="M26" s="343">
        <f>L26*1000/GDP!C24</f>
        <v>5.1533718787511651E-3</v>
      </c>
      <c r="N26" s="279"/>
      <c r="O26" s="279"/>
      <c r="P26" s="282">
        <v>1.5842598284666249</v>
      </c>
      <c r="Q26" s="451">
        <v>1.4757852793044428</v>
      </c>
      <c r="R26" s="451">
        <v>1.5651792435523004</v>
      </c>
      <c r="S26" s="451">
        <v>0.44380424027531545</v>
      </c>
      <c r="T26" s="451">
        <v>0.42404548318908342</v>
      </c>
      <c r="U26" s="451">
        <v>1.1650944692313274</v>
      </c>
      <c r="V26" s="451">
        <v>3.6483461678786631</v>
      </c>
      <c r="W26" s="451">
        <v>4.0141208221603657</v>
      </c>
      <c r="X26" s="455">
        <v>0.60496740830041174</v>
      </c>
      <c r="Y26" s="279"/>
      <c r="Z26" s="279"/>
      <c r="AA26" s="279"/>
      <c r="AB26" s="279"/>
      <c r="AC26" s="282">
        <v>2.1003062099931502</v>
      </c>
      <c r="AD26" s="451">
        <v>1.9564978743036372</v>
      </c>
      <c r="AE26" s="451">
        <v>2.075010440785491</v>
      </c>
      <c r="AF26" s="451">
        <v>8.3072250709657798</v>
      </c>
      <c r="AG26" s="451">
        <v>8.3072250709657798</v>
      </c>
      <c r="AH26" s="451">
        <v>1.2233491926928939</v>
      </c>
      <c r="AI26" s="451">
        <v>2.851985067939018</v>
      </c>
      <c r="AJ26" s="451">
        <v>3.1379184208172437</v>
      </c>
      <c r="AK26" s="455">
        <v>6.1848439890708642</v>
      </c>
    </row>
    <row r="27" spans="1:37" x14ac:dyDescent="0.2">
      <c r="A27" s="106" t="s">
        <v>43</v>
      </c>
      <c r="B27" s="103" t="s">
        <v>44</v>
      </c>
      <c r="C27" s="282">
        <v>1.4439053207705901</v>
      </c>
      <c r="D27" s="451">
        <v>0.71134936654834446</v>
      </c>
      <c r="E27" s="451">
        <v>2.1552546873189344</v>
      </c>
      <c r="F27" s="451">
        <v>0.11582733563193294</v>
      </c>
      <c r="G27" s="451">
        <v>6.9268063394687759E-2</v>
      </c>
      <c r="H27" s="451">
        <v>2.9425395003384619E-2</v>
      </c>
      <c r="I27" s="451">
        <v>5.3335090561479954E-2</v>
      </c>
      <c r="J27" s="451">
        <v>0.4076623790594231</v>
      </c>
      <c r="K27" s="455">
        <v>1.1823227988464324</v>
      </c>
      <c r="L27" s="282">
        <f t="shared" si="4"/>
        <v>4.0130957498162747</v>
      </c>
      <c r="M27" s="343">
        <f>L27*1000/GDP!C25</f>
        <v>5.3115104021540351E-3</v>
      </c>
      <c r="N27" s="279"/>
      <c r="O27" s="279"/>
      <c r="P27" s="282">
        <v>1.1073964124842783</v>
      </c>
      <c r="Q27" s="451">
        <v>1.0135693223779849</v>
      </c>
      <c r="R27" s="451">
        <v>1.074564833882901</v>
      </c>
      <c r="S27" s="451">
        <v>0.50112560640457515</v>
      </c>
      <c r="T27" s="451">
        <v>0.47881482559613525</v>
      </c>
      <c r="U27" s="451">
        <v>0.92913133495158962</v>
      </c>
      <c r="V27" s="451">
        <v>2.6292049766361547</v>
      </c>
      <c r="W27" s="451">
        <v>3.1560656292656928</v>
      </c>
      <c r="X27" s="455">
        <v>0.40664724516556633</v>
      </c>
      <c r="Y27" s="279"/>
      <c r="Z27" s="279"/>
      <c r="AA27" s="279"/>
      <c r="AB27" s="279"/>
      <c r="AC27" s="282">
        <v>1.9379437218474873</v>
      </c>
      <c r="AD27" s="451">
        <v>1.7737463141614742</v>
      </c>
      <c r="AE27" s="451">
        <v>1.8804884592950772</v>
      </c>
      <c r="AF27" s="451">
        <v>9.3801789695486182</v>
      </c>
      <c r="AG27" s="451">
        <v>9.3801789695486182</v>
      </c>
      <c r="AH27" s="451">
        <v>0.97558790169916909</v>
      </c>
      <c r="AI27" s="451">
        <v>2.5726314931590144</v>
      </c>
      <c r="AJ27" s="451">
        <v>3.0881555087856718</v>
      </c>
      <c r="AK27" s="455">
        <v>5.9156260862603141</v>
      </c>
    </row>
    <row r="28" spans="1:37" x14ac:dyDescent="0.2">
      <c r="A28" s="106" t="s">
        <v>45</v>
      </c>
      <c r="B28" s="103" t="s">
        <v>46</v>
      </c>
      <c r="C28" s="282">
        <v>0.48140053361469032</v>
      </c>
      <c r="D28" s="451">
        <v>0.49625180105537092</v>
      </c>
      <c r="E28" s="451">
        <v>0.97765233467006118</v>
      </c>
      <c r="F28" s="451">
        <v>7.9535356385975961E-3</v>
      </c>
      <c r="G28" s="451">
        <v>1.6615921740592499E-2</v>
      </c>
      <c r="H28" s="451">
        <v>1.5059002410989673E-2</v>
      </c>
      <c r="I28" s="451">
        <v>4.3157281877634112E-3</v>
      </c>
      <c r="J28" s="451">
        <v>0.44497494019013478</v>
      </c>
      <c r="K28" s="455">
        <v>0.15466641612456325</v>
      </c>
      <c r="L28" s="282">
        <f t="shared" si="4"/>
        <v>1.6212378789627024</v>
      </c>
      <c r="M28" s="343">
        <f>L28*1000/GDP!C26</f>
        <v>6.936845370678275E-3</v>
      </c>
      <c r="N28" s="279"/>
      <c r="O28" s="279"/>
      <c r="P28" s="282">
        <v>1.1608022488370655</v>
      </c>
      <c r="Q28" s="451">
        <v>1.1541680916885158</v>
      </c>
      <c r="R28" s="451">
        <v>1.1574252780126968</v>
      </c>
      <c r="S28" s="451">
        <v>0.4191117954806734</v>
      </c>
      <c r="T28" s="451">
        <v>0.40045237899168273</v>
      </c>
      <c r="U28" s="451">
        <v>0.87804140652276452</v>
      </c>
      <c r="V28" s="451">
        <v>2.074638099880961</v>
      </c>
      <c r="W28" s="451">
        <v>1.8912204569262274</v>
      </c>
      <c r="X28" s="455">
        <v>0.44346249999874771</v>
      </c>
      <c r="Y28" s="279"/>
      <c r="Z28" s="279"/>
      <c r="AA28" s="279"/>
      <c r="AB28" s="279"/>
      <c r="AC28" s="282">
        <v>1.8544496357643145</v>
      </c>
      <c r="AD28" s="451">
        <v>1.8438511808422493</v>
      </c>
      <c r="AE28" s="451">
        <v>1.8490547269230273</v>
      </c>
      <c r="AF28" s="451">
        <v>7.8450264756250983</v>
      </c>
      <c r="AG28" s="451">
        <v>7.8450264756250983</v>
      </c>
      <c r="AH28" s="451">
        <v>0.92194347684890277</v>
      </c>
      <c r="AI28" s="451">
        <v>2.8128682016712028</v>
      </c>
      <c r="AJ28" s="451">
        <v>2.5641840309127195</v>
      </c>
      <c r="AK28" s="455">
        <v>5.2863166916474826</v>
      </c>
    </row>
    <row r="29" spans="1:37" x14ac:dyDescent="0.2">
      <c r="A29" s="106" t="s">
        <v>47</v>
      </c>
      <c r="B29" s="103" t="s">
        <v>48</v>
      </c>
      <c r="C29" s="282">
        <v>0.52734891990698818</v>
      </c>
      <c r="D29" s="451">
        <v>0.29086341019455536</v>
      </c>
      <c r="E29" s="451">
        <v>0.81821233010154337</v>
      </c>
      <c r="F29" s="451">
        <v>4.7842761670668574E-2</v>
      </c>
      <c r="G29" s="451">
        <v>4.355585112010342E-2</v>
      </c>
      <c r="H29" s="451">
        <v>2.9396734876979279E-3</v>
      </c>
      <c r="I29" s="451">
        <v>4.616013938827921E-2</v>
      </c>
      <c r="J29" s="451">
        <v>0.15361929317847611</v>
      </c>
      <c r="K29" s="455">
        <v>0.20928442397911556</v>
      </c>
      <c r="L29" s="282">
        <f t="shared" si="4"/>
        <v>1.3216144729258843</v>
      </c>
      <c r="M29" s="343">
        <f>L29*1000/GDP!C27</f>
        <v>3.9342545893454916E-3</v>
      </c>
      <c r="N29" s="279"/>
      <c r="O29" s="279"/>
      <c r="P29" s="282">
        <v>0.93180798420116251</v>
      </c>
      <c r="Q29" s="451">
        <v>0.87419349878336061</v>
      </c>
      <c r="R29" s="451">
        <v>0.91047674698159553</v>
      </c>
      <c r="S29" s="451">
        <v>0.53476122960822003</v>
      </c>
      <c r="T29" s="451">
        <v>0.51095294596404228</v>
      </c>
      <c r="U29" s="451">
        <v>0.85038551608684154</v>
      </c>
      <c r="V29" s="451">
        <v>4.9214813097375503</v>
      </c>
      <c r="W29" s="451">
        <v>6.1087829095234527</v>
      </c>
      <c r="X29" s="455">
        <v>0.43441635664877865</v>
      </c>
      <c r="Y29" s="279"/>
      <c r="Z29" s="279"/>
      <c r="AA29" s="279"/>
      <c r="AB29" s="279"/>
      <c r="AC29" s="282">
        <v>2.1833544624345871</v>
      </c>
      <c r="AD29" s="451">
        <v>2.0483557867732349</v>
      </c>
      <c r="AE29" s="451">
        <v>2.133372435276363</v>
      </c>
      <c r="AF29" s="451">
        <v>10.009777939088746</v>
      </c>
      <c r="AG29" s="451">
        <v>10.009777939088746</v>
      </c>
      <c r="AH29" s="451">
        <v>0.89290479189118366</v>
      </c>
      <c r="AI29" s="451">
        <v>2.6864261157248048</v>
      </c>
      <c r="AJ29" s="451">
        <v>3.3345232686278967</v>
      </c>
      <c r="AK29" s="455">
        <v>6.5648632153549196</v>
      </c>
    </row>
    <row r="30" spans="1:37" x14ac:dyDescent="0.2">
      <c r="A30" s="106" t="s">
        <v>49</v>
      </c>
      <c r="B30" s="103" t="s">
        <v>50</v>
      </c>
      <c r="C30" s="282">
        <v>0.20873460568953733</v>
      </c>
      <c r="D30" s="451">
        <v>0.10783236295112385</v>
      </c>
      <c r="E30" s="451">
        <v>0.31656696864066119</v>
      </c>
      <c r="F30" s="451">
        <v>1.4803789595505126E-2</v>
      </c>
      <c r="G30" s="451">
        <v>9.7312766728214952E-3</v>
      </c>
      <c r="H30" s="451">
        <v>2.689454728358031E-3</v>
      </c>
      <c r="I30" s="451">
        <v>1.4972073588600435E-2</v>
      </c>
      <c r="J30" s="451">
        <v>7.542758212648884E-2</v>
      </c>
      <c r="K30" s="455">
        <v>0.16157096782168051</v>
      </c>
      <c r="L30" s="282">
        <f t="shared" si="4"/>
        <v>0.59576211317411554</v>
      </c>
      <c r="M30" s="343">
        <f>L30*1000/GDP!C28</f>
        <v>4.9014555004945823E-3</v>
      </c>
      <c r="N30" s="279"/>
      <c r="O30" s="279"/>
      <c r="P30" s="282">
        <v>1.1744606349431894</v>
      </c>
      <c r="Q30" s="451">
        <v>1.1050442193721954</v>
      </c>
      <c r="R30" s="451">
        <v>1.1498564114658427</v>
      </c>
      <c r="S30" s="451">
        <v>0.46554068035477691</v>
      </c>
      <c r="T30" s="451">
        <v>0.44481418794636068</v>
      </c>
      <c r="U30" s="451">
        <v>0.95829592674090169</v>
      </c>
      <c r="V30" s="451">
        <v>2.9615831111119606</v>
      </c>
      <c r="W30" s="451">
        <v>3.3795286022970936</v>
      </c>
      <c r="X30" s="455">
        <v>0.44708201063029002</v>
      </c>
      <c r="Y30" s="279"/>
      <c r="Z30" s="279"/>
      <c r="AA30" s="279"/>
      <c r="AB30" s="279"/>
      <c r="AC30" s="282">
        <v>1.8762697081883692</v>
      </c>
      <c r="AD30" s="451">
        <v>1.7653729153016742</v>
      </c>
      <c r="AE30" s="451">
        <v>1.8369630189469066</v>
      </c>
      <c r="AF30" s="451">
        <v>8.7140925219609109</v>
      </c>
      <c r="AG30" s="451">
        <v>8.7140925219609109</v>
      </c>
      <c r="AH30" s="451">
        <v>1.0062107230779467</v>
      </c>
      <c r="AI30" s="451">
        <v>2.5653056701318713</v>
      </c>
      <c r="AJ30" s="451">
        <v>2.9273275679204223</v>
      </c>
      <c r="AK30" s="455">
        <v>5.649393161224542</v>
      </c>
    </row>
    <row r="31" spans="1:37" x14ac:dyDescent="0.2">
      <c r="A31" s="106" t="s">
        <v>51</v>
      </c>
      <c r="B31" s="103" t="s">
        <v>52</v>
      </c>
      <c r="C31" s="282">
        <v>0.17636172063322322</v>
      </c>
      <c r="D31" s="451">
        <v>0.13261988891212892</v>
      </c>
      <c r="E31" s="451">
        <v>0.30898160954535209</v>
      </c>
      <c r="F31" s="451">
        <v>2.1518971287363964E-3</v>
      </c>
      <c r="G31" s="451">
        <v>1.2457648329391408E-2</v>
      </c>
      <c r="H31" s="451">
        <v>2.4945998082235151E-3</v>
      </c>
      <c r="I31" s="451">
        <v>4.8713303491200212E-3</v>
      </c>
      <c r="J31" s="451">
        <v>7.1375603092092857E-2</v>
      </c>
      <c r="K31" s="455">
        <v>9.1352181022035864E-2</v>
      </c>
      <c r="L31" s="282">
        <f t="shared" si="4"/>
        <v>0.49368486927495209</v>
      </c>
      <c r="M31" s="343">
        <f>L31*1000/GDP!C29</f>
        <v>9.9239123821527348E-3</v>
      </c>
      <c r="N31" s="279"/>
      <c r="O31" s="279"/>
      <c r="P31" s="282">
        <v>1.2188080403398098</v>
      </c>
      <c r="Q31" s="451">
        <v>1.1505634664490512</v>
      </c>
      <c r="R31" s="451">
        <v>1.1885493046711439</v>
      </c>
      <c r="S31" s="451">
        <v>0.42476704082647659</v>
      </c>
      <c r="T31" s="451">
        <v>0.405855845267098</v>
      </c>
      <c r="U31" s="451">
        <v>0.86705243592218417</v>
      </c>
      <c r="V31" s="451">
        <v>2.9271767255005856</v>
      </c>
      <c r="W31" s="451">
        <v>3.3781156079028642</v>
      </c>
      <c r="X31" s="455">
        <v>0.48833153911389249</v>
      </c>
      <c r="Y31" s="279"/>
      <c r="Z31" s="279"/>
      <c r="AA31" s="279"/>
      <c r="AB31" s="279"/>
      <c r="AC31" s="282">
        <v>1.9471172878404983</v>
      </c>
      <c r="AD31" s="451">
        <v>1.8380925807283295</v>
      </c>
      <c r="AE31" s="451">
        <v>1.8987771839204186</v>
      </c>
      <c r="AF31" s="451">
        <v>7.9508825978874169</v>
      </c>
      <c r="AG31" s="451">
        <v>7.9508825978874178</v>
      </c>
      <c r="AH31" s="451">
        <v>0.91040505771829361</v>
      </c>
      <c r="AI31" s="451">
        <v>2.4209890249086197</v>
      </c>
      <c r="AJ31" s="451">
        <v>2.7939484283125182</v>
      </c>
      <c r="AK31" s="455">
        <v>6.6260547522865902</v>
      </c>
    </row>
    <row r="32" spans="1:37" x14ac:dyDescent="0.2">
      <c r="A32" s="106" t="s">
        <v>53</v>
      </c>
      <c r="B32" s="103" t="s">
        <v>54</v>
      </c>
      <c r="C32" s="282">
        <v>1.7971112787573424</v>
      </c>
      <c r="D32" s="451">
        <v>1.9962492024317422</v>
      </c>
      <c r="E32" s="451">
        <v>3.793360481189084</v>
      </c>
      <c r="F32" s="451">
        <v>3.3943692789774334E-2</v>
      </c>
      <c r="G32" s="451">
        <v>0.15387905555514483</v>
      </c>
      <c r="H32" s="451">
        <v>0.24445370515472298</v>
      </c>
      <c r="I32" s="451">
        <v>1.7430567502095543E-2</v>
      </c>
      <c r="J32" s="451">
        <v>0.57598284595216276</v>
      </c>
      <c r="K32" s="455">
        <v>1.0255510513810513</v>
      </c>
      <c r="L32" s="282">
        <f t="shared" si="4"/>
        <v>5.8446013995240351</v>
      </c>
      <c r="M32" s="343">
        <f>L32*1000/GDP!C30</f>
        <v>4.7135744876402657E-3</v>
      </c>
      <c r="N32" s="279"/>
      <c r="O32" s="279"/>
      <c r="P32" s="282">
        <v>1.3039647718097345</v>
      </c>
      <c r="Q32" s="451">
        <v>1.1106686892670883</v>
      </c>
      <c r="R32" s="451">
        <v>1.1945597998409978</v>
      </c>
      <c r="S32" s="451">
        <v>0.42034291055445677</v>
      </c>
      <c r="T32" s="451">
        <v>0.40162868317931283</v>
      </c>
      <c r="U32" s="451">
        <v>0.92933133053007366</v>
      </c>
      <c r="V32" s="451">
        <v>7.4262681338257028</v>
      </c>
      <c r="W32" s="451">
        <v>7.3772759015623395</v>
      </c>
      <c r="X32" s="455">
        <v>0.47261070493188906</v>
      </c>
      <c r="Y32" s="279"/>
      <c r="Z32" s="279"/>
      <c r="AA32" s="279"/>
      <c r="AB32" s="279"/>
      <c r="AC32" s="282">
        <v>2.0896957301209351</v>
      </c>
      <c r="AD32" s="451">
        <v>1.7799250928529748</v>
      </c>
      <c r="AE32" s="451">
        <v>1.9143665281979643</v>
      </c>
      <c r="AF32" s="451">
        <v>7.8680707574909787</v>
      </c>
      <c r="AG32" s="451">
        <v>7.8680707574909787</v>
      </c>
      <c r="AH32" s="451">
        <v>0.9757978970565776</v>
      </c>
      <c r="AI32" s="451">
        <v>2.8510176885282883</v>
      </c>
      <c r="AJ32" s="451">
        <v>2.8322090866482781</v>
      </c>
      <c r="AK32" s="455">
        <v>6.2912598086067462</v>
      </c>
    </row>
    <row r="33" spans="1:37" x14ac:dyDescent="0.2">
      <c r="A33" s="106" t="s">
        <v>55</v>
      </c>
      <c r="B33" s="103" t="s">
        <v>56</v>
      </c>
      <c r="C33" s="282">
        <v>0.98696960851714577</v>
      </c>
      <c r="D33" s="451">
        <v>0.37431153950788731</v>
      </c>
      <c r="E33" s="451">
        <v>1.3612811480250331</v>
      </c>
      <c r="F33" s="451">
        <v>2.24095622216436E-2</v>
      </c>
      <c r="G33" s="451">
        <v>1.8860811653493615E-2</v>
      </c>
      <c r="H33" s="451">
        <v>1.1550042751641842E-2</v>
      </c>
      <c r="I33" s="451">
        <v>2.2449034860403335E-2</v>
      </c>
      <c r="J33" s="451">
        <v>0.28011978233681728</v>
      </c>
      <c r="K33" s="455">
        <v>0.28771910762010006</v>
      </c>
      <c r="L33" s="282">
        <f t="shared" si="4"/>
        <v>2.004389489469133</v>
      </c>
      <c r="M33" s="343">
        <f>L33*1000/GDP!C31</f>
        <v>5.6519468906773207E-3</v>
      </c>
      <c r="N33" s="279"/>
      <c r="O33" s="279"/>
      <c r="P33" s="282">
        <v>1.2874541003886</v>
      </c>
      <c r="Q33" s="451">
        <v>1.0613899982024626</v>
      </c>
      <c r="R33" s="451">
        <v>1.2162252376576237</v>
      </c>
      <c r="S33" s="451">
        <v>0.42873776124836516</v>
      </c>
      <c r="T33" s="451">
        <v>0.40964978391640866</v>
      </c>
      <c r="U33" s="451">
        <v>1.0069399331609525</v>
      </c>
      <c r="V33" s="451">
        <v>2.7979501034763201</v>
      </c>
      <c r="W33" s="451">
        <v>3.277976635874682</v>
      </c>
      <c r="X33" s="455">
        <v>0.67424157575070909</v>
      </c>
      <c r="Y33" s="279"/>
      <c r="Z33" s="279"/>
      <c r="AA33" s="279"/>
      <c r="AB33" s="279"/>
      <c r="AC33" s="282">
        <v>2.1881818651658995</v>
      </c>
      <c r="AD33" s="451">
        <v>1.8039589490872543</v>
      </c>
      <c r="AE33" s="451">
        <v>2.0671199137866081</v>
      </c>
      <c r="AF33" s="451">
        <v>8.0252074133016311</v>
      </c>
      <c r="AG33" s="451">
        <v>8.0252074133016311</v>
      </c>
      <c r="AH33" s="451">
        <v>1.0572869298190002</v>
      </c>
      <c r="AI33" s="451">
        <v>2.3705369379066759</v>
      </c>
      <c r="AJ33" s="451">
        <v>2.7772349075422893</v>
      </c>
      <c r="AK33" s="455">
        <v>7.3618980648915295</v>
      </c>
    </row>
    <row r="34" spans="1:37" x14ac:dyDescent="0.2">
      <c r="A34" s="106" t="s">
        <v>57</v>
      </c>
      <c r="B34" s="103" t="s">
        <v>58</v>
      </c>
      <c r="C34" s="282">
        <v>4.5712552591078133</v>
      </c>
      <c r="D34" s="451">
        <v>2.6989657973033729</v>
      </c>
      <c r="E34" s="451">
        <v>7.2702210564111862</v>
      </c>
      <c r="F34" s="451">
        <v>6.1221048868350891E-2</v>
      </c>
      <c r="G34" s="451">
        <v>0.17003228335966553</v>
      </c>
      <c r="H34" s="451">
        <v>8.2293975350526155E-2</v>
      </c>
      <c r="I34" s="451">
        <v>6.4910047063880177E-2</v>
      </c>
      <c r="J34" s="451">
        <v>1.5167877385136577</v>
      </c>
      <c r="K34" s="455">
        <v>1.0145457437446386</v>
      </c>
      <c r="L34" s="282">
        <f t="shared" si="4"/>
        <v>10.180011893311907</v>
      </c>
      <c r="M34" s="343">
        <f>L34*1000/GDP!C32</f>
        <v>4.9585739846196254E-3</v>
      </c>
      <c r="N34" s="279"/>
      <c r="O34" s="279"/>
      <c r="P34" s="282">
        <v>1.1431329202093454</v>
      </c>
      <c r="Q34" s="451">
        <v>1.0472931664377878</v>
      </c>
      <c r="R34" s="451">
        <v>1.1055738408306135</v>
      </c>
      <c r="S34" s="451">
        <v>0.58621600475336189</v>
      </c>
      <c r="T34" s="451">
        <v>0.56011688584724784</v>
      </c>
      <c r="U34" s="451">
        <v>1.0057295738037606</v>
      </c>
      <c r="V34" s="451">
        <v>2.7152161980299563</v>
      </c>
      <c r="W34" s="451">
        <v>2.5384652372174821</v>
      </c>
      <c r="X34" s="455">
        <v>0.65436832841722792</v>
      </c>
      <c r="Y34" s="279"/>
      <c r="Z34" s="279"/>
      <c r="AA34" s="279"/>
      <c r="AB34" s="279"/>
      <c r="AC34" s="282">
        <v>1.8857797679003838</v>
      </c>
      <c r="AD34" s="451">
        <v>1.7276768339127422</v>
      </c>
      <c r="AE34" s="451">
        <v>1.823820086098545</v>
      </c>
      <c r="AF34" s="451">
        <v>10.972919701414998</v>
      </c>
      <c r="AG34" s="451">
        <v>10.972919701414996</v>
      </c>
      <c r="AH34" s="451">
        <v>1.0560160524939486</v>
      </c>
      <c r="AI34" s="451">
        <v>2.4511945108225541</v>
      </c>
      <c r="AJ34" s="451">
        <v>2.2916304270341259</v>
      </c>
      <c r="AK34" s="455">
        <v>6.530964573288597</v>
      </c>
    </row>
    <row r="35" spans="1:37" x14ac:dyDescent="0.2">
      <c r="A35" s="106" t="s">
        <v>59</v>
      </c>
      <c r="B35" s="106" t="s">
        <v>60</v>
      </c>
      <c r="C35" s="282">
        <v>0.35285007286459213</v>
      </c>
      <c r="D35" s="451">
        <v>0.28549382634680526</v>
      </c>
      <c r="E35" s="451">
        <v>0.63834389921139745</v>
      </c>
      <c r="F35" s="451">
        <v>9.3376576137841043E-3</v>
      </c>
      <c r="G35" s="451">
        <v>7.9159534250471068E-3</v>
      </c>
      <c r="H35" s="451">
        <v>9.8985935063726094E-3</v>
      </c>
      <c r="I35" s="451">
        <v>1.0251663539119618E-2</v>
      </c>
      <c r="J35" s="451">
        <v>0.28816506406473247</v>
      </c>
      <c r="K35" s="455">
        <v>9.1793094473694298E-2</v>
      </c>
      <c r="L35" s="282">
        <f t="shared" si="4"/>
        <v>1.0557059258341477</v>
      </c>
      <c r="M35" s="343">
        <f>L35*1000/GDP!C33</f>
        <v>4.6790497723387036E-3</v>
      </c>
      <c r="N35" s="279"/>
      <c r="O35" s="279"/>
      <c r="P35" s="282">
        <v>1.0685805381624478</v>
      </c>
      <c r="Q35" s="451">
        <v>0.90073780553838778</v>
      </c>
      <c r="R35" s="451">
        <v>0.98637724706625474</v>
      </c>
      <c r="S35" s="451">
        <v>0.43097240322618363</v>
      </c>
      <c r="T35" s="451">
        <v>0.41178493665098109</v>
      </c>
      <c r="U35" s="451">
        <v>0.93479951937441352</v>
      </c>
      <c r="V35" s="451">
        <v>1.9277354805592821</v>
      </c>
      <c r="W35" s="451">
        <v>2.400292064030094</v>
      </c>
      <c r="X35" s="455">
        <v>0.43861379240106213</v>
      </c>
      <c r="Y35" s="279"/>
      <c r="Z35" s="279"/>
      <c r="AA35" s="279"/>
      <c r="AB35" s="279"/>
      <c r="AC35" s="282">
        <v>2.0082549181855955</v>
      </c>
      <c r="AD35" s="451">
        <v>1.692816838194346</v>
      </c>
      <c r="AE35" s="451">
        <v>1.8537647719221648</v>
      </c>
      <c r="AF35" s="451">
        <v>8.0670359317746634</v>
      </c>
      <c r="AG35" s="451">
        <v>8.0670359317746634</v>
      </c>
      <c r="AH35" s="451">
        <v>0.98153949534313412</v>
      </c>
      <c r="AI35" s="451">
        <v>2.3754797015806441</v>
      </c>
      <c r="AJ35" s="451">
        <v>2.9577943309495733</v>
      </c>
      <c r="AK35" s="455">
        <v>5.4630503999733806</v>
      </c>
    </row>
    <row r="36" spans="1:37" x14ac:dyDescent="0.2">
      <c r="A36" s="106" t="s">
        <v>61</v>
      </c>
      <c r="B36" s="106" t="s">
        <v>62</v>
      </c>
      <c r="C36" s="282">
        <v>0.89726670831846866</v>
      </c>
      <c r="D36" s="451">
        <v>0.29319840755565102</v>
      </c>
      <c r="E36" s="451">
        <v>1.1904651158741197</v>
      </c>
      <c r="F36" s="451">
        <v>1.7545170980867348E-2</v>
      </c>
      <c r="G36" s="451">
        <v>8.3961588972867093E-3</v>
      </c>
      <c r="H36" s="451">
        <v>2.2378969201141144E-2</v>
      </c>
      <c r="I36" s="451">
        <v>2.416317709592318E-2</v>
      </c>
      <c r="J36" s="451">
        <v>0.10477011149460425</v>
      </c>
      <c r="K36" s="455">
        <v>5.7109646415612114E-2</v>
      </c>
      <c r="L36" s="282">
        <f t="shared" si="4"/>
        <v>1.4248283499595544</v>
      </c>
      <c r="M36" s="343">
        <f>L36*1000/GDP!C34</f>
        <v>3.6405706801904939E-3</v>
      </c>
      <c r="N36" s="279"/>
      <c r="O36" s="279"/>
      <c r="P36" s="282">
        <v>1.3580984222944466</v>
      </c>
      <c r="Q36" s="451">
        <v>1.1738205167771278</v>
      </c>
      <c r="R36" s="451">
        <v>1.3075424685039647</v>
      </c>
      <c r="S36" s="451">
        <v>0.43815108446162521</v>
      </c>
      <c r="T36" s="451">
        <v>0.41864401341702273</v>
      </c>
      <c r="U36" s="451">
        <v>0.99700925447255251</v>
      </c>
      <c r="V36" s="451">
        <v>6.5608834693610509</v>
      </c>
      <c r="W36" s="451">
        <v>7.1006865954880194</v>
      </c>
      <c r="X36" s="455">
        <v>0.47233187011506172</v>
      </c>
      <c r="Y36" s="279"/>
      <c r="Z36" s="279"/>
      <c r="AA36" s="279"/>
      <c r="AB36" s="279"/>
      <c r="AC36" s="282">
        <v>2.1838472086933973</v>
      </c>
      <c r="AD36" s="451">
        <v>1.8875249517924826</v>
      </c>
      <c r="AE36" s="451">
        <v>2.1025523063831151</v>
      </c>
      <c r="AF36" s="451">
        <v>8.2014080610236704</v>
      </c>
      <c r="AG36" s="451">
        <v>8.2014080610236704</v>
      </c>
      <c r="AH36" s="451">
        <v>1.04685971719618</v>
      </c>
      <c r="AI36" s="451">
        <v>2.5932706044115124</v>
      </c>
      <c r="AJ36" s="451">
        <v>2.8066344883597272</v>
      </c>
      <c r="AK36" s="455">
        <v>6.6850562408142089</v>
      </c>
    </row>
    <row r="37" spans="1:37" x14ac:dyDescent="0.2">
      <c r="A37" s="106" t="s">
        <v>63</v>
      </c>
      <c r="B37" s="106" t="s">
        <v>64</v>
      </c>
      <c r="C37" s="282">
        <v>0.307</v>
      </c>
      <c r="D37" s="451">
        <v>8.9999999999999993E-3</v>
      </c>
      <c r="E37" s="451">
        <v>0.316</v>
      </c>
      <c r="F37" s="451">
        <v>1.6248E-3</v>
      </c>
      <c r="G37" s="451">
        <v>0</v>
      </c>
      <c r="H37" s="451">
        <v>4.1999999999999997E-3</v>
      </c>
      <c r="I37" s="451">
        <v>0.66449999999999998</v>
      </c>
      <c r="J37" s="451">
        <v>8.5000000000000006E-3</v>
      </c>
      <c r="K37" s="455">
        <v>1.337</v>
      </c>
      <c r="L37" s="282">
        <f t="shared" si="4"/>
        <v>2.3318247999999997</v>
      </c>
      <c r="M37" s="343">
        <f>L37*1000/GDP!C35</f>
        <v>1.2572856334079206E-2</v>
      </c>
      <c r="N37" s="279"/>
      <c r="O37" s="279"/>
      <c r="P37" s="282">
        <v>0.4521936352181577</v>
      </c>
      <c r="Q37" s="451">
        <v>0.41574002833684037</v>
      </c>
      <c r="R37" s="451">
        <v>0.45106771725476763</v>
      </c>
      <c r="S37" s="451">
        <v>4.4536027269600272E-2</v>
      </c>
      <c r="T37" s="451" t="s">
        <v>313</v>
      </c>
      <c r="U37" s="451">
        <v>0.19070139974827416</v>
      </c>
      <c r="V37" s="451" t="s">
        <v>313</v>
      </c>
      <c r="W37" s="451" t="s">
        <v>313</v>
      </c>
      <c r="X37" s="455">
        <v>1.0282431046712193</v>
      </c>
      <c r="Y37" s="279"/>
      <c r="Z37" s="279"/>
      <c r="AA37" s="279"/>
      <c r="AB37" s="279"/>
      <c r="AC37" s="282">
        <v>0.75968530716650495</v>
      </c>
      <c r="AD37" s="451">
        <v>0.69844324760589171</v>
      </c>
      <c r="AE37" s="451">
        <v>0.75779376498800954</v>
      </c>
      <c r="AF37" s="451">
        <v>0.72593724449448438</v>
      </c>
      <c r="AG37" s="451" t="s">
        <v>313</v>
      </c>
      <c r="AH37" s="451">
        <v>0.22884167969792901</v>
      </c>
      <c r="AI37" s="451" t="s">
        <v>313</v>
      </c>
      <c r="AJ37" s="451" t="s">
        <v>313</v>
      </c>
      <c r="AK37" s="455">
        <v>16.63349091813884</v>
      </c>
    </row>
    <row r="38" spans="1:37" x14ac:dyDescent="0.2">
      <c r="A38" s="106" t="s">
        <v>63</v>
      </c>
      <c r="B38" s="106" t="s">
        <v>65</v>
      </c>
      <c r="C38" s="282">
        <v>0.39100000000000001</v>
      </c>
      <c r="D38" s="451">
        <v>1.3299999999999999E-2</v>
      </c>
      <c r="E38" s="451">
        <v>0.40429999999999999</v>
      </c>
      <c r="F38" s="451">
        <v>2.5000000000000001E-3</v>
      </c>
      <c r="G38" s="451">
        <v>0</v>
      </c>
      <c r="H38" s="451">
        <v>2.8E-3</v>
      </c>
      <c r="I38" s="451">
        <v>0.50680000000000003</v>
      </c>
      <c r="J38" s="451">
        <v>8.8999999999999999E-3</v>
      </c>
      <c r="K38" s="455">
        <v>0.88500000000000001</v>
      </c>
      <c r="L38" s="282">
        <f t="shared" si="4"/>
        <v>1.8103000000000002</v>
      </c>
      <c r="M38" s="343">
        <f>L38*1000/GDP!C36</f>
        <v>1.1652441457794257E-2</v>
      </c>
      <c r="N38" s="279"/>
      <c r="O38" s="279"/>
      <c r="P38" s="282">
        <v>0.75255466855920883</v>
      </c>
      <c r="Q38" s="451">
        <v>0.80282900038070992</v>
      </c>
      <c r="R38" s="451">
        <v>0.75410814541249327</v>
      </c>
      <c r="S38" s="451">
        <v>0.13829259580114472</v>
      </c>
      <c r="T38" s="451" t="s">
        <v>313</v>
      </c>
      <c r="U38" s="451">
        <v>0.32287441624305541</v>
      </c>
      <c r="V38" s="451" t="s">
        <v>313</v>
      </c>
      <c r="W38" s="451" t="s">
        <v>313</v>
      </c>
      <c r="X38" s="455">
        <v>2.2095560905054494</v>
      </c>
      <c r="Y38" s="279"/>
      <c r="Z38" s="279"/>
      <c r="AA38" s="279"/>
      <c r="AB38" s="279"/>
      <c r="AC38" s="282">
        <v>1.2116130163803263</v>
      </c>
      <c r="AD38" s="451">
        <v>1.292554690612943</v>
      </c>
      <c r="AE38" s="451">
        <v>1.2141141141141141</v>
      </c>
      <c r="AF38" s="451">
        <v>2.254169311558659</v>
      </c>
      <c r="AG38" s="451" t="s">
        <v>313</v>
      </c>
      <c r="AH38" s="451">
        <v>0.38744929949166651</v>
      </c>
      <c r="AI38" s="451" t="s">
        <v>313</v>
      </c>
      <c r="AJ38" s="451" t="s">
        <v>313</v>
      </c>
      <c r="AK38" s="455">
        <v>35.743134087237479</v>
      </c>
    </row>
    <row r="39" spans="1:37" x14ac:dyDescent="0.2">
      <c r="A39" s="106" t="s">
        <v>66</v>
      </c>
      <c r="B39" s="106" t="s">
        <v>67</v>
      </c>
      <c r="C39" s="282">
        <v>5.6866759442945876</v>
      </c>
      <c r="D39" s="451">
        <v>0.21808208817259656</v>
      </c>
      <c r="E39" s="451">
        <v>5.6163714207787176</v>
      </c>
      <c r="F39" s="451">
        <v>0.10296995914548152</v>
      </c>
      <c r="G39" s="451">
        <v>3.7080139543346109E-2</v>
      </c>
      <c r="H39" s="451">
        <v>1.6397134879241305E-2</v>
      </c>
      <c r="I39" s="451">
        <v>0.55013585204899706</v>
      </c>
      <c r="J39" s="451">
        <v>1.3769883566709679E-2</v>
      </c>
      <c r="K39" s="455">
        <v>3.021093925207595</v>
      </c>
      <c r="L39" s="282">
        <f t="shared" si="4"/>
        <v>9.3578183151700873</v>
      </c>
      <c r="M39" s="343">
        <f>L39*1000/GDP!C37</f>
        <v>4.9184370415064054E-3</v>
      </c>
      <c r="N39" s="279"/>
      <c r="O39" s="279"/>
      <c r="P39" s="282" t="s">
        <v>313</v>
      </c>
      <c r="Q39" s="451" t="s">
        <v>313</v>
      </c>
      <c r="R39" s="451">
        <v>1.1949324886651607</v>
      </c>
      <c r="S39" s="451">
        <v>0.85083411312429058</v>
      </c>
      <c r="T39" s="451">
        <v>0.8508341131242867</v>
      </c>
      <c r="U39" s="451">
        <v>0.77955107675058677</v>
      </c>
      <c r="V39" s="451">
        <v>2.7729858092691297</v>
      </c>
      <c r="W39" s="451">
        <v>1.6623906626112037</v>
      </c>
      <c r="X39" s="455">
        <v>2.2946666918978029</v>
      </c>
      <c r="Y39" s="279"/>
      <c r="Z39" s="279"/>
      <c r="AA39" s="279"/>
      <c r="AB39" s="279"/>
      <c r="AC39" s="282" t="s">
        <v>313</v>
      </c>
      <c r="AD39" s="451" t="s">
        <v>313</v>
      </c>
      <c r="AE39" s="451">
        <v>2.8145749193630021</v>
      </c>
      <c r="AF39" s="451">
        <v>13.924429000473928</v>
      </c>
      <c r="AG39" s="451">
        <v>9.103925010429867</v>
      </c>
      <c r="AH39" s="451">
        <v>1.4307855490488874</v>
      </c>
      <c r="AI39" s="451">
        <v>7.8373611982986144</v>
      </c>
      <c r="AJ39" s="451">
        <v>4.6984575370030219</v>
      </c>
      <c r="AK39" s="455">
        <v>56.774842050424809</v>
      </c>
    </row>
    <row r="40" spans="1:37" x14ac:dyDescent="0.2">
      <c r="A40" s="106" t="s">
        <v>66</v>
      </c>
      <c r="B40" s="106" t="s">
        <v>68</v>
      </c>
      <c r="C40" s="282">
        <v>0.77092514424070469</v>
      </c>
      <c r="D40" s="451">
        <v>2.0398142329018817E-2</v>
      </c>
      <c r="E40" s="451">
        <v>0.75142215431009507</v>
      </c>
      <c r="F40" s="451">
        <v>1.8348370379646976E-2</v>
      </c>
      <c r="G40" s="451">
        <v>1.1638891658731238E-3</v>
      </c>
      <c r="H40" s="451">
        <v>2.0198459950710409E-3</v>
      </c>
      <c r="I40" s="451">
        <v>6.0500052708432554E-2</v>
      </c>
      <c r="J40" s="451">
        <v>2.3267653516770839E-3</v>
      </c>
      <c r="K40" s="455">
        <v>1.1253262911572461</v>
      </c>
      <c r="L40" s="282">
        <f t="shared" si="4"/>
        <v>1.9611073690680421</v>
      </c>
      <c r="M40" s="343">
        <f>L40*1000/GDP!C38</f>
        <v>9.1277978546336607E-3</v>
      </c>
      <c r="N40" s="279"/>
      <c r="O40" s="279"/>
      <c r="P40" s="282" t="s">
        <v>313</v>
      </c>
      <c r="Q40" s="451" t="s">
        <v>313</v>
      </c>
      <c r="R40" s="451">
        <v>1.1941209698037318</v>
      </c>
      <c r="S40" s="451">
        <v>0.85083411312429058</v>
      </c>
      <c r="T40" s="451">
        <v>0.85083411312428681</v>
      </c>
      <c r="U40" s="451">
        <v>0.77955107675058677</v>
      </c>
      <c r="V40" s="451">
        <v>3.2901619088938432</v>
      </c>
      <c r="W40" s="451">
        <v>4.3926068924353245</v>
      </c>
      <c r="X40" s="455">
        <v>9.337877655027965</v>
      </c>
      <c r="Y40" s="279"/>
      <c r="Z40" s="279"/>
      <c r="AA40" s="279"/>
      <c r="AB40" s="279"/>
      <c r="AC40" s="282" t="s">
        <v>313</v>
      </c>
      <c r="AD40" s="451" t="s">
        <v>313</v>
      </c>
      <c r="AE40" s="451">
        <v>3.3617498621654085</v>
      </c>
      <c r="AF40" s="451">
        <v>16.642747402244595</v>
      </c>
      <c r="AG40" s="451">
        <v>9.1039250104298688</v>
      </c>
      <c r="AH40" s="451">
        <v>1.710102617406575</v>
      </c>
      <c r="AI40" s="451">
        <v>11.114427878239995</v>
      </c>
      <c r="AJ40" s="451">
        <v>14.838574469985916</v>
      </c>
      <c r="AK40" s="455" t="s">
        <v>313</v>
      </c>
    </row>
    <row r="41" spans="1:37" x14ac:dyDescent="0.2">
      <c r="A41" s="106" t="s">
        <v>69</v>
      </c>
      <c r="B41" s="106" t="s">
        <v>70</v>
      </c>
      <c r="C41" s="405">
        <v>9.7416134352904411</v>
      </c>
      <c r="D41" s="406">
        <v>0.36186069218710054</v>
      </c>
      <c r="E41" s="406">
        <v>10.367227732438526</v>
      </c>
      <c r="F41" s="406">
        <v>3.0916908223706967</v>
      </c>
      <c r="G41" s="406">
        <v>0</v>
      </c>
      <c r="H41" s="406">
        <v>0</v>
      </c>
      <c r="I41" s="406">
        <v>0</v>
      </c>
      <c r="J41" s="406">
        <v>0</v>
      </c>
      <c r="K41" s="407">
        <v>5.0798386961166822</v>
      </c>
      <c r="L41" s="405">
        <f t="shared" si="4"/>
        <v>18.538757250925904</v>
      </c>
      <c r="M41" s="344">
        <f>L41*1000/GDP!C39</f>
        <v>4.6787526353631679E-3</v>
      </c>
      <c r="N41" s="279"/>
      <c r="O41" s="279"/>
      <c r="P41" s="405">
        <v>1.3717778951309127</v>
      </c>
      <c r="Q41" s="406">
        <v>3.5887499314812046</v>
      </c>
      <c r="R41" s="406">
        <v>1.4394363373759977</v>
      </c>
      <c r="S41" s="406">
        <v>3.0400669056863707</v>
      </c>
      <c r="T41" s="406" t="s">
        <v>390</v>
      </c>
      <c r="U41" s="406">
        <v>0</v>
      </c>
      <c r="V41" s="406">
        <v>0</v>
      </c>
      <c r="W41" s="406">
        <v>0</v>
      </c>
      <c r="X41" s="407">
        <v>3.9862561268007601</v>
      </c>
      <c r="Y41" s="279"/>
      <c r="Z41" s="279"/>
      <c r="AA41" s="279"/>
      <c r="AB41" s="279"/>
      <c r="AC41" s="405">
        <v>1.9867478418103324</v>
      </c>
      <c r="AD41" s="406">
        <v>5.1975915390346996</v>
      </c>
      <c r="AE41" s="406">
        <v>2.0847376582287138</v>
      </c>
      <c r="AF41" s="406">
        <v>52.259817822357959</v>
      </c>
      <c r="AG41" s="406" t="s">
        <v>390</v>
      </c>
      <c r="AH41" s="406">
        <v>0</v>
      </c>
      <c r="AI41" s="406">
        <v>0</v>
      </c>
      <c r="AJ41" s="406">
        <v>0</v>
      </c>
      <c r="AK41" s="407">
        <v>52.259817822357959</v>
      </c>
    </row>
    <row r="43" spans="1:37" s="8" customFormat="1" ht="13.5" thickBot="1" x14ac:dyDescent="0.25"/>
    <row r="44" spans="1:37" ht="13.5" thickTop="1" x14ac:dyDescent="0.2"/>
    <row r="46" spans="1:37" ht="20.25" thickBot="1" x14ac:dyDescent="0.35">
      <c r="A46" s="367" t="s">
        <v>86</v>
      </c>
    </row>
    <row r="47" spans="1:37" ht="13.5" thickTop="1" x14ac:dyDescent="0.2"/>
    <row r="48" spans="1:37" ht="12.75" customHeight="1" x14ac:dyDescent="0.2">
      <c r="C48" s="18" t="s">
        <v>84</v>
      </c>
      <c r="D48" s="20"/>
      <c r="E48" s="634" t="s">
        <v>367</v>
      </c>
      <c r="F48" s="634" t="s">
        <v>366</v>
      </c>
      <c r="G48" s="387"/>
      <c r="P48" s="23" t="s">
        <v>85</v>
      </c>
      <c r="Q48" s="98"/>
      <c r="S48" s="383"/>
      <c r="T48" s="383"/>
      <c r="AC48" s="26" t="s">
        <v>73</v>
      </c>
      <c r="AD48" s="100"/>
    </row>
    <row r="49" spans="1:33" ht="38.25" x14ac:dyDescent="0.2">
      <c r="C49" s="114" t="s">
        <v>174</v>
      </c>
      <c r="D49" s="114" t="s">
        <v>176</v>
      </c>
      <c r="E49" s="656"/>
      <c r="F49" s="656"/>
      <c r="G49" s="385"/>
      <c r="P49" s="392" t="s">
        <v>174</v>
      </c>
      <c r="Q49" s="392" t="s">
        <v>176</v>
      </c>
      <c r="S49" s="378"/>
      <c r="T49" s="386"/>
      <c r="AC49" s="394" t="s">
        <v>174</v>
      </c>
      <c r="AD49" s="394" t="s">
        <v>176</v>
      </c>
    </row>
    <row r="50" spans="1:33" x14ac:dyDescent="0.2">
      <c r="A50" s="106" t="s">
        <v>1</v>
      </c>
      <c r="B50" s="106" t="s">
        <v>2</v>
      </c>
      <c r="C50" s="408">
        <f>SUM(C52:C79)</f>
        <v>0.22269991562045155</v>
      </c>
      <c r="D50" s="157">
        <f t="shared" ref="D50:E50" si="5">SUM(D52:D79)</f>
        <v>0.24356818870827959</v>
      </c>
      <c r="E50" s="350">
        <f t="shared" si="5"/>
        <v>0.46626810432873111</v>
      </c>
      <c r="F50" s="351">
        <f>E50*1000/GDP!C3</f>
        <v>3.1346186088864988E-5</v>
      </c>
      <c r="G50" s="222"/>
      <c r="H50" s="222"/>
      <c r="I50" s="222"/>
      <c r="J50" s="222"/>
      <c r="K50" s="222"/>
      <c r="L50" s="222"/>
      <c r="M50" s="222"/>
      <c r="N50" s="222"/>
      <c r="O50" s="222"/>
      <c r="P50" s="408">
        <v>0.34176788806913494</v>
      </c>
      <c r="Q50" s="157">
        <v>0.24983677585128355</v>
      </c>
      <c r="R50" s="424"/>
      <c r="S50" s="424"/>
      <c r="T50" s="424"/>
      <c r="U50" s="222"/>
      <c r="V50" s="222"/>
      <c r="W50" s="222"/>
      <c r="X50" s="222"/>
      <c r="Y50" s="222"/>
      <c r="Z50" s="222"/>
      <c r="AA50" s="222"/>
      <c r="AB50" s="222"/>
      <c r="AC50" s="408">
        <v>20.123636643980625</v>
      </c>
      <c r="AD50" s="157">
        <v>112.43563662276918</v>
      </c>
      <c r="AE50" s="424"/>
      <c r="AF50" s="424"/>
      <c r="AG50" s="424"/>
    </row>
    <row r="51" spans="1:33" x14ac:dyDescent="0.2">
      <c r="A51" s="106" t="s">
        <v>1</v>
      </c>
      <c r="B51" s="106" t="s">
        <v>319</v>
      </c>
      <c r="C51" s="158">
        <f>SUM(C52:C78)</f>
        <v>0.17282076866840843</v>
      </c>
      <c r="D51" s="159">
        <f t="shared" ref="D51:E51" si="6">SUM(D52:D78)</f>
        <v>0.2075798911789391</v>
      </c>
      <c r="E51" s="352">
        <f t="shared" si="6"/>
        <v>0.3804006598473475</v>
      </c>
      <c r="F51" s="353">
        <f>E51*1000/GDP!C4</f>
        <v>2.9668312109739147E-5</v>
      </c>
      <c r="G51" s="222"/>
      <c r="H51" s="222"/>
      <c r="I51" s="222"/>
      <c r="J51" s="222"/>
      <c r="K51" s="222"/>
      <c r="L51" s="222"/>
      <c r="M51" s="222"/>
      <c r="N51" s="222"/>
      <c r="O51" s="222"/>
      <c r="P51" s="158">
        <v>0.38164640408786055</v>
      </c>
      <c r="Q51" s="159">
        <v>0.26006257792398813</v>
      </c>
      <c r="R51" s="424"/>
      <c r="S51" s="424"/>
      <c r="T51" s="424"/>
      <c r="U51" s="222"/>
      <c r="V51" s="222"/>
      <c r="W51" s="222"/>
      <c r="X51" s="222"/>
      <c r="Y51" s="222"/>
      <c r="Z51" s="222"/>
      <c r="AA51" s="222"/>
      <c r="AB51" s="222"/>
      <c r="AC51" s="158">
        <v>20.274879693949874</v>
      </c>
      <c r="AD51" s="159">
        <v>112.43563662276918</v>
      </c>
      <c r="AE51" s="424"/>
      <c r="AF51" s="424"/>
      <c r="AG51" s="424"/>
    </row>
    <row r="52" spans="1:33" x14ac:dyDescent="0.2">
      <c r="A52" s="106" t="s">
        <v>3</v>
      </c>
      <c r="B52" s="106" t="s">
        <v>4</v>
      </c>
      <c r="C52" s="158">
        <v>3.7774642474116744E-3</v>
      </c>
      <c r="D52" s="159">
        <v>3.9064295168836083E-3</v>
      </c>
      <c r="E52" s="352">
        <f t="shared" ref="E52:E86" si="7">SUM(C52:D52)</f>
        <v>7.6838937642952822E-3</v>
      </c>
      <c r="F52" s="353">
        <f>E52*1000/GDP!C5</f>
        <v>2.3740781208236107E-5</v>
      </c>
      <c r="G52" s="222"/>
      <c r="H52" s="222"/>
      <c r="I52" s="222"/>
      <c r="J52" s="222"/>
      <c r="K52" s="222"/>
      <c r="L52" s="222"/>
      <c r="M52" s="222"/>
      <c r="N52" s="222"/>
      <c r="O52" s="222"/>
      <c r="P52" s="158">
        <v>0.4298504660527091</v>
      </c>
      <c r="Q52" s="159">
        <v>0.38006071153626375</v>
      </c>
      <c r="R52" s="424"/>
      <c r="S52" s="424"/>
      <c r="T52" s="424"/>
      <c r="U52" s="222"/>
      <c r="V52" s="222"/>
      <c r="W52" s="222"/>
      <c r="X52" s="222"/>
      <c r="Y52" s="222"/>
      <c r="Z52" s="222"/>
      <c r="AA52" s="222"/>
      <c r="AB52" s="222"/>
      <c r="AC52" s="158">
        <v>18.538488907599866</v>
      </c>
      <c r="AD52" s="159">
        <v>112.43563662276917</v>
      </c>
      <c r="AE52" s="424"/>
      <c r="AF52" s="424"/>
      <c r="AG52" s="424"/>
    </row>
    <row r="53" spans="1:33" x14ac:dyDescent="0.2">
      <c r="A53" s="106" t="s">
        <v>5</v>
      </c>
      <c r="B53" s="103" t="s">
        <v>6</v>
      </c>
      <c r="C53" s="158">
        <v>1.8033700262026879E-3</v>
      </c>
      <c r="D53" s="159">
        <v>3.8241823208554192E-3</v>
      </c>
      <c r="E53" s="352">
        <f t="shared" si="7"/>
        <v>5.6275523470581072E-3</v>
      </c>
      <c r="F53" s="353">
        <f>E53*1000/GDP!C6</f>
        <v>1.4505085037433486E-5</v>
      </c>
      <c r="G53" s="222"/>
      <c r="H53" s="222"/>
      <c r="I53" s="222"/>
      <c r="J53" s="222"/>
      <c r="K53" s="222"/>
      <c r="L53" s="222"/>
      <c r="M53" s="222"/>
      <c r="N53" s="222"/>
      <c r="O53" s="222"/>
      <c r="P53" s="158">
        <v>1.1900091714172503</v>
      </c>
      <c r="Q53" s="159">
        <v>0.24480699266609665</v>
      </c>
      <c r="R53" s="424"/>
      <c r="S53" s="424"/>
      <c r="T53" s="424"/>
      <c r="U53" s="222"/>
      <c r="V53" s="222"/>
      <c r="W53" s="222"/>
      <c r="X53" s="222"/>
      <c r="Y53" s="222"/>
      <c r="Z53" s="222"/>
      <c r="AA53" s="222"/>
      <c r="AB53" s="222"/>
      <c r="AC53" s="158">
        <v>22.711101708217814</v>
      </c>
      <c r="AD53" s="159">
        <v>112.43563662276918</v>
      </c>
      <c r="AE53" s="424"/>
      <c r="AF53" s="424"/>
      <c r="AG53" s="424"/>
    </row>
    <row r="54" spans="1:33" x14ac:dyDescent="0.2">
      <c r="A54" s="106" t="s">
        <v>7</v>
      </c>
      <c r="B54" s="103" t="s">
        <v>8</v>
      </c>
      <c r="C54" s="158">
        <v>6.7155389954381419E-4</v>
      </c>
      <c r="D54" s="159">
        <v>1.7344116068703718E-3</v>
      </c>
      <c r="E54" s="352">
        <f t="shared" si="7"/>
        <v>2.4059655064141861E-3</v>
      </c>
      <c r="F54" s="353">
        <f>E54*1000/GDP!C7</f>
        <v>2.3684492699777389E-5</v>
      </c>
      <c r="G54" s="222"/>
      <c r="H54" s="222"/>
      <c r="I54" s="222"/>
      <c r="J54" s="222"/>
      <c r="K54" s="222"/>
      <c r="L54" s="222"/>
      <c r="M54" s="222"/>
      <c r="N54" s="222"/>
      <c r="O54" s="222"/>
      <c r="P54" s="158">
        <v>0.4923981489403485</v>
      </c>
      <c r="Q54" s="159">
        <v>0.40338296823720859</v>
      </c>
      <c r="R54" s="424"/>
      <c r="S54" s="424"/>
      <c r="T54" s="424"/>
      <c r="U54" s="222"/>
      <c r="V54" s="222"/>
      <c r="W54" s="222"/>
      <c r="X54" s="222"/>
      <c r="Y54" s="222"/>
      <c r="Z54" s="222"/>
      <c r="AA54" s="222"/>
      <c r="AB54" s="222"/>
      <c r="AC54" s="158">
        <v>18.272280774111564</v>
      </c>
      <c r="AD54" s="159">
        <v>112.43563662276917</v>
      </c>
      <c r="AE54" s="424"/>
      <c r="AF54" s="424"/>
      <c r="AG54" s="424"/>
    </row>
    <row r="55" spans="1:33" x14ac:dyDescent="0.2">
      <c r="A55" s="106" t="s">
        <v>9</v>
      </c>
      <c r="B55" s="103" t="s">
        <v>10</v>
      </c>
      <c r="C55" s="158">
        <v>1.4840928706550635E-3</v>
      </c>
      <c r="D55" s="159">
        <v>2.4318431156540921E-3</v>
      </c>
      <c r="E55" s="352">
        <f t="shared" si="7"/>
        <v>3.9159359863091556E-3</v>
      </c>
      <c r="F55" s="353">
        <f>E55*1000/GDP!C8</f>
        <v>5.3396457263170777E-5</v>
      </c>
      <c r="G55" s="222"/>
      <c r="H55" s="222"/>
      <c r="I55" s="222"/>
      <c r="J55" s="222"/>
      <c r="K55" s="222"/>
      <c r="L55" s="222"/>
      <c r="M55" s="222"/>
      <c r="N55" s="222"/>
      <c r="O55" s="222"/>
      <c r="P55" s="158">
        <v>0.4134530505948521</v>
      </c>
      <c r="Q55" s="159">
        <v>0.24552814737350553</v>
      </c>
      <c r="R55" s="424"/>
      <c r="S55" s="424"/>
      <c r="T55" s="424"/>
      <c r="U55" s="222"/>
      <c r="V55" s="222"/>
      <c r="W55" s="222"/>
      <c r="X55" s="222"/>
      <c r="Y55" s="222"/>
      <c r="Z55" s="222"/>
      <c r="AA55" s="222"/>
      <c r="AB55" s="222"/>
      <c r="AC55" s="158">
        <v>19.787377277895853</v>
      </c>
      <c r="AD55" s="159">
        <v>112.43563662276918</v>
      </c>
      <c r="AE55" s="424"/>
      <c r="AF55" s="424"/>
      <c r="AG55" s="424"/>
    </row>
    <row r="56" spans="1:33" x14ac:dyDescent="0.2">
      <c r="A56" s="106" t="s">
        <v>11</v>
      </c>
      <c r="B56" s="103" t="s">
        <v>12</v>
      </c>
      <c r="C56" s="225" t="s">
        <v>228</v>
      </c>
      <c r="D56" s="415" t="s">
        <v>228</v>
      </c>
      <c r="E56" s="225" t="s">
        <v>228</v>
      </c>
      <c r="F56" s="415" t="s">
        <v>228</v>
      </c>
      <c r="G56" s="222"/>
      <c r="H56" s="222"/>
      <c r="I56" s="222"/>
      <c r="J56" s="222"/>
      <c r="K56" s="222"/>
      <c r="L56" s="222"/>
      <c r="M56" s="222"/>
      <c r="N56" s="222"/>
      <c r="O56" s="222"/>
      <c r="P56" s="225" t="s">
        <v>228</v>
      </c>
      <c r="Q56" s="415" t="s">
        <v>228</v>
      </c>
      <c r="R56" s="424"/>
      <c r="S56" s="424"/>
      <c r="T56" s="424"/>
      <c r="U56" s="222"/>
      <c r="V56" s="222"/>
      <c r="W56" s="222"/>
      <c r="X56" s="222"/>
      <c r="Y56" s="222"/>
      <c r="Z56" s="222"/>
      <c r="AA56" s="222"/>
      <c r="AB56" s="222"/>
      <c r="AC56" s="225" t="s">
        <v>228</v>
      </c>
      <c r="AD56" s="415" t="s">
        <v>228</v>
      </c>
      <c r="AE56" s="424"/>
      <c r="AF56" s="424"/>
      <c r="AG56" s="424"/>
    </row>
    <row r="57" spans="1:33" x14ac:dyDescent="0.2">
      <c r="A57" s="106" t="s">
        <v>13</v>
      </c>
      <c r="B57" s="103" t="s">
        <v>14</v>
      </c>
      <c r="C57" s="158">
        <v>1.4252068240787525E-2</v>
      </c>
      <c r="D57" s="159">
        <v>6.3753292635288575E-3</v>
      </c>
      <c r="E57" s="352">
        <f t="shared" si="7"/>
        <v>2.0627397504316382E-2</v>
      </c>
      <c r="F57" s="353">
        <f>E57*1000/GDP!C10</f>
        <v>7.6347435780546081E-5</v>
      </c>
      <c r="G57" s="222"/>
      <c r="H57" s="222"/>
      <c r="I57" s="222"/>
      <c r="J57" s="222"/>
      <c r="K57" s="222"/>
      <c r="L57" s="222"/>
      <c r="M57" s="222"/>
      <c r="N57" s="222"/>
      <c r="O57" s="222"/>
      <c r="P57" s="158">
        <v>0.72329887532769843</v>
      </c>
      <c r="Q57" s="159">
        <v>0.45266878160096868</v>
      </c>
      <c r="R57" s="424"/>
      <c r="S57" s="424"/>
      <c r="T57" s="424"/>
      <c r="U57" s="222"/>
      <c r="V57" s="222"/>
      <c r="W57" s="222"/>
      <c r="X57" s="222"/>
      <c r="Y57" s="222"/>
      <c r="Z57" s="222"/>
      <c r="AA57" s="222"/>
      <c r="AB57" s="222"/>
      <c r="AC57" s="158">
        <v>20.71317051328527</v>
      </c>
      <c r="AD57" s="159">
        <v>112.43563662276917</v>
      </c>
      <c r="AE57" s="424"/>
      <c r="AF57" s="424"/>
      <c r="AG57" s="424"/>
    </row>
    <row r="58" spans="1:33" x14ac:dyDescent="0.2">
      <c r="A58" s="106" t="s">
        <v>15</v>
      </c>
      <c r="B58" s="103" t="s">
        <v>16</v>
      </c>
      <c r="C58" s="158">
        <v>9.178151819544289E-3</v>
      </c>
      <c r="D58" s="159">
        <v>2.9548942998999538E-3</v>
      </c>
      <c r="E58" s="352">
        <f t="shared" si="7"/>
        <v>1.2133046119444242E-2</v>
      </c>
      <c r="F58" s="353">
        <f>E58*1000/GDP!C11</f>
        <v>5.8889134306536085E-5</v>
      </c>
      <c r="G58" s="222"/>
      <c r="H58" s="222"/>
      <c r="I58" s="222"/>
      <c r="J58" s="222"/>
      <c r="K58" s="222"/>
      <c r="L58" s="222"/>
      <c r="M58" s="222"/>
      <c r="N58" s="222"/>
      <c r="O58" s="222"/>
      <c r="P58" s="158">
        <v>0.22630272450629613</v>
      </c>
      <c r="Q58" s="159">
        <v>0.29838093166460972</v>
      </c>
      <c r="R58" s="424"/>
      <c r="S58" s="424"/>
      <c r="T58" s="424"/>
      <c r="U58" s="222"/>
      <c r="V58" s="222"/>
      <c r="W58" s="222"/>
      <c r="X58" s="222"/>
      <c r="Y58" s="222"/>
      <c r="Z58" s="222"/>
      <c r="AA58" s="222"/>
      <c r="AB58" s="222"/>
      <c r="AC58" s="158">
        <v>19.677894275618943</v>
      </c>
      <c r="AD58" s="159">
        <v>112.43563662276918</v>
      </c>
      <c r="AE58" s="424"/>
      <c r="AF58" s="424"/>
      <c r="AG58" s="424"/>
    </row>
    <row r="59" spans="1:33" x14ac:dyDescent="0.2">
      <c r="A59" s="106" t="s">
        <v>17</v>
      </c>
      <c r="B59" s="103" t="s">
        <v>18</v>
      </c>
      <c r="C59" s="158">
        <v>4.7060966253545226E-4</v>
      </c>
      <c r="D59" s="159">
        <v>7.0775453154481643E-3</v>
      </c>
      <c r="E59" s="352">
        <f t="shared" si="7"/>
        <v>7.5481549779836165E-3</v>
      </c>
      <c r="F59" s="353">
        <f>E59*1000/GDP!C12</f>
        <v>2.6191592275872223E-4</v>
      </c>
      <c r="G59" s="222"/>
      <c r="H59" s="222"/>
      <c r="I59" s="222"/>
      <c r="J59" s="222"/>
      <c r="K59" s="222"/>
      <c r="L59" s="222"/>
      <c r="M59" s="222"/>
      <c r="N59" s="222"/>
      <c r="O59" s="222"/>
      <c r="P59" s="158">
        <v>0.19745859966522472</v>
      </c>
      <c r="Q59" s="159">
        <v>0.22706273068489458</v>
      </c>
      <c r="R59" s="424"/>
      <c r="S59" s="424"/>
      <c r="T59" s="424"/>
      <c r="U59" s="222"/>
      <c r="V59" s="222"/>
      <c r="W59" s="222"/>
      <c r="X59" s="222"/>
      <c r="Y59" s="222"/>
      <c r="Z59" s="222"/>
      <c r="AA59" s="222"/>
      <c r="AB59" s="222"/>
      <c r="AC59" s="158">
        <v>21.703752148526444</v>
      </c>
      <c r="AD59" s="159">
        <v>112.43563662276917</v>
      </c>
      <c r="AE59" s="424"/>
      <c r="AF59" s="424"/>
      <c r="AG59" s="424"/>
    </row>
    <row r="60" spans="1:33" x14ac:dyDescent="0.2">
      <c r="A60" s="106" t="s">
        <v>19</v>
      </c>
      <c r="B60" s="103" t="s">
        <v>20</v>
      </c>
      <c r="C60" s="158">
        <v>7.2344431587779989E-4</v>
      </c>
      <c r="D60" s="159">
        <v>5.3227349225186691E-3</v>
      </c>
      <c r="E60" s="352">
        <f t="shared" si="7"/>
        <v>6.0461792383964688E-3</v>
      </c>
      <c r="F60" s="353">
        <f>E60*1000/GDP!C13</f>
        <v>3.4540713750158353E-5</v>
      </c>
      <c r="G60" s="222"/>
      <c r="H60" s="222"/>
      <c r="I60" s="222"/>
      <c r="J60" s="222"/>
      <c r="K60" s="222"/>
      <c r="L60" s="222"/>
      <c r="M60" s="222"/>
      <c r="N60" s="222"/>
      <c r="O60" s="222"/>
      <c r="P60" s="158">
        <v>0.20378058479552497</v>
      </c>
      <c r="Q60" s="159">
        <v>0.16288084496992164</v>
      </c>
      <c r="R60" s="424"/>
      <c r="S60" s="424"/>
      <c r="T60" s="424"/>
      <c r="U60" s="222"/>
      <c r="V60" s="222"/>
      <c r="W60" s="222"/>
      <c r="X60" s="222"/>
      <c r="Y60" s="222"/>
      <c r="Z60" s="222"/>
      <c r="AA60" s="222"/>
      <c r="AB60" s="222"/>
      <c r="AC60" s="158">
        <v>19.78737727789586</v>
      </c>
      <c r="AD60" s="159">
        <v>112.43563662276918</v>
      </c>
      <c r="AE60" s="424"/>
      <c r="AF60" s="424"/>
      <c r="AG60" s="424"/>
    </row>
    <row r="61" spans="1:33" x14ac:dyDescent="0.2">
      <c r="A61" s="106" t="s">
        <v>21</v>
      </c>
      <c r="B61" s="103" t="s">
        <v>22</v>
      </c>
      <c r="C61" s="158">
        <v>1.6518005451423543E-2</v>
      </c>
      <c r="D61" s="159">
        <v>8.1113717688794888E-3</v>
      </c>
      <c r="E61" s="352">
        <f t="shared" si="7"/>
        <v>2.4629377220303034E-2</v>
      </c>
      <c r="F61" s="353">
        <f>E61*1000/GDP!C14</f>
        <v>1.2141035381095705E-5</v>
      </c>
      <c r="G61" s="222"/>
      <c r="H61" s="222"/>
      <c r="I61" s="222"/>
      <c r="J61" s="222"/>
      <c r="K61" s="222"/>
      <c r="L61" s="222"/>
      <c r="M61" s="222"/>
      <c r="N61" s="222"/>
      <c r="O61" s="222"/>
      <c r="P61" s="158">
        <v>0.18912485177043975</v>
      </c>
      <c r="Q61" s="159">
        <v>0.2348210878293549</v>
      </c>
      <c r="R61" s="424"/>
      <c r="S61" s="424"/>
      <c r="T61" s="424"/>
      <c r="U61" s="222"/>
      <c r="V61" s="222"/>
      <c r="W61" s="222"/>
      <c r="X61" s="222"/>
      <c r="Y61" s="222"/>
      <c r="Z61" s="222"/>
      <c r="AA61" s="222"/>
      <c r="AB61" s="222"/>
      <c r="AC61" s="158">
        <v>19.583890735442427</v>
      </c>
      <c r="AD61" s="159">
        <v>112.43563662276918</v>
      </c>
      <c r="AE61" s="424"/>
      <c r="AF61" s="424"/>
      <c r="AG61" s="424"/>
    </row>
    <row r="62" spans="1:33" x14ac:dyDescent="0.2">
      <c r="A62" s="106" t="s">
        <v>23</v>
      </c>
      <c r="B62" s="103" t="s">
        <v>24</v>
      </c>
      <c r="C62" s="158">
        <v>6.3189077526342619E-2</v>
      </c>
      <c r="D62" s="159">
        <v>3.6787395656918825E-2</v>
      </c>
      <c r="E62" s="352">
        <f t="shared" si="7"/>
        <v>9.9976473183261444E-2</v>
      </c>
      <c r="F62" s="353">
        <f>E62*1000/GDP!C15</f>
        <v>3.3794959371692239E-5</v>
      </c>
      <c r="G62" s="222"/>
      <c r="H62" s="222"/>
      <c r="I62" s="222"/>
      <c r="J62" s="222"/>
      <c r="K62" s="222"/>
      <c r="L62" s="222"/>
      <c r="M62" s="222"/>
      <c r="N62" s="222"/>
      <c r="O62" s="222"/>
      <c r="P62" s="158">
        <v>0.59702297408892702</v>
      </c>
      <c r="Q62" s="159">
        <v>0.30797320015951035</v>
      </c>
      <c r="R62" s="424"/>
      <c r="S62" s="424"/>
      <c r="T62" s="424"/>
      <c r="U62" s="222"/>
      <c r="V62" s="222"/>
      <c r="W62" s="222"/>
      <c r="X62" s="222"/>
      <c r="Y62" s="222"/>
      <c r="Z62" s="222"/>
      <c r="AA62" s="222"/>
      <c r="AB62" s="222"/>
      <c r="AC62" s="158">
        <v>20.736528253459952</v>
      </c>
      <c r="AD62" s="159">
        <v>112.43563662276918</v>
      </c>
      <c r="AE62" s="424"/>
      <c r="AF62" s="424"/>
      <c r="AG62" s="424"/>
    </row>
    <row r="63" spans="1:33" x14ac:dyDescent="0.2">
      <c r="A63" s="106" t="s">
        <v>25</v>
      </c>
      <c r="B63" s="103" t="s">
        <v>26</v>
      </c>
      <c r="C63" s="158">
        <v>2.3152056563797881E-3</v>
      </c>
      <c r="D63" s="159">
        <v>8.1725142980997208E-4</v>
      </c>
      <c r="E63" s="352">
        <f t="shared" si="7"/>
        <v>3.1324570861897601E-3</v>
      </c>
      <c r="F63" s="353">
        <f>E63*1000/GDP!C16</f>
        <v>1.4745137856287706E-5</v>
      </c>
      <c r="G63" s="222"/>
      <c r="H63" s="222"/>
      <c r="I63" s="222"/>
      <c r="J63" s="222"/>
      <c r="K63" s="222"/>
      <c r="L63" s="222"/>
      <c r="M63" s="222"/>
      <c r="N63" s="222"/>
      <c r="O63" s="222"/>
      <c r="P63" s="158">
        <v>0.20838987676469581</v>
      </c>
      <c r="Q63" s="159">
        <v>0.33124720898271559</v>
      </c>
      <c r="R63" s="424"/>
      <c r="S63" s="424"/>
      <c r="T63" s="424"/>
      <c r="U63" s="222"/>
      <c r="V63" s="222"/>
      <c r="W63" s="222"/>
      <c r="X63" s="222"/>
      <c r="Y63" s="222"/>
      <c r="Z63" s="222"/>
      <c r="AA63" s="222"/>
      <c r="AB63" s="222"/>
      <c r="AC63" s="158">
        <v>20.722766279587944</v>
      </c>
      <c r="AD63" s="159">
        <v>112.43563662276918</v>
      </c>
      <c r="AE63" s="424"/>
      <c r="AF63" s="424"/>
      <c r="AG63" s="424"/>
    </row>
    <row r="64" spans="1:33" x14ac:dyDescent="0.2">
      <c r="A64" s="106" t="s">
        <v>27</v>
      </c>
      <c r="B64" s="103" t="s">
        <v>28</v>
      </c>
      <c r="C64" s="158">
        <v>7.5831026949072407E-3</v>
      </c>
      <c r="D64" s="159">
        <v>3.3742251075904338E-3</v>
      </c>
      <c r="E64" s="352">
        <f t="shared" si="7"/>
        <v>1.0957327802497675E-2</v>
      </c>
      <c r="F64" s="353">
        <f>E64*1000/GDP!C17</f>
        <v>5.6579940217687996E-5</v>
      </c>
      <c r="G64" s="222"/>
      <c r="H64" s="222"/>
      <c r="I64" s="222"/>
      <c r="J64" s="222"/>
      <c r="K64" s="222"/>
      <c r="L64" s="222"/>
      <c r="M64" s="222"/>
      <c r="N64" s="222"/>
      <c r="O64" s="222"/>
      <c r="P64" s="158">
        <v>0.44904997914850764</v>
      </c>
      <c r="Q64" s="159">
        <v>0.24520385766276098</v>
      </c>
      <c r="R64" s="424"/>
      <c r="S64" s="424"/>
      <c r="T64" s="424"/>
      <c r="U64" s="222"/>
      <c r="V64" s="222"/>
      <c r="W64" s="222"/>
      <c r="X64" s="222"/>
      <c r="Y64" s="222"/>
      <c r="Z64" s="222"/>
      <c r="AA64" s="222"/>
      <c r="AB64" s="222"/>
      <c r="AC64" s="158">
        <v>20.722766279587944</v>
      </c>
      <c r="AD64" s="159">
        <v>112.43563662276918</v>
      </c>
      <c r="AE64" s="424"/>
      <c r="AF64" s="424"/>
      <c r="AG64" s="424"/>
    </row>
    <row r="65" spans="1:33" x14ac:dyDescent="0.2">
      <c r="A65" s="106" t="s">
        <v>29</v>
      </c>
      <c r="B65" s="103" t="s">
        <v>30</v>
      </c>
      <c r="C65" s="158">
        <v>2.8857940701388367E-3</v>
      </c>
      <c r="D65" s="159">
        <v>4.407476955612552E-4</v>
      </c>
      <c r="E65" s="352">
        <f t="shared" si="7"/>
        <v>3.326541765700092E-3</v>
      </c>
      <c r="F65" s="353">
        <f>E65*1000/GDP!C18</f>
        <v>1.3205226312864829E-5</v>
      </c>
      <c r="G65" s="222"/>
      <c r="H65" s="222"/>
      <c r="I65" s="222"/>
      <c r="J65" s="222"/>
      <c r="K65" s="222"/>
      <c r="L65" s="222"/>
      <c r="M65" s="222"/>
      <c r="N65" s="222"/>
      <c r="O65" s="222"/>
      <c r="P65" s="158">
        <v>0.16429286409455371</v>
      </c>
      <c r="Q65" s="159">
        <v>0.45911218287630745</v>
      </c>
      <c r="R65" s="424"/>
      <c r="S65" s="424"/>
      <c r="T65" s="424"/>
      <c r="U65" s="222"/>
      <c r="V65" s="222"/>
      <c r="W65" s="222"/>
      <c r="X65" s="222"/>
      <c r="Y65" s="222"/>
      <c r="Z65" s="222"/>
      <c r="AA65" s="222"/>
      <c r="AB65" s="222"/>
      <c r="AC65" s="158">
        <v>19.78737727789586</v>
      </c>
      <c r="AD65" s="159">
        <v>112.43563662276918</v>
      </c>
      <c r="AE65" s="424"/>
      <c r="AF65" s="424"/>
      <c r="AG65" s="424"/>
    </row>
    <row r="66" spans="1:33" x14ac:dyDescent="0.2">
      <c r="A66" s="106" t="s">
        <v>31</v>
      </c>
      <c r="B66" s="103" t="s">
        <v>32</v>
      </c>
      <c r="C66" s="158">
        <v>1.255140148779647E-2</v>
      </c>
      <c r="D66" s="159">
        <v>1.34429059166001E-3</v>
      </c>
      <c r="E66" s="352">
        <f t="shared" si="7"/>
        <v>1.3895692079456481E-2</v>
      </c>
      <c r="F66" s="353">
        <f>E66*1000/GDP!C19</f>
        <v>8.1224829766359352E-6</v>
      </c>
      <c r="G66" s="222"/>
      <c r="H66" s="222"/>
      <c r="I66" s="222"/>
      <c r="J66" s="222"/>
      <c r="K66" s="222"/>
      <c r="L66" s="222"/>
      <c r="M66" s="222"/>
      <c r="N66" s="222"/>
      <c r="O66" s="222"/>
      <c r="P66" s="158">
        <v>0.70452151010381259</v>
      </c>
      <c r="Q66" s="159">
        <v>0.20862001733131666</v>
      </c>
      <c r="R66" s="424"/>
      <c r="S66" s="424"/>
      <c r="T66" s="424"/>
      <c r="U66" s="222"/>
      <c r="V66" s="222"/>
      <c r="W66" s="222"/>
      <c r="X66" s="222"/>
      <c r="Y66" s="222"/>
      <c r="Z66" s="222"/>
      <c r="AA66" s="222"/>
      <c r="AB66" s="222"/>
      <c r="AC66" s="158">
        <v>19.787377277895857</v>
      </c>
      <c r="AD66" s="159">
        <v>112.43563662276917</v>
      </c>
      <c r="AE66" s="424"/>
      <c r="AF66" s="424"/>
      <c r="AG66" s="424"/>
    </row>
    <row r="67" spans="1:33" x14ac:dyDescent="0.2">
      <c r="A67" s="106" t="s">
        <v>33</v>
      </c>
      <c r="B67" s="103" t="s">
        <v>34</v>
      </c>
      <c r="C67" s="158">
        <v>1.0566227469633858E-3</v>
      </c>
      <c r="D67" s="159">
        <v>4.292847986328617E-2</v>
      </c>
      <c r="E67" s="352">
        <f t="shared" si="7"/>
        <v>4.3985102610249557E-2</v>
      </c>
      <c r="F67" s="353">
        <f>E67*1000/GDP!C20</f>
        <v>1.1882727093756634E-3</v>
      </c>
      <c r="G67" s="222"/>
      <c r="H67" s="222"/>
      <c r="I67" s="222"/>
      <c r="J67" s="222"/>
      <c r="K67" s="222"/>
      <c r="L67" s="222"/>
      <c r="M67" s="222"/>
      <c r="N67" s="222"/>
      <c r="O67" s="222"/>
      <c r="P67" s="158">
        <v>0.20691467345808368</v>
      </c>
      <c r="Q67" s="159">
        <v>0.22706273068489458</v>
      </c>
      <c r="R67" s="424"/>
      <c r="S67" s="424"/>
      <c r="T67" s="424"/>
      <c r="U67" s="222"/>
      <c r="V67" s="222"/>
      <c r="W67" s="222"/>
      <c r="X67" s="222"/>
      <c r="Y67" s="222"/>
      <c r="Z67" s="222"/>
      <c r="AA67" s="222"/>
      <c r="AB67" s="222"/>
      <c r="AC67" s="158">
        <v>20.110313374560473</v>
      </c>
      <c r="AD67" s="159">
        <v>112.43563662276918</v>
      </c>
      <c r="AE67" s="424"/>
      <c r="AF67" s="424"/>
      <c r="AG67" s="424"/>
    </row>
    <row r="68" spans="1:33" x14ac:dyDescent="0.2">
      <c r="A68" s="106" t="s">
        <v>35</v>
      </c>
      <c r="B68" s="103" t="s">
        <v>36</v>
      </c>
      <c r="C68" s="158">
        <v>1.0010164549824406E-3</v>
      </c>
      <c r="D68" s="159">
        <v>3.18705248789318E-2</v>
      </c>
      <c r="E68" s="352">
        <f t="shared" si="7"/>
        <v>3.2871541333914241E-2</v>
      </c>
      <c r="F68" s="353">
        <f>E68*1000/GDP!C21</f>
        <v>5.1727106020510851E-4</v>
      </c>
      <c r="G68" s="222"/>
      <c r="H68" s="222"/>
      <c r="I68" s="222"/>
      <c r="J68" s="222"/>
      <c r="K68" s="222"/>
      <c r="L68" s="222"/>
      <c r="M68" s="222"/>
      <c r="N68" s="222"/>
      <c r="O68" s="222"/>
      <c r="P68" s="158">
        <v>0.40862701681173547</v>
      </c>
      <c r="Q68" s="159">
        <v>0.22706273068489455</v>
      </c>
      <c r="R68" s="424"/>
      <c r="S68" s="424"/>
      <c r="T68" s="424"/>
      <c r="U68" s="222"/>
      <c r="V68" s="222"/>
      <c r="W68" s="222"/>
      <c r="X68" s="222"/>
      <c r="Y68" s="222"/>
      <c r="Z68" s="222"/>
      <c r="AA68" s="222"/>
      <c r="AB68" s="222"/>
      <c r="AC68" s="158">
        <v>19.615294687554908</v>
      </c>
      <c r="AD68" s="159">
        <v>112.43563662276917</v>
      </c>
      <c r="AE68" s="424"/>
      <c r="AF68" s="424"/>
      <c r="AG68" s="424"/>
    </row>
    <row r="69" spans="1:33" x14ac:dyDescent="0.2">
      <c r="A69" s="106" t="s">
        <v>37</v>
      </c>
      <c r="B69" s="103" t="s">
        <v>38</v>
      </c>
      <c r="C69" s="158">
        <v>8.8906851657641524E-5</v>
      </c>
      <c r="D69" s="159">
        <v>9.2395571399801388E-5</v>
      </c>
      <c r="E69" s="352">
        <f t="shared" si="7"/>
        <v>1.8130242305744291E-4</v>
      </c>
      <c r="F69" s="353">
        <f>E69*1000/GDP!C22</f>
        <v>4.1894450285942067E-6</v>
      </c>
      <c r="G69" s="222"/>
      <c r="H69" s="222"/>
      <c r="I69" s="222"/>
      <c r="J69" s="222"/>
      <c r="K69" s="222"/>
      <c r="L69" s="222"/>
      <c r="M69" s="222"/>
      <c r="N69" s="222"/>
      <c r="O69" s="222"/>
      <c r="P69" s="158">
        <v>1.0967993233570255</v>
      </c>
      <c r="Q69" s="159">
        <v>0.25547091812950717</v>
      </c>
      <c r="R69" s="424"/>
      <c r="S69" s="424"/>
      <c r="T69" s="424"/>
      <c r="U69" s="222"/>
      <c r="V69" s="222"/>
      <c r="W69" s="222"/>
      <c r="X69" s="222"/>
      <c r="Y69" s="222"/>
      <c r="Z69" s="222"/>
      <c r="AA69" s="222"/>
      <c r="AB69" s="222"/>
      <c r="AC69" s="158">
        <v>20.866140140059571</v>
      </c>
      <c r="AD69" s="159">
        <v>112.43563662276918</v>
      </c>
      <c r="AE69" s="424"/>
      <c r="AF69" s="424"/>
      <c r="AG69" s="424"/>
    </row>
    <row r="70" spans="1:33" x14ac:dyDescent="0.2">
      <c r="A70" s="106" t="s">
        <v>39</v>
      </c>
      <c r="B70" s="103" t="s">
        <v>40</v>
      </c>
      <c r="C70" s="225" t="s">
        <v>228</v>
      </c>
      <c r="D70" s="415" t="s">
        <v>228</v>
      </c>
      <c r="E70" s="225" t="s">
        <v>228</v>
      </c>
      <c r="F70" s="415" t="s">
        <v>228</v>
      </c>
      <c r="G70" s="222"/>
      <c r="H70" s="222"/>
      <c r="I70" s="222"/>
      <c r="J70" s="222"/>
      <c r="K70" s="222"/>
      <c r="L70" s="222"/>
      <c r="M70" s="222"/>
      <c r="N70" s="222"/>
      <c r="O70" s="222"/>
      <c r="P70" s="225" t="s">
        <v>228</v>
      </c>
      <c r="Q70" s="415" t="s">
        <v>228</v>
      </c>
      <c r="R70" s="424"/>
      <c r="S70" s="424"/>
      <c r="T70" s="424"/>
      <c r="U70" s="222"/>
      <c r="V70" s="222"/>
      <c r="W70" s="222"/>
      <c r="X70" s="222"/>
      <c r="Y70" s="222"/>
      <c r="Z70" s="222"/>
      <c r="AA70" s="222"/>
      <c r="AB70" s="222"/>
      <c r="AC70" s="225" t="s">
        <v>228</v>
      </c>
      <c r="AD70" s="415" t="s">
        <v>228</v>
      </c>
      <c r="AE70" s="424"/>
      <c r="AF70" s="424"/>
      <c r="AG70" s="424"/>
    </row>
    <row r="71" spans="1:33" x14ac:dyDescent="0.2">
      <c r="A71" s="106" t="s">
        <v>41</v>
      </c>
      <c r="B71" s="103" t="s">
        <v>42</v>
      </c>
      <c r="C71" s="158">
        <v>4.0688452871868114E-3</v>
      </c>
      <c r="D71" s="159">
        <v>3.4271869217488348E-3</v>
      </c>
      <c r="E71" s="352">
        <f t="shared" si="7"/>
        <v>7.4960322089356463E-3</v>
      </c>
      <c r="F71" s="353">
        <f>E71*1000/GDP!C24</f>
        <v>1.1867889878829058E-5</v>
      </c>
      <c r="G71" s="222"/>
      <c r="H71" s="222"/>
      <c r="I71" s="222"/>
      <c r="J71" s="222"/>
      <c r="K71" s="222"/>
      <c r="L71" s="222"/>
      <c r="M71" s="222"/>
      <c r="N71" s="222"/>
      <c r="O71" s="222"/>
      <c r="P71" s="158">
        <v>0.3265947674169134</v>
      </c>
      <c r="Q71" s="159">
        <v>0.29925046605203609</v>
      </c>
      <c r="R71" s="424"/>
      <c r="S71" s="424"/>
      <c r="T71" s="424"/>
      <c r="U71" s="222"/>
      <c r="V71" s="222"/>
      <c r="W71" s="222"/>
      <c r="X71" s="222"/>
      <c r="Y71" s="222"/>
      <c r="Z71" s="222"/>
      <c r="AA71" s="222"/>
      <c r="AB71" s="222"/>
      <c r="AC71" s="158">
        <v>22.798374942227653</v>
      </c>
      <c r="AD71" s="159">
        <v>112.43563662276917</v>
      </c>
      <c r="AE71" s="424"/>
      <c r="AF71" s="424"/>
      <c r="AG71" s="424"/>
    </row>
    <row r="72" spans="1:33" x14ac:dyDescent="0.2">
      <c r="A72" s="106" t="s">
        <v>43</v>
      </c>
      <c r="B72" s="103" t="s">
        <v>44</v>
      </c>
      <c r="C72" s="158">
        <v>2.7200284751477395E-3</v>
      </c>
      <c r="D72" s="159">
        <v>1.6076779283482778E-2</v>
      </c>
      <c r="E72" s="352">
        <f t="shared" si="7"/>
        <v>1.8796807758630518E-2</v>
      </c>
      <c r="F72" s="353">
        <f>E72*1000/GDP!C25</f>
        <v>2.4878409627237642E-5</v>
      </c>
      <c r="G72" s="222"/>
      <c r="H72" s="222"/>
      <c r="I72" s="222"/>
      <c r="J72" s="222"/>
      <c r="K72" s="222"/>
      <c r="L72" s="222"/>
      <c r="M72" s="222"/>
      <c r="N72" s="222"/>
      <c r="O72" s="222"/>
      <c r="P72" s="158">
        <v>0.20736850703369594</v>
      </c>
      <c r="Q72" s="159">
        <v>0.24718297545859325</v>
      </c>
      <c r="R72" s="424"/>
      <c r="S72" s="424"/>
      <c r="T72" s="424"/>
      <c r="U72" s="222"/>
      <c r="V72" s="222"/>
      <c r="W72" s="222"/>
      <c r="X72" s="222"/>
      <c r="Y72" s="222"/>
      <c r="Z72" s="222"/>
      <c r="AA72" s="222"/>
      <c r="AB72" s="222"/>
      <c r="AC72" s="158">
        <v>17.605835477352354</v>
      </c>
      <c r="AD72" s="159">
        <v>112.43563662276918</v>
      </c>
      <c r="AE72" s="424"/>
      <c r="AF72" s="424"/>
      <c r="AG72" s="424"/>
    </row>
    <row r="73" spans="1:33" x14ac:dyDescent="0.2">
      <c r="A73" s="106" t="s">
        <v>45</v>
      </c>
      <c r="B73" s="103" t="s">
        <v>46</v>
      </c>
      <c r="C73" s="158">
        <v>3.2325106992279772E-3</v>
      </c>
      <c r="D73" s="159">
        <v>4.2644738922276567E-3</v>
      </c>
      <c r="E73" s="352">
        <f t="shared" si="7"/>
        <v>7.4969845914556344E-3</v>
      </c>
      <c r="F73" s="353">
        <f>E73*1000/GDP!C26</f>
        <v>3.2077601647550571E-5</v>
      </c>
      <c r="G73" s="222"/>
      <c r="H73" s="222"/>
      <c r="I73" s="222"/>
      <c r="J73" s="222"/>
      <c r="K73" s="222"/>
      <c r="L73" s="222"/>
      <c r="M73" s="222"/>
      <c r="N73" s="222"/>
      <c r="O73" s="222"/>
      <c r="P73" s="158">
        <v>0.37681382245926415</v>
      </c>
      <c r="Q73" s="159">
        <v>0.4461242276372222</v>
      </c>
      <c r="R73" s="424"/>
      <c r="S73" s="424"/>
      <c r="T73" s="424"/>
      <c r="U73" s="222"/>
      <c r="V73" s="222"/>
      <c r="W73" s="222"/>
      <c r="X73" s="222"/>
      <c r="Y73" s="222"/>
      <c r="Z73" s="222"/>
      <c r="AA73" s="222"/>
      <c r="AB73" s="222"/>
      <c r="AC73" s="158">
        <v>19.605907359780456</v>
      </c>
      <c r="AD73" s="159">
        <v>112.43563662276918</v>
      </c>
      <c r="AE73" s="424"/>
      <c r="AF73" s="424"/>
      <c r="AG73" s="424"/>
    </row>
    <row r="74" spans="1:33" x14ac:dyDescent="0.2">
      <c r="A74" s="106" t="s">
        <v>47</v>
      </c>
      <c r="B74" s="103" t="s">
        <v>48</v>
      </c>
      <c r="C74" s="158">
        <v>5.3846214167752688E-3</v>
      </c>
      <c r="D74" s="159">
        <v>6.5204176310617555E-3</v>
      </c>
      <c r="E74" s="352">
        <f t="shared" si="7"/>
        <v>1.1905039047837025E-2</v>
      </c>
      <c r="F74" s="353">
        <f>E74*1000/GDP!C27</f>
        <v>3.5439574452145646E-5</v>
      </c>
      <c r="G74" s="222"/>
      <c r="H74" s="222"/>
      <c r="I74" s="222"/>
      <c r="J74" s="222"/>
      <c r="K74" s="222"/>
      <c r="L74" s="222"/>
      <c r="M74" s="222"/>
      <c r="N74" s="222"/>
      <c r="O74" s="222"/>
      <c r="P74" s="158">
        <v>0.28590122338723756</v>
      </c>
      <c r="Q74" s="159">
        <v>0.23151192256744701</v>
      </c>
      <c r="R74" s="424"/>
      <c r="S74" s="424"/>
      <c r="T74" s="424"/>
      <c r="U74" s="222"/>
      <c r="V74" s="222"/>
      <c r="W74" s="222"/>
      <c r="X74" s="222"/>
      <c r="Y74" s="222"/>
      <c r="Z74" s="222"/>
      <c r="AA74" s="222"/>
      <c r="AB74" s="222"/>
      <c r="AC74" s="158">
        <v>19.308112000796498</v>
      </c>
      <c r="AD74" s="159">
        <v>112.43563662276918</v>
      </c>
      <c r="AE74" s="424"/>
      <c r="AF74" s="424"/>
      <c r="AG74" s="424"/>
    </row>
    <row r="75" spans="1:33" x14ac:dyDescent="0.2">
      <c r="A75" s="106" t="s">
        <v>49</v>
      </c>
      <c r="B75" s="103" t="s">
        <v>50</v>
      </c>
      <c r="C75" s="158">
        <v>2.9026098151016333E-3</v>
      </c>
      <c r="D75" s="159">
        <v>3.2155460039863504E-3</v>
      </c>
      <c r="E75" s="352">
        <f t="shared" si="7"/>
        <v>6.1181558190879833E-3</v>
      </c>
      <c r="F75" s="353">
        <f>E75*1000/GDP!C28</f>
        <v>5.0335306373514847E-5</v>
      </c>
      <c r="G75" s="222"/>
      <c r="H75" s="222"/>
      <c r="I75" s="222"/>
      <c r="J75" s="222"/>
      <c r="K75" s="222"/>
      <c r="L75" s="222"/>
      <c r="M75" s="222"/>
      <c r="N75" s="222"/>
      <c r="O75" s="222"/>
      <c r="P75" s="158">
        <v>0.35542362346326123</v>
      </c>
      <c r="Q75" s="159">
        <v>0.3090250466815892</v>
      </c>
      <c r="R75" s="424"/>
      <c r="S75" s="424"/>
      <c r="T75" s="424"/>
      <c r="U75" s="222"/>
      <c r="V75" s="222"/>
      <c r="W75" s="222"/>
      <c r="X75" s="222"/>
      <c r="Y75" s="222"/>
      <c r="Z75" s="222"/>
      <c r="AA75" s="222"/>
      <c r="AB75" s="222"/>
      <c r="AC75" s="158">
        <v>20.881104597369784</v>
      </c>
      <c r="AD75" s="159">
        <v>112.43563662276918</v>
      </c>
      <c r="AE75" s="424"/>
      <c r="AF75" s="424"/>
      <c r="AG75" s="424"/>
    </row>
    <row r="76" spans="1:33" x14ac:dyDescent="0.2">
      <c r="A76" s="106" t="s">
        <v>51</v>
      </c>
      <c r="B76" s="103" t="s">
        <v>52</v>
      </c>
      <c r="C76" s="158">
        <v>8.4831965923635186E-4</v>
      </c>
      <c r="D76" s="159">
        <v>1.8782859151788038E-3</v>
      </c>
      <c r="E76" s="352">
        <f t="shared" si="7"/>
        <v>2.7266055744151556E-3</v>
      </c>
      <c r="F76" s="353">
        <f>E76*1000/GDP!C29</f>
        <v>5.48094472915986E-5</v>
      </c>
      <c r="G76" s="222"/>
      <c r="H76" s="222"/>
      <c r="I76" s="222"/>
      <c r="J76" s="222"/>
      <c r="K76" s="222"/>
      <c r="L76" s="222"/>
      <c r="M76" s="222"/>
      <c r="N76" s="222"/>
      <c r="O76" s="222"/>
      <c r="P76" s="158">
        <v>0.77998076760637036</v>
      </c>
      <c r="Q76" s="159">
        <v>0.21955617201828373</v>
      </c>
      <c r="R76" s="424"/>
      <c r="S76" s="424"/>
      <c r="T76" s="424"/>
      <c r="U76" s="222"/>
      <c r="V76" s="222"/>
      <c r="W76" s="222"/>
      <c r="X76" s="222"/>
      <c r="Y76" s="222"/>
      <c r="Z76" s="222"/>
      <c r="AA76" s="222"/>
      <c r="AB76" s="222"/>
      <c r="AC76" s="158">
        <v>21.676912947891765</v>
      </c>
      <c r="AD76" s="159">
        <v>112.43563662276917</v>
      </c>
      <c r="AE76" s="424"/>
      <c r="AF76" s="424"/>
      <c r="AG76" s="424"/>
    </row>
    <row r="77" spans="1:33" x14ac:dyDescent="0.2">
      <c r="A77" s="106" t="s">
        <v>53</v>
      </c>
      <c r="B77" s="103" t="s">
        <v>54</v>
      </c>
      <c r="C77" s="158">
        <v>1.2111411681315539E-2</v>
      </c>
      <c r="D77" s="159">
        <v>9.5446327071288407E-3</v>
      </c>
      <c r="E77" s="352">
        <f t="shared" si="7"/>
        <v>2.165604438844438E-2</v>
      </c>
      <c r="F77" s="353">
        <f>E77*1000/GDP!C30</f>
        <v>1.7465242084924629E-5</v>
      </c>
      <c r="G77" s="222"/>
      <c r="H77" s="222"/>
      <c r="I77" s="222"/>
      <c r="J77" s="222"/>
      <c r="K77" s="222"/>
      <c r="L77" s="222"/>
      <c r="M77" s="222"/>
      <c r="N77" s="222"/>
      <c r="O77" s="222"/>
      <c r="P77" s="158">
        <v>0.29173863469546746</v>
      </c>
      <c r="Q77" s="159">
        <v>0.47648837689943691</v>
      </c>
      <c r="R77" s="424"/>
      <c r="S77" s="424"/>
      <c r="T77" s="424"/>
      <c r="U77" s="222"/>
      <c r="V77" s="222"/>
      <c r="W77" s="222"/>
      <c r="X77" s="222"/>
      <c r="Y77" s="222"/>
      <c r="Z77" s="222"/>
      <c r="AA77" s="222"/>
      <c r="AB77" s="222"/>
      <c r="AC77" s="158">
        <v>19.755709216146951</v>
      </c>
      <c r="AD77" s="159">
        <v>112.43563662276918</v>
      </c>
      <c r="AE77" s="424"/>
      <c r="AF77" s="424"/>
      <c r="AG77" s="424"/>
    </row>
    <row r="78" spans="1:33" x14ac:dyDescent="0.2">
      <c r="A78" s="106" t="s">
        <v>55</v>
      </c>
      <c r="B78" s="103" t="s">
        <v>56</v>
      </c>
      <c r="C78" s="158">
        <v>2.002533611266879E-3</v>
      </c>
      <c r="D78" s="159">
        <v>3.2585158984271482E-3</v>
      </c>
      <c r="E78" s="352">
        <f t="shared" si="7"/>
        <v>5.2610495096940268E-3</v>
      </c>
      <c r="F78" s="353">
        <f>E78*1000/GDP!C31</f>
        <v>1.4835027111367475E-5</v>
      </c>
      <c r="G78" s="222"/>
      <c r="H78" s="222"/>
      <c r="I78" s="222"/>
      <c r="J78" s="222"/>
      <c r="K78" s="222"/>
      <c r="L78" s="222"/>
      <c r="M78" s="222"/>
      <c r="N78" s="222"/>
      <c r="O78" s="222"/>
      <c r="P78" s="158">
        <v>0.62439988271475322</v>
      </c>
      <c r="Q78" s="159">
        <v>0.33806472805522719</v>
      </c>
      <c r="R78" s="424"/>
      <c r="S78" s="424"/>
      <c r="T78" s="424"/>
      <c r="U78" s="222"/>
      <c r="V78" s="222"/>
      <c r="W78" s="222"/>
      <c r="X78" s="222"/>
      <c r="Y78" s="222"/>
      <c r="Z78" s="222"/>
      <c r="AA78" s="222"/>
      <c r="AB78" s="222"/>
      <c r="AC78" s="158">
        <v>22.798374942227653</v>
      </c>
      <c r="AD78" s="159">
        <v>112.43563662276917</v>
      </c>
      <c r="AE78" s="424"/>
      <c r="AF78" s="424"/>
      <c r="AG78" s="424"/>
    </row>
    <row r="79" spans="1:33" x14ac:dyDescent="0.2">
      <c r="A79" s="106" t="s">
        <v>57</v>
      </c>
      <c r="B79" s="103" t="s">
        <v>58</v>
      </c>
      <c r="C79" s="158">
        <v>4.9879146952043138E-2</v>
      </c>
      <c r="D79" s="159">
        <v>3.5988297529340497E-2</v>
      </c>
      <c r="E79" s="352">
        <f t="shared" si="7"/>
        <v>8.5867444481383642E-2</v>
      </c>
      <c r="F79" s="353">
        <f>E79*1000/GDP!C32</f>
        <v>4.1825105981544992E-5</v>
      </c>
      <c r="G79" s="222"/>
      <c r="H79" s="222"/>
      <c r="I79" s="222"/>
      <c r="J79" s="222"/>
      <c r="K79" s="222"/>
      <c r="L79" s="222"/>
      <c r="M79" s="222"/>
      <c r="N79" s="222"/>
      <c r="O79" s="222"/>
      <c r="P79" s="158">
        <v>0.25064584568287046</v>
      </c>
      <c r="Q79" s="159">
        <v>0.20364911017222445</v>
      </c>
      <c r="R79" s="424"/>
      <c r="S79" s="424"/>
      <c r="T79" s="424"/>
      <c r="U79" s="222"/>
      <c r="V79" s="222"/>
      <c r="W79" s="222"/>
      <c r="X79" s="222"/>
      <c r="Y79" s="222"/>
      <c r="Z79" s="222"/>
      <c r="AA79" s="222"/>
      <c r="AB79" s="222"/>
      <c r="AC79" s="158">
        <v>19.584662479791405</v>
      </c>
      <c r="AD79" s="159">
        <v>112.43563662276918</v>
      </c>
      <c r="AE79" s="424"/>
      <c r="AF79" s="424"/>
      <c r="AG79" s="424"/>
    </row>
    <row r="80" spans="1:33" x14ac:dyDescent="0.2">
      <c r="A80" s="106" t="s">
        <v>59</v>
      </c>
      <c r="B80" s="106" t="s">
        <v>60</v>
      </c>
      <c r="C80" s="158">
        <v>1.5494257769258805E-3</v>
      </c>
      <c r="D80" s="159">
        <v>1.8812229492695441E-3</v>
      </c>
      <c r="E80" s="352">
        <f t="shared" si="7"/>
        <v>3.4306487261954247E-3</v>
      </c>
      <c r="F80" s="353">
        <f>E80*1000/GDP!C33</f>
        <v>1.520515869852243E-5</v>
      </c>
      <c r="G80" s="222"/>
      <c r="H80" s="222"/>
      <c r="I80" s="222"/>
      <c r="J80" s="222"/>
      <c r="K80" s="222"/>
      <c r="L80" s="222"/>
      <c r="M80" s="222"/>
      <c r="N80" s="222"/>
      <c r="O80" s="222"/>
      <c r="P80" s="158">
        <v>0.17529450222564802</v>
      </c>
      <c r="Q80" s="159">
        <v>0.38700671299893163</v>
      </c>
      <c r="R80" s="424"/>
      <c r="S80" s="424"/>
      <c r="T80" s="424"/>
      <c r="U80" s="222"/>
      <c r="V80" s="222"/>
      <c r="W80" s="222"/>
      <c r="X80" s="222"/>
      <c r="Y80" s="222"/>
      <c r="Z80" s="222"/>
      <c r="AA80" s="222"/>
      <c r="AB80" s="222"/>
      <c r="AC80" s="158">
        <v>19.895748270512115</v>
      </c>
      <c r="AD80" s="159">
        <v>112.43563662276917</v>
      </c>
      <c r="AE80" s="424"/>
      <c r="AF80" s="424"/>
      <c r="AG80" s="424"/>
    </row>
    <row r="81" spans="1:33" x14ac:dyDescent="0.2">
      <c r="A81" s="106" t="s">
        <v>61</v>
      </c>
      <c r="B81" s="106" t="s">
        <v>62</v>
      </c>
      <c r="C81" s="158">
        <v>8.38743489978165E-4</v>
      </c>
      <c r="D81" s="159">
        <v>6.3123615112755066E-4</v>
      </c>
      <c r="E81" s="352">
        <f t="shared" si="7"/>
        <v>1.4699796411057156E-3</v>
      </c>
      <c r="F81" s="353">
        <f>E81*1000/GDP!C34</f>
        <v>3.7559364831829208E-6</v>
      </c>
      <c r="G81" s="222"/>
      <c r="H81" s="222"/>
      <c r="I81" s="222"/>
      <c r="J81" s="222"/>
      <c r="K81" s="222"/>
      <c r="L81" s="222"/>
      <c r="M81" s="222"/>
      <c r="N81" s="222"/>
      <c r="O81" s="222"/>
      <c r="P81" s="158">
        <v>0.20647518339278348</v>
      </c>
      <c r="Q81" s="159">
        <v>0.25389596618435789</v>
      </c>
      <c r="R81" s="424"/>
      <c r="S81" s="424"/>
      <c r="T81" s="424"/>
      <c r="U81" s="222"/>
      <c r="V81" s="222"/>
      <c r="W81" s="222"/>
      <c r="X81" s="222"/>
      <c r="Y81" s="222"/>
      <c r="Z81" s="222"/>
      <c r="AA81" s="222"/>
      <c r="AB81" s="222"/>
      <c r="AC81" s="158">
        <v>20.832861159003219</v>
      </c>
      <c r="AD81" s="159">
        <v>112.43563662276918</v>
      </c>
      <c r="AE81" s="424"/>
      <c r="AF81" s="424"/>
      <c r="AG81" s="424"/>
    </row>
    <row r="82" spans="1:33" x14ac:dyDescent="0.2">
      <c r="A82" s="106" t="s">
        <v>63</v>
      </c>
      <c r="B82" s="106" t="s">
        <v>64</v>
      </c>
      <c r="C82" s="225">
        <v>1.29944E-2</v>
      </c>
      <c r="D82" s="415">
        <v>4.3503199999999999E-2</v>
      </c>
      <c r="E82" s="352">
        <f t="shared" si="7"/>
        <v>5.6497599999999995E-2</v>
      </c>
      <c r="F82" s="353">
        <f>E82*1000/GDP!C35</f>
        <v>3.0462674898228776E-4</v>
      </c>
      <c r="G82" s="222"/>
      <c r="H82" s="222"/>
      <c r="I82" s="222"/>
      <c r="J82" s="222"/>
      <c r="K82" s="222"/>
      <c r="L82" s="222"/>
      <c r="M82" s="222"/>
      <c r="N82" s="222"/>
      <c r="O82" s="222"/>
      <c r="P82" s="225">
        <v>4.2053074433656956</v>
      </c>
      <c r="Q82" s="415">
        <v>7.2928317575269908E-2</v>
      </c>
      <c r="R82" s="424"/>
      <c r="S82" s="424"/>
      <c r="T82" s="424"/>
      <c r="U82" s="222"/>
      <c r="V82" s="222"/>
      <c r="W82" s="222"/>
      <c r="X82" s="222"/>
      <c r="Y82" s="222"/>
      <c r="Z82" s="222"/>
      <c r="AA82" s="222"/>
      <c r="AB82" s="222"/>
      <c r="AC82" s="225">
        <v>481.27407407407406</v>
      </c>
      <c r="AD82" s="415">
        <v>295.94013605442177</v>
      </c>
      <c r="AE82" s="424"/>
      <c r="AF82" s="424"/>
      <c r="AG82" s="424"/>
    </row>
    <row r="83" spans="1:33" x14ac:dyDescent="0.2">
      <c r="A83" s="106" t="s">
        <v>63</v>
      </c>
      <c r="B83" s="106" t="s">
        <v>65</v>
      </c>
      <c r="C83" s="225">
        <v>1.3708E-2</v>
      </c>
      <c r="D83" s="415">
        <v>4.5892000000000002E-2</v>
      </c>
      <c r="E83" s="352">
        <f t="shared" si="7"/>
        <v>5.96E-2</v>
      </c>
      <c r="F83" s="353">
        <f>E83*1000/GDP!C36</f>
        <v>3.8363006732836417E-4</v>
      </c>
      <c r="G83" s="222"/>
      <c r="H83" s="222"/>
      <c r="I83" s="222"/>
      <c r="J83" s="222"/>
      <c r="K83" s="222"/>
      <c r="L83" s="222"/>
      <c r="M83" s="222"/>
      <c r="N83" s="222"/>
      <c r="O83" s="222"/>
      <c r="P83" s="225">
        <v>4.2049079754601228</v>
      </c>
      <c r="Q83" s="415">
        <v>7.2961414330911467E-2</v>
      </c>
      <c r="R83" s="424"/>
      <c r="S83" s="424"/>
      <c r="T83" s="424"/>
      <c r="U83" s="222"/>
      <c r="V83" s="222"/>
      <c r="W83" s="222"/>
      <c r="X83" s="222"/>
      <c r="Y83" s="222"/>
      <c r="Z83" s="222"/>
      <c r="AA83" s="222"/>
      <c r="AB83" s="222"/>
      <c r="AC83" s="225">
        <v>489.57142857142861</v>
      </c>
      <c r="AD83" s="415">
        <v>296.0774193548387</v>
      </c>
      <c r="AE83" s="424"/>
      <c r="AF83" s="424"/>
      <c r="AG83" s="424"/>
    </row>
    <row r="84" spans="1:33" x14ac:dyDescent="0.2">
      <c r="A84" s="106" t="s">
        <v>66</v>
      </c>
      <c r="B84" s="106" t="s">
        <v>67</v>
      </c>
      <c r="C84" s="225">
        <v>1.9910257784488603E-2</v>
      </c>
      <c r="D84" s="415">
        <v>3.5979403719286138E-3</v>
      </c>
      <c r="E84" s="352">
        <f t="shared" si="7"/>
        <v>2.3508198156417217E-2</v>
      </c>
      <c r="F84" s="353">
        <f>E84*1000/GDP!C37</f>
        <v>1.2355827896781886E-5</v>
      </c>
      <c r="G84" s="222"/>
      <c r="H84" s="222"/>
      <c r="I84" s="222"/>
      <c r="J84" s="222"/>
      <c r="K84" s="222"/>
      <c r="L84" s="222"/>
      <c r="M84" s="222"/>
      <c r="N84" s="222"/>
      <c r="O84" s="222"/>
      <c r="P84" s="225">
        <v>0.15558535425872161</v>
      </c>
      <c r="Q84" s="415">
        <v>2.9015648160714627E-2</v>
      </c>
      <c r="R84" s="424"/>
      <c r="S84" s="424"/>
      <c r="T84" s="424"/>
      <c r="U84" s="222"/>
      <c r="V84" s="222"/>
      <c r="W84" s="222"/>
      <c r="X84" s="222"/>
      <c r="Y84" s="222"/>
      <c r="Z84" s="222"/>
      <c r="AA84" s="222"/>
      <c r="AB84" s="222"/>
      <c r="AC84" s="225">
        <v>22.427968884607985</v>
      </c>
      <c r="AD84" s="415">
        <v>112.43563662276918</v>
      </c>
      <c r="AE84" s="424"/>
      <c r="AF84" s="424"/>
      <c r="AG84" s="424"/>
    </row>
    <row r="85" spans="1:33" x14ac:dyDescent="0.2">
      <c r="A85" s="106" t="s">
        <v>66</v>
      </c>
      <c r="B85" s="106" t="s">
        <v>68</v>
      </c>
      <c r="C85" s="225">
        <v>1.8581850290105796E-4</v>
      </c>
      <c r="D85" s="415">
        <v>1.1243563662276918E-4</v>
      </c>
      <c r="E85" s="352">
        <f t="shared" si="7"/>
        <v>2.9825413952382714E-4</v>
      </c>
      <c r="F85" s="353">
        <f>E85*1000/GDP!C38</f>
        <v>1.3881970655053625E-6</v>
      </c>
      <c r="G85" s="222"/>
      <c r="H85" s="222"/>
      <c r="I85" s="222"/>
      <c r="J85" s="222"/>
      <c r="K85" s="222"/>
      <c r="L85" s="222"/>
      <c r="M85" s="222"/>
      <c r="N85" s="222"/>
      <c r="O85" s="222"/>
      <c r="P85" s="225">
        <v>0.26171620126909567</v>
      </c>
      <c r="Q85" s="415">
        <v>4.6653791129779743E-2</v>
      </c>
      <c r="R85" s="424"/>
      <c r="S85" s="424"/>
      <c r="T85" s="424"/>
      <c r="U85" s="222"/>
      <c r="V85" s="222"/>
      <c r="W85" s="222"/>
      <c r="X85" s="222"/>
      <c r="Y85" s="222"/>
      <c r="Z85" s="222"/>
      <c r="AA85" s="222"/>
      <c r="AB85" s="222"/>
      <c r="AC85" s="225">
        <v>37.726962454964102</v>
      </c>
      <c r="AD85" s="415">
        <v>112.43563662276918</v>
      </c>
      <c r="AE85" s="424"/>
      <c r="AF85" s="424"/>
      <c r="AG85" s="424"/>
    </row>
    <row r="86" spans="1:33" x14ac:dyDescent="0.2">
      <c r="A86" s="106" t="s">
        <v>69</v>
      </c>
      <c r="B86" s="106" t="s">
        <v>70</v>
      </c>
      <c r="C86" s="226">
        <v>5.3030754550546524E-2</v>
      </c>
      <c r="D86" s="227">
        <v>5.4324543035611768E-3</v>
      </c>
      <c r="E86" s="354">
        <f t="shared" si="7"/>
        <v>5.8463208854107704E-2</v>
      </c>
      <c r="F86" s="355">
        <f>E86*1000/GDP!C39</f>
        <v>1.4754758843626489E-5</v>
      </c>
      <c r="G86" s="222"/>
      <c r="H86" s="222"/>
      <c r="I86" s="222"/>
      <c r="J86" s="222"/>
      <c r="K86" s="222"/>
      <c r="L86" s="222"/>
      <c r="M86" s="222"/>
      <c r="N86" s="222"/>
      <c r="O86" s="222"/>
      <c r="P86" s="226">
        <v>7.2692667165460204E-2</v>
      </c>
      <c r="Q86" s="227">
        <v>8.9971088167624669E-2</v>
      </c>
      <c r="R86" s="424"/>
      <c r="S86" s="424"/>
      <c r="T86" s="424"/>
      <c r="U86" s="222"/>
      <c r="V86" s="222"/>
      <c r="W86" s="222"/>
      <c r="X86" s="222"/>
      <c r="Y86" s="222"/>
      <c r="Z86" s="222"/>
      <c r="AA86" s="222"/>
      <c r="AB86" s="222"/>
      <c r="AC86" s="226">
        <v>28.82106225573181</v>
      </c>
      <c r="AD86" s="227">
        <v>28.591864755585146</v>
      </c>
      <c r="AE86" s="424"/>
      <c r="AF86" s="424"/>
      <c r="AG86" s="424"/>
    </row>
    <row r="88" spans="1:33" s="8" customFormat="1" ht="13.5" thickBot="1" x14ac:dyDescent="0.25"/>
    <row r="89" spans="1:33" ht="13.5" thickTop="1" x14ac:dyDescent="0.2"/>
    <row r="91" spans="1:33" ht="20.25" thickBot="1" x14ac:dyDescent="0.35">
      <c r="A91" s="367" t="s">
        <v>87</v>
      </c>
    </row>
    <row r="92" spans="1:33" ht="13.5" thickTop="1" x14ac:dyDescent="0.2"/>
    <row r="93" spans="1:33" ht="12.75" customHeight="1" x14ac:dyDescent="0.2">
      <c r="C93" s="18" t="s">
        <v>84</v>
      </c>
      <c r="D93" s="634" t="s">
        <v>366</v>
      </c>
      <c r="P93" s="23" t="s">
        <v>78</v>
      </c>
      <c r="AC93" s="121" t="s">
        <v>73</v>
      </c>
    </row>
    <row r="94" spans="1:33" ht="25.5" x14ac:dyDescent="0.2">
      <c r="C94" s="114" t="s">
        <v>182</v>
      </c>
      <c r="D94" s="656"/>
      <c r="P94" s="393" t="s">
        <v>182</v>
      </c>
      <c r="AC94" s="29" t="s">
        <v>182</v>
      </c>
    </row>
    <row r="95" spans="1:33" x14ac:dyDescent="0.2">
      <c r="A95" s="106" t="s">
        <v>1</v>
      </c>
      <c r="B95" s="106" t="s">
        <v>2</v>
      </c>
      <c r="C95" s="231">
        <f>SUM(C97:C124)</f>
        <v>0.39532084781362842</v>
      </c>
      <c r="D95" s="335">
        <f>C95*1000/GDP!C3</f>
        <v>2.6576557018014109E-5</v>
      </c>
      <c r="E95" s="232"/>
      <c r="F95" s="232"/>
      <c r="G95" s="232"/>
      <c r="H95" s="232"/>
      <c r="I95" s="232"/>
      <c r="J95" s="232"/>
      <c r="K95" s="232"/>
      <c r="L95" s="232"/>
      <c r="M95" s="232"/>
      <c r="N95" s="232"/>
      <c r="O95" s="232"/>
      <c r="P95" s="231">
        <v>0.26534732008404421</v>
      </c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3">
        <v>383.09335644125213</v>
      </c>
    </row>
    <row r="96" spans="1:33" x14ac:dyDescent="0.2">
      <c r="A96" s="106" t="s">
        <v>1</v>
      </c>
      <c r="B96" s="106" t="s">
        <v>319</v>
      </c>
      <c r="C96" s="233">
        <f>SUM(C97:C123)</f>
        <v>0.39488037126228892</v>
      </c>
      <c r="D96" s="336">
        <f>C96*1000/GDP!C4</f>
        <v>3.0797617715281009E-5</v>
      </c>
      <c r="E96" s="232"/>
      <c r="F96" s="232"/>
      <c r="G96" s="232"/>
      <c r="H96" s="232"/>
      <c r="I96" s="232"/>
      <c r="J96" s="232"/>
      <c r="K96" s="232"/>
      <c r="L96" s="232"/>
      <c r="M96" s="232"/>
      <c r="N96" s="232"/>
      <c r="O96" s="232"/>
      <c r="P96" s="233">
        <v>0.26534732008404421</v>
      </c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3">
        <v>375.1</v>
      </c>
    </row>
    <row r="97" spans="1:29" x14ac:dyDescent="0.2">
      <c r="A97" s="106" t="s">
        <v>3</v>
      </c>
      <c r="B97" s="106" t="s">
        <v>4</v>
      </c>
      <c r="C97" s="233">
        <v>4.7921726007178382E-3</v>
      </c>
      <c r="D97" s="336">
        <f>C97*1000/GDP!C5</f>
        <v>1.4806285031477171E-5</v>
      </c>
      <c r="E97" s="232"/>
      <c r="F97" s="232"/>
      <c r="G97" s="232"/>
      <c r="H97" s="232"/>
      <c r="I97" s="232"/>
      <c r="J97" s="232"/>
      <c r="K97" s="232"/>
      <c r="L97" s="232"/>
      <c r="M97" s="232"/>
      <c r="N97" s="232"/>
      <c r="O97" s="232"/>
      <c r="P97" s="233">
        <v>0.26534732008404421</v>
      </c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3">
        <v>239.60863003589191</v>
      </c>
    </row>
    <row r="98" spans="1:29" x14ac:dyDescent="0.2">
      <c r="A98" s="106" t="s">
        <v>5</v>
      </c>
      <c r="B98" s="103" t="s">
        <v>6</v>
      </c>
      <c r="C98" s="233">
        <v>2.7665111591962454E-2</v>
      </c>
      <c r="D98" s="336">
        <f>C98*1000/GDP!C6</f>
        <v>7.1307163659042698E-5</v>
      </c>
      <c r="E98" s="232"/>
      <c r="F98" s="232"/>
      <c r="G98" s="232"/>
      <c r="H98" s="232"/>
      <c r="I98" s="232"/>
      <c r="J98" s="232"/>
      <c r="K98" s="232"/>
      <c r="L98" s="232"/>
      <c r="M98" s="232"/>
      <c r="N98" s="232"/>
      <c r="O98" s="232"/>
      <c r="P98" s="233">
        <v>0.26534732008404421</v>
      </c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3">
        <v>443.39537186043793</v>
      </c>
    </row>
    <row r="99" spans="1:29" x14ac:dyDescent="0.2">
      <c r="A99" s="106" t="s">
        <v>7</v>
      </c>
      <c r="B99" s="103" t="s">
        <v>8</v>
      </c>
      <c r="C99" s="233">
        <v>1.4846182558702273E-2</v>
      </c>
      <c r="D99" s="336">
        <f>C99*1000/GDP!C7</f>
        <v>1.4614685933515389E-4</v>
      </c>
      <c r="E99" s="232"/>
      <c r="F99" s="232"/>
      <c r="G99" s="232"/>
      <c r="H99" s="232"/>
      <c r="I99" s="232"/>
      <c r="J99" s="232"/>
      <c r="K99" s="232"/>
      <c r="L99" s="232"/>
      <c r="M99" s="232"/>
      <c r="N99" s="232"/>
      <c r="O99" s="232"/>
      <c r="P99" s="233">
        <v>0.26534732008404421</v>
      </c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3">
        <v>439.41516205917725</v>
      </c>
    </row>
    <row r="100" spans="1:29" x14ac:dyDescent="0.2">
      <c r="A100" s="106" t="s">
        <v>9</v>
      </c>
      <c r="B100" s="103" t="s">
        <v>10</v>
      </c>
      <c r="C100" s="233">
        <v>2.3324029435387488E-3</v>
      </c>
      <c r="D100" s="336">
        <f>C100*1000/GDP!C8</f>
        <v>3.1803904489394834E-5</v>
      </c>
      <c r="E100" s="232"/>
      <c r="F100" s="232"/>
      <c r="G100" s="232"/>
      <c r="H100" s="232"/>
      <c r="I100" s="232"/>
      <c r="J100" s="232"/>
      <c r="K100" s="232"/>
      <c r="L100" s="232"/>
      <c r="M100" s="232"/>
      <c r="N100" s="232"/>
      <c r="O100" s="232"/>
      <c r="P100" s="233">
        <v>0.26534732008404421</v>
      </c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3">
        <v>225.81056939152165</v>
      </c>
    </row>
    <row r="101" spans="1:29" x14ac:dyDescent="0.2">
      <c r="A101" s="106" t="s">
        <v>11</v>
      </c>
      <c r="B101" s="103" t="s">
        <v>12</v>
      </c>
      <c r="C101" s="233"/>
      <c r="D101" s="336"/>
      <c r="E101" s="232"/>
      <c r="F101" s="232"/>
      <c r="G101" s="232"/>
      <c r="H101" s="232"/>
      <c r="I101" s="232"/>
      <c r="J101" s="232"/>
      <c r="K101" s="232"/>
      <c r="L101" s="232"/>
      <c r="M101" s="232"/>
      <c r="N101" s="232"/>
      <c r="O101" s="232"/>
      <c r="P101" s="233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3"/>
    </row>
    <row r="102" spans="1:29" x14ac:dyDescent="0.2">
      <c r="A102" s="106" t="s">
        <v>13</v>
      </c>
      <c r="B102" s="103" t="s">
        <v>14</v>
      </c>
      <c r="C102" s="233">
        <v>8.7564615627734599E-5</v>
      </c>
      <c r="D102" s="336">
        <f>C102*1000/GDP!C10</f>
        <v>3.2409972546889309E-7</v>
      </c>
      <c r="E102" s="232"/>
      <c r="F102" s="232"/>
      <c r="G102" s="232"/>
      <c r="H102" s="232"/>
      <c r="I102" s="232"/>
      <c r="J102" s="232"/>
      <c r="K102" s="232"/>
      <c r="L102" s="232"/>
      <c r="M102" s="232"/>
      <c r="N102" s="232"/>
      <c r="O102" s="232"/>
      <c r="P102" s="233">
        <v>0.26534732008404421</v>
      </c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3">
        <v>196.88771150236082</v>
      </c>
    </row>
    <row r="103" spans="1:29" x14ac:dyDescent="0.2">
      <c r="A103" s="106" t="s">
        <v>15</v>
      </c>
      <c r="B103" s="103" t="s">
        <v>16</v>
      </c>
      <c r="C103" s="233"/>
      <c r="D103" s="336"/>
      <c r="E103" s="232"/>
      <c r="F103" s="232"/>
      <c r="G103" s="232"/>
      <c r="H103" s="232"/>
      <c r="I103" s="232"/>
      <c r="J103" s="232"/>
      <c r="K103" s="232"/>
      <c r="L103" s="232"/>
      <c r="M103" s="232"/>
      <c r="N103" s="232"/>
      <c r="O103" s="232"/>
      <c r="P103" s="233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3"/>
    </row>
    <row r="104" spans="1:29" x14ac:dyDescent="0.2">
      <c r="A104" s="106" t="s">
        <v>17</v>
      </c>
      <c r="B104" s="103" t="s">
        <v>18</v>
      </c>
      <c r="C104" s="233">
        <v>3.8831346988472326E-3</v>
      </c>
      <c r="D104" s="336">
        <f>C104*1000/GDP!C12</f>
        <v>1.3474217352604993E-4</v>
      </c>
      <c r="E104" s="232"/>
      <c r="F104" s="232"/>
      <c r="G104" s="232"/>
      <c r="H104" s="232"/>
      <c r="I104" s="232"/>
      <c r="J104" s="232"/>
      <c r="K104" s="232"/>
      <c r="L104" s="232"/>
      <c r="M104" s="232"/>
      <c r="N104" s="232"/>
      <c r="O104" s="232"/>
      <c r="P104" s="233">
        <v>0.26534732008404421</v>
      </c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3">
        <v>88.095310267902661</v>
      </c>
    </row>
    <row r="105" spans="1:29" x14ac:dyDescent="0.2">
      <c r="A105" s="106" t="s">
        <v>19</v>
      </c>
      <c r="B105" s="103" t="s">
        <v>20</v>
      </c>
      <c r="C105" s="233">
        <v>3.4495151610925746E-4</v>
      </c>
      <c r="D105" s="336">
        <f>C105*1000/GDP!C13</f>
        <v>1.9706447833943126E-6</v>
      </c>
      <c r="E105" s="232"/>
      <c r="F105" s="232"/>
      <c r="G105" s="232"/>
      <c r="H105" s="232"/>
      <c r="I105" s="232"/>
      <c r="J105" s="232"/>
      <c r="K105" s="232"/>
      <c r="L105" s="232"/>
      <c r="M105" s="232"/>
      <c r="N105" s="232"/>
      <c r="O105" s="232"/>
      <c r="P105" s="233">
        <v>0.26534732008404421</v>
      </c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3">
        <v>78.542806744877083</v>
      </c>
    </row>
    <row r="106" spans="1:29" x14ac:dyDescent="0.2">
      <c r="A106" s="106" t="s">
        <v>21</v>
      </c>
      <c r="B106" s="103" t="s">
        <v>22</v>
      </c>
      <c r="C106" s="233">
        <v>2.2596977778357209E-2</v>
      </c>
      <c r="D106" s="336">
        <f>C106*1000/GDP!C14</f>
        <v>1.1139165406371278E-5</v>
      </c>
      <c r="E106" s="232"/>
      <c r="F106" s="232"/>
      <c r="G106" s="232"/>
      <c r="H106" s="232"/>
      <c r="I106" s="232"/>
      <c r="J106" s="232"/>
      <c r="K106" s="232"/>
      <c r="L106" s="232"/>
      <c r="M106" s="232"/>
      <c r="N106" s="232"/>
      <c r="O106" s="232"/>
      <c r="P106" s="233">
        <v>0.26534732008404421</v>
      </c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3">
        <v>345.74755806950964</v>
      </c>
    </row>
    <row r="107" spans="1:29" x14ac:dyDescent="0.2">
      <c r="A107" s="106" t="s">
        <v>23</v>
      </c>
      <c r="B107" s="103" t="s">
        <v>24</v>
      </c>
      <c r="C107" s="233">
        <v>0.14677687010448906</v>
      </c>
      <c r="D107" s="336">
        <f>C107*1000/GDP!C15</f>
        <v>4.961485641519747E-5</v>
      </c>
      <c r="E107" s="232"/>
      <c r="F107" s="232"/>
      <c r="G107" s="232"/>
      <c r="H107" s="232"/>
      <c r="I107" s="232"/>
      <c r="J107" s="232"/>
      <c r="K107" s="232"/>
      <c r="L107" s="232"/>
      <c r="M107" s="232"/>
      <c r="N107" s="232"/>
      <c r="O107" s="232"/>
      <c r="P107" s="233">
        <v>0.26534732008404421</v>
      </c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3">
        <v>357.68818747329163</v>
      </c>
    </row>
    <row r="108" spans="1:29" x14ac:dyDescent="0.2">
      <c r="A108" s="106" t="s">
        <v>25</v>
      </c>
      <c r="B108" s="103" t="s">
        <v>26</v>
      </c>
      <c r="C108" s="233"/>
      <c r="D108" s="336"/>
      <c r="E108" s="232"/>
      <c r="F108" s="232"/>
      <c r="G108" s="232"/>
      <c r="H108" s="232"/>
      <c r="I108" s="232"/>
      <c r="J108" s="232"/>
      <c r="K108" s="232"/>
      <c r="L108" s="232"/>
      <c r="M108" s="232"/>
      <c r="N108" s="232"/>
      <c r="O108" s="232"/>
      <c r="P108" s="233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3"/>
    </row>
    <row r="109" spans="1:29" x14ac:dyDescent="0.2">
      <c r="A109" s="106" t="s">
        <v>27</v>
      </c>
      <c r="B109" s="103" t="s">
        <v>28</v>
      </c>
      <c r="C109" s="233">
        <v>4.8399351183329668E-3</v>
      </c>
      <c r="D109" s="336">
        <f>C109*1000/GDP!C17</f>
        <v>2.4991790388012904E-5</v>
      </c>
      <c r="E109" s="232"/>
      <c r="F109" s="232"/>
      <c r="G109" s="232"/>
      <c r="H109" s="232"/>
      <c r="I109" s="232"/>
      <c r="J109" s="232"/>
      <c r="K109" s="232"/>
      <c r="L109" s="232"/>
      <c r="M109" s="232"/>
      <c r="N109" s="232"/>
      <c r="O109" s="232"/>
      <c r="P109" s="233">
        <v>0.26534732008404421</v>
      </c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3">
        <v>363.26048119505657</v>
      </c>
    </row>
    <row r="110" spans="1:29" x14ac:dyDescent="0.2">
      <c r="A110" s="106" t="s">
        <v>29</v>
      </c>
      <c r="B110" s="103" t="s">
        <v>30</v>
      </c>
      <c r="C110" s="233"/>
      <c r="D110" s="336"/>
      <c r="E110" s="232"/>
      <c r="F110" s="232"/>
      <c r="G110" s="232"/>
      <c r="H110" s="232"/>
      <c r="I110" s="232"/>
      <c r="J110" s="232"/>
      <c r="K110" s="232"/>
      <c r="L110" s="232"/>
      <c r="M110" s="232"/>
      <c r="N110" s="232"/>
      <c r="O110" s="232"/>
      <c r="P110" s="233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3"/>
    </row>
    <row r="111" spans="1:29" x14ac:dyDescent="0.2">
      <c r="A111" s="106" t="s">
        <v>31</v>
      </c>
      <c r="B111" s="103" t="s">
        <v>32</v>
      </c>
      <c r="C111" s="233">
        <v>1.6451533845210741E-4</v>
      </c>
      <c r="D111" s="336">
        <f>C111*1000/GDP!C19</f>
        <v>9.6164554333231084E-8</v>
      </c>
      <c r="E111" s="232"/>
      <c r="F111" s="232"/>
      <c r="G111" s="232"/>
      <c r="H111" s="232"/>
      <c r="I111" s="232"/>
      <c r="J111" s="232"/>
      <c r="K111" s="232"/>
      <c r="L111" s="232"/>
      <c r="M111" s="232"/>
      <c r="N111" s="232"/>
      <c r="O111" s="232"/>
      <c r="P111" s="233">
        <v>0.26534732008404421</v>
      </c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3">
        <v>64.214051460338709</v>
      </c>
    </row>
    <row r="112" spans="1:29" x14ac:dyDescent="0.2">
      <c r="A112" s="106" t="s">
        <v>33</v>
      </c>
      <c r="B112" s="103" t="s">
        <v>34</v>
      </c>
      <c r="C112" s="233"/>
      <c r="D112" s="336"/>
      <c r="E112" s="232"/>
      <c r="F112" s="232"/>
      <c r="G112" s="232"/>
      <c r="H112" s="232"/>
      <c r="I112" s="232"/>
      <c r="J112" s="232"/>
      <c r="K112" s="232"/>
      <c r="L112" s="232"/>
      <c r="M112" s="232"/>
      <c r="N112" s="232"/>
      <c r="O112" s="232"/>
      <c r="P112" s="233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3"/>
    </row>
    <row r="113" spans="1:29" x14ac:dyDescent="0.2">
      <c r="A113" s="106" t="s">
        <v>35</v>
      </c>
      <c r="B113" s="103" t="s">
        <v>36</v>
      </c>
      <c r="C113" s="233"/>
      <c r="D113" s="336"/>
      <c r="E113" s="232"/>
      <c r="F113" s="232"/>
      <c r="G113" s="232"/>
      <c r="H113" s="232"/>
      <c r="I113" s="232"/>
      <c r="J113" s="232"/>
      <c r="K113" s="232"/>
      <c r="L113" s="232"/>
      <c r="M113" s="232"/>
      <c r="N113" s="232"/>
      <c r="O113" s="232"/>
      <c r="P113" s="233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3"/>
    </row>
    <row r="114" spans="1:29" x14ac:dyDescent="0.2">
      <c r="A114" s="106" t="s">
        <v>37</v>
      </c>
      <c r="B114" s="103" t="s">
        <v>38</v>
      </c>
      <c r="C114" s="233">
        <v>6.2356620219750384E-4</v>
      </c>
      <c r="D114" s="336">
        <f>C114*1000/GDP!C22</f>
        <v>1.4409053567739713E-5</v>
      </c>
      <c r="E114" s="232"/>
      <c r="F114" s="232"/>
      <c r="G114" s="232"/>
      <c r="H114" s="232"/>
      <c r="I114" s="232"/>
      <c r="J114" s="232"/>
      <c r="K114" s="232"/>
      <c r="L114" s="232"/>
      <c r="M114" s="232"/>
      <c r="N114" s="232"/>
      <c r="O114" s="232"/>
      <c r="P114" s="233">
        <v>0.26534732008404421</v>
      </c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3">
        <v>263.22454152337184</v>
      </c>
    </row>
    <row r="115" spans="1:29" x14ac:dyDescent="0.2">
      <c r="A115" s="106" t="s">
        <v>39</v>
      </c>
      <c r="B115" s="103" t="s">
        <v>40</v>
      </c>
      <c r="C115" s="233"/>
      <c r="D115" s="336"/>
      <c r="E115" s="232"/>
      <c r="F115" s="232"/>
      <c r="G115" s="232"/>
      <c r="H115" s="232"/>
      <c r="I115" s="232"/>
      <c r="J115" s="232"/>
      <c r="K115" s="232"/>
      <c r="L115" s="232"/>
      <c r="M115" s="232"/>
      <c r="N115" s="232"/>
      <c r="O115" s="232"/>
      <c r="P115" s="233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3"/>
    </row>
    <row r="116" spans="1:29" x14ac:dyDescent="0.2">
      <c r="A116" s="106" t="s">
        <v>41</v>
      </c>
      <c r="B116" s="103" t="s">
        <v>42</v>
      </c>
      <c r="C116" s="233">
        <v>0.12878632180279087</v>
      </c>
      <c r="D116" s="336">
        <f>C116*1000/GDP!C24</f>
        <v>2.0389745434031196E-4</v>
      </c>
      <c r="E116" s="232"/>
      <c r="F116" s="232"/>
      <c r="G116" s="232"/>
      <c r="H116" s="232"/>
      <c r="I116" s="232"/>
      <c r="J116" s="232"/>
      <c r="K116" s="232"/>
      <c r="L116" s="232"/>
      <c r="M116" s="232"/>
      <c r="N116" s="232"/>
      <c r="O116" s="232"/>
      <c r="P116" s="233">
        <v>0.26534732008404421</v>
      </c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3">
        <v>501.24108763875955</v>
      </c>
    </row>
    <row r="117" spans="1:29" x14ac:dyDescent="0.2">
      <c r="A117" s="106" t="s">
        <v>43</v>
      </c>
      <c r="B117" s="103" t="s">
        <v>44</v>
      </c>
      <c r="C117" s="233">
        <v>2.3350564167395885E-4</v>
      </c>
      <c r="D117" s="336">
        <f>C117*1000/GDP!C25</f>
        <v>3.0905508416281032E-7</v>
      </c>
      <c r="E117" s="232"/>
      <c r="F117" s="232"/>
      <c r="G117" s="232"/>
      <c r="H117" s="232"/>
      <c r="I117" s="232"/>
      <c r="J117" s="232"/>
      <c r="K117" s="232"/>
      <c r="L117" s="232"/>
      <c r="M117" s="232"/>
      <c r="N117" s="232"/>
      <c r="O117" s="232"/>
      <c r="P117" s="233">
        <v>0.26534732008404416</v>
      </c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3">
        <v>144.08359480563598</v>
      </c>
    </row>
    <row r="118" spans="1:29" x14ac:dyDescent="0.2">
      <c r="A118" s="106" t="s">
        <v>45</v>
      </c>
      <c r="B118" s="103" t="s">
        <v>46</v>
      </c>
      <c r="C118" s="233"/>
      <c r="D118" s="336"/>
      <c r="E118" s="232"/>
      <c r="F118" s="232"/>
      <c r="G118" s="232"/>
      <c r="H118" s="232"/>
      <c r="I118" s="232"/>
      <c r="J118" s="232"/>
      <c r="K118" s="232"/>
      <c r="L118" s="232"/>
      <c r="M118" s="232"/>
      <c r="N118" s="232"/>
      <c r="O118" s="232"/>
      <c r="P118" s="233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3"/>
    </row>
    <row r="119" spans="1:29" x14ac:dyDescent="0.2">
      <c r="A119" s="106" t="s">
        <v>47</v>
      </c>
      <c r="B119" s="103" t="s">
        <v>48</v>
      </c>
      <c r="C119" s="233">
        <v>3.4940935108666943E-2</v>
      </c>
      <c r="D119" s="336">
        <f>C119*1000/GDP!C27</f>
        <v>1.0401409573168697E-4</v>
      </c>
      <c r="E119" s="232"/>
      <c r="F119" s="232"/>
      <c r="G119" s="232"/>
      <c r="H119" s="232"/>
      <c r="I119" s="232"/>
      <c r="J119" s="232"/>
      <c r="K119" s="232"/>
      <c r="L119" s="232"/>
      <c r="M119" s="232"/>
      <c r="N119" s="232"/>
      <c r="O119" s="232"/>
      <c r="P119" s="233">
        <v>0.26534732008404421</v>
      </c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3">
        <v>356.62679819295545</v>
      </c>
    </row>
    <row r="120" spans="1:29" x14ac:dyDescent="0.2">
      <c r="A120" s="106" t="s">
        <v>49</v>
      </c>
      <c r="B120" s="103" t="s">
        <v>50</v>
      </c>
      <c r="C120" s="233">
        <v>1.9662236418227677E-3</v>
      </c>
      <c r="D120" s="336">
        <f>C120*1000/GDP!C28</f>
        <v>1.6176519908371735E-5</v>
      </c>
      <c r="E120" s="232"/>
      <c r="F120" s="232"/>
      <c r="G120" s="232"/>
      <c r="H120" s="232"/>
      <c r="I120" s="232"/>
      <c r="J120" s="232"/>
      <c r="K120" s="232"/>
      <c r="L120" s="232"/>
      <c r="M120" s="232"/>
      <c r="N120" s="232"/>
      <c r="O120" s="232"/>
      <c r="P120" s="233">
        <v>0.26534732008404421</v>
      </c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3">
        <v>440.74189865959738</v>
      </c>
    </row>
    <row r="121" spans="1:29" x14ac:dyDescent="0.2">
      <c r="A121" s="106" t="s">
        <v>51</v>
      </c>
      <c r="B121" s="103" t="s">
        <v>52</v>
      </c>
      <c r="C121" s="233"/>
      <c r="D121" s="336"/>
      <c r="E121" s="232"/>
      <c r="F121" s="232"/>
      <c r="G121" s="232"/>
      <c r="H121" s="232"/>
      <c r="I121" s="232"/>
      <c r="J121" s="232"/>
      <c r="K121" s="232"/>
      <c r="L121" s="232"/>
      <c r="M121" s="232"/>
      <c r="N121" s="232"/>
      <c r="O121" s="232"/>
      <c r="P121" s="233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3"/>
    </row>
    <row r="122" spans="1:29" x14ac:dyDescent="0.2">
      <c r="A122" s="106" t="s">
        <v>53</v>
      </c>
      <c r="B122" s="103" t="s">
        <v>54</v>
      </c>
      <c r="C122" s="233"/>
      <c r="D122" s="336"/>
      <c r="E122" s="232"/>
      <c r="F122" s="232"/>
      <c r="G122" s="232"/>
      <c r="H122" s="232"/>
      <c r="I122" s="232"/>
      <c r="J122" s="232"/>
      <c r="K122" s="232"/>
      <c r="L122" s="232"/>
      <c r="M122" s="232"/>
      <c r="N122" s="232"/>
      <c r="O122" s="232"/>
      <c r="P122" s="233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3"/>
    </row>
    <row r="123" spans="1:29" x14ac:dyDescent="0.2">
      <c r="A123" s="106" t="s">
        <v>55</v>
      </c>
      <c r="B123" s="103" t="s">
        <v>56</v>
      </c>
      <c r="C123" s="233"/>
      <c r="D123" s="336"/>
      <c r="E123" s="232"/>
      <c r="F123" s="232"/>
      <c r="G123" s="232"/>
      <c r="H123" s="232"/>
      <c r="I123" s="232"/>
      <c r="J123" s="232"/>
      <c r="K123" s="232"/>
      <c r="L123" s="232"/>
      <c r="M123" s="232"/>
      <c r="N123" s="232"/>
      <c r="O123" s="232"/>
      <c r="P123" s="233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3"/>
    </row>
    <row r="124" spans="1:29" x14ac:dyDescent="0.2">
      <c r="A124" s="106" t="s">
        <v>57</v>
      </c>
      <c r="B124" s="103" t="s">
        <v>58</v>
      </c>
      <c r="C124" s="233">
        <v>4.4047655133951352E-4</v>
      </c>
      <c r="D124" s="336">
        <f>C124*1000/GDP!C32</f>
        <v>2.1455137687432587E-7</v>
      </c>
      <c r="E124" s="232"/>
      <c r="F124" s="232"/>
      <c r="G124" s="232"/>
      <c r="H124" s="232"/>
      <c r="I124" s="232"/>
      <c r="J124" s="232"/>
      <c r="K124" s="232"/>
      <c r="L124" s="232"/>
      <c r="M124" s="232"/>
      <c r="N124" s="232"/>
      <c r="O124" s="232"/>
      <c r="P124" s="233">
        <v>0.26534732008404427</v>
      </c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3">
        <v>285.95075905527597</v>
      </c>
    </row>
    <row r="125" spans="1:29" x14ac:dyDescent="0.2">
      <c r="A125" s="106" t="s">
        <v>59</v>
      </c>
      <c r="B125" s="106" t="s">
        <v>60</v>
      </c>
      <c r="C125" s="233"/>
      <c r="D125" s="336"/>
      <c r="E125" s="232"/>
      <c r="F125" s="232"/>
      <c r="G125" s="232"/>
      <c r="H125" s="232"/>
      <c r="I125" s="232"/>
      <c r="J125" s="232"/>
      <c r="K125" s="232"/>
      <c r="L125" s="232"/>
      <c r="M125" s="232"/>
      <c r="N125" s="232"/>
      <c r="O125" s="232"/>
      <c r="P125" s="233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3"/>
    </row>
    <row r="126" spans="1:29" x14ac:dyDescent="0.2">
      <c r="A126" s="106" t="s">
        <v>61</v>
      </c>
      <c r="B126" s="106" t="s">
        <v>62</v>
      </c>
      <c r="C126" s="233">
        <v>1.1675282083697942E-4</v>
      </c>
      <c r="D126" s="336">
        <f>C126*1000/GDP!C34</f>
        <v>2.9831445758410582E-7</v>
      </c>
      <c r="E126" s="232"/>
      <c r="F126" s="232"/>
      <c r="G126" s="232"/>
      <c r="H126" s="232"/>
      <c r="I126" s="232"/>
      <c r="J126" s="232"/>
      <c r="K126" s="232"/>
      <c r="L126" s="232"/>
      <c r="M126" s="232"/>
      <c r="N126" s="232"/>
      <c r="O126" s="232"/>
      <c r="P126" s="233">
        <v>0.26534732008404416</v>
      </c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3">
        <v>312.57914305900402</v>
      </c>
    </row>
    <row r="127" spans="1:29" x14ac:dyDescent="0.2">
      <c r="A127" s="106" t="s">
        <v>63</v>
      </c>
      <c r="B127" s="106" t="s">
        <v>64</v>
      </c>
      <c r="C127" s="234"/>
      <c r="D127" s="336"/>
      <c r="E127" s="232"/>
      <c r="F127" s="232"/>
      <c r="G127" s="232"/>
      <c r="H127" s="232"/>
      <c r="I127" s="232"/>
      <c r="J127" s="232"/>
      <c r="K127" s="232"/>
      <c r="L127" s="232"/>
      <c r="M127" s="232"/>
      <c r="N127" s="232"/>
      <c r="O127" s="232"/>
      <c r="P127" s="234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4"/>
    </row>
    <row r="128" spans="1:29" x14ac:dyDescent="0.2">
      <c r="A128" s="106" t="s">
        <v>63</v>
      </c>
      <c r="B128" s="106" t="s">
        <v>65</v>
      </c>
      <c r="C128" s="234"/>
      <c r="D128" s="336"/>
      <c r="E128" s="232"/>
      <c r="F128" s="232"/>
      <c r="G128" s="232"/>
      <c r="H128" s="232"/>
      <c r="I128" s="232"/>
      <c r="J128" s="232"/>
      <c r="K128" s="232"/>
      <c r="L128" s="232"/>
      <c r="M128" s="232"/>
      <c r="N128" s="232"/>
      <c r="O128" s="232"/>
      <c r="P128" s="234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4"/>
    </row>
    <row r="129" spans="1:32" x14ac:dyDescent="0.2">
      <c r="A129" s="106" t="s">
        <v>66</v>
      </c>
      <c r="B129" s="106" t="s">
        <v>67</v>
      </c>
      <c r="C129" s="234"/>
      <c r="D129" s="336"/>
      <c r="E129" s="232"/>
      <c r="F129" s="232"/>
      <c r="G129" s="232"/>
      <c r="H129" s="232"/>
      <c r="I129" s="232"/>
      <c r="J129" s="232"/>
      <c r="K129" s="232"/>
      <c r="L129" s="232"/>
      <c r="M129" s="232"/>
      <c r="N129" s="232"/>
      <c r="O129" s="232"/>
      <c r="P129" s="234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4"/>
    </row>
    <row r="130" spans="1:32" x14ac:dyDescent="0.2">
      <c r="A130" s="106" t="s">
        <v>66</v>
      </c>
      <c r="B130" s="106" t="s">
        <v>68</v>
      </c>
      <c r="C130" s="234">
        <v>2.4124401976277658E-6</v>
      </c>
      <c r="D130" s="336">
        <f>C130*1000/GDP!C38</f>
        <v>1.1228485909368238E-8</v>
      </c>
      <c r="E130" s="232"/>
      <c r="F130" s="232"/>
      <c r="G130" s="232"/>
      <c r="H130" s="232"/>
      <c r="I130" s="232"/>
      <c r="J130" s="232"/>
      <c r="K130" s="232"/>
      <c r="L130" s="232"/>
      <c r="M130" s="232"/>
      <c r="N130" s="232"/>
      <c r="O130" s="232"/>
      <c r="P130" s="234" t="s">
        <v>313</v>
      </c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4" t="s">
        <v>313</v>
      </c>
    </row>
    <row r="131" spans="1:32" x14ac:dyDescent="0.2">
      <c r="A131" s="106" t="s">
        <v>69</v>
      </c>
      <c r="B131" s="106" t="s">
        <v>70</v>
      </c>
      <c r="C131" s="235"/>
      <c r="D131" s="356"/>
      <c r="E131" s="232"/>
      <c r="F131" s="232"/>
      <c r="G131" s="232"/>
      <c r="H131" s="232"/>
      <c r="I131" s="232"/>
      <c r="J131" s="232"/>
      <c r="K131" s="232"/>
      <c r="L131" s="232"/>
      <c r="M131" s="232"/>
      <c r="N131" s="232"/>
      <c r="O131" s="232"/>
      <c r="P131" s="235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5"/>
    </row>
    <row r="133" spans="1:32" s="8" customFormat="1" ht="13.5" thickBot="1" x14ac:dyDescent="0.25"/>
    <row r="134" spans="1:32" s="459" customFormat="1" ht="13.5" thickTop="1" x14ac:dyDescent="0.2"/>
    <row r="136" spans="1:32" ht="20.25" thickBot="1" x14ac:dyDescent="0.35">
      <c r="A136" s="367" t="s">
        <v>88</v>
      </c>
      <c r="C136" s="427"/>
      <c r="D136" s="427"/>
      <c r="E136" s="427"/>
    </row>
    <row r="137" spans="1:32" ht="13.5" thickTop="1" x14ac:dyDescent="0.2"/>
    <row r="138" spans="1:32" ht="12.75" customHeight="1" x14ac:dyDescent="0.2">
      <c r="C138" s="18" t="s">
        <v>84</v>
      </c>
      <c r="D138" s="127"/>
      <c r="E138" s="127"/>
      <c r="F138" s="127"/>
      <c r="G138" s="127"/>
      <c r="H138" s="127"/>
      <c r="I138" s="127"/>
      <c r="J138" s="127"/>
      <c r="K138" s="128"/>
      <c r="L138" s="634" t="s">
        <v>367</v>
      </c>
      <c r="M138" s="634" t="s">
        <v>366</v>
      </c>
      <c r="P138" s="23" t="s">
        <v>234</v>
      </c>
      <c r="Q138" s="98"/>
      <c r="R138" s="99"/>
      <c r="X138" s="383"/>
      <c r="AC138" s="26" t="s">
        <v>240</v>
      </c>
      <c r="AD138" s="100"/>
      <c r="AE138" s="101"/>
    </row>
    <row r="139" spans="1:32" ht="38.25" x14ac:dyDescent="0.2">
      <c r="C139" s="129" t="s">
        <v>249</v>
      </c>
      <c r="D139" s="129" t="s">
        <v>241</v>
      </c>
      <c r="E139" s="129" t="s">
        <v>242</v>
      </c>
      <c r="F139" s="129" t="s">
        <v>243</v>
      </c>
      <c r="G139" s="129" t="s">
        <v>244</v>
      </c>
      <c r="H139" s="129" t="s">
        <v>245</v>
      </c>
      <c r="I139" s="129" t="s">
        <v>246</v>
      </c>
      <c r="J139" s="129" t="s">
        <v>247</v>
      </c>
      <c r="K139" s="129" t="s">
        <v>248</v>
      </c>
      <c r="L139" s="656"/>
      <c r="M139" s="656"/>
      <c r="N139" s="15"/>
      <c r="O139" s="15"/>
      <c r="P139" s="393" t="s">
        <v>221</v>
      </c>
      <c r="Q139" s="392" t="s">
        <v>222</v>
      </c>
      <c r="R139" s="392" t="s">
        <v>223</v>
      </c>
      <c r="AB139" s="15"/>
      <c r="AC139" s="394" t="s">
        <v>221</v>
      </c>
      <c r="AD139" s="394" t="s">
        <v>222</v>
      </c>
      <c r="AE139" s="394" t="s">
        <v>223</v>
      </c>
    </row>
    <row r="140" spans="1:32" s="382" customFormat="1" x14ac:dyDescent="0.2">
      <c r="A140" s="106" t="s">
        <v>329</v>
      </c>
      <c r="B140" s="105" t="s">
        <v>368</v>
      </c>
      <c r="C140" s="216">
        <f>SUM(C142:C153,C155,C157:C176)</f>
        <v>2.1405183786159081</v>
      </c>
      <c r="D140" s="216">
        <f t="shared" ref="D140:L140" si="8">SUM(D142:D153,D155,D157:D176)</f>
        <v>5.5009534132496016</v>
      </c>
      <c r="E140" s="216">
        <f t="shared" si="8"/>
        <v>14.36950157879841</v>
      </c>
      <c r="F140" s="216">
        <f t="shared" si="8"/>
        <v>1.9281359031000365</v>
      </c>
      <c r="G140" s="216">
        <f t="shared" si="8"/>
        <v>4.866031029626968</v>
      </c>
      <c r="H140" s="216">
        <f t="shared" si="8"/>
        <v>12.307048000745123</v>
      </c>
      <c r="I140" s="216">
        <f t="shared" si="8"/>
        <v>0.21238247551587169</v>
      </c>
      <c r="J140" s="216">
        <f t="shared" si="8"/>
        <v>0.63492238362263409</v>
      </c>
      <c r="K140" s="216">
        <f t="shared" si="8"/>
        <v>2.0624535780532853</v>
      </c>
      <c r="L140" s="357">
        <f t="shared" si="8"/>
        <v>22.010973370663915</v>
      </c>
      <c r="M140" s="345">
        <f>L140*1000/VLOOKUP(B140,GDP!$A$3:$C$39,3,FALSE)</f>
        <v>1.4797496566212542E-3</v>
      </c>
      <c r="N140" s="206"/>
      <c r="O140" s="206"/>
      <c r="P140" s="218">
        <v>2.3862381184328489</v>
      </c>
      <c r="Q140" s="216">
        <v>1.845148152089197</v>
      </c>
      <c r="R140" s="217">
        <v>2.2392096028822412</v>
      </c>
      <c r="S140" s="211"/>
      <c r="U140" s="365"/>
      <c r="V140" s="365"/>
      <c r="W140" s="365"/>
      <c r="X140" s="365"/>
      <c r="Y140" s="365"/>
      <c r="Z140" s="365"/>
      <c r="AB140" s="206"/>
      <c r="AC140" s="236">
        <v>1315.2936368680048</v>
      </c>
      <c r="AD140" s="237">
        <v>3341.2483143348063</v>
      </c>
      <c r="AE140" s="238">
        <v>17628.701786085523</v>
      </c>
      <c r="AF140" s="170"/>
    </row>
    <row r="141" spans="1:32" s="382" customFormat="1" x14ac:dyDescent="0.2">
      <c r="A141" s="106" t="s">
        <v>329</v>
      </c>
      <c r="B141" s="106" t="s">
        <v>349</v>
      </c>
      <c r="C141" s="410">
        <f>SUM(C143:C147,C149:C153,C155,C157:C176)</f>
        <v>1.908230582408293</v>
      </c>
      <c r="D141" s="390">
        <f t="shared" ref="D141:L141" si="9">SUM(D143:D147,D149:D153,D155,D157:D176)</f>
        <v>4.8620692139786872</v>
      </c>
      <c r="E141" s="390">
        <f t="shared" si="9"/>
        <v>11.759917774500366</v>
      </c>
      <c r="F141" s="220">
        <f t="shared" si="9"/>
        <v>1.7217035409930208</v>
      </c>
      <c r="G141" s="220">
        <f t="shared" si="9"/>
        <v>4.3056705944892837</v>
      </c>
      <c r="H141" s="220">
        <f t="shared" si="9"/>
        <v>10.050879465763193</v>
      </c>
      <c r="I141" s="220">
        <f t="shared" si="9"/>
        <v>0.18652704141527265</v>
      </c>
      <c r="J141" s="220">
        <f t="shared" si="9"/>
        <v>0.55639861948940339</v>
      </c>
      <c r="K141" s="220">
        <f t="shared" si="9"/>
        <v>1.7090383087371743</v>
      </c>
      <c r="L141" s="358">
        <f t="shared" si="9"/>
        <v>18.530217570887348</v>
      </c>
      <c r="M141" s="347">
        <f>L141*1000/VLOOKUP(B141,GDP!$A$3:$C$39,3,FALSE)</f>
        <v>1.4452137874184385E-3</v>
      </c>
      <c r="N141" s="206"/>
      <c r="O141" s="206"/>
      <c r="P141" s="219">
        <v>2.5453145894041795</v>
      </c>
      <c r="Q141" s="220">
        <v>1.9850926627311301</v>
      </c>
      <c r="R141" s="221">
        <v>2.4425674502937498</v>
      </c>
      <c r="S141" s="211"/>
      <c r="U141" s="365"/>
      <c r="V141" s="365"/>
      <c r="W141" s="365"/>
      <c r="X141" s="365"/>
      <c r="Y141" s="365"/>
      <c r="Z141" s="365"/>
      <c r="AB141" s="206"/>
      <c r="AC141" s="245">
        <v>1403.8391511714228</v>
      </c>
      <c r="AD141" s="242">
        <v>3553.6284793881896</v>
      </c>
      <c r="AE141" s="246">
        <v>19154.025768122552</v>
      </c>
      <c r="AF141" s="170"/>
    </row>
    <row r="142" spans="1:32" x14ac:dyDescent="0.2">
      <c r="A142" s="106" t="s">
        <v>89</v>
      </c>
      <c r="B142" s="106" t="s">
        <v>58</v>
      </c>
      <c r="C142" s="410">
        <v>0.14350988842723561</v>
      </c>
      <c r="D142" s="390">
        <v>0.44363596220234364</v>
      </c>
      <c r="E142" s="390">
        <v>2.0278058792603328</v>
      </c>
      <c r="F142" s="390">
        <v>0.1192281894371606</v>
      </c>
      <c r="G142" s="390">
        <v>0.36857329569604574</v>
      </c>
      <c r="H142" s="390">
        <v>1.6847035849855418</v>
      </c>
      <c r="I142" s="390">
        <v>2.4281698990075012E-2</v>
      </c>
      <c r="J142" s="390">
        <v>7.5062666506297879E-2</v>
      </c>
      <c r="K142" s="163">
        <v>0.34310229427479083</v>
      </c>
      <c r="L142" s="358">
        <f t="shared" ref="L142:L181" si="10">SUM(C142:E142)</f>
        <v>2.6149517298899121</v>
      </c>
      <c r="M142" s="347">
        <f>L142*1000/VLOOKUP(B142,GDP!$A$3:$C$39,3,FALSE)</f>
        <v>1.2737147809608088E-3</v>
      </c>
      <c r="P142" s="410">
        <v>2.3387068380389171</v>
      </c>
      <c r="Q142" s="390">
        <v>1.4935189817072563</v>
      </c>
      <c r="R142" s="163">
        <v>1.8866978143438149</v>
      </c>
      <c r="AC142" s="64">
        <v>1508.3561838843923</v>
      </c>
      <c r="AD142" s="130">
        <v>2999.9670155270214</v>
      </c>
      <c r="AE142" s="65">
        <v>14981.101131624977</v>
      </c>
    </row>
    <row r="143" spans="1:32" x14ac:dyDescent="0.2">
      <c r="A143" s="106" t="s">
        <v>90</v>
      </c>
      <c r="B143" s="106" t="s">
        <v>22</v>
      </c>
      <c r="C143" s="410">
        <v>0.14342467364069783</v>
      </c>
      <c r="D143" s="390">
        <v>0.44337253545012567</v>
      </c>
      <c r="E143" s="390">
        <v>2.0266017877023574</v>
      </c>
      <c r="F143" s="390">
        <v>0.11065017237947253</v>
      </c>
      <c r="G143" s="390">
        <v>0.34205584179177989</v>
      </c>
      <c r="H143" s="390">
        <v>1.563495537145724</v>
      </c>
      <c r="I143" s="390">
        <v>3.2774501261225317E-2</v>
      </c>
      <c r="J143" s="390">
        <v>0.10131669365834582</v>
      </c>
      <c r="K143" s="163">
        <v>0.46310625055663346</v>
      </c>
      <c r="L143" s="358">
        <f t="shared" si="10"/>
        <v>2.613398996793181</v>
      </c>
      <c r="M143" s="347">
        <f>L143*1000/VLOOKUP(B143,GDP!$A$3:$C$39,3,FALSE)</f>
        <v>1.2882733250287051E-3</v>
      </c>
      <c r="P143" s="410">
        <v>2.6827084999381521</v>
      </c>
      <c r="Q143" s="390">
        <v>1.7132015017345052</v>
      </c>
      <c r="R143" s="163">
        <v>2.1642132228933346</v>
      </c>
      <c r="AC143" s="64">
        <v>1730.2211160566155</v>
      </c>
      <c r="AD143" s="130">
        <v>3441.2337968947718</v>
      </c>
      <c r="AE143" s="65">
        <v>17184.679452147138</v>
      </c>
    </row>
    <row r="144" spans="1:32" x14ac:dyDescent="0.2">
      <c r="A144" s="106" t="s">
        <v>91</v>
      </c>
      <c r="B144" s="106" t="s">
        <v>42</v>
      </c>
      <c r="C144" s="410">
        <v>0.14525936922273869</v>
      </c>
      <c r="D144" s="390">
        <v>0.44904417904770105</v>
      </c>
      <c r="E144" s="390">
        <v>2.0525261788971969</v>
      </c>
      <c r="F144" s="390">
        <v>0.11516449616761631</v>
      </c>
      <c r="G144" s="390">
        <v>0.35601109184036134</v>
      </c>
      <c r="H144" s="390">
        <v>1.6272832831944868</v>
      </c>
      <c r="I144" s="390">
        <v>3.0094873055122377E-2</v>
      </c>
      <c r="J144" s="390">
        <v>9.3033087207339715E-2</v>
      </c>
      <c r="K144" s="163">
        <v>0.42524289570271023</v>
      </c>
      <c r="L144" s="358">
        <f t="shared" si="10"/>
        <v>2.6468297271676366</v>
      </c>
      <c r="M144" s="347">
        <f>L144*1000/VLOOKUP(B144,GDP!$A$3:$C$39,3,FALSE)</f>
        <v>4.1905214458112456E-3</v>
      </c>
      <c r="P144" s="410">
        <v>2.8166990367788913</v>
      </c>
      <c r="Q144" s="390">
        <v>1.7987690499564084</v>
      </c>
      <c r="R144" s="163">
        <v>2.2723069988589271</v>
      </c>
      <c r="AC144" s="64">
        <v>1816.6387257965312</v>
      </c>
      <c r="AD144" s="130">
        <v>3613.1096320259671</v>
      </c>
      <c r="AE144" s="65">
        <v>18042.985311796932</v>
      </c>
    </row>
    <row r="145" spans="1:31" x14ac:dyDescent="0.2">
      <c r="A145" s="106" t="s">
        <v>92</v>
      </c>
      <c r="B145" s="106" t="s">
        <v>24</v>
      </c>
      <c r="C145" s="410">
        <v>0.14037240735421169</v>
      </c>
      <c r="D145" s="390">
        <v>0.43393698291961402</v>
      </c>
      <c r="E145" s="390">
        <v>1.9834730278054882</v>
      </c>
      <c r="F145" s="390">
        <v>0.1041566042947784</v>
      </c>
      <c r="G145" s="390">
        <v>0.32198210083252632</v>
      </c>
      <c r="H145" s="390">
        <v>1.471740915329566</v>
      </c>
      <c r="I145" s="390">
        <v>3.6215803059433282E-2</v>
      </c>
      <c r="J145" s="390">
        <v>0.11195488208708766</v>
      </c>
      <c r="K145" s="163">
        <v>0.51173211247592199</v>
      </c>
      <c r="L145" s="358">
        <f t="shared" si="10"/>
        <v>2.5577824180793138</v>
      </c>
      <c r="M145" s="347">
        <f>L145*1000/VLOOKUP(B145,GDP!$A$3:$C$39,3,FALSE)</f>
        <v>8.6460494302664976E-4</v>
      </c>
      <c r="P145" s="410">
        <v>2.8479010438542312</v>
      </c>
      <c r="Q145" s="390">
        <v>1.8186949291116856</v>
      </c>
      <c r="R145" s="163">
        <v>2.297478498593176</v>
      </c>
      <c r="AC145" s="64">
        <v>1836.7625564349869</v>
      </c>
      <c r="AD145" s="130">
        <v>3653.1338841133952</v>
      </c>
      <c r="AE145" s="65">
        <v>18242.856632093444</v>
      </c>
    </row>
    <row r="146" spans="1:31" x14ac:dyDescent="0.2">
      <c r="A146" s="106" t="s">
        <v>93</v>
      </c>
      <c r="B146" s="106" t="s">
        <v>54</v>
      </c>
      <c r="C146" s="410">
        <v>0.10727783486434384</v>
      </c>
      <c r="D146" s="390">
        <v>0.33163084449862312</v>
      </c>
      <c r="E146" s="390">
        <v>1.5158441459073044</v>
      </c>
      <c r="F146" s="390">
        <v>9.9163977503654896E-2</v>
      </c>
      <c r="G146" s="390">
        <v>0.30654825989883838</v>
      </c>
      <c r="H146" s="390">
        <v>1.4011947106676752</v>
      </c>
      <c r="I146" s="390">
        <v>8.1138573606889426E-3</v>
      </c>
      <c r="J146" s="390">
        <v>2.5082584599784762E-2</v>
      </c>
      <c r="K146" s="163">
        <v>0.11464943523962921</v>
      </c>
      <c r="L146" s="358">
        <f t="shared" si="10"/>
        <v>1.9547528252702713</v>
      </c>
      <c r="M146" s="347">
        <f>L146*1000/VLOOKUP(B146,GDP!$A$3:$C$39,3,FALSE)</f>
        <v>1.576475864990045E-3</v>
      </c>
      <c r="P146" s="410">
        <v>2.6878401984638147</v>
      </c>
      <c r="Q146" s="390">
        <v>1.7164786500422018</v>
      </c>
      <c r="R146" s="163">
        <v>2.1683531023492644</v>
      </c>
      <c r="AC146" s="64">
        <v>1733.5308208383847</v>
      </c>
      <c r="AD146" s="130">
        <v>3447.8164630332644</v>
      </c>
      <c r="AE146" s="65">
        <v>17217.551675950283</v>
      </c>
    </row>
    <row r="147" spans="1:31" x14ac:dyDescent="0.2">
      <c r="A147" s="106" t="s">
        <v>94</v>
      </c>
      <c r="B147" s="106" t="s">
        <v>54</v>
      </c>
      <c r="C147" s="410">
        <v>9.3292740083012596E-2</v>
      </c>
      <c r="D147" s="390">
        <v>0.2051776561074852</v>
      </c>
      <c r="E147" s="390">
        <v>0.61136444982287186</v>
      </c>
      <c r="F147" s="390">
        <v>9.0933041529877592E-2</v>
      </c>
      <c r="G147" s="390">
        <v>0.19998799807169743</v>
      </c>
      <c r="H147" s="390">
        <v>0.59590091207704576</v>
      </c>
      <c r="I147" s="390">
        <v>2.3596985531350117E-3</v>
      </c>
      <c r="J147" s="390">
        <v>5.1896580357877666E-3</v>
      </c>
      <c r="K147" s="163">
        <v>1.5463537745826145E-2</v>
      </c>
      <c r="L147" s="358">
        <f t="shared" si="10"/>
        <v>0.90983484601336961</v>
      </c>
      <c r="M147" s="347">
        <f>L147*1000/VLOOKUP(B147,GDP!$A$3:$C$39,3,FALSE)</f>
        <v>7.3376677466558727E-4</v>
      </c>
      <c r="P147" s="410">
        <v>1.8407520705384821</v>
      </c>
      <c r="Q147" s="390">
        <v>1.5136638324455094</v>
      </c>
      <c r="R147" s="163">
        <v>2.1271548953454911</v>
      </c>
      <c r="AC147" s="64">
        <v>856.89932879486093</v>
      </c>
      <c r="AD147" s="130">
        <v>2744.2837368550263</v>
      </c>
      <c r="AE147" s="65">
        <v>17395.176810124733</v>
      </c>
    </row>
    <row r="148" spans="1:31" x14ac:dyDescent="0.2">
      <c r="A148" s="106" t="s">
        <v>95</v>
      </c>
      <c r="B148" s="106" t="s">
        <v>58</v>
      </c>
      <c r="C148" s="410">
        <v>8.8777907780379237E-2</v>
      </c>
      <c r="D148" s="390">
        <v>0.1952482370685717</v>
      </c>
      <c r="E148" s="390">
        <v>0.58177792503770709</v>
      </c>
      <c r="F148" s="390">
        <v>8.7204172669855196E-2</v>
      </c>
      <c r="G148" s="390">
        <v>0.19178713944163886</v>
      </c>
      <c r="H148" s="390">
        <v>0.57146494999638708</v>
      </c>
      <c r="I148" s="390">
        <v>1.5737351105240389E-3</v>
      </c>
      <c r="J148" s="390">
        <v>3.4610976269328323E-3</v>
      </c>
      <c r="K148" s="163">
        <v>1.0312975041320026E-2</v>
      </c>
      <c r="L148" s="358">
        <f t="shared" si="10"/>
        <v>0.86580406988665803</v>
      </c>
      <c r="M148" s="347">
        <f>L148*1000/VLOOKUP(B148,GDP!$A$3:$C$39,3,FALSE)</f>
        <v>4.2172382328337972E-4</v>
      </c>
      <c r="P148" s="410">
        <v>1.7379761478240625</v>
      </c>
      <c r="Q148" s="390">
        <v>1.4291504427560862</v>
      </c>
      <c r="R148" s="163">
        <v>2.0083880550823845</v>
      </c>
      <c r="AC148" s="64">
        <v>809.05550419739893</v>
      </c>
      <c r="AD148" s="130">
        <v>2591.0603355292074</v>
      </c>
      <c r="AE148" s="65">
        <v>16423.940446436685</v>
      </c>
    </row>
    <row r="149" spans="1:31" x14ac:dyDescent="0.2">
      <c r="A149" s="106" t="s">
        <v>96</v>
      </c>
      <c r="B149" s="106" t="s">
        <v>24</v>
      </c>
      <c r="C149" s="410">
        <v>0.12554818163707271</v>
      </c>
      <c r="D149" s="390">
        <v>0.27611667975375387</v>
      </c>
      <c r="E149" s="390">
        <v>0.82274027887393064</v>
      </c>
      <c r="F149" s="390">
        <v>0.12553761778008718</v>
      </c>
      <c r="G149" s="390">
        <v>0.27609344678392345</v>
      </c>
      <c r="H149" s="390">
        <v>0.8226710519800885</v>
      </c>
      <c r="I149" s="390">
        <v>1.056385698553712E-5</v>
      </c>
      <c r="J149" s="390">
        <v>2.3232969830434406E-5</v>
      </c>
      <c r="K149" s="163">
        <v>6.9226893842154241E-5</v>
      </c>
      <c r="L149" s="358">
        <f t="shared" si="10"/>
        <v>1.2244051402647571</v>
      </c>
      <c r="M149" s="347">
        <f>L149*1000/VLOOKUP(B149,GDP!$A$3:$C$39,3,FALSE)</f>
        <v>4.1388459356722374E-4</v>
      </c>
      <c r="P149" s="410">
        <v>2.5624900571947555</v>
      </c>
      <c r="Q149" s="390">
        <v>2.1071542347591983</v>
      </c>
      <c r="R149" s="163">
        <v>2.9611881777437974</v>
      </c>
      <c r="AC149" s="64">
        <v>1192.8798262393623</v>
      </c>
      <c r="AD149" s="130">
        <v>3820.2862310268188</v>
      </c>
      <c r="AE149" s="65">
        <v>24215.628129675126</v>
      </c>
    </row>
    <row r="150" spans="1:31" x14ac:dyDescent="0.2">
      <c r="A150" s="106" t="s">
        <v>97</v>
      </c>
      <c r="B150" s="106" t="s">
        <v>32</v>
      </c>
      <c r="C150" s="410">
        <v>0.10000784883462023</v>
      </c>
      <c r="D150" s="390">
        <v>0.21994611797210345</v>
      </c>
      <c r="E150" s="390">
        <v>0.65536979004306839</v>
      </c>
      <c r="F150" s="390">
        <v>9.6427180253360611E-2</v>
      </c>
      <c r="G150" s="390">
        <v>0.21207119451989437</v>
      </c>
      <c r="H150" s="390">
        <v>0.63190501159158374</v>
      </c>
      <c r="I150" s="390">
        <v>3.5806685812596207E-3</v>
      </c>
      <c r="J150" s="390">
        <v>7.8749234522090955E-3</v>
      </c>
      <c r="K150" s="163">
        <v>2.3464778451484633E-2</v>
      </c>
      <c r="L150" s="358">
        <f t="shared" si="10"/>
        <v>0.97532375684979211</v>
      </c>
      <c r="M150" s="347">
        <f>L150*1000/VLOOKUP(B150,GDP!$A$3:$C$39,3,FALSE)</f>
        <v>5.7010838801135162E-4</v>
      </c>
      <c r="P150" s="410">
        <v>2.0683505818590855</v>
      </c>
      <c r="Q150" s="390">
        <v>1.7008197457367857</v>
      </c>
      <c r="R150" s="163">
        <v>2.3901654850265563</v>
      </c>
      <c r="AC150" s="64">
        <v>962.85005116904938</v>
      </c>
      <c r="AD150" s="130">
        <v>3083.5987935355447</v>
      </c>
      <c r="AE150" s="65">
        <v>19545.991365495516</v>
      </c>
    </row>
    <row r="151" spans="1:31" x14ac:dyDescent="0.2">
      <c r="A151" s="106" t="s">
        <v>98</v>
      </c>
      <c r="B151" s="106" t="s">
        <v>22</v>
      </c>
      <c r="C151" s="410">
        <v>7.4537229652295853E-2</v>
      </c>
      <c r="D151" s="390">
        <v>0.16392887655776048</v>
      </c>
      <c r="E151" s="390">
        <v>0.48845614736097243</v>
      </c>
      <c r="F151" s="390">
        <v>7.2248300710414923E-2</v>
      </c>
      <c r="G151" s="390">
        <v>0.15889486131848432</v>
      </c>
      <c r="H151" s="390">
        <v>0.47345637586759026</v>
      </c>
      <c r="I151" s="390">
        <v>2.288928941880927E-3</v>
      </c>
      <c r="J151" s="390">
        <v>5.0340152392761538E-3</v>
      </c>
      <c r="K151" s="163">
        <v>1.4999771493382132E-2</v>
      </c>
      <c r="L151" s="358">
        <f t="shared" si="10"/>
        <v>0.72692225357102869</v>
      </c>
      <c r="M151" s="347">
        <f>L151*1000/VLOOKUP(B151,GDP!$A$3:$C$39,3,FALSE)</f>
        <v>3.583358491353317E-4</v>
      </c>
      <c r="P151" s="410">
        <v>2.0600797481415332</v>
      </c>
      <c r="Q151" s="390">
        <v>1.6940185789404509</v>
      </c>
      <c r="R151" s="163">
        <v>2.3806077913466392</v>
      </c>
      <c r="AC151" s="64">
        <v>958.99984669307582</v>
      </c>
      <c r="AD151" s="130">
        <v>3071.2682277713716</v>
      </c>
      <c r="AE151" s="65">
        <v>19467.83167349426</v>
      </c>
    </row>
    <row r="152" spans="1:31" x14ac:dyDescent="0.2">
      <c r="A152" s="106" t="s">
        <v>99</v>
      </c>
      <c r="B152" s="106" t="s">
        <v>16</v>
      </c>
      <c r="C152" s="410">
        <v>0.12349305918991872</v>
      </c>
      <c r="D152" s="390">
        <v>0.13762352560061591</v>
      </c>
      <c r="E152" s="390">
        <v>0.31140793043856513</v>
      </c>
      <c r="F152" s="390">
        <v>0.11030996546407645</v>
      </c>
      <c r="G152" s="390">
        <v>0.12293198059577826</v>
      </c>
      <c r="H152" s="390">
        <v>0.27816460517905689</v>
      </c>
      <c r="I152" s="390">
        <v>1.3183093725842263E-2</v>
      </c>
      <c r="J152" s="390">
        <v>1.4691545004837658E-2</v>
      </c>
      <c r="K152" s="163">
        <v>3.3243325259508245E-2</v>
      </c>
      <c r="L152" s="358">
        <f t="shared" si="10"/>
        <v>0.57252451522909975</v>
      </c>
      <c r="M152" s="347">
        <f>L152*1000/VLOOKUP(B152,GDP!$A$3:$C$39,3,FALSE)</f>
        <v>2.7788135592000259E-3</v>
      </c>
      <c r="P152" s="410">
        <v>2.5076863785455563</v>
      </c>
      <c r="Q152" s="390">
        <v>1.8155850399217859</v>
      </c>
      <c r="R152" s="163">
        <v>2.7652307277870793</v>
      </c>
      <c r="AC152" s="64">
        <v>1392.9650603848593</v>
      </c>
      <c r="AD152" s="130">
        <v>3361.9500352476302</v>
      </c>
      <c r="AE152" s="65">
        <v>19928.837867269918</v>
      </c>
    </row>
    <row r="153" spans="1:31" x14ac:dyDescent="0.2">
      <c r="A153" s="106" t="s">
        <v>100</v>
      </c>
      <c r="B153" s="106" t="s">
        <v>30</v>
      </c>
      <c r="C153" s="410">
        <v>9.6421453673253221E-2</v>
      </c>
      <c r="D153" s="390">
        <v>0.10745430135990058</v>
      </c>
      <c r="E153" s="390">
        <v>0.24314245298667733</v>
      </c>
      <c r="F153" s="390">
        <v>9.1977762933066559E-2</v>
      </c>
      <c r="G153" s="390">
        <v>0.10250214947092039</v>
      </c>
      <c r="H153" s="390">
        <v>0.23193696058096719</v>
      </c>
      <c r="I153" s="390">
        <v>4.4436907401866647E-3</v>
      </c>
      <c r="J153" s="390">
        <v>4.9521518889801977E-3</v>
      </c>
      <c r="K153" s="163">
        <v>1.1205492405710124E-2</v>
      </c>
      <c r="L153" s="358">
        <f t="shared" si="10"/>
        <v>0.44701820801983116</v>
      </c>
      <c r="M153" s="347">
        <f>L153*1000/VLOOKUP(B153,GDP!$A$3:$C$39,3,FALSE)</f>
        <v>1.7745084891879718E-3</v>
      </c>
      <c r="P153" s="410">
        <v>2.0470852471466099</v>
      </c>
      <c r="Q153" s="390">
        <v>1.4821061285660515</v>
      </c>
      <c r="R153" s="163">
        <v>2.2573249494988947</v>
      </c>
      <c r="AC153" s="64">
        <v>1137.1111831609485</v>
      </c>
      <c r="AD153" s="130">
        <v>2744.4414013171313</v>
      </c>
      <c r="AE153" s="65">
        <v>16268.393982554719</v>
      </c>
    </row>
    <row r="154" spans="1:31" x14ac:dyDescent="0.2">
      <c r="A154" s="106" t="s">
        <v>101</v>
      </c>
      <c r="B154" s="106" t="s">
        <v>62</v>
      </c>
      <c r="C154" s="410">
        <v>9.7770416090982332E-2</v>
      </c>
      <c r="D154" s="390">
        <v>0.13172615989441622</v>
      </c>
      <c r="E154" s="390">
        <v>0.50818850701239915</v>
      </c>
      <c r="F154" s="390">
        <v>8.4524137289295073E-2</v>
      </c>
      <c r="G154" s="390">
        <v>0.11387943785721699</v>
      </c>
      <c r="H154" s="390">
        <v>0.43933734613122627</v>
      </c>
      <c r="I154" s="390">
        <v>1.3246278801687258E-2</v>
      </c>
      <c r="J154" s="390">
        <v>1.7846722037199222E-2</v>
      </c>
      <c r="K154" s="163">
        <v>6.8851160881172893E-2</v>
      </c>
      <c r="L154" s="358">
        <f t="shared" si="10"/>
        <v>0.73768508299779767</v>
      </c>
      <c r="M154" s="347">
        <f>L154*1000/VLOOKUP(B154,GDP!$A$3:$C$39,3,FALSE)</f>
        <v>1.8848548910834816E-3</v>
      </c>
      <c r="P154" s="410">
        <v>2.5066399456872333</v>
      </c>
      <c r="Q154" s="390">
        <v>1.7333792187839006</v>
      </c>
      <c r="R154" s="163">
        <v>2.5898967740024053</v>
      </c>
      <c r="AC154" s="64">
        <v>1378.59118001048</v>
      </c>
      <c r="AD154" s="130">
        <v>3143.9692087785324</v>
      </c>
      <c r="AE154" s="65">
        <v>19918.363808710645</v>
      </c>
    </row>
    <row r="155" spans="1:31" x14ac:dyDescent="0.2">
      <c r="A155" s="106" t="s">
        <v>102</v>
      </c>
      <c r="B155" s="106" t="s">
        <v>54</v>
      </c>
      <c r="C155" s="410">
        <v>9.6117138396892399E-2</v>
      </c>
      <c r="D155" s="390">
        <v>8.8542485685614861E-2</v>
      </c>
      <c r="E155" s="390">
        <v>5.6468568317606015E-2</v>
      </c>
      <c r="F155" s="390">
        <v>9.5806433636680094E-2</v>
      </c>
      <c r="G155" s="390">
        <v>8.8256266471826439E-2</v>
      </c>
      <c r="H155" s="390">
        <v>5.6286030080707969E-2</v>
      </c>
      <c r="I155" s="390">
        <v>3.1070476021230985E-4</v>
      </c>
      <c r="J155" s="390">
        <v>2.8621921378841524E-4</v>
      </c>
      <c r="K155" s="163">
        <v>1.8253823689804596E-4</v>
      </c>
      <c r="L155" s="358">
        <f t="shared" si="10"/>
        <v>0.24112819240011327</v>
      </c>
      <c r="M155" s="347">
        <f>L155*1000/VLOOKUP(B155,GDP!$A$3:$C$39,3,FALSE)</f>
        <v>1.9446590421727414E-4</v>
      </c>
      <c r="P155" s="410">
        <v>1.8440789274844878</v>
      </c>
      <c r="Q155" s="390">
        <v>1.3691096048551878</v>
      </c>
      <c r="R155" s="163">
        <v>2.0807916890671607</v>
      </c>
      <c r="AC155" s="64">
        <v>1034.4925170247466</v>
      </c>
      <c r="AD155" s="130">
        <v>2587.1434590722392</v>
      </c>
      <c r="AE155" s="65">
        <v>13989.319297575094</v>
      </c>
    </row>
    <row r="156" spans="1:31" x14ac:dyDescent="0.2">
      <c r="A156" s="106" t="s">
        <v>103</v>
      </c>
      <c r="B156" s="106" t="s">
        <v>60</v>
      </c>
      <c r="C156" s="410">
        <v>9.916204550050596E-2</v>
      </c>
      <c r="D156" s="390">
        <v>0.10051548710928085</v>
      </c>
      <c r="E156" s="390">
        <v>0.13256787620805921</v>
      </c>
      <c r="F156" s="390">
        <v>9.4149461797420453E-2</v>
      </c>
      <c r="G156" s="390">
        <v>9.5434487720365335E-2</v>
      </c>
      <c r="H156" s="390">
        <v>0.12586664719973079</v>
      </c>
      <c r="I156" s="390">
        <v>5.0125837030855144E-3</v>
      </c>
      <c r="J156" s="390">
        <v>5.0809993889155153E-3</v>
      </c>
      <c r="K156" s="163">
        <v>6.7012290083284434E-3</v>
      </c>
      <c r="L156" s="358">
        <f t="shared" si="10"/>
        <v>0.33224540881784603</v>
      </c>
      <c r="M156" s="347">
        <f>L156*1000/VLOOKUP(B156,GDP!$A$3:$C$39,3,FALSE)</f>
        <v>1.4725623551477061E-3</v>
      </c>
      <c r="P156" s="410">
        <v>2.3607243616530207</v>
      </c>
      <c r="Q156" s="390">
        <v>2.0350158371107612</v>
      </c>
      <c r="R156" s="163">
        <v>2.386722897316337</v>
      </c>
      <c r="AC156" s="64">
        <v>1135.200219765768</v>
      </c>
      <c r="AD156" s="130">
        <v>2985.0246386904223</v>
      </c>
      <c r="AE156" s="65">
        <v>16985.611155847702</v>
      </c>
    </row>
    <row r="157" spans="1:31" x14ac:dyDescent="0.2">
      <c r="A157" s="106" t="s">
        <v>104</v>
      </c>
      <c r="B157" s="106" t="s">
        <v>56</v>
      </c>
      <c r="C157" s="410">
        <v>9.1737391505468058E-2</v>
      </c>
      <c r="D157" s="390">
        <v>9.2989495595468319E-2</v>
      </c>
      <c r="E157" s="390">
        <v>0.12264199572895156</v>
      </c>
      <c r="F157" s="390">
        <v>8.9005610558825846E-2</v>
      </c>
      <c r="G157" s="390">
        <v>9.0220429153346646E-2</v>
      </c>
      <c r="H157" s="390">
        <v>0.11898992908859417</v>
      </c>
      <c r="I157" s="390">
        <v>2.7317809466422078E-3</v>
      </c>
      <c r="J157" s="390">
        <v>2.7690664421216775E-3</v>
      </c>
      <c r="K157" s="163">
        <v>3.6520666403573854E-3</v>
      </c>
      <c r="L157" s="358">
        <f t="shared" si="10"/>
        <v>0.30736888282988795</v>
      </c>
      <c r="M157" s="347">
        <f>L157*1000/VLOOKUP(B157,GDP!$A$3:$C$39,3,FALSE)</f>
        <v>8.6671408462706348E-4</v>
      </c>
      <c r="P157" s="410">
        <v>2.2798414593568381</v>
      </c>
      <c r="Q157" s="390">
        <v>1.965292327751559</v>
      </c>
      <c r="R157" s="163">
        <v>2.3049492357879218</v>
      </c>
      <c r="AC157" s="64">
        <v>1096.3061032168853</v>
      </c>
      <c r="AD157" s="130">
        <v>2882.7520226558113</v>
      </c>
      <c r="AE157" s="65">
        <v>16403.651842903015</v>
      </c>
    </row>
    <row r="158" spans="1:31" x14ac:dyDescent="0.2">
      <c r="A158" s="106" t="s">
        <v>105</v>
      </c>
      <c r="B158" s="106" t="s">
        <v>4</v>
      </c>
      <c r="C158" s="410">
        <v>7.7372189890921761E-2</v>
      </c>
      <c r="D158" s="390">
        <v>0.20151820267700729</v>
      </c>
      <c r="E158" s="390">
        <v>0.24757372061899918</v>
      </c>
      <c r="F158" s="390">
        <v>6.9016289166798639E-2</v>
      </c>
      <c r="G158" s="390">
        <v>0.17975500716649265</v>
      </c>
      <c r="H158" s="390">
        <v>0.22083670523516971</v>
      </c>
      <c r="I158" s="390">
        <v>8.3559007241231203E-3</v>
      </c>
      <c r="J158" s="390">
        <v>2.1763195510514647E-2</v>
      </c>
      <c r="K158" s="163">
        <v>2.6737015383829475E-2</v>
      </c>
      <c r="L158" s="358">
        <f t="shared" si="10"/>
        <v>0.52646411318692821</v>
      </c>
      <c r="M158" s="347">
        <f>L158*1000/VLOOKUP(B158,GDP!$A$3:$C$39,3,FALSE)</f>
        <v>1.6266062114544619E-3</v>
      </c>
      <c r="P158" s="410">
        <v>2.703828500596273</v>
      </c>
      <c r="Q158" s="390">
        <v>2.1148167639914206</v>
      </c>
      <c r="R158" s="163">
        <v>3.2002806628615521</v>
      </c>
      <c r="AC158" s="64">
        <v>1581.2029228634267</v>
      </c>
      <c r="AD158" s="130">
        <v>3643.1418255389895</v>
      </c>
      <c r="AE158" s="65">
        <v>19785.140008851169</v>
      </c>
    </row>
    <row r="159" spans="1:31" x14ac:dyDescent="0.2">
      <c r="A159" s="106" t="s">
        <v>106</v>
      </c>
      <c r="B159" s="106" t="s">
        <v>46</v>
      </c>
      <c r="C159" s="410">
        <v>8.3002274781882643E-2</v>
      </c>
      <c r="D159" s="390">
        <v>9.2499657578215488E-2</v>
      </c>
      <c r="E159" s="390">
        <v>0.20930380040038088</v>
      </c>
      <c r="F159" s="390">
        <v>7.9726392889621189E-2</v>
      </c>
      <c r="G159" s="390">
        <v>8.8848938919032394E-2</v>
      </c>
      <c r="H159" s="390">
        <v>0.20104312885234307</v>
      </c>
      <c r="I159" s="390">
        <v>3.2758818922614596E-3</v>
      </c>
      <c r="J159" s="390">
        <v>3.6507186591830973E-3</v>
      </c>
      <c r="K159" s="163">
        <v>8.2606715480378155E-3</v>
      </c>
      <c r="L159" s="358">
        <f t="shared" si="10"/>
        <v>0.38480573276047902</v>
      </c>
      <c r="M159" s="347">
        <f>L159*1000/VLOOKUP(B159,GDP!$A$3:$C$39,3,FALSE)</f>
        <v>1.6464813094657531E-3</v>
      </c>
      <c r="P159" s="410">
        <v>2.1805389179257535</v>
      </c>
      <c r="Q159" s="390">
        <v>1.5787276559875902</v>
      </c>
      <c r="R159" s="163">
        <v>2.4044845761299163</v>
      </c>
      <c r="AC159" s="64">
        <v>1211.2417850439756</v>
      </c>
      <c r="AD159" s="130">
        <v>2923.3571449357919</v>
      </c>
      <c r="AE159" s="65">
        <v>17328.963833116366</v>
      </c>
    </row>
    <row r="160" spans="1:31" x14ac:dyDescent="0.2">
      <c r="A160" s="106" t="s">
        <v>107</v>
      </c>
      <c r="B160" s="106" t="s">
        <v>6</v>
      </c>
      <c r="C160" s="410">
        <v>7.6445364012016362E-2</v>
      </c>
      <c r="D160" s="390">
        <v>0.1991042567156113</v>
      </c>
      <c r="E160" s="390">
        <v>0.2446080848843758</v>
      </c>
      <c r="F160" s="390">
        <v>6.2317583317914947E-2</v>
      </c>
      <c r="G160" s="390">
        <v>0.16230802570154917</v>
      </c>
      <c r="H160" s="390">
        <v>0.19940234319011954</v>
      </c>
      <c r="I160" s="390">
        <v>1.4127780694101418E-2</v>
      </c>
      <c r="J160" s="390">
        <v>3.6796231014062139E-2</v>
      </c>
      <c r="K160" s="163">
        <v>4.5205741694256264E-2</v>
      </c>
      <c r="L160" s="358">
        <f t="shared" si="10"/>
        <v>0.52015770561200347</v>
      </c>
      <c r="M160" s="347">
        <f>L160*1000/VLOOKUP(B160,GDP!$A$3:$C$39,3,FALSE)</f>
        <v>1.3407128512492002E-3</v>
      </c>
      <c r="P160" s="410">
        <v>2.859211156429549</v>
      </c>
      <c r="Q160" s="390">
        <v>2.2363503025709766</v>
      </c>
      <c r="R160" s="163">
        <v>3.3841932552089014</v>
      </c>
      <c r="AC160" s="64">
        <v>1672.070930768394</v>
      </c>
      <c r="AD160" s="130">
        <v>3852.5046058723951</v>
      </c>
      <c r="AE160" s="65">
        <v>20922.145406911939</v>
      </c>
    </row>
    <row r="161" spans="1:31" x14ac:dyDescent="0.2">
      <c r="A161" s="106" t="s">
        <v>108</v>
      </c>
      <c r="B161" s="106" t="s">
        <v>26</v>
      </c>
      <c r="C161" s="410">
        <v>8.7977309475480839E-2</v>
      </c>
      <c r="D161" s="390">
        <v>8.5601313945341706E-2</v>
      </c>
      <c r="E161" s="390">
        <v>8.0713461765539521E-2</v>
      </c>
      <c r="F161" s="390">
        <v>8.425323770774229E-2</v>
      </c>
      <c r="G161" s="390">
        <v>8.1977817859296739E-2</v>
      </c>
      <c r="H161" s="390">
        <v>7.7296868032114843E-2</v>
      </c>
      <c r="I161" s="390">
        <v>3.7240717677385557E-3</v>
      </c>
      <c r="J161" s="390">
        <v>3.6234960860449688E-3</v>
      </c>
      <c r="K161" s="163">
        <v>3.416593733424675E-3</v>
      </c>
      <c r="L161" s="358">
        <f t="shared" si="10"/>
        <v>0.25429208518636204</v>
      </c>
      <c r="M161" s="347">
        <f>L161*1000/VLOOKUP(B161,GDP!$A$3:$C$39,3,FALSE)</f>
        <v>1.1970066145093299E-3</v>
      </c>
      <c r="P161" s="410">
        <v>2.4343346711198399</v>
      </c>
      <c r="Q161" s="390">
        <v>1.9515472363505235</v>
      </c>
      <c r="R161" s="163">
        <v>2.5514027209229533</v>
      </c>
      <c r="AC161" s="64">
        <v>1268.105855644907</v>
      </c>
      <c r="AD161" s="130">
        <v>3275.1696805327824</v>
      </c>
      <c r="AE161" s="65">
        <v>17655.431089887581</v>
      </c>
    </row>
    <row r="162" spans="1:31" x14ac:dyDescent="0.2">
      <c r="A162" s="106" t="s">
        <v>109</v>
      </c>
      <c r="B162" s="106" t="s">
        <v>20</v>
      </c>
      <c r="C162" s="410">
        <v>6.5586943506334636E-2</v>
      </c>
      <c r="D162" s="390">
        <v>6.6482125709220824E-2</v>
      </c>
      <c r="E162" s="390">
        <v>8.76819529460834E-2</v>
      </c>
      <c r="F162" s="390">
        <v>5.9298534962631579E-2</v>
      </c>
      <c r="G162" s="390">
        <v>6.0107888018558708E-2</v>
      </c>
      <c r="H162" s="390">
        <v>7.9275097670361241E-2</v>
      </c>
      <c r="I162" s="390">
        <v>6.2884085437030597E-3</v>
      </c>
      <c r="J162" s="390">
        <v>6.3742376906621148E-3</v>
      </c>
      <c r="K162" s="163">
        <v>8.4068552757221582E-3</v>
      </c>
      <c r="L162" s="358">
        <f t="shared" si="10"/>
        <v>0.21975102216163883</v>
      </c>
      <c r="M162" s="347">
        <f>L162*1000/VLOOKUP(B162,GDP!$A$3:$C$39,3,FALSE)</f>
        <v>1.2553973101867453E-3</v>
      </c>
      <c r="P162" s="410">
        <v>2.3416251811893432</v>
      </c>
      <c r="Q162" s="390">
        <v>2.0185517655949314</v>
      </c>
      <c r="R162" s="163">
        <v>2.3674133785630698</v>
      </c>
      <c r="AC162" s="64">
        <v>1126.0160074062483</v>
      </c>
      <c r="AD162" s="130">
        <v>2960.8746255889569</v>
      </c>
      <c r="AE162" s="65">
        <v>16848.190939400145</v>
      </c>
    </row>
    <row r="163" spans="1:31" x14ac:dyDescent="0.2">
      <c r="A163" s="106" t="s">
        <v>110</v>
      </c>
      <c r="B163" s="106" t="s">
        <v>14</v>
      </c>
      <c r="C163" s="410">
        <v>2.9960087013638996E-2</v>
      </c>
      <c r="D163" s="390">
        <v>0.17226355058861734</v>
      </c>
      <c r="E163" s="115" t="s">
        <v>224</v>
      </c>
      <c r="F163" s="390">
        <v>2.8279396098308825E-2</v>
      </c>
      <c r="G163" s="390">
        <v>0.16259996768964222</v>
      </c>
      <c r="H163" s="115" t="s">
        <v>224</v>
      </c>
      <c r="I163" s="390">
        <v>1.6806909153301713E-3</v>
      </c>
      <c r="J163" s="390">
        <v>9.6635828989751257E-3</v>
      </c>
      <c r="K163" s="159" t="s">
        <v>224</v>
      </c>
      <c r="L163" s="358">
        <f t="shared" si="10"/>
        <v>0.20222363760225634</v>
      </c>
      <c r="M163" s="347">
        <f>L163*1000/VLOOKUP(B163,GDP!$A$3:$C$39,3,FALSE)</f>
        <v>7.4848299122155142E-4</v>
      </c>
      <c r="P163" s="410">
        <v>2.8865977667728089</v>
      </c>
      <c r="Q163" s="390">
        <v>2.3245549382798982</v>
      </c>
      <c r="R163" s="159" t="s">
        <v>224</v>
      </c>
      <c r="AC163" s="64">
        <v>2113.3189474298397</v>
      </c>
      <c r="AD163" s="130">
        <v>3364.7990713697495</v>
      </c>
      <c r="AE163" s="159" t="s">
        <v>224</v>
      </c>
    </row>
    <row r="164" spans="1:31" x14ac:dyDescent="0.2">
      <c r="A164" s="106" t="s">
        <v>111</v>
      </c>
      <c r="B164" s="106" t="s">
        <v>28</v>
      </c>
      <c r="C164" s="410">
        <v>2.1060736773600649E-2</v>
      </c>
      <c r="D164" s="390">
        <v>0.12109435106049939</v>
      </c>
      <c r="E164" s="115" t="s">
        <v>224</v>
      </c>
      <c r="F164" s="390">
        <v>1.9180824685903972E-2</v>
      </c>
      <c r="G164" s="390">
        <v>0.11028529263307675</v>
      </c>
      <c r="H164" s="115" t="s">
        <v>224</v>
      </c>
      <c r="I164" s="390">
        <v>1.8799120876966766E-3</v>
      </c>
      <c r="J164" s="390">
        <v>1.0809058427422625E-2</v>
      </c>
      <c r="K164" s="159" t="s">
        <v>224</v>
      </c>
      <c r="L164" s="358">
        <f t="shared" si="10"/>
        <v>0.14215508783410002</v>
      </c>
      <c r="M164" s="347">
        <f>L164*1000/VLOOKUP(B164,GDP!$A$3:$C$39,3,FALSE)</f>
        <v>7.3404086436659949E-4</v>
      </c>
      <c r="P164" s="410">
        <v>2.3186783648111611</v>
      </c>
      <c r="Q164" s="390">
        <v>1.8672138201057371</v>
      </c>
      <c r="R164" s="159" t="s">
        <v>224</v>
      </c>
      <c r="AC164" s="64">
        <v>1697.5371413902747</v>
      </c>
      <c r="AD164" s="130">
        <v>2702.7966620524921</v>
      </c>
      <c r="AE164" s="159" t="s">
        <v>224</v>
      </c>
    </row>
    <row r="165" spans="1:31" x14ac:dyDescent="0.2">
      <c r="A165" s="106" t="s">
        <v>112</v>
      </c>
      <c r="B165" s="106" t="s">
        <v>44</v>
      </c>
      <c r="C165" s="410">
        <v>3.4159046900434198E-2</v>
      </c>
      <c r="D165" s="390">
        <v>0.19640659591920115</v>
      </c>
      <c r="E165" s="115" t="s">
        <v>224</v>
      </c>
      <c r="F165" s="390">
        <v>3.251485705782968E-2</v>
      </c>
      <c r="G165" s="390">
        <v>0.18695288572136845</v>
      </c>
      <c r="H165" s="115" t="s">
        <v>224</v>
      </c>
      <c r="I165" s="390">
        <v>1.6441898426045162E-3</v>
      </c>
      <c r="J165" s="390">
        <v>9.453710197832697E-3</v>
      </c>
      <c r="K165" s="159" t="s">
        <v>224</v>
      </c>
      <c r="L165" s="358">
        <f t="shared" si="10"/>
        <v>0.23056564281963535</v>
      </c>
      <c r="M165" s="347">
        <f>L165*1000/VLOOKUP(B165,GDP!$A$3:$C$39,3,FALSE)</f>
        <v>3.0516386514622566E-4</v>
      </c>
      <c r="P165" s="410">
        <v>3.0143212714762653</v>
      </c>
      <c r="Q165" s="390">
        <v>2.4274096924165542</v>
      </c>
      <c r="R165" s="159" t="s">
        <v>224</v>
      </c>
      <c r="AC165" s="64">
        <v>2206.8271270691962</v>
      </c>
      <c r="AD165" s="130">
        <v>3513.6815845363672</v>
      </c>
      <c r="AE165" s="159" t="s">
        <v>224</v>
      </c>
    </row>
    <row r="166" spans="1:31" x14ac:dyDescent="0.2">
      <c r="A166" s="106" t="s">
        <v>113</v>
      </c>
      <c r="B166" s="106" t="s">
        <v>48</v>
      </c>
      <c r="C166" s="410">
        <v>2.0003212930884882E-2</v>
      </c>
      <c r="D166" s="390">
        <v>0.14337681388867879</v>
      </c>
      <c r="E166" s="115" t="s">
        <v>224</v>
      </c>
      <c r="F166" s="390">
        <v>1.9400210628478246E-2</v>
      </c>
      <c r="G166" s="390">
        <v>0.13905468078009639</v>
      </c>
      <c r="H166" s="115" t="s">
        <v>224</v>
      </c>
      <c r="I166" s="390">
        <v>6.0300230240663646E-4</v>
      </c>
      <c r="J166" s="390">
        <v>4.3221331085823997E-3</v>
      </c>
      <c r="K166" s="159" t="s">
        <v>224</v>
      </c>
      <c r="L166" s="358">
        <f t="shared" si="10"/>
        <v>0.16338002681956368</v>
      </c>
      <c r="M166" s="347">
        <f>L166*1000/VLOOKUP(B166,GDP!$A$3:$C$39,3,FALSE)</f>
        <v>4.8635864201700878E-4</v>
      </c>
      <c r="P166" s="410">
        <v>2.734090040366056</v>
      </c>
      <c r="Q166" s="390">
        <v>2.0930895463932209</v>
      </c>
      <c r="R166" s="159" t="s">
        <v>224</v>
      </c>
      <c r="AC166" s="64">
        <v>1905.4729903538346</v>
      </c>
      <c r="AD166" s="130">
        <v>3229.4331994063418</v>
      </c>
      <c r="AE166" s="159" t="s">
        <v>224</v>
      </c>
    </row>
    <row r="167" spans="1:31" x14ac:dyDescent="0.2">
      <c r="A167" s="106" t="s">
        <v>114</v>
      </c>
      <c r="B167" s="106" t="s">
        <v>12</v>
      </c>
      <c r="C167" s="410">
        <v>9.6912303376670006E-3</v>
      </c>
      <c r="D167" s="390">
        <v>6.9463727316056323E-2</v>
      </c>
      <c r="E167" s="115" t="s">
        <v>224</v>
      </c>
      <c r="F167" s="390">
        <v>9.2984042586314805E-3</v>
      </c>
      <c r="G167" s="390">
        <v>6.6648072060118219E-2</v>
      </c>
      <c r="H167" s="115" t="s">
        <v>224</v>
      </c>
      <c r="I167" s="390">
        <v>3.9282607903552008E-4</v>
      </c>
      <c r="J167" s="390">
        <v>2.8156552559381104E-3</v>
      </c>
      <c r="K167" s="159" t="s">
        <v>224</v>
      </c>
      <c r="L167" s="358">
        <f t="shared" si="10"/>
        <v>7.9154957653723323E-2</v>
      </c>
      <c r="M167" s="347">
        <f>L167*1000/VLOOKUP(B167,GDP!$A$3:$C$39,3,FALSE)</f>
        <v>3.8557629525901569E-3</v>
      </c>
      <c r="P167" s="410">
        <v>2.1909628259695211</v>
      </c>
      <c r="Q167" s="390">
        <v>1.6772971335497675</v>
      </c>
      <c r="R167" s="159" t="s">
        <v>224</v>
      </c>
      <c r="AC167" s="64">
        <v>1526.9506220048559</v>
      </c>
      <c r="AD167" s="130">
        <v>2587.9060251811575</v>
      </c>
      <c r="AE167" s="159" t="s">
        <v>224</v>
      </c>
    </row>
    <row r="168" spans="1:31" x14ac:dyDescent="0.2">
      <c r="A168" s="106" t="s">
        <v>115</v>
      </c>
      <c r="B168" s="106" t="s">
        <v>34</v>
      </c>
      <c r="C168" s="410">
        <v>1.3080191722925294E-2</v>
      </c>
      <c r="D168" s="390">
        <v>9.3754749337817217E-2</v>
      </c>
      <c r="E168" s="115" t="s">
        <v>224</v>
      </c>
      <c r="F168" s="390">
        <v>1.2554198180326076E-2</v>
      </c>
      <c r="G168" s="390">
        <v>8.9984591087516635E-2</v>
      </c>
      <c r="H168" s="115" t="s">
        <v>224</v>
      </c>
      <c r="I168" s="390">
        <v>5.2599354259921783E-4</v>
      </c>
      <c r="J168" s="390">
        <v>3.7701582503005793E-3</v>
      </c>
      <c r="K168" s="159" t="s">
        <v>224</v>
      </c>
      <c r="L168" s="358">
        <f t="shared" si="10"/>
        <v>0.10683494106074251</v>
      </c>
      <c r="M168" s="347">
        <f>L168*1000/VLOOKUP(B168,GDP!$A$3:$C$39,3,FALSE)</f>
        <v>2.8861827604479821E-3</v>
      </c>
      <c r="P168" s="410">
        <v>3.6340724634077572</v>
      </c>
      <c r="Q168" s="390">
        <v>2.7820733668946169</v>
      </c>
      <c r="R168" s="159" t="s">
        <v>224</v>
      </c>
      <c r="AC168" s="64">
        <v>2532.6989315556684</v>
      </c>
      <c r="AD168" s="130">
        <v>4292.4680932622514</v>
      </c>
      <c r="AE168" s="159" t="s">
        <v>224</v>
      </c>
    </row>
    <row r="169" spans="1:31" x14ac:dyDescent="0.2">
      <c r="A169" s="106" t="s">
        <v>116</v>
      </c>
      <c r="B169" s="106" t="s">
        <v>8</v>
      </c>
      <c r="C169" s="410">
        <v>8.6531934506534468E-3</v>
      </c>
      <c r="D169" s="390">
        <v>7.7732797781894972E-2</v>
      </c>
      <c r="E169" s="115" t="s">
        <v>224</v>
      </c>
      <c r="F169" s="390">
        <v>8.3003397599701947E-3</v>
      </c>
      <c r="G169" s="390">
        <v>7.4563065735467032E-2</v>
      </c>
      <c r="H169" s="115" t="s">
        <v>224</v>
      </c>
      <c r="I169" s="390">
        <v>3.5285369068325205E-4</v>
      </c>
      <c r="J169" s="390">
        <v>3.1697320464279346E-3</v>
      </c>
      <c r="K169" s="159" t="s">
        <v>224</v>
      </c>
      <c r="L169" s="358">
        <f t="shared" si="10"/>
        <v>8.638599123254842E-2</v>
      </c>
      <c r="M169" s="347">
        <f>L169*1000/VLOOKUP(B169,GDP!$A$3:$C$39,3,FALSE)</f>
        <v>8.5038973886191155E-4</v>
      </c>
      <c r="P169" s="410">
        <v>3.1708001604868445</v>
      </c>
      <c r="Q169" s="390">
        <v>2.2835313516156384</v>
      </c>
      <c r="R169" s="159" t="s">
        <v>224</v>
      </c>
      <c r="AC169" s="64">
        <v>2098.2723754726476</v>
      </c>
      <c r="AD169" s="130">
        <v>3741.115365437794</v>
      </c>
      <c r="AE169" s="159" t="s">
        <v>224</v>
      </c>
    </row>
    <row r="170" spans="1:31" x14ac:dyDescent="0.2">
      <c r="A170" s="106" t="s">
        <v>117</v>
      </c>
      <c r="B170" s="106" t="s">
        <v>40</v>
      </c>
      <c r="C170" s="410">
        <v>5.9770461620597213E-3</v>
      </c>
      <c r="D170" s="390">
        <v>5.3692607624917316E-2</v>
      </c>
      <c r="E170" s="115" t="s">
        <v>224</v>
      </c>
      <c r="F170" s="390">
        <v>5.7978959633008201E-3</v>
      </c>
      <c r="G170" s="390">
        <v>5.2083277352558695E-2</v>
      </c>
      <c r="H170" s="115" t="s">
        <v>224</v>
      </c>
      <c r="I170" s="390">
        <v>1.7915019875890115E-4</v>
      </c>
      <c r="J170" s="390">
        <v>1.6093302723586219E-3</v>
      </c>
      <c r="K170" s="159" t="s">
        <v>224</v>
      </c>
      <c r="L170" s="358">
        <f t="shared" si="10"/>
        <v>5.9669653786977035E-2</v>
      </c>
      <c r="M170" s="347">
        <f>L170*1000/VLOOKUP(B170,GDP!$A$3:$C$39,3,FALSE)</f>
        <v>4.8175079756965153E-3</v>
      </c>
      <c r="P170" s="410">
        <v>2.1471994009870867</v>
      </c>
      <c r="Q170" s="390">
        <v>1.546359562934895</v>
      </c>
      <c r="R170" s="159" t="s">
        <v>224</v>
      </c>
      <c r="AC170" s="64">
        <v>1420.9060677702437</v>
      </c>
      <c r="AD170" s="130">
        <v>2533.4049025840354</v>
      </c>
      <c r="AE170" s="159" t="s">
        <v>224</v>
      </c>
    </row>
    <row r="171" spans="1:31" x14ac:dyDescent="0.2">
      <c r="A171" s="106" t="s">
        <v>118</v>
      </c>
      <c r="B171" s="106" t="s">
        <v>36</v>
      </c>
      <c r="C171" s="410">
        <v>6.8959752703272271E-3</v>
      </c>
      <c r="D171" s="390">
        <v>6.1947471098871096E-2</v>
      </c>
      <c r="E171" s="115" t="s">
        <v>224</v>
      </c>
      <c r="F171" s="390">
        <v>6.7356251763127052E-3</v>
      </c>
      <c r="G171" s="390">
        <v>6.050702468987542E-2</v>
      </c>
      <c r="H171" s="115" t="s">
        <v>224</v>
      </c>
      <c r="I171" s="390">
        <v>1.6035009401452175E-4</v>
      </c>
      <c r="J171" s="390">
        <v>1.4404464089956773E-3</v>
      </c>
      <c r="K171" s="159" t="s">
        <v>224</v>
      </c>
      <c r="L171" s="358">
        <f t="shared" si="10"/>
        <v>6.8843446369198327E-2</v>
      </c>
      <c r="M171" s="347">
        <f>L171*1000/VLOOKUP(B171,GDP!$A$3:$C$39,3,FALSE)</f>
        <v>1.0833298667023089E-3</v>
      </c>
      <c r="P171" s="410">
        <v>3.2973862277402053</v>
      </c>
      <c r="Q171" s="390">
        <v>2.3746954864144691</v>
      </c>
      <c r="R171" s="159" t="s">
        <v>224</v>
      </c>
      <c r="AC171" s="64">
        <v>2182.0405206075543</v>
      </c>
      <c r="AD171" s="130">
        <v>3890.469805100488</v>
      </c>
      <c r="AE171" s="159" t="s">
        <v>224</v>
      </c>
    </row>
    <row r="172" spans="1:31" x14ac:dyDescent="0.2">
      <c r="A172" s="106" t="s">
        <v>37</v>
      </c>
      <c r="B172" s="106" t="s">
        <v>38</v>
      </c>
      <c r="C172" s="410">
        <v>7.4816590115703999E-3</v>
      </c>
      <c r="D172" s="390">
        <v>6.720874672870937E-2</v>
      </c>
      <c r="E172" s="115" t="s">
        <v>224</v>
      </c>
      <c r="F172" s="390">
        <v>2.0111286726460544E-3</v>
      </c>
      <c r="G172" s="390">
        <v>1.8066238703164702E-2</v>
      </c>
      <c r="H172" s="115" t="s">
        <v>224</v>
      </c>
      <c r="I172" s="390">
        <v>5.4705303389243455E-3</v>
      </c>
      <c r="J172" s="390">
        <v>4.9142508025544672E-2</v>
      </c>
      <c r="K172" s="159" t="s">
        <v>224</v>
      </c>
      <c r="L172" s="358">
        <f t="shared" si="10"/>
        <v>7.4690405740279769E-2</v>
      </c>
      <c r="M172" s="347">
        <f>L172*1000/VLOOKUP(B172,GDP!$A$3:$C$39,3,FALSE)</f>
        <v>1.725908257239111E-3</v>
      </c>
      <c r="P172" s="410">
        <v>4.5182599711620393</v>
      </c>
      <c r="Q172" s="390">
        <v>3.2539383678201674</v>
      </c>
      <c r="R172" s="159" t="s">
        <v>224</v>
      </c>
      <c r="AC172" s="64">
        <v>2989.9519373171429</v>
      </c>
      <c r="AD172" s="130">
        <v>5330.935709477666</v>
      </c>
      <c r="AE172" s="159" t="s">
        <v>224</v>
      </c>
    </row>
    <row r="173" spans="1:31" x14ac:dyDescent="0.2">
      <c r="A173" s="106" t="s">
        <v>119</v>
      </c>
      <c r="B173" s="106" t="s">
        <v>10</v>
      </c>
      <c r="C173" s="410">
        <v>6.811161319200793E-3</v>
      </c>
      <c r="D173" s="390">
        <v>6.1185575996260531E-2</v>
      </c>
      <c r="E173" s="115" t="s">
        <v>224</v>
      </c>
      <c r="F173" s="390">
        <v>6.5718178250533301E-3</v>
      </c>
      <c r="G173" s="390">
        <v>5.9035521275182738E-2</v>
      </c>
      <c r="H173" s="115" t="s">
        <v>224</v>
      </c>
      <c r="I173" s="390">
        <v>2.3934349414746266E-4</v>
      </c>
      <c r="J173" s="390">
        <v>2.1500547210777932E-3</v>
      </c>
      <c r="K173" s="159" t="s">
        <v>224</v>
      </c>
      <c r="L173" s="358">
        <f t="shared" si="10"/>
        <v>6.7996737315461325E-2</v>
      </c>
      <c r="M173" s="347">
        <f>L173*1000/VLOOKUP(B173,GDP!$A$3:$C$39,3,FALSE)</f>
        <v>9.2718187702607591E-4</v>
      </c>
      <c r="P173" s="410">
        <v>4.4937704110008756</v>
      </c>
      <c r="Q173" s="390">
        <v>3.2363015961584982</v>
      </c>
      <c r="R173" s="159" t="s">
        <v>224</v>
      </c>
      <c r="AC173" s="64">
        <v>2973.7460066457647</v>
      </c>
      <c r="AD173" s="130">
        <v>5302.0413404936317</v>
      </c>
      <c r="AE173" s="159" t="s">
        <v>224</v>
      </c>
    </row>
    <row r="174" spans="1:31" x14ac:dyDescent="0.2">
      <c r="A174" s="106" t="s">
        <v>120</v>
      </c>
      <c r="B174" s="106" t="s">
        <v>18</v>
      </c>
      <c r="C174" s="410">
        <v>6.8348691559329865E-3</v>
      </c>
      <c r="D174" s="390">
        <v>6.1398546674549311E-2</v>
      </c>
      <c r="E174" s="115" t="s">
        <v>224</v>
      </c>
      <c r="F174" s="390">
        <v>6.4831097172723673E-3</v>
      </c>
      <c r="G174" s="390">
        <v>5.8238644440858474E-2</v>
      </c>
      <c r="H174" s="115" t="s">
        <v>224</v>
      </c>
      <c r="I174" s="390">
        <v>3.5175943866061905E-4</v>
      </c>
      <c r="J174" s="390">
        <v>3.1599022336908419E-3</v>
      </c>
      <c r="K174" s="159" t="s">
        <v>224</v>
      </c>
      <c r="L174" s="358">
        <f t="shared" si="10"/>
        <v>6.82334158304823E-2</v>
      </c>
      <c r="M174" s="347">
        <f>L174*1000/VLOOKUP(B174,GDP!$A$3:$C$39,3,FALSE)</f>
        <v>2.3676538335987473E-3</v>
      </c>
      <c r="P174" s="410">
        <v>5.6145758773244863</v>
      </c>
      <c r="Q174" s="390">
        <v>4.0434777951842911</v>
      </c>
      <c r="R174" s="159" t="s">
        <v>224</v>
      </c>
      <c r="AC174" s="64">
        <v>3715.4373871282487</v>
      </c>
      <c r="AD174" s="130">
        <v>6624.4402112840644</v>
      </c>
      <c r="AE174" s="159" t="s">
        <v>224</v>
      </c>
    </row>
    <row r="175" spans="1:31" x14ac:dyDescent="0.2">
      <c r="A175" s="106" t="s">
        <v>121</v>
      </c>
      <c r="B175" s="106" t="s">
        <v>50</v>
      </c>
      <c r="C175" s="410">
        <v>4.2891149693663208E-3</v>
      </c>
      <c r="D175" s="390">
        <v>3.852969524815994E-2</v>
      </c>
      <c r="E175" s="115" t="s">
        <v>224</v>
      </c>
      <c r="F175" s="390">
        <v>3.794597071295952E-3</v>
      </c>
      <c r="G175" s="390">
        <v>3.4087374619429643E-2</v>
      </c>
      <c r="H175" s="115" t="s">
        <v>224</v>
      </c>
      <c r="I175" s="390">
        <v>4.945178980703686E-4</v>
      </c>
      <c r="J175" s="390">
        <v>4.4423206287302975E-3</v>
      </c>
      <c r="K175" s="159" t="s">
        <v>224</v>
      </c>
      <c r="L175" s="358">
        <f t="shared" si="10"/>
        <v>4.281881021752626E-2</v>
      </c>
      <c r="M175" s="347">
        <f>L175*1000/VLOOKUP(B175,GDP!$A$3:$C$39,3,FALSE)</f>
        <v>3.5227901913257529E-4</v>
      </c>
      <c r="P175" s="410">
        <v>4.4555255313340032</v>
      </c>
      <c r="Q175" s="390">
        <v>3.2087585857706511</v>
      </c>
      <c r="R175" s="159" t="s">
        <v>224</v>
      </c>
      <c r="AC175" s="64">
        <v>2948.437513380155</v>
      </c>
      <c r="AD175" s="130">
        <v>5256.9175547836248</v>
      </c>
      <c r="AE175" s="159" t="s">
        <v>224</v>
      </c>
    </row>
    <row r="176" spans="1:31" x14ac:dyDescent="0.2">
      <c r="A176" s="108" t="s">
        <v>122</v>
      </c>
      <c r="B176" s="106" t="s">
        <v>52</v>
      </c>
      <c r="C176" s="410">
        <v>5.4596476688691335E-3</v>
      </c>
      <c r="D176" s="390">
        <v>4.9044747540291103E-2</v>
      </c>
      <c r="E176" s="115" t="s">
        <v>224</v>
      </c>
      <c r="F176" s="390">
        <v>4.7879346410707006E-3</v>
      </c>
      <c r="G176" s="390">
        <v>4.3010659286621358E-2</v>
      </c>
      <c r="H176" s="115" t="s">
        <v>224</v>
      </c>
      <c r="I176" s="390">
        <v>6.717130277984325E-4</v>
      </c>
      <c r="J176" s="390">
        <v>6.0340882536697475E-3</v>
      </c>
      <c r="K176" s="159" t="s">
        <v>224</v>
      </c>
      <c r="L176" s="358">
        <f t="shared" si="10"/>
        <v>5.4504395209160235E-2</v>
      </c>
      <c r="M176" s="347">
        <f>L176*1000/VLOOKUP(B176,GDP!$A$3:$C$39,3,FALSE)</f>
        <v>1.0956318010967544E-3</v>
      </c>
      <c r="P176" s="410">
        <v>7.0590566696572443</v>
      </c>
      <c r="Q176" s="390">
        <v>5.0837569074421891</v>
      </c>
      <c r="R176" s="159" t="s">
        <v>224</v>
      </c>
      <c r="AC176" s="64">
        <v>4671.3204418923506</v>
      </c>
      <c r="AD176" s="130">
        <v>8328.7321924116677</v>
      </c>
      <c r="AE176" s="159" t="s">
        <v>224</v>
      </c>
    </row>
    <row r="177" spans="1:41" x14ac:dyDescent="0.2">
      <c r="A177" s="108" t="s">
        <v>123</v>
      </c>
      <c r="B177" s="106" t="s">
        <v>124</v>
      </c>
      <c r="C177" s="410">
        <v>0.272166627282111</v>
      </c>
      <c r="D177" s="390">
        <v>0.84135598526987043</v>
      </c>
      <c r="E177" s="390">
        <v>3.8457356004492538</v>
      </c>
      <c r="F177" s="390">
        <v>0.25666884201514856</v>
      </c>
      <c r="G177" s="390">
        <v>0.79344726654488695</v>
      </c>
      <c r="H177" s="390">
        <v>3.6267506899021664</v>
      </c>
      <c r="I177" s="390">
        <v>1.5497785266962473E-2</v>
      </c>
      <c r="J177" s="390">
        <v>4.7908718724983562E-2</v>
      </c>
      <c r="K177" s="163">
        <v>0.2189849105470873</v>
      </c>
      <c r="L177" s="358">
        <f t="shared" si="10"/>
        <v>4.9592582130012355</v>
      </c>
      <c r="M177" s="347">
        <f>L177*1000/VLOOKUP(B177,GDP!$A$3:$C$39,3,FALSE)</f>
        <v>2.6065690176606932E-3</v>
      </c>
      <c r="P177" s="410">
        <v>3.2370808641501276</v>
      </c>
      <c r="Q177" s="390">
        <v>2.067228622798893</v>
      </c>
      <c r="R177" s="163">
        <v>2.6114403446853061</v>
      </c>
      <c r="AC177" s="64">
        <v>2087.7652811196112</v>
      </c>
      <c r="AD177" s="130">
        <v>4152.3527708103838</v>
      </c>
      <c r="AE177" s="65">
        <v>20735.83358474536</v>
      </c>
    </row>
    <row r="178" spans="1:41" x14ac:dyDescent="0.2">
      <c r="A178" s="108" t="s">
        <v>125</v>
      </c>
      <c r="B178" s="106" t="s">
        <v>124</v>
      </c>
      <c r="C178" s="410">
        <v>0.19196465363213669</v>
      </c>
      <c r="D178" s="390">
        <v>0.59342547580693616</v>
      </c>
      <c r="E178" s="390">
        <v>2.7124754782510463</v>
      </c>
      <c r="F178" s="390">
        <v>0.1500523224846263</v>
      </c>
      <c r="G178" s="390">
        <v>0.46386076385193564</v>
      </c>
      <c r="H178" s="390">
        <v>2.120250981069304</v>
      </c>
      <c r="I178" s="390">
        <v>4.1912331147510397E-2</v>
      </c>
      <c r="J178" s="390">
        <v>0.12956471195500047</v>
      </c>
      <c r="K178" s="163">
        <v>0.5922244971817423</v>
      </c>
      <c r="L178" s="358">
        <f t="shared" si="10"/>
        <v>3.4978656076901191</v>
      </c>
      <c r="M178" s="347">
        <f>L178*1000/VLOOKUP(B178,GDP!$A$3:$C$39,3,FALSE)</f>
        <v>1.8384661030642906E-3</v>
      </c>
      <c r="P178" s="410">
        <v>2.8549287678837771</v>
      </c>
      <c r="Q178" s="390">
        <v>1.8231828961649352</v>
      </c>
      <c r="R178" s="163">
        <v>2.3031479529047196</v>
      </c>
      <c r="AC178" s="64">
        <v>1841.2951087096819</v>
      </c>
      <c r="AD178" s="130">
        <v>3662.1486695238423</v>
      </c>
      <c r="AE178" s="65">
        <v>18287.874264359009</v>
      </c>
    </row>
    <row r="179" spans="1:41" x14ac:dyDescent="0.2">
      <c r="A179" s="108" t="s">
        <v>126</v>
      </c>
      <c r="B179" s="106" t="s">
        <v>127</v>
      </c>
      <c r="C179" s="410">
        <v>0.14528445765507095</v>
      </c>
      <c r="D179" s="390">
        <v>0.31952244584080453</v>
      </c>
      <c r="E179" s="390">
        <v>0.95207571825066439</v>
      </c>
      <c r="F179" s="390">
        <v>0.13128738498499976</v>
      </c>
      <c r="G179" s="390">
        <v>0.2887388440272452</v>
      </c>
      <c r="H179" s="390">
        <v>0.86035033185452614</v>
      </c>
      <c r="I179" s="390">
        <v>1.3997072670071192E-2</v>
      </c>
      <c r="J179" s="390">
        <v>3.0783601813559342E-2</v>
      </c>
      <c r="K179" s="163">
        <v>9.1725386396138295E-2</v>
      </c>
      <c r="L179" s="358">
        <f t="shared" si="10"/>
        <v>1.4168826217465398</v>
      </c>
      <c r="M179" s="347">
        <f>L179*1000/VLOOKUP(B179,GDP!$A$3:$C$39,3,FALSE)</f>
        <v>7.6396226875504267E-3</v>
      </c>
      <c r="P179" s="410">
        <v>2.8314412810375691</v>
      </c>
      <c r="Q179" s="390">
        <v>2.3283147846988399</v>
      </c>
      <c r="R179" s="163">
        <v>3.2719855532094924</v>
      </c>
      <c r="AC179" s="64">
        <v>1318.0808931717741</v>
      </c>
      <c r="AD179" s="130">
        <v>4221.2519457540493</v>
      </c>
      <c r="AE179" s="65">
        <v>26757.227385177572</v>
      </c>
    </row>
    <row r="180" spans="1:41" x14ac:dyDescent="0.2">
      <c r="A180" s="108" t="s">
        <v>128</v>
      </c>
      <c r="B180" s="106" t="s">
        <v>127</v>
      </c>
      <c r="C180" s="410">
        <v>0.11608607763024299</v>
      </c>
      <c r="D180" s="390">
        <v>0.15640286535353495</v>
      </c>
      <c r="E180" s="390">
        <v>0.60338917266078618</v>
      </c>
      <c r="F180" s="390">
        <v>0.10308639699539612</v>
      </c>
      <c r="G180" s="390">
        <v>0.13888838522399685</v>
      </c>
      <c r="H180" s="390">
        <v>0.53581977326993979</v>
      </c>
      <c r="I180" s="390">
        <v>1.2999680634846859E-2</v>
      </c>
      <c r="J180" s="390">
        <v>1.7514480129538108E-2</v>
      </c>
      <c r="K180" s="163">
        <v>6.7569399390846413E-2</v>
      </c>
      <c r="L180" s="358">
        <f t="shared" si="10"/>
        <v>0.87587811564456408</v>
      </c>
      <c r="M180" s="347">
        <f>L180*1000/VLOOKUP(B180,GDP!$A$3:$C$39,3,FALSE)</f>
        <v>4.7226059668647137E-3</v>
      </c>
      <c r="P180" s="410">
        <v>3.6950039335567322</v>
      </c>
      <c r="Q180" s="390">
        <v>2.5551507877195432</v>
      </c>
      <c r="R180" s="163">
        <v>3.8177316945378466</v>
      </c>
      <c r="AC180" s="64">
        <v>2032.1625535688061</v>
      </c>
      <c r="AD180" s="130">
        <v>4634.4823529224304</v>
      </c>
      <c r="AE180" s="65">
        <v>29361.389835755512</v>
      </c>
    </row>
    <row r="181" spans="1:41" x14ac:dyDescent="0.2">
      <c r="A181" s="108" t="s">
        <v>129</v>
      </c>
      <c r="B181" s="106" t="s">
        <v>130</v>
      </c>
      <c r="C181" s="411">
        <v>0.19850635753180393</v>
      </c>
      <c r="D181" s="412">
        <v>0.26744777446747825</v>
      </c>
      <c r="E181" s="412">
        <v>1.0317911439865632</v>
      </c>
      <c r="F181" s="412">
        <v>0.18825304007239516</v>
      </c>
      <c r="G181" s="412">
        <v>0.25363347164350919</v>
      </c>
      <c r="H181" s="412">
        <v>0.97849671914978797</v>
      </c>
      <c r="I181" s="412">
        <v>1.0253317459408731E-2</v>
      </c>
      <c r="J181" s="412">
        <v>1.3814302823969024E-2</v>
      </c>
      <c r="K181" s="165">
        <v>5.3294424836775142E-2</v>
      </c>
      <c r="L181" s="359">
        <f t="shared" si="10"/>
        <v>1.4977452759858454</v>
      </c>
      <c r="M181" s="349">
        <f>L181*1000/VLOOKUP(B181,GDP!$A$3:$C$39,3,FALSE)</f>
        <v>3.7799619263969382E-4</v>
      </c>
      <c r="P181" s="411">
        <v>1.7201761199612635</v>
      </c>
      <c r="Q181" s="412">
        <v>1.1895276559839918</v>
      </c>
      <c r="R181" s="165">
        <v>1.7773109342922495</v>
      </c>
      <c r="AC181" s="66">
        <v>946.05514889498284</v>
      </c>
      <c r="AD181" s="67">
        <v>2157.5419174737531</v>
      </c>
      <c r="AE181" s="68">
        <v>13668.933119571338</v>
      </c>
    </row>
    <row r="183" spans="1:41" s="8" customFormat="1" ht="13.5" thickBot="1" x14ac:dyDescent="0.25"/>
    <row r="184" spans="1:41" ht="13.5" thickTop="1" x14ac:dyDescent="0.2"/>
    <row r="186" spans="1:41" ht="20.25" thickBot="1" x14ac:dyDescent="0.35">
      <c r="A186" s="367" t="s">
        <v>132</v>
      </c>
      <c r="C186"/>
    </row>
    <row r="187" spans="1:41" ht="13.5" thickTop="1" x14ac:dyDescent="0.2">
      <c r="A187" s="378"/>
      <c r="B187" s="378"/>
      <c r="C187" s="378"/>
      <c r="D187" s="378"/>
      <c r="E187" s="378"/>
      <c r="F187" s="378"/>
      <c r="G187" s="378"/>
      <c r="H187" s="378"/>
      <c r="I187" s="378"/>
      <c r="J187" s="378"/>
      <c r="K187" s="378"/>
      <c r="L187" s="378"/>
      <c r="M187" s="378"/>
      <c r="N187" s="378"/>
      <c r="O187" s="378"/>
      <c r="P187" s="378"/>
      <c r="Q187" s="378"/>
      <c r="R187" s="378"/>
      <c r="S187" s="378"/>
      <c r="T187" s="378"/>
      <c r="U187" s="378"/>
      <c r="V187" s="378"/>
      <c r="W187" s="378"/>
      <c r="X187" s="378"/>
      <c r="Y187" s="378"/>
      <c r="Z187" s="378"/>
      <c r="AA187" s="378"/>
      <c r="AB187" s="378"/>
      <c r="AC187" s="378"/>
      <c r="AD187" s="378"/>
      <c r="AE187" s="378"/>
      <c r="AF187" s="378"/>
      <c r="AG187" s="378"/>
      <c r="AH187" s="378"/>
      <c r="AI187" s="378"/>
      <c r="AJ187" s="378"/>
      <c r="AK187" s="378"/>
      <c r="AL187" s="378"/>
      <c r="AM187" s="378"/>
      <c r="AN187" s="378"/>
      <c r="AO187" s="378"/>
    </row>
    <row r="188" spans="1:41" x14ac:dyDescent="0.2">
      <c r="A188" s="432" t="s">
        <v>391</v>
      </c>
      <c r="G188" s="378"/>
      <c r="H188" s="378"/>
      <c r="I188" s="378"/>
      <c r="J188" s="378"/>
      <c r="K188" s="378"/>
      <c r="L188" s="378"/>
      <c r="M188" s="378"/>
      <c r="N188" s="378"/>
      <c r="O188" s="378"/>
      <c r="P188" s="378"/>
      <c r="Q188" s="23" t="s">
        <v>78</v>
      </c>
      <c r="R188" s="23"/>
      <c r="S188" s="23"/>
      <c r="T188" s="23"/>
      <c r="U188" s="23"/>
      <c r="V188" s="383"/>
      <c r="W188" s="383"/>
      <c r="X188" s="383"/>
      <c r="Y188" s="383"/>
      <c r="Z188" s="383"/>
      <c r="AA188" s="383"/>
      <c r="AB188" s="378"/>
      <c r="AC188" s="383"/>
      <c r="AD188" s="383"/>
      <c r="AE188" s="383"/>
      <c r="AF188" s="383"/>
      <c r="AG188" s="383"/>
      <c r="AH188" s="383"/>
      <c r="AI188" s="383"/>
      <c r="AJ188" s="383"/>
      <c r="AK188" s="383"/>
      <c r="AL188" s="383"/>
      <c r="AM188" s="378"/>
      <c r="AN188" s="378"/>
      <c r="AO188" s="378"/>
    </row>
    <row r="189" spans="1:41" x14ac:dyDescent="0.2">
      <c r="G189" s="378"/>
      <c r="H189" s="378"/>
      <c r="I189" s="378"/>
      <c r="J189" s="378"/>
      <c r="K189" s="378"/>
      <c r="L189" s="378"/>
      <c r="M189" s="378"/>
      <c r="N189" s="378"/>
      <c r="O189" s="378"/>
      <c r="P189" s="378"/>
      <c r="Q189" s="23" t="s">
        <v>398</v>
      </c>
      <c r="R189" s="23" t="s">
        <v>393</v>
      </c>
      <c r="S189" s="23" t="s">
        <v>394</v>
      </c>
      <c r="T189" s="23" t="s">
        <v>395</v>
      </c>
      <c r="U189" s="23" t="s">
        <v>396</v>
      </c>
      <c r="V189" s="386"/>
      <c r="W189" s="386"/>
      <c r="X189" s="386"/>
      <c r="Y189" s="386"/>
      <c r="Z189" s="386"/>
      <c r="AA189" s="386"/>
      <c r="AB189" s="378"/>
      <c r="AC189" s="384"/>
      <c r="AD189" s="384"/>
      <c r="AE189" s="384"/>
      <c r="AF189" s="384"/>
      <c r="AG189" s="384"/>
      <c r="AH189" s="384"/>
      <c r="AI189" s="384"/>
      <c r="AJ189" s="384"/>
      <c r="AK189" s="384"/>
      <c r="AL189" s="384"/>
      <c r="AM189" s="378"/>
      <c r="AN189" s="378"/>
      <c r="AO189" s="378"/>
    </row>
    <row r="190" spans="1:41" x14ac:dyDescent="0.2">
      <c r="G190" s="378"/>
      <c r="H190" s="378"/>
      <c r="I190" s="378"/>
      <c r="J190" s="378"/>
      <c r="K190" s="378"/>
      <c r="L190" s="378"/>
      <c r="M190" s="378"/>
      <c r="N190" s="378"/>
      <c r="O190" s="378"/>
      <c r="P190" s="369" t="s">
        <v>397</v>
      </c>
      <c r="Q190" s="425">
        <v>0.16089547138988622</v>
      </c>
      <c r="R190" s="434">
        <v>0.21142857142857147</v>
      </c>
      <c r="S190" s="435">
        <v>8.0967741935483867E-2</v>
      </c>
      <c r="T190" s="435">
        <v>0.11714285714285715</v>
      </c>
      <c r="U190" s="436">
        <v>4.0645161290322578E-2</v>
      </c>
      <c r="V190" s="378"/>
      <c r="W190" s="378"/>
      <c r="X190" s="378"/>
      <c r="Y190" s="378"/>
      <c r="Z190" s="378"/>
      <c r="AA190" s="378"/>
      <c r="AB190" s="378"/>
      <c r="AC190" s="378"/>
      <c r="AD190" s="378"/>
      <c r="AE190" s="378"/>
      <c r="AF190" s="378"/>
      <c r="AG190" s="378"/>
      <c r="AH190" s="378"/>
      <c r="AI190" s="378"/>
      <c r="AJ190" s="378"/>
      <c r="AK190" s="378"/>
      <c r="AL190" s="378"/>
      <c r="AM190" s="378"/>
      <c r="AN190" s="378"/>
      <c r="AO190" s="378"/>
    </row>
    <row r="191" spans="1:41" x14ac:dyDescent="0.2">
      <c r="G191" s="378"/>
      <c r="H191" s="378"/>
      <c r="I191" s="378"/>
      <c r="J191" s="378"/>
      <c r="K191" s="378"/>
      <c r="L191" s="378"/>
      <c r="M191" s="378"/>
      <c r="N191" s="378"/>
      <c r="O191" s="378"/>
      <c r="P191" s="369" t="s">
        <v>135</v>
      </c>
      <c r="Q191" s="425">
        <v>0.14181435635673612</v>
      </c>
      <c r="R191" s="437">
        <v>0.23342577380996304</v>
      </c>
      <c r="S191" s="438">
        <v>8.9391692367939188E-2</v>
      </c>
      <c r="T191" s="438">
        <v>0.12933049630011464</v>
      </c>
      <c r="U191" s="439">
        <v>4.4873917284304128E-2</v>
      </c>
      <c r="V191" s="378"/>
      <c r="W191" s="378"/>
      <c r="X191" s="378"/>
      <c r="Y191" s="378"/>
      <c r="Z191" s="378"/>
      <c r="AA191" s="378"/>
      <c r="AB191" s="378"/>
      <c r="AC191" s="378"/>
      <c r="AD191" s="378"/>
      <c r="AE191" s="378"/>
      <c r="AF191" s="378"/>
      <c r="AG191" s="378"/>
      <c r="AH191" s="378"/>
      <c r="AI191" s="378"/>
      <c r="AJ191" s="378"/>
      <c r="AK191" s="378"/>
      <c r="AL191" s="378"/>
      <c r="AM191" s="378"/>
      <c r="AN191" s="378"/>
      <c r="AO191" s="378"/>
    </row>
    <row r="192" spans="1:41" x14ac:dyDescent="0.2">
      <c r="G192" s="378"/>
      <c r="H192" s="378"/>
      <c r="I192" s="378"/>
      <c r="J192" s="378"/>
      <c r="K192" s="378"/>
      <c r="L192" s="378"/>
      <c r="M192" s="378"/>
      <c r="N192" s="378"/>
      <c r="O192" s="378"/>
      <c r="P192" s="369" t="s">
        <v>136</v>
      </c>
      <c r="Q192" s="425">
        <v>8.1131625376556951E-2</v>
      </c>
      <c r="R192" s="437">
        <v>0.10281225307122742</v>
      </c>
      <c r="S192" s="438">
        <v>3.9372521500903777E-2</v>
      </c>
      <c r="T192" s="438">
        <v>5.6963545620544918E-2</v>
      </c>
      <c r="U192" s="439">
        <v>1.9764692068182772E-2</v>
      </c>
      <c r="V192" s="378"/>
      <c r="W192" s="378"/>
      <c r="X192" s="378"/>
      <c r="Y192" s="378"/>
      <c r="Z192" s="378"/>
      <c r="AA192" s="378"/>
      <c r="AB192" s="378"/>
      <c r="AC192" s="378"/>
      <c r="AD192" s="378"/>
      <c r="AE192" s="378"/>
      <c r="AF192" s="378"/>
      <c r="AG192" s="378"/>
      <c r="AH192" s="378"/>
      <c r="AI192" s="378"/>
      <c r="AJ192" s="378"/>
      <c r="AK192" s="378"/>
      <c r="AL192" s="378"/>
      <c r="AM192" s="378"/>
      <c r="AN192" s="378"/>
      <c r="AO192" s="378"/>
    </row>
    <row r="193" spans="7:41" x14ac:dyDescent="0.2">
      <c r="G193" s="378"/>
      <c r="H193" s="378"/>
      <c r="I193" s="378"/>
      <c r="J193" s="378"/>
      <c r="K193" s="378"/>
      <c r="L193" s="378"/>
      <c r="M193" s="378"/>
      <c r="N193" s="378"/>
      <c r="O193" s="378"/>
      <c r="P193" s="369" t="s">
        <v>137</v>
      </c>
      <c r="Q193" s="425">
        <v>0.23201736116637542</v>
      </c>
      <c r="R193" s="437">
        <v>0.26243129600196485</v>
      </c>
      <c r="S193" s="438">
        <v>0.10049951767119707</v>
      </c>
      <c r="T193" s="438">
        <v>0.14540112346054807</v>
      </c>
      <c r="U193" s="439">
        <v>5.0449957077971432E-2</v>
      </c>
      <c r="V193" s="378"/>
      <c r="W193" s="378"/>
      <c r="X193" s="378"/>
      <c r="Y193" s="378"/>
      <c r="Z193" s="378"/>
      <c r="AA193" s="378"/>
      <c r="AB193" s="378"/>
      <c r="AC193" s="378"/>
      <c r="AD193" s="378"/>
      <c r="AE193" s="378"/>
      <c r="AF193" s="378"/>
      <c r="AG193" s="378"/>
      <c r="AH193" s="378"/>
      <c r="AI193" s="378"/>
      <c r="AJ193" s="378"/>
      <c r="AK193" s="378"/>
      <c r="AL193" s="378"/>
      <c r="AM193" s="378"/>
      <c r="AN193" s="378"/>
      <c r="AO193" s="378"/>
    </row>
    <row r="194" spans="7:41" x14ac:dyDescent="0.2">
      <c r="G194" s="378"/>
      <c r="H194" s="378"/>
      <c r="I194" s="378"/>
      <c r="J194" s="378"/>
      <c r="K194" s="378"/>
      <c r="L194" s="378"/>
      <c r="M194" s="378"/>
      <c r="N194" s="378"/>
      <c r="O194" s="378"/>
      <c r="P194" s="369" t="s">
        <v>138</v>
      </c>
      <c r="Q194" s="425">
        <v>0.26243129600196485</v>
      </c>
      <c r="R194" s="437">
        <v>0.26243129600196485</v>
      </c>
      <c r="S194" s="438">
        <v>0.10049951767119707</v>
      </c>
      <c r="T194" s="438">
        <v>0.14540112346054807</v>
      </c>
      <c r="U194" s="439">
        <v>5.0449957077971432E-2</v>
      </c>
      <c r="V194" s="378"/>
      <c r="W194" s="378"/>
      <c r="X194" s="378"/>
      <c r="Y194" s="378"/>
      <c r="Z194" s="378"/>
      <c r="AA194" s="378"/>
      <c r="AB194" s="378"/>
      <c r="AC194" s="378"/>
      <c r="AD194" s="378"/>
      <c r="AE194" s="378"/>
      <c r="AF194" s="378"/>
      <c r="AG194" s="378"/>
      <c r="AH194" s="378"/>
      <c r="AI194" s="378"/>
      <c r="AJ194" s="378"/>
      <c r="AK194" s="378"/>
      <c r="AL194" s="378"/>
      <c r="AM194" s="378"/>
      <c r="AN194" s="378"/>
      <c r="AO194" s="378"/>
    </row>
    <row r="195" spans="7:41" x14ac:dyDescent="0.2">
      <c r="G195" s="378"/>
      <c r="H195" s="378"/>
      <c r="I195" s="378"/>
      <c r="J195" s="378"/>
      <c r="K195" s="378"/>
      <c r="L195" s="378"/>
      <c r="M195" s="378"/>
      <c r="N195" s="378"/>
      <c r="O195" s="378"/>
      <c r="P195" s="369" t="s">
        <v>139</v>
      </c>
      <c r="Q195" s="425">
        <v>0.13176872909632514</v>
      </c>
      <c r="R195" s="437">
        <v>0.22904498814618418</v>
      </c>
      <c r="S195" s="438">
        <v>8.7714046245171207E-2</v>
      </c>
      <c r="T195" s="438">
        <v>0.12690330424315607</v>
      </c>
      <c r="U195" s="439">
        <v>4.4031752298372792E-2</v>
      </c>
      <c r="V195" s="378"/>
      <c r="W195" s="378"/>
      <c r="X195" s="378"/>
      <c r="Y195" s="378"/>
      <c r="Z195" s="378"/>
      <c r="AA195" s="378"/>
      <c r="AB195" s="378"/>
      <c r="AC195" s="378"/>
      <c r="AD195" s="378"/>
      <c r="AE195" s="378"/>
      <c r="AF195" s="378"/>
      <c r="AG195" s="378"/>
      <c r="AH195" s="378"/>
      <c r="AI195" s="378"/>
      <c r="AJ195" s="378"/>
      <c r="AK195" s="378"/>
      <c r="AL195" s="378"/>
      <c r="AM195" s="378"/>
      <c r="AN195" s="378"/>
      <c r="AO195" s="378"/>
    </row>
    <row r="196" spans="7:41" x14ac:dyDescent="0.2">
      <c r="G196" s="378"/>
      <c r="H196" s="378"/>
      <c r="I196" s="378"/>
      <c r="J196" s="378"/>
      <c r="K196" s="378"/>
      <c r="L196" s="378"/>
      <c r="M196" s="378"/>
      <c r="N196" s="378"/>
      <c r="O196" s="378"/>
      <c r="P196" s="369" t="s">
        <v>140</v>
      </c>
      <c r="Q196" s="425">
        <v>0.1673902178998006</v>
      </c>
      <c r="R196" s="437">
        <v>0.22904498814618418</v>
      </c>
      <c r="S196" s="438">
        <v>8.7714046245171207E-2</v>
      </c>
      <c r="T196" s="438">
        <v>0.12690330424315607</v>
      </c>
      <c r="U196" s="439">
        <v>4.4031752298372792E-2</v>
      </c>
      <c r="V196" s="378"/>
      <c r="W196" s="378"/>
      <c r="X196" s="378"/>
      <c r="Y196" s="378"/>
      <c r="Z196" s="378"/>
      <c r="AA196" s="378"/>
      <c r="AB196" s="378"/>
      <c r="AC196" s="378"/>
      <c r="AD196" s="378"/>
      <c r="AE196" s="378"/>
      <c r="AF196" s="378"/>
      <c r="AG196" s="378"/>
      <c r="AH196" s="378"/>
      <c r="AI196" s="378"/>
      <c r="AJ196" s="378"/>
      <c r="AK196" s="378"/>
      <c r="AL196" s="378"/>
      <c r="AM196" s="378"/>
      <c r="AN196" s="378"/>
      <c r="AO196" s="378"/>
    </row>
    <row r="197" spans="7:41" x14ac:dyDescent="0.2">
      <c r="G197" s="378"/>
      <c r="H197" s="378"/>
      <c r="I197" s="378"/>
      <c r="J197" s="378"/>
      <c r="K197" s="378"/>
      <c r="L197" s="378"/>
      <c r="M197" s="378"/>
      <c r="N197" s="378"/>
      <c r="O197" s="378"/>
      <c r="P197" s="369" t="s">
        <v>141</v>
      </c>
      <c r="Q197" s="425">
        <v>0.22904498814618418</v>
      </c>
      <c r="R197" s="437">
        <v>0.22904498814618418</v>
      </c>
      <c r="S197" s="438">
        <v>8.7714046245171207E-2</v>
      </c>
      <c r="T197" s="438">
        <v>0.12690330424315607</v>
      </c>
      <c r="U197" s="439">
        <v>4.4031752298372792E-2</v>
      </c>
      <c r="V197" s="378"/>
      <c r="W197" s="378"/>
      <c r="X197" s="378"/>
      <c r="Y197" s="378"/>
      <c r="Z197" s="378"/>
      <c r="AA197" s="378"/>
      <c r="AB197" s="378"/>
      <c r="AC197" s="378"/>
      <c r="AD197" s="378"/>
      <c r="AE197" s="378"/>
      <c r="AF197" s="378"/>
      <c r="AG197" s="378"/>
      <c r="AH197" s="378"/>
      <c r="AI197" s="378"/>
      <c r="AJ197" s="378"/>
      <c r="AK197" s="378"/>
      <c r="AL197" s="378"/>
      <c r="AM197" s="378"/>
      <c r="AN197" s="378"/>
      <c r="AO197" s="378"/>
    </row>
    <row r="198" spans="7:41" x14ac:dyDescent="0.2">
      <c r="G198" s="378"/>
      <c r="H198" s="378"/>
      <c r="I198" s="378"/>
      <c r="J198" s="378"/>
      <c r="K198" s="378"/>
      <c r="L198" s="378"/>
      <c r="M198" s="378"/>
      <c r="N198" s="378"/>
      <c r="O198" s="378"/>
      <c r="P198" s="369" t="s">
        <v>142</v>
      </c>
      <c r="Q198" s="425">
        <v>0.17243847644325699</v>
      </c>
      <c r="R198" s="437">
        <v>0.17800744744899735</v>
      </c>
      <c r="S198" s="438">
        <v>6.816893748210294E-2</v>
      </c>
      <c r="T198" s="438">
        <v>9.8625747910930942E-2</v>
      </c>
      <c r="U198" s="439">
        <v>3.4220263437230954E-2</v>
      </c>
      <c r="V198" s="378"/>
      <c r="W198" s="378"/>
      <c r="X198" s="378"/>
      <c r="Y198" s="378"/>
      <c r="Z198" s="378"/>
      <c r="AA198" s="378"/>
      <c r="AB198" s="378"/>
      <c r="AC198" s="378"/>
      <c r="AD198" s="378"/>
      <c r="AE198" s="378"/>
      <c r="AF198" s="378"/>
      <c r="AG198" s="378"/>
      <c r="AH198" s="378"/>
      <c r="AI198" s="378"/>
      <c r="AJ198" s="378"/>
      <c r="AK198" s="378"/>
      <c r="AL198" s="378"/>
      <c r="AM198" s="378"/>
      <c r="AN198" s="378"/>
      <c r="AO198" s="378"/>
    </row>
    <row r="199" spans="7:41" x14ac:dyDescent="0.2">
      <c r="G199" s="378"/>
      <c r="H199" s="378"/>
      <c r="I199" s="378"/>
      <c r="J199" s="378"/>
      <c r="K199" s="378"/>
      <c r="L199" s="378"/>
      <c r="M199" s="378"/>
      <c r="N199" s="378"/>
      <c r="O199" s="378"/>
      <c r="P199" s="369" t="s">
        <v>100</v>
      </c>
      <c r="Q199" s="425">
        <v>0.31581382792110496</v>
      </c>
      <c r="R199" s="437">
        <v>0.32324796363766373</v>
      </c>
      <c r="S199" s="438">
        <v>0.12378959723438863</v>
      </c>
      <c r="T199" s="438">
        <v>0.17909684471816503</v>
      </c>
      <c r="U199" s="439">
        <v>6.214139144037039E-2</v>
      </c>
      <c r="V199" s="378"/>
      <c r="W199" s="378"/>
      <c r="X199" s="378"/>
      <c r="Y199" s="378"/>
      <c r="Z199" s="378"/>
      <c r="AA199" s="378"/>
      <c r="AB199" s="378"/>
      <c r="AC199" s="378"/>
      <c r="AD199" s="378"/>
      <c r="AE199" s="378"/>
      <c r="AF199" s="378"/>
      <c r="AG199" s="378"/>
      <c r="AH199" s="378"/>
      <c r="AI199" s="378"/>
      <c r="AJ199" s="378"/>
      <c r="AK199" s="378"/>
      <c r="AL199" s="378"/>
      <c r="AM199" s="378"/>
      <c r="AN199" s="378"/>
      <c r="AO199" s="378"/>
    </row>
    <row r="200" spans="7:41" x14ac:dyDescent="0.2">
      <c r="G200" s="378"/>
      <c r="H200" s="378"/>
      <c r="I200" s="378"/>
      <c r="J200" s="378"/>
      <c r="K200" s="378"/>
      <c r="L200" s="378"/>
      <c r="M200" s="378"/>
      <c r="N200" s="378"/>
      <c r="O200" s="378"/>
      <c r="P200" s="369" t="s">
        <v>143</v>
      </c>
      <c r="Q200" s="425">
        <v>0.11061148183511929</v>
      </c>
      <c r="R200" s="437">
        <v>0.14938326616845438</v>
      </c>
      <c r="S200" s="438">
        <v>5.7207148792060653E-2</v>
      </c>
      <c r="T200" s="438">
        <v>8.2766404228467941E-2</v>
      </c>
      <c r="U200" s="439">
        <v>2.8717532859759528E-2</v>
      </c>
      <c r="V200" s="378"/>
      <c r="W200" s="378"/>
      <c r="X200" s="378"/>
      <c r="Y200" s="378"/>
      <c r="Z200" s="378"/>
      <c r="AA200" s="378"/>
      <c r="AB200" s="378"/>
      <c r="AC200" s="378"/>
      <c r="AD200" s="378"/>
      <c r="AE200" s="378"/>
      <c r="AF200" s="378"/>
      <c r="AG200" s="378"/>
      <c r="AH200" s="378"/>
      <c r="AI200" s="378"/>
      <c r="AJ200" s="378"/>
      <c r="AK200" s="378"/>
      <c r="AL200" s="378"/>
      <c r="AM200" s="378"/>
      <c r="AN200" s="378"/>
      <c r="AO200" s="378"/>
    </row>
    <row r="201" spans="7:41" x14ac:dyDescent="0.2">
      <c r="G201" s="378"/>
      <c r="H201" s="378"/>
      <c r="I201" s="378"/>
      <c r="J201" s="378"/>
      <c r="K201" s="378"/>
      <c r="L201" s="378"/>
      <c r="M201" s="378"/>
      <c r="N201" s="378"/>
      <c r="O201" s="378"/>
      <c r="P201" s="369" t="s">
        <v>144</v>
      </c>
      <c r="Q201" s="425">
        <v>0.12633706858275481</v>
      </c>
      <c r="R201" s="437">
        <v>0.19458636407394153</v>
      </c>
      <c r="S201" s="438">
        <v>7.45179253875142E-2</v>
      </c>
      <c r="T201" s="438">
        <v>0.10781136387880542</v>
      </c>
      <c r="U201" s="439">
        <v>3.7407404776202351E-2</v>
      </c>
      <c r="V201" s="378"/>
      <c r="W201" s="378"/>
      <c r="X201" s="378"/>
      <c r="Y201" s="378"/>
      <c r="Z201" s="378"/>
      <c r="AA201" s="378"/>
      <c r="AB201" s="378"/>
      <c r="AC201" s="378"/>
      <c r="AD201" s="378"/>
      <c r="AE201" s="378"/>
      <c r="AF201" s="378"/>
      <c r="AG201" s="378"/>
      <c r="AH201" s="378"/>
      <c r="AI201" s="378"/>
      <c r="AJ201" s="378"/>
      <c r="AK201" s="378"/>
      <c r="AL201" s="378"/>
      <c r="AM201" s="378"/>
      <c r="AN201" s="378"/>
      <c r="AO201" s="378"/>
    </row>
    <row r="202" spans="7:41" x14ac:dyDescent="0.2">
      <c r="G202" s="378"/>
      <c r="H202" s="378"/>
      <c r="I202" s="378"/>
      <c r="J202" s="378"/>
      <c r="K202" s="378"/>
      <c r="L202" s="378"/>
      <c r="M202" s="378"/>
      <c r="N202" s="378"/>
      <c r="O202" s="378"/>
      <c r="P202" s="369" t="s">
        <v>145</v>
      </c>
      <c r="Q202" s="425">
        <v>0.15168106210793666</v>
      </c>
      <c r="R202" s="437">
        <v>0.19458636407394153</v>
      </c>
      <c r="S202" s="438">
        <v>7.45179253875142E-2</v>
      </c>
      <c r="T202" s="438">
        <v>0.10781136387880542</v>
      </c>
      <c r="U202" s="439">
        <v>3.7407404776202351E-2</v>
      </c>
      <c r="V202" s="378"/>
      <c r="W202" s="378"/>
      <c r="X202" s="378"/>
      <c r="Y202" s="378"/>
      <c r="Z202" s="378"/>
      <c r="AA202" s="378"/>
      <c r="AB202" s="378"/>
      <c r="AC202" s="378"/>
      <c r="AD202" s="378"/>
      <c r="AE202" s="378"/>
      <c r="AF202" s="378"/>
      <c r="AG202" s="378"/>
      <c r="AH202" s="378"/>
      <c r="AI202" s="378"/>
      <c r="AJ202" s="378"/>
      <c r="AK202" s="378"/>
      <c r="AL202" s="378"/>
      <c r="AM202" s="378"/>
      <c r="AN202" s="378"/>
      <c r="AO202" s="378"/>
    </row>
    <row r="203" spans="7:41" x14ac:dyDescent="0.2">
      <c r="G203" s="378"/>
      <c r="H203" s="378"/>
      <c r="I203" s="378"/>
      <c r="J203" s="378"/>
      <c r="K203" s="378"/>
      <c r="L203" s="378"/>
      <c r="M203" s="378"/>
      <c r="N203" s="378"/>
      <c r="O203" s="378"/>
      <c r="P203" s="369" t="s">
        <v>146</v>
      </c>
      <c r="Q203" s="425">
        <v>0.13160199724857449</v>
      </c>
      <c r="R203" s="437">
        <v>0.19458636407394153</v>
      </c>
      <c r="S203" s="438">
        <v>7.45179253875142E-2</v>
      </c>
      <c r="T203" s="438">
        <v>0.10781136387880542</v>
      </c>
      <c r="U203" s="439">
        <v>3.7407404776202351E-2</v>
      </c>
      <c r="V203" s="378"/>
      <c r="W203" s="378"/>
      <c r="X203" s="378"/>
      <c r="Y203" s="378"/>
      <c r="Z203" s="378"/>
      <c r="AA203" s="378"/>
      <c r="AB203" s="378"/>
      <c r="AC203" s="378"/>
      <c r="AD203" s="378"/>
      <c r="AE203" s="378"/>
      <c r="AF203" s="378"/>
      <c r="AG203" s="378"/>
      <c r="AH203" s="378"/>
      <c r="AI203" s="378"/>
      <c r="AJ203" s="378"/>
      <c r="AK203" s="378"/>
      <c r="AL203" s="378"/>
      <c r="AM203" s="378"/>
      <c r="AN203" s="378"/>
      <c r="AO203" s="378"/>
    </row>
    <row r="204" spans="7:41" x14ac:dyDescent="0.2">
      <c r="G204" s="378"/>
      <c r="H204" s="378"/>
      <c r="I204" s="378"/>
      <c r="J204" s="378"/>
      <c r="K204" s="378"/>
      <c r="L204" s="378"/>
      <c r="M204" s="378"/>
      <c r="N204" s="378"/>
      <c r="O204" s="378"/>
      <c r="P204" s="369" t="s">
        <v>147</v>
      </c>
      <c r="Q204" s="425">
        <v>0.16011710391014972</v>
      </c>
      <c r="R204" s="437">
        <v>0.19458636407394153</v>
      </c>
      <c r="S204" s="438">
        <v>7.45179253875142E-2</v>
      </c>
      <c r="T204" s="438">
        <v>0.10781136387880542</v>
      </c>
      <c r="U204" s="439">
        <v>3.7407404776202351E-2</v>
      </c>
      <c r="V204" s="378"/>
      <c r="W204" s="378"/>
      <c r="X204" s="378"/>
      <c r="Y204" s="378"/>
      <c r="Z204" s="378"/>
      <c r="AA204" s="378"/>
      <c r="AB204" s="378"/>
      <c r="AC204" s="378"/>
      <c r="AD204" s="378"/>
      <c r="AE204" s="378"/>
      <c r="AF204" s="378"/>
      <c r="AG204" s="378"/>
      <c r="AH204" s="378"/>
      <c r="AI204" s="378"/>
      <c r="AJ204" s="378"/>
      <c r="AK204" s="378"/>
      <c r="AL204" s="378"/>
      <c r="AM204" s="378"/>
      <c r="AN204" s="378"/>
      <c r="AO204" s="378"/>
    </row>
    <row r="205" spans="7:41" x14ac:dyDescent="0.2">
      <c r="G205" s="378"/>
      <c r="H205" s="378"/>
      <c r="I205" s="378"/>
      <c r="J205" s="378"/>
      <c r="K205" s="378"/>
      <c r="L205" s="378"/>
      <c r="M205" s="378"/>
      <c r="N205" s="378"/>
      <c r="O205" s="378"/>
      <c r="P205" s="369" t="s">
        <v>148</v>
      </c>
      <c r="Q205" s="425">
        <v>0.20449541362002013</v>
      </c>
      <c r="R205" s="437">
        <v>0.20463155986794415</v>
      </c>
      <c r="S205" s="438">
        <v>7.8364788728853038E-2</v>
      </c>
      <c r="T205" s="438">
        <v>0.1133769453322393</v>
      </c>
      <c r="U205" s="439">
        <v>3.9338499521256905E-2</v>
      </c>
      <c r="V205" s="378"/>
      <c r="W205" s="378"/>
      <c r="X205" s="378"/>
      <c r="Y205" s="378"/>
      <c r="Z205" s="378"/>
      <c r="AA205" s="378"/>
      <c r="AB205" s="378"/>
      <c r="AC205" s="378"/>
      <c r="AD205" s="378"/>
      <c r="AE205" s="378"/>
      <c r="AF205" s="378"/>
      <c r="AG205" s="378"/>
      <c r="AH205" s="378"/>
      <c r="AI205" s="378"/>
      <c r="AJ205" s="378"/>
      <c r="AK205" s="378"/>
      <c r="AL205" s="378"/>
      <c r="AM205" s="378"/>
      <c r="AN205" s="378"/>
      <c r="AO205" s="378"/>
    </row>
    <row r="206" spans="7:41" x14ac:dyDescent="0.2">
      <c r="G206" s="378"/>
      <c r="H206" s="378"/>
      <c r="I206" s="378"/>
      <c r="J206" s="378"/>
      <c r="K206" s="378"/>
      <c r="L206" s="378"/>
      <c r="M206" s="378"/>
      <c r="N206" s="378"/>
      <c r="O206" s="378"/>
      <c r="P206" s="369" t="s">
        <v>149</v>
      </c>
      <c r="Q206" s="425">
        <v>0.11570497217345638</v>
      </c>
      <c r="R206" s="437">
        <v>0.20463155986794415</v>
      </c>
      <c r="S206" s="438">
        <v>7.8364788728853038E-2</v>
      </c>
      <c r="T206" s="438">
        <v>0.1133769453322393</v>
      </c>
      <c r="U206" s="439">
        <v>3.9338499521256905E-2</v>
      </c>
      <c r="V206" s="378"/>
      <c r="W206" s="378"/>
      <c r="X206" s="378"/>
      <c r="Y206" s="378"/>
      <c r="Z206" s="378"/>
      <c r="AA206" s="378"/>
      <c r="AB206" s="378"/>
      <c r="AC206" s="378"/>
      <c r="AD206" s="378"/>
      <c r="AE206" s="378"/>
      <c r="AF206" s="378"/>
      <c r="AG206" s="378"/>
      <c r="AH206" s="378"/>
      <c r="AI206" s="378"/>
      <c r="AJ206" s="378"/>
      <c r="AK206" s="378"/>
      <c r="AL206" s="378"/>
      <c r="AM206" s="378"/>
      <c r="AN206" s="378"/>
      <c r="AO206" s="378"/>
    </row>
    <row r="207" spans="7:41" x14ac:dyDescent="0.2">
      <c r="G207" s="378"/>
      <c r="H207" s="378"/>
      <c r="I207" s="378"/>
      <c r="J207" s="378"/>
      <c r="K207" s="378"/>
      <c r="L207" s="378"/>
      <c r="M207" s="378"/>
      <c r="N207" s="378"/>
      <c r="O207" s="378"/>
      <c r="P207" s="369" t="s">
        <v>150</v>
      </c>
      <c r="Q207" s="425">
        <v>0.14064393802078745</v>
      </c>
      <c r="R207" s="437">
        <v>0.20463155986794415</v>
      </c>
      <c r="S207" s="438">
        <v>7.8364788728853038E-2</v>
      </c>
      <c r="T207" s="438">
        <v>0.1133769453322393</v>
      </c>
      <c r="U207" s="439">
        <v>3.9338499521256905E-2</v>
      </c>
      <c r="V207" s="378"/>
      <c r="W207" s="378"/>
      <c r="X207" s="378"/>
      <c r="Y207" s="378"/>
      <c r="Z207" s="378"/>
      <c r="AA207" s="378"/>
      <c r="AB207" s="378"/>
      <c r="AC207" s="378"/>
      <c r="AD207" s="378"/>
      <c r="AE207" s="378"/>
      <c r="AF207" s="378"/>
      <c r="AG207" s="378"/>
      <c r="AH207" s="378"/>
      <c r="AI207" s="378"/>
      <c r="AJ207" s="378"/>
      <c r="AK207" s="378"/>
      <c r="AL207" s="378"/>
      <c r="AM207" s="378"/>
      <c r="AN207" s="378"/>
      <c r="AO207" s="378"/>
    </row>
    <row r="208" spans="7:41" x14ac:dyDescent="0.2">
      <c r="G208" s="378"/>
      <c r="H208" s="378"/>
      <c r="I208" s="378"/>
      <c r="J208" s="378"/>
      <c r="K208" s="378"/>
      <c r="L208" s="378"/>
      <c r="M208" s="378"/>
      <c r="N208" s="378"/>
      <c r="O208" s="378"/>
      <c r="P208" s="369" t="s">
        <v>151</v>
      </c>
      <c r="Q208" s="425">
        <v>0.10669154113807044</v>
      </c>
      <c r="R208" s="437">
        <v>0.15198277882133202</v>
      </c>
      <c r="S208" s="438">
        <v>5.8202646553853599E-2</v>
      </c>
      <c r="T208" s="438">
        <v>8.4206674752359628E-2</v>
      </c>
      <c r="U208" s="439">
        <v>2.9217264803926505E-2</v>
      </c>
      <c r="V208" s="378"/>
      <c r="W208" s="378"/>
      <c r="X208" s="378"/>
      <c r="Y208" s="378"/>
      <c r="Z208" s="378"/>
      <c r="AA208" s="378"/>
      <c r="AB208" s="378"/>
      <c r="AC208" s="378"/>
      <c r="AD208" s="378"/>
      <c r="AE208" s="378"/>
      <c r="AF208" s="378"/>
      <c r="AG208" s="378"/>
      <c r="AH208" s="378"/>
      <c r="AI208" s="378"/>
      <c r="AJ208" s="378"/>
      <c r="AK208" s="378"/>
      <c r="AL208" s="378"/>
      <c r="AM208" s="378"/>
      <c r="AN208" s="378"/>
      <c r="AO208" s="378"/>
    </row>
    <row r="209" spans="7:41" x14ac:dyDescent="0.2">
      <c r="G209" s="378"/>
      <c r="H209" s="378"/>
      <c r="I209" s="378"/>
      <c r="J209" s="378"/>
      <c r="K209" s="378"/>
      <c r="L209" s="378"/>
      <c r="M209" s="378"/>
      <c r="N209" s="378"/>
      <c r="O209" s="378"/>
      <c r="P209" s="369" t="s">
        <v>152</v>
      </c>
      <c r="Q209" s="425">
        <v>0.15018306079525273</v>
      </c>
      <c r="R209" s="437">
        <v>0.15198277882133202</v>
      </c>
      <c r="S209" s="438">
        <v>5.8202646553853599E-2</v>
      </c>
      <c r="T209" s="438">
        <v>8.4206674752359628E-2</v>
      </c>
      <c r="U209" s="439">
        <v>2.9217264803926505E-2</v>
      </c>
      <c r="V209" s="378"/>
      <c r="W209" s="378"/>
      <c r="X209" s="378"/>
      <c r="Y209" s="378"/>
      <c r="Z209" s="378"/>
      <c r="AA209" s="378"/>
      <c r="AB209" s="378"/>
      <c r="AC209" s="378"/>
      <c r="AD209" s="378"/>
      <c r="AE209" s="378"/>
      <c r="AF209" s="378"/>
      <c r="AG209" s="378"/>
      <c r="AH209" s="378"/>
      <c r="AI209" s="378"/>
      <c r="AJ209" s="378"/>
      <c r="AK209" s="378"/>
      <c r="AL209" s="378"/>
      <c r="AM209" s="378"/>
      <c r="AN209" s="378"/>
      <c r="AO209" s="378"/>
    </row>
    <row r="210" spans="7:41" x14ac:dyDescent="0.2">
      <c r="G210" s="378"/>
      <c r="H210" s="378"/>
      <c r="I210" s="378"/>
      <c r="J210" s="378"/>
      <c r="K210" s="378"/>
      <c r="L210" s="378"/>
      <c r="M210" s="378"/>
      <c r="N210" s="378"/>
      <c r="O210" s="378"/>
      <c r="P210" s="369" t="s">
        <v>153</v>
      </c>
      <c r="Q210" s="425">
        <v>0.17602262198566493</v>
      </c>
      <c r="R210" s="437">
        <v>0.21303362881658386</v>
      </c>
      <c r="S210" s="438">
        <v>8.1582407548111982E-2</v>
      </c>
      <c r="T210" s="438">
        <v>0.11803214569567483</v>
      </c>
      <c r="U210" s="439">
        <v>4.0953718530127928E-2</v>
      </c>
      <c r="V210" s="378"/>
      <c r="W210" s="378"/>
      <c r="X210" s="378"/>
      <c r="Y210" s="378"/>
      <c r="Z210" s="378"/>
      <c r="AA210" s="378"/>
      <c r="AB210" s="378"/>
      <c r="AC210" s="378"/>
      <c r="AD210" s="378"/>
      <c r="AE210" s="378"/>
      <c r="AF210" s="378"/>
      <c r="AG210" s="378"/>
      <c r="AH210" s="378"/>
      <c r="AI210" s="378"/>
      <c r="AJ210" s="378"/>
      <c r="AK210" s="378"/>
      <c r="AL210" s="378"/>
      <c r="AM210" s="378"/>
      <c r="AN210" s="378"/>
      <c r="AO210" s="378"/>
    </row>
    <row r="211" spans="7:41" x14ac:dyDescent="0.2">
      <c r="G211" s="378"/>
      <c r="H211" s="378"/>
      <c r="I211" s="378"/>
      <c r="J211" s="378"/>
      <c r="K211" s="378"/>
      <c r="L211" s="378"/>
      <c r="M211" s="378"/>
      <c r="N211" s="378"/>
      <c r="O211" s="378"/>
      <c r="P211" s="369" t="s">
        <v>154</v>
      </c>
      <c r="Q211" s="425">
        <v>0.14783526334544309</v>
      </c>
      <c r="R211" s="437">
        <v>0.21303362881658386</v>
      </c>
      <c r="S211" s="438">
        <v>8.1582407548111982E-2</v>
      </c>
      <c r="T211" s="438">
        <v>0.11803214569567483</v>
      </c>
      <c r="U211" s="439">
        <v>4.0953718530127928E-2</v>
      </c>
      <c r="V211" s="378"/>
      <c r="W211" s="378"/>
      <c r="X211" s="378"/>
      <c r="Y211" s="378"/>
      <c r="Z211" s="378"/>
      <c r="AA211" s="378"/>
      <c r="AB211" s="378"/>
      <c r="AC211" s="378"/>
      <c r="AD211" s="378"/>
      <c r="AE211" s="378"/>
      <c r="AF211" s="378"/>
      <c r="AG211" s="378"/>
      <c r="AH211" s="378"/>
      <c r="AI211" s="378"/>
      <c r="AJ211" s="378"/>
      <c r="AK211" s="378"/>
      <c r="AL211" s="378"/>
      <c r="AM211" s="378"/>
      <c r="AN211" s="378"/>
      <c r="AO211" s="378"/>
    </row>
    <row r="212" spans="7:41" x14ac:dyDescent="0.2">
      <c r="G212" s="378"/>
      <c r="H212" s="378"/>
      <c r="I212" s="378"/>
      <c r="J212" s="378"/>
      <c r="K212" s="378"/>
      <c r="L212" s="378"/>
      <c r="M212" s="378"/>
      <c r="N212" s="378"/>
      <c r="O212" s="378"/>
      <c r="P212" s="369" t="s">
        <v>155</v>
      </c>
      <c r="Q212" s="425">
        <v>0.17210876549979984</v>
      </c>
      <c r="R212" s="437">
        <v>0.21303362881658386</v>
      </c>
      <c r="S212" s="438">
        <v>8.1582407548111982E-2</v>
      </c>
      <c r="T212" s="438">
        <v>0.11803214569567483</v>
      </c>
      <c r="U212" s="439">
        <v>4.0953718530127928E-2</v>
      </c>
      <c r="V212" s="378"/>
      <c r="W212" s="378"/>
      <c r="X212" s="378"/>
      <c r="Y212" s="378"/>
      <c r="Z212" s="378"/>
      <c r="AA212" s="378"/>
      <c r="AB212" s="378"/>
      <c r="AC212" s="378"/>
      <c r="AD212" s="378"/>
      <c r="AE212" s="378"/>
      <c r="AF212" s="378"/>
      <c r="AG212" s="378"/>
      <c r="AH212" s="378"/>
      <c r="AI212" s="378"/>
      <c r="AJ212" s="378"/>
      <c r="AK212" s="378"/>
      <c r="AL212" s="378"/>
      <c r="AM212" s="378"/>
      <c r="AN212" s="378"/>
      <c r="AO212" s="378"/>
    </row>
    <row r="213" spans="7:41" x14ac:dyDescent="0.2">
      <c r="G213" s="378"/>
      <c r="H213" s="378"/>
      <c r="I213" s="378"/>
      <c r="J213" s="378"/>
      <c r="K213" s="378"/>
      <c r="L213" s="378"/>
      <c r="M213" s="378"/>
      <c r="N213" s="378"/>
      <c r="O213" s="378"/>
      <c r="P213" s="369" t="s">
        <v>156</v>
      </c>
      <c r="Q213" s="425">
        <v>9.9998129501205554E-2</v>
      </c>
      <c r="R213" s="437">
        <v>0.12966411130367894</v>
      </c>
      <c r="S213" s="438">
        <v>4.9655589267777647E-2</v>
      </c>
      <c r="T213" s="438">
        <v>7.1840926533119395E-2</v>
      </c>
      <c r="U213" s="439">
        <v>2.4926710150358498E-2</v>
      </c>
      <c r="V213" s="378"/>
      <c r="W213" s="378"/>
      <c r="X213" s="378"/>
      <c r="Y213" s="378"/>
      <c r="Z213" s="378"/>
      <c r="AA213" s="378"/>
      <c r="AB213" s="378"/>
      <c r="AC213" s="378"/>
      <c r="AD213" s="378"/>
      <c r="AE213" s="378"/>
      <c r="AF213" s="378"/>
      <c r="AG213" s="378"/>
      <c r="AH213" s="378"/>
      <c r="AI213" s="378"/>
      <c r="AJ213" s="378"/>
      <c r="AK213" s="378"/>
      <c r="AL213" s="378"/>
      <c r="AM213" s="378"/>
      <c r="AN213" s="378"/>
      <c r="AO213" s="378"/>
    </row>
    <row r="214" spans="7:41" x14ac:dyDescent="0.2">
      <c r="G214" s="378"/>
      <c r="H214" s="378"/>
      <c r="I214" s="378"/>
      <c r="J214" s="378"/>
      <c r="K214" s="378"/>
      <c r="L214" s="378"/>
      <c r="M214" s="378"/>
      <c r="N214" s="378"/>
      <c r="O214" s="378"/>
      <c r="P214" s="369" t="s">
        <v>115</v>
      </c>
      <c r="Q214" s="425">
        <v>8.5217638581094407E-2</v>
      </c>
      <c r="R214" s="437">
        <v>0.14301779475631929</v>
      </c>
      <c r="S214" s="438">
        <v>5.4769456274379458E-2</v>
      </c>
      <c r="T214" s="438">
        <v>7.9239588986609322E-2</v>
      </c>
      <c r="U214" s="439">
        <v>2.7493830639728333E-2</v>
      </c>
      <c r="V214" s="378"/>
      <c r="W214" s="378"/>
      <c r="X214" s="378"/>
      <c r="Y214" s="378"/>
      <c r="Z214" s="378"/>
      <c r="AA214" s="378"/>
      <c r="AB214" s="378"/>
      <c r="AC214" s="378"/>
      <c r="AD214" s="378"/>
      <c r="AE214" s="378"/>
      <c r="AF214" s="378"/>
      <c r="AG214" s="378"/>
      <c r="AH214" s="378"/>
      <c r="AI214" s="378"/>
      <c r="AJ214" s="378"/>
      <c r="AK214" s="378"/>
      <c r="AL214" s="378"/>
      <c r="AM214" s="378"/>
      <c r="AN214" s="378"/>
      <c r="AO214" s="378"/>
    </row>
    <row r="215" spans="7:41" x14ac:dyDescent="0.2">
      <c r="G215" s="378"/>
      <c r="H215" s="378"/>
      <c r="I215" s="378"/>
      <c r="J215" s="378"/>
      <c r="K215" s="378"/>
      <c r="L215" s="378"/>
      <c r="M215" s="378"/>
      <c r="N215" s="378"/>
      <c r="O215" s="378"/>
      <c r="P215" s="369" t="s">
        <v>157</v>
      </c>
      <c r="Q215" s="425">
        <v>0.13547336843185903</v>
      </c>
      <c r="R215" s="437">
        <v>0.16780841671849339</v>
      </c>
      <c r="S215" s="438">
        <v>6.4263162200172794E-2</v>
      </c>
      <c r="T215" s="438">
        <v>9.2974933587273351E-2</v>
      </c>
      <c r="U215" s="439">
        <v>3.2259595367417418E-2</v>
      </c>
      <c r="V215" s="378"/>
      <c r="W215" s="378"/>
      <c r="X215" s="378"/>
      <c r="Y215" s="378"/>
      <c r="Z215" s="378"/>
      <c r="AA215" s="378"/>
      <c r="AB215" s="378"/>
      <c r="AC215" s="378"/>
      <c r="AD215" s="378"/>
      <c r="AE215" s="378"/>
      <c r="AF215" s="378"/>
      <c r="AG215" s="378"/>
      <c r="AH215" s="378"/>
      <c r="AI215" s="378"/>
      <c r="AJ215" s="378"/>
      <c r="AK215" s="378"/>
      <c r="AL215" s="378"/>
      <c r="AM215" s="378"/>
      <c r="AN215" s="378"/>
      <c r="AO215" s="378"/>
    </row>
    <row r="216" spans="7:41" x14ac:dyDescent="0.2">
      <c r="G216" s="378"/>
      <c r="H216" s="378"/>
      <c r="I216" s="378"/>
      <c r="J216" s="378"/>
      <c r="K216" s="378"/>
      <c r="L216" s="378"/>
      <c r="M216" s="378"/>
      <c r="N216" s="378"/>
      <c r="O216" s="378"/>
      <c r="P216" s="369" t="s">
        <v>158</v>
      </c>
      <c r="Q216" s="425">
        <v>7.683724326201391E-2</v>
      </c>
      <c r="R216" s="437">
        <v>0.13285370889943143</v>
      </c>
      <c r="S216" s="438">
        <v>5.0877063325261762E-2</v>
      </c>
      <c r="T216" s="438">
        <v>7.3608136011847125E-2</v>
      </c>
      <c r="U216" s="439">
        <v>2.5539880394354508E-2</v>
      </c>
      <c r="V216" s="378"/>
      <c r="W216" s="378"/>
      <c r="X216" s="378"/>
      <c r="Y216" s="378"/>
      <c r="Z216" s="378"/>
      <c r="AA216" s="378"/>
      <c r="AB216" s="378"/>
      <c r="AC216" s="378"/>
      <c r="AD216" s="378"/>
      <c r="AE216" s="378"/>
      <c r="AF216" s="378"/>
      <c r="AG216" s="378"/>
      <c r="AH216" s="378"/>
      <c r="AI216" s="378"/>
      <c r="AJ216" s="378"/>
      <c r="AK216" s="378"/>
      <c r="AL216" s="378"/>
      <c r="AM216" s="378"/>
      <c r="AN216" s="378"/>
      <c r="AO216" s="378"/>
    </row>
    <row r="217" spans="7:41" x14ac:dyDescent="0.2">
      <c r="G217" s="378"/>
      <c r="H217" s="378"/>
      <c r="I217" s="378"/>
      <c r="J217" s="378"/>
      <c r="K217" s="378"/>
      <c r="L217" s="378"/>
      <c r="M217" s="378"/>
      <c r="N217" s="378"/>
      <c r="O217" s="378"/>
      <c r="P217" s="369" t="s">
        <v>159</v>
      </c>
      <c r="Q217" s="425">
        <v>0.13383561073790293</v>
      </c>
      <c r="R217" s="437">
        <v>0.23037687596312606</v>
      </c>
      <c r="S217" s="438">
        <v>8.8224100058241592E-2</v>
      </c>
      <c r="T217" s="438">
        <v>0.12764124208767794</v>
      </c>
      <c r="U217" s="439">
        <v>4.4287795248360316E-2</v>
      </c>
      <c r="V217" s="378"/>
      <c r="W217" s="378"/>
      <c r="X217" s="378"/>
      <c r="Y217" s="378"/>
      <c r="Z217" s="378"/>
      <c r="AA217" s="378"/>
      <c r="AB217" s="378"/>
      <c r="AC217" s="378"/>
      <c r="AD217" s="378"/>
      <c r="AE217" s="378"/>
      <c r="AF217" s="378"/>
      <c r="AG217" s="378"/>
      <c r="AH217" s="378"/>
      <c r="AI217" s="378"/>
      <c r="AJ217" s="378"/>
      <c r="AK217" s="378"/>
      <c r="AL217" s="378"/>
      <c r="AM217" s="378"/>
      <c r="AN217" s="378"/>
      <c r="AO217" s="378"/>
    </row>
    <row r="218" spans="7:41" x14ac:dyDescent="0.2">
      <c r="G218" s="378"/>
      <c r="H218" s="378"/>
      <c r="I218" s="378"/>
      <c r="J218" s="378"/>
      <c r="K218" s="378"/>
      <c r="L218" s="378"/>
      <c r="M218" s="378"/>
      <c r="N218" s="378"/>
      <c r="O218" s="378"/>
      <c r="P218" s="369" t="s">
        <v>160</v>
      </c>
      <c r="Q218" s="425">
        <v>7.7221225206737659E-2</v>
      </c>
      <c r="R218" s="437">
        <v>0.14676315297770964</v>
      </c>
      <c r="S218" s="438">
        <v>5.6203761940243201E-2</v>
      </c>
      <c r="T218" s="438">
        <v>8.1314719893055332E-2</v>
      </c>
      <c r="U218" s="439">
        <v>2.8213840655261526E-2</v>
      </c>
      <c r="V218" s="378"/>
      <c r="W218" s="378"/>
      <c r="X218" s="378"/>
      <c r="Y218" s="378"/>
      <c r="Z218" s="378"/>
      <c r="AA218" s="378"/>
      <c r="AB218" s="378"/>
      <c r="AC218" s="378"/>
      <c r="AD218" s="378"/>
      <c r="AE218" s="378"/>
      <c r="AF218" s="378"/>
      <c r="AG218" s="378"/>
      <c r="AH218" s="378"/>
      <c r="AI218" s="378"/>
      <c r="AJ218" s="378"/>
      <c r="AK218" s="378"/>
      <c r="AL218" s="378"/>
      <c r="AM218" s="378"/>
      <c r="AN218" s="378"/>
      <c r="AO218" s="378"/>
    </row>
    <row r="219" spans="7:41" x14ac:dyDescent="0.2">
      <c r="G219" s="378"/>
      <c r="H219" s="378"/>
      <c r="I219" s="378"/>
      <c r="J219" s="378"/>
      <c r="K219" s="378"/>
      <c r="L219" s="378"/>
      <c r="M219" s="378"/>
      <c r="N219" s="378"/>
      <c r="O219" s="378"/>
      <c r="P219" s="369" t="s">
        <v>161</v>
      </c>
      <c r="Q219" s="425">
        <v>0.10447949623306151</v>
      </c>
      <c r="R219" s="437">
        <v>0.16331656574035724</v>
      </c>
      <c r="S219" s="438">
        <v>6.2542983000393987E-2</v>
      </c>
      <c r="T219" s="438">
        <v>9.0486205342630355E-2</v>
      </c>
      <c r="U219" s="439">
        <v>3.139607911573563E-2</v>
      </c>
      <c r="V219" s="378"/>
      <c r="W219" s="378"/>
      <c r="X219" s="378"/>
      <c r="Y219" s="378"/>
      <c r="Z219" s="378"/>
      <c r="AA219" s="378"/>
      <c r="AB219" s="378"/>
      <c r="AC219" s="378"/>
      <c r="AD219" s="378"/>
      <c r="AE219" s="378"/>
      <c r="AF219" s="378"/>
      <c r="AG219" s="378"/>
      <c r="AH219" s="378"/>
      <c r="AI219" s="378"/>
      <c r="AJ219" s="378"/>
      <c r="AK219" s="378"/>
      <c r="AL219" s="378"/>
      <c r="AM219" s="378"/>
      <c r="AN219" s="378"/>
      <c r="AO219" s="378"/>
    </row>
    <row r="220" spans="7:41" x14ac:dyDescent="0.2">
      <c r="G220" s="378"/>
      <c r="H220" s="378"/>
      <c r="I220" s="378"/>
      <c r="J220" s="378"/>
      <c r="K220" s="378"/>
      <c r="L220" s="378"/>
      <c r="M220" s="378"/>
      <c r="N220" s="378"/>
      <c r="O220" s="378"/>
      <c r="P220" s="369" t="s">
        <v>162</v>
      </c>
      <c r="Q220" s="425">
        <v>9.3540543766204853E-2</v>
      </c>
      <c r="R220" s="437">
        <v>0.14666026466378959</v>
      </c>
      <c r="S220" s="438">
        <v>5.6164360290819143E-2</v>
      </c>
      <c r="T220" s="438">
        <v>8.1257714205613132E-2</v>
      </c>
      <c r="U220" s="439">
        <v>2.8194061341208016E-2</v>
      </c>
      <c r="V220" s="378"/>
      <c r="W220" s="378"/>
      <c r="X220" s="378"/>
      <c r="Y220" s="378"/>
      <c r="Z220" s="378"/>
      <c r="AA220" s="378"/>
      <c r="AB220" s="378"/>
      <c r="AC220" s="378"/>
      <c r="AD220" s="378"/>
      <c r="AE220" s="378"/>
      <c r="AF220" s="378"/>
      <c r="AG220" s="378"/>
      <c r="AH220" s="378"/>
      <c r="AI220" s="378"/>
      <c r="AJ220" s="378"/>
      <c r="AK220" s="378"/>
      <c r="AL220" s="378"/>
      <c r="AM220" s="378"/>
      <c r="AN220" s="378"/>
      <c r="AO220" s="378"/>
    </row>
    <row r="221" spans="7:41" x14ac:dyDescent="0.2">
      <c r="G221" s="378"/>
      <c r="H221" s="378"/>
      <c r="I221" s="378"/>
      <c r="J221" s="378"/>
      <c r="K221" s="378"/>
      <c r="L221" s="378"/>
      <c r="M221" s="378"/>
      <c r="N221" s="378"/>
      <c r="O221" s="378"/>
      <c r="P221" s="369" t="s">
        <v>163</v>
      </c>
      <c r="Q221" s="425">
        <v>0.12342564564031712</v>
      </c>
      <c r="R221" s="437">
        <v>0.15338414100536485</v>
      </c>
      <c r="S221" s="438">
        <v>5.8739305960424142E-2</v>
      </c>
      <c r="T221" s="438">
        <v>8.4983105151621052E-2</v>
      </c>
      <c r="U221" s="439">
        <v>2.9486663549854349E-2</v>
      </c>
      <c r="V221" s="378"/>
      <c r="W221" s="378"/>
      <c r="X221" s="378"/>
      <c r="Y221" s="378"/>
      <c r="Z221" s="378"/>
      <c r="AA221" s="378"/>
      <c r="AB221" s="378"/>
      <c r="AC221" s="378"/>
      <c r="AD221" s="378"/>
      <c r="AE221" s="378"/>
      <c r="AF221" s="378"/>
      <c r="AG221" s="378"/>
      <c r="AH221" s="378"/>
      <c r="AI221" s="378"/>
      <c r="AJ221" s="378"/>
      <c r="AK221" s="378"/>
      <c r="AL221" s="378"/>
      <c r="AM221" s="378"/>
      <c r="AN221" s="378"/>
      <c r="AO221" s="378"/>
    </row>
    <row r="222" spans="7:41" x14ac:dyDescent="0.2">
      <c r="G222" s="378"/>
      <c r="H222" s="378"/>
      <c r="I222" s="378"/>
      <c r="J222" s="378"/>
      <c r="K222" s="378"/>
      <c r="L222" s="378"/>
      <c r="M222" s="378"/>
      <c r="N222" s="378"/>
      <c r="O222" s="378"/>
      <c r="P222" s="369" t="s">
        <v>164</v>
      </c>
      <c r="Q222" s="425">
        <v>0.21619249876976601</v>
      </c>
      <c r="R222" s="437">
        <v>0.21638725780156723</v>
      </c>
      <c r="S222" s="438">
        <v>8.2866698334209579E-2</v>
      </c>
      <c r="T222" s="438">
        <v>0.11989023743059804</v>
      </c>
      <c r="U222" s="439">
        <v>4.1598422271356204E-2</v>
      </c>
      <c r="V222" s="378"/>
      <c r="W222" s="378"/>
      <c r="X222" s="378"/>
      <c r="Y222" s="378"/>
      <c r="Z222" s="378"/>
      <c r="AA222" s="378"/>
      <c r="AB222" s="378"/>
      <c r="AC222" s="378"/>
      <c r="AD222" s="378"/>
      <c r="AE222" s="378"/>
      <c r="AF222" s="378"/>
      <c r="AG222" s="378"/>
      <c r="AH222" s="378"/>
      <c r="AI222" s="378"/>
      <c r="AJ222" s="378"/>
      <c r="AK222" s="378"/>
      <c r="AL222" s="378"/>
      <c r="AM222" s="378"/>
      <c r="AN222" s="378"/>
      <c r="AO222" s="378"/>
    </row>
    <row r="223" spans="7:41" x14ac:dyDescent="0.2">
      <c r="G223" s="378"/>
      <c r="H223" s="378"/>
      <c r="I223" s="378"/>
      <c r="J223" s="378"/>
      <c r="K223" s="378"/>
      <c r="L223" s="378"/>
      <c r="M223" s="378"/>
      <c r="N223" s="378"/>
      <c r="O223" s="378"/>
      <c r="P223" s="369" t="s">
        <v>165</v>
      </c>
      <c r="Q223" s="425">
        <v>0.18213337236587404</v>
      </c>
      <c r="R223" s="437">
        <v>0.21687915064624713</v>
      </c>
      <c r="S223" s="438">
        <v>8.3055071422287741E-2</v>
      </c>
      <c r="T223" s="438">
        <v>0.12016277265535312</v>
      </c>
      <c r="U223" s="439">
        <v>4.1692984060590653E-2</v>
      </c>
      <c r="V223" s="378"/>
      <c r="W223" s="378"/>
      <c r="X223" s="378"/>
      <c r="Y223" s="378"/>
      <c r="Z223" s="378"/>
      <c r="AA223" s="378"/>
      <c r="AB223" s="378"/>
      <c r="AC223" s="378"/>
      <c r="AD223" s="378"/>
      <c r="AE223" s="378"/>
      <c r="AF223" s="378"/>
      <c r="AG223" s="378"/>
      <c r="AH223" s="378"/>
      <c r="AI223" s="378"/>
      <c r="AJ223" s="378"/>
      <c r="AK223" s="378"/>
      <c r="AL223" s="378"/>
      <c r="AM223" s="378"/>
      <c r="AN223" s="378"/>
      <c r="AO223" s="378"/>
    </row>
    <row r="224" spans="7:41" x14ac:dyDescent="0.2">
      <c r="G224" s="378"/>
      <c r="H224" s="378"/>
      <c r="I224" s="378"/>
      <c r="J224" s="378"/>
      <c r="K224" s="378"/>
      <c r="L224" s="378"/>
      <c r="M224" s="378"/>
      <c r="N224" s="378"/>
      <c r="O224" s="378"/>
      <c r="P224" s="369" t="s">
        <v>166</v>
      </c>
      <c r="Q224" s="425">
        <v>0.12536156005590091</v>
      </c>
      <c r="R224" s="437">
        <v>0.20112737138549736</v>
      </c>
      <c r="S224" s="438">
        <v>7.7022840349677157E-2</v>
      </c>
      <c r="T224" s="438">
        <v>0.11143543549737014</v>
      </c>
      <c r="U224" s="439">
        <v>3.8664852127726378E-2</v>
      </c>
      <c r="V224" s="378"/>
      <c r="W224" s="378"/>
      <c r="X224" s="378"/>
      <c r="Y224" s="378"/>
      <c r="Z224" s="378"/>
      <c r="AA224" s="378"/>
      <c r="AB224" s="378"/>
      <c r="AC224" s="378"/>
      <c r="AD224" s="378"/>
      <c r="AE224" s="378"/>
      <c r="AF224" s="378"/>
      <c r="AG224" s="378"/>
      <c r="AH224" s="378"/>
      <c r="AI224" s="378"/>
      <c r="AJ224" s="378"/>
      <c r="AK224" s="378"/>
      <c r="AL224" s="378"/>
      <c r="AM224" s="378"/>
      <c r="AN224" s="378"/>
      <c r="AO224" s="378"/>
    </row>
    <row r="225" spans="1:41" x14ac:dyDescent="0.2">
      <c r="G225" s="378"/>
      <c r="H225" s="378"/>
      <c r="I225" s="378"/>
      <c r="J225" s="378"/>
      <c r="K225" s="378"/>
      <c r="L225" s="378"/>
      <c r="M225" s="378"/>
      <c r="N225" s="378"/>
      <c r="O225" s="378"/>
      <c r="P225" s="369" t="s">
        <v>167</v>
      </c>
      <c r="Q225" s="425">
        <v>0.19519867183605333</v>
      </c>
      <c r="R225" s="440">
        <v>0.23803836133766107</v>
      </c>
      <c r="S225" s="441">
        <v>9.1158108297792154E-2</v>
      </c>
      <c r="T225" s="441">
        <v>0.13188611911951489</v>
      </c>
      <c r="U225" s="442">
        <v>4.5760644006062993E-2</v>
      </c>
      <c r="V225" s="378"/>
      <c r="W225" s="378"/>
      <c r="X225" s="378"/>
      <c r="Y225" s="378"/>
      <c r="Z225" s="378"/>
      <c r="AA225" s="378"/>
      <c r="AB225" s="378"/>
      <c r="AC225" s="378"/>
      <c r="AD225" s="378"/>
      <c r="AE225" s="378"/>
      <c r="AF225" s="378"/>
      <c r="AG225" s="378"/>
      <c r="AH225" s="378"/>
      <c r="AI225" s="378"/>
      <c r="AJ225" s="378"/>
      <c r="AK225" s="378"/>
      <c r="AL225" s="378"/>
      <c r="AM225" s="378"/>
      <c r="AN225" s="378"/>
      <c r="AO225" s="378"/>
    </row>
    <row r="226" spans="1:41" x14ac:dyDescent="0.2">
      <c r="A226" s="369"/>
      <c r="B226" s="369"/>
      <c r="C226" s="378"/>
      <c r="D226" s="378"/>
      <c r="E226" s="378"/>
      <c r="F226" s="378"/>
      <c r="G226" s="378"/>
      <c r="H226" s="378"/>
      <c r="I226" s="378"/>
      <c r="J226" s="378"/>
      <c r="K226" s="378"/>
      <c r="L226" s="378"/>
      <c r="M226" s="378"/>
      <c r="N226" s="378"/>
      <c r="O226" s="378"/>
      <c r="P226" s="378"/>
      <c r="Q226" s="378"/>
      <c r="R226" s="378"/>
      <c r="S226" s="378"/>
      <c r="T226" s="378"/>
      <c r="U226" s="378"/>
      <c r="V226" s="378"/>
      <c r="W226" s="378"/>
      <c r="X226" s="378"/>
      <c r="Y226" s="378"/>
      <c r="Z226" s="378"/>
      <c r="AA226" s="378"/>
      <c r="AB226" s="378"/>
      <c r="AC226" s="378"/>
      <c r="AD226" s="378"/>
      <c r="AE226" s="378"/>
      <c r="AF226" s="378"/>
      <c r="AG226" s="378"/>
      <c r="AH226" s="378"/>
      <c r="AI226" s="378"/>
      <c r="AJ226" s="378"/>
      <c r="AK226" s="378"/>
      <c r="AL226" s="378"/>
      <c r="AM226" s="378"/>
      <c r="AN226" s="378"/>
      <c r="AO226" s="378"/>
    </row>
    <row r="227" spans="1:41" x14ac:dyDescent="0.2">
      <c r="A227" s="369"/>
      <c r="B227" s="369"/>
      <c r="C227" s="378"/>
      <c r="D227" s="378"/>
      <c r="E227" s="378"/>
      <c r="F227" s="378"/>
      <c r="G227" s="378"/>
      <c r="H227" s="378"/>
      <c r="I227" s="378"/>
      <c r="J227" s="378"/>
      <c r="K227" s="378"/>
      <c r="L227" s="378"/>
      <c r="M227" s="378"/>
      <c r="N227" s="378"/>
      <c r="O227" s="378"/>
      <c r="P227" s="378"/>
      <c r="Q227" s="378"/>
      <c r="R227" s="378"/>
      <c r="S227" s="378"/>
      <c r="T227" s="378"/>
      <c r="U227" s="378"/>
      <c r="V227" s="378"/>
      <c r="W227" s="378"/>
      <c r="X227" s="378"/>
      <c r="Y227" s="378"/>
      <c r="Z227" s="378"/>
      <c r="AA227" s="378"/>
      <c r="AB227" s="378"/>
      <c r="AC227" s="378"/>
      <c r="AD227" s="378"/>
      <c r="AE227" s="378"/>
      <c r="AF227" s="378"/>
      <c r="AG227" s="378"/>
      <c r="AH227" s="378"/>
      <c r="AI227" s="378"/>
      <c r="AJ227" s="378"/>
      <c r="AK227" s="378"/>
      <c r="AL227" s="378"/>
      <c r="AM227" s="378"/>
      <c r="AN227" s="378"/>
      <c r="AO227" s="378"/>
    </row>
    <row r="228" spans="1:41" x14ac:dyDescent="0.2">
      <c r="A228" s="369"/>
      <c r="B228" s="369"/>
      <c r="C228" s="378"/>
      <c r="D228" s="378"/>
      <c r="E228" s="378"/>
      <c r="F228" s="378"/>
      <c r="G228" s="378"/>
      <c r="H228" s="378"/>
      <c r="I228" s="378"/>
      <c r="J228" s="378"/>
      <c r="K228" s="378"/>
      <c r="L228" s="378"/>
      <c r="M228" s="378"/>
      <c r="N228" s="378"/>
      <c r="O228" s="378"/>
      <c r="P228" s="378"/>
      <c r="Q228" s="378"/>
      <c r="R228" s="378"/>
      <c r="S228" s="378"/>
      <c r="T228" s="378"/>
      <c r="U228" s="378"/>
      <c r="V228" s="378"/>
      <c r="W228" s="378"/>
      <c r="X228" s="378"/>
      <c r="Y228" s="378"/>
      <c r="Z228" s="378"/>
      <c r="AA228" s="378"/>
      <c r="AB228" s="378"/>
      <c r="AC228" s="378"/>
      <c r="AD228" s="378"/>
      <c r="AE228" s="378"/>
      <c r="AF228" s="378"/>
      <c r="AG228" s="378"/>
      <c r="AH228" s="378"/>
      <c r="AI228" s="378"/>
      <c r="AJ228" s="378"/>
      <c r="AK228" s="378"/>
      <c r="AL228" s="378"/>
      <c r="AM228" s="378"/>
      <c r="AN228" s="378"/>
      <c r="AO228" s="378"/>
    </row>
    <row r="229" spans="1:41" x14ac:dyDescent="0.2">
      <c r="A229" s="369"/>
      <c r="B229" s="369"/>
      <c r="C229" s="378"/>
      <c r="D229" s="378"/>
      <c r="E229" s="378"/>
      <c r="F229" s="378"/>
      <c r="G229" s="378"/>
      <c r="H229" s="378"/>
      <c r="I229" s="378"/>
      <c r="J229" s="378"/>
      <c r="K229" s="378"/>
      <c r="L229" s="378"/>
      <c r="M229" s="378"/>
      <c r="N229" s="378"/>
      <c r="O229" s="378"/>
      <c r="P229" s="378"/>
      <c r="Q229" s="378"/>
      <c r="R229" s="378"/>
      <c r="S229" s="378"/>
      <c r="T229" s="378"/>
      <c r="U229" s="378"/>
      <c r="V229" s="378"/>
      <c r="W229" s="378"/>
      <c r="X229" s="378"/>
      <c r="Y229" s="378"/>
      <c r="Z229" s="378"/>
      <c r="AA229" s="378"/>
      <c r="AB229" s="378"/>
      <c r="AC229" s="378"/>
      <c r="AD229" s="378"/>
      <c r="AE229" s="378"/>
      <c r="AF229" s="378"/>
      <c r="AG229" s="378"/>
      <c r="AH229" s="378"/>
      <c r="AI229" s="378"/>
      <c r="AJ229" s="378"/>
      <c r="AK229" s="378"/>
      <c r="AL229" s="378"/>
      <c r="AM229" s="378"/>
      <c r="AN229" s="378"/>
      <c r="AO229" s="378"/>
    </row>
    <row r="230" spans="1:41" x14ac:dyDescent="0.2">
      <c r="A230" s="369"/>
      <c r="B230" s="369"/>
      <c r="C230" s="378"/>
      <c r="D230" s="378"/>
      <c r="E230" s="378"/>
      <c r="F230" s="378"/>
      <c r="G230" s="378"/>
      <c r="H230" s="378"/>
      <c r="I230" s="378"/>
      <c r="J230" s="378"/>
      <c r="K230" s="378"/>
      <c r="L230" s="378"/>
      <c r="M230" s="378"/>
      <c r="N230" s="378"/>
      <c r="O230" s="378"/>
      <c r="P230" s="378"/>
      <c r="Q230" s="378"/>
      <c r="R230" s="378"/>
      <c r="S230" s="378"/>
      <c r="T230" s="378"/>
      <c r="U230" s="378"/>
      <c r="V230" s="378"/>
      <c r="W230" s="378"/>
      <c r="X230" s="378"/>
      <c r="Y230" s="378"/>
      <c r="Z230" s="378"/>
      <c r="AA230" s="378"/>
      <c r="AB230" s="378"/>
      <c r="AC230" s="378"/>
      <c r="AD230" s="378"/>
      <c r="AE230" s="378"/>
      <c r="AF230" s="378"/>
      <c r="AG230" s="378"/>
      <c r="AH230" s="378"/>
      <c r="AI230" s="378"/>
      <c r="AJ230" s="378"/>
      <c r="AK230" s="378"/>
      <c r="AL230" s="378"/>
      <c r="AM230" s="378"/>
      <c r="AN230" s="378"/>
      <c r="AO230" s="378"/>
    </row>
    <row r="231" spans="1:41" x14ac:dyDescent="0.2">
      <c r="A231" s="369"/>
      <c r="B231" s="369"/>
      <c r="C231" s="378"/>
      <c r="D231" s="378"/>
      <c r="E231" s="378"/>
      <c r="F231" s="378"/>
      <c r="G231" s="378"/>
      <c r="H231" s="378"/>
      <c r="I231" s="378"/>
      <c r="J231" s="378"/>
      <c r="K231" s="378"/>
      <c r="L231" s="378"/>
      <c r="M231" s="378"/>
      <c r="N231" s="378"/>
      <c r="O231" s="378"/>
      <c r="P231" s="378"/>
      <c r="Q231" s="378"/>
      <c r="R231" s="378"/>
      <c r="S231" s="378"/>
      <c r="T231" s="378"/>
      <c r="U231" s="378"/>
      <c r="V231" s="378"/>
      <c r="W231" s="378"/>
      <c r="X231" s="378"/>
      <c r="Y231" s="378"/>
      <c r="Z231" s="378"/>
      <c r="AA231" s="378"/>
      <c r="AB231" s="378"/>
      <c r="AC231" s="378"/>
      <c r="AD231" s="378"/>
      <c r="AE231" s="378"/>
      <c r="AF231" s="378"/>
      <c r="AG231" s="378"/>
      <c r="AH231" s="378"/>
      <c r="AI231" s="378"/>
      <c r="AJ231" s="378"/>
      <c r="AK231" s="378"/>
      <c r="AL231" s="378"/>
      <c r="AM231" s="378"/>
      <c r="AN231" s="378"/>
      <c r="AO231" s="378"/>
    </row>
    <row r="232" spans="1:41" x14ac:dyDescent="0.2">
      <c r="A232" s="378"/>
      <c r="B232" s="378"/>
      <c r="C232" s="378"/>
      <c r="D232" s="378"/>
      <c r="E232" s="378"/>
      <c r="F232" s="378"/>
      <c r="G232" s="378"/>
      <c r="H232" s="378"/>
      <c r="I232" s="378"/>
      <c r="J232" s="378"/>
      <c r="K232" s="378"/>
      <c r="L232" s="378"/>
      <c r="M232" s="378"/>
      <c r="N232" s="378"/>
      <c r="O232" s="378"/>
      <c r="P232" s="378"/>
      <c r="Q232" s="378"/>
      <c r="R232" s="378"/>
      <c r="S232" s="378"/>
      <c r="T232" s="378"/>
      <c r="U232" s="378"/>
      <c r="V232" s="378"/>
      <c r="W232" s="378"/>
      <c r="X232" s="378"/>
      <c r="Y232" s="378"/>
      <c r="Z232" s="378"/>
      <c r="AA232" s="378"/>
      <c r="AB232" s="378"/>
      <c r="AC232" s="378"/>
      <c r="AD232" s="378"/>
      <c r="AE232" s="378"/>
      <c r="AF232" s="378"/>
      <c r="AG232" s="378"/>
      <c r="AH232" s="378"/>
      <c r="AI232" s="378"/>
      <c r="AJ232" s="378"/>
      <c r="AK232" s="378"/>
      <c r="AL232" s="378"/>
      <c r="AM232" s="378"/>
      <c r="AN232" s="378"/>
      <c r="AO232" s="378"/>
    </row>
  </sheetData>
  <mergeCells count="7">
    <mergeCell ref="L138:L139"/>
    <mergeCell ref="M138:M139"/>
    <mergeCell ref="D93:D94"/>
    <mergeCell ref="L3:L4"/>
    <mergeCell ref="M3:M4"/>
    <mergeCell ref="E48:E49"/>
    <mergeCell ref="F48:F4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Y134"/>
  <sheetViews>
    <sheetView topLeftCell="A19" zoomScale="90" zoomScaleNormal="90" workbookViewId="0">
      <selection activeCell="A2" sqref="A2"/>
    </sheetView>
  </sheetViews>
  <sheetFormatPr defaultColWidth="9.140625" defaultRowHeight="12.75" x14ac:dyDescent="0.2"/>
  <cols>
    <col min="1" max="2" width="9.140625" style="13"/>
    <col min="3" max="16384" width="9.140625" style="1"/>
  </cols>
  <sheetData>
    <row r="1" spans="1:25" ht="20.25" thickBot="1" x14ac:dyDescent="0.35">
      <c r="A1" s="3" t="s">
        <v>0</v>
      </c>
    </row>
    <row r="2" spans="1:25" ht="13.5" thickTop="1" x14ac:dyDescent="0.2">
      <c r="C2" s="2"/>
    </row>
    <row r="3" spans="1:25" x14ac:dyDescent="0.2">
      <c r="C3" s="51" t="s">
        <v>192</v>
      </c>
      <c r="D3" s="52"/>
      <c r="E3" s="52"/>
      <c r="F3" s="52"/>
      <c r="G3" s="53"/>
    </row>
    <row r="4" spans="1:25" x14ac:dyDescent="0.2">
      <c r="C4" s="54" t="s">
        <v>193</v>
      </c>
      <c r="D4" s="54" t="s">
        <v>194</v>
      </c>
      <c r="E4" s="54" t="s">
        <v>195</v>
      </c>
      <c r="F4" s="54" t="s">
        <v>196</v>
      </c>
      <c r="G4" s="54" t="s">
        <v>197</v>
      </c>
      <c r="I4" s="31"/>
      <c r="J4" s="31"/>
      <c r="K4" s="31"/>
      <c r="L4" s="31"/>
      <c r="M4" s="31"/>
      <c r="O4" s="31"/>
      <c r="P4" s="31"/>
      <c r="Q4" s="31"/>
      <c r="R4" s="31"/>
      <c r="S4" s="31"/>
      <c r="U4" s="31"/>
      <c r="V4" s="31"/>
      <c r="W4" s="31"/>
      <c r="X4" s="31"/>
      <c r="Y4" s="31"/>
    </row>
    <row r="5" spans="1:25" x14ac:dyDescent="0.2">
      <c r="A5" s="11" t="s">
        <v>1</v>
      </c>
      <c r="B5" s="11" t="s">
        <v>2</v>
      </c>
      <c r="C5" s="42">
        <v>169.00374057269295</v>
      </c>
      <c r="D5" s="43">
        <v>359.39502616863945</v>
      </c>
      <c r="E5" s="43">
        <v>618.84740215831539</v>
      </c>
      <c r="F5" s="43">
        <v>995.44660159862178</v>
      </c>
      <c r="G5" s="44">
        <v>1262.705961711257</v>
      </c>
      <c r="I5" s="31"/>
      <c r="J5" s="31"/>
      <c r="K5" s="31"/>
      <c r="L5" s="31"/>
      <c r="M5" s="31"/>
      <c r="O5" s="31"/>
      <c r="P5" s="31"/>
      <c r="Q5" s="31"/>
      <c r="R5" s="31"/>
      <c r="S5" s="31"/>
      <c r="U5" s="31"/>
      <c r="V5" s="31"/>
      <c r="W5" s="31"/>
      <c r="X5" s="31"/>
      <c r="Y5" s="31"/>
    </row>
    <row r="6" spans="1:25" x14ac:dyDescent="0.2">
      <c r="A6" s="11" t="s">
        <v>3</v>
      </c>
      <c r="B6" s="11" t="s">
        <v>4</v>
      </c>
      <c r="C6" s="45">
        <v>193.6688393711577</v>
      </c>
      <c r="D6" s="46">
        <v>411.84660977316594</v>
      </c>
      <c r="E6" s="46">
        <v>709.16452924487635</v>
      </c>
      <c r="F6" s="46">
        <v>1140.7261598724529</v>
      </c>
      <c r="G6" s="47">
        <v>1446.9904467379208</v>
      </c>
      <c r="I6" s="31"/>
      <c r="J6" s="31"/>
      <c r="K6" s="31"/>
      <c r="L6" s="31"/>
      <c r="M6" s="31"/>
      <c r="O6" s="31"/>
      <c r="P6" s="31"/>
      <c r="Q6" s="31"/>
      <c r="R6" s="31"/>
      <c r="S6" s="31"/>
      <c r="U6" s="31"/>
      <c r="V6" s="31"/>
      <c r="W6" s="31"/>
      <c r="X6" s="31"/>
      <c r="Y6" s="31"/>
    </row>
    <row r="7" spans="1:25" x14ac:dyDescent="0.2">
      <c r="A7" s="11" t="s">
        <v>5</v>
      </c>
      <c r="B7" s="5" t="s">
        <v>6</v>
      </c>
      <c r="C7" s="45">
        <v>186.5870286754822</v>
      </c>
      <c r="D7" s="46">
        <v>396.78678014058505</v>
      </c>
      <c r="E7" s="46">
        <v>683.23279461731818</v>
      </c>
      <c r="F7" s="46">
        <v>1099.0136843598607</v>
      </c>
      <c r="G7" s="47">
        <v>1394.0789280056256</v>
      </c>
      <c r="I7" s="31"/>
      <c r="J7" s="31"/>
      <c r="K7" s="31"/>
      <c r="L7" s="31"/>
      <c r="M7" s="31"/>
      <c r="O7" s="31"/>
      <c r="P7" s="31"/>
      <c r="Q7" s="31"/>
      <c r="R7" s="31"/>
      <c r="S7" s="31"/>
      <c r="U7" s="31"/>
      <c r="V7" s="31"/>
      <c r="W7" s="31"/>
      <c r="X7" s="31"/>
      <c r="Y7" s="31"/>
    </row>
    <row r="8" spans="1:25" x14ac:dyDescent="0.2">
      <c r="A8" s="11" t="s">
        <v>7</v>
      </c>
      <c r="B8" s="5" t="s">
        <v>8</v>
      </c>
      <c r="C8" s="45">
        <v>82.182153662301616</v>
      </c>
      <c r="D8" s="46">
        <v>174.76451802765803</v>
      </c>
      <c r="E8" s="46">
        <v>300.92950679878822</v>
      </c>
      <c r="F8" s="46">
        <v>484.05996990348348</v>
      </c>
      <c r="G8" s="47">
        <v>614.02129339867395</v>
      </c>
      <c r="I8" s="31"/>
      <c r="J8" s="31"/>
      <c r="K8" s="31"/>
      <c r="L8" s="31"/>
      <c r="M8" s="31"/>
      <c r="O8" s="31"/>
      <c r="P8" s="31"/>
      <c r="Q8" s="31"/>
      <c r="R8" s="31"/>
      <c r="S8" s="31"/>
      <c r="U8" s="31"/>
      <c r="V8" s="31"/>
      <c r="W8" s="31"/>
      <c r="X8" s="31"/>
      <c r="Y8" s="31"/>
    </row>
    <row r="9" spans="1:25" x14ac:dyDescent="0.2">
      <c r="A9" s="11" t="s">
        <v>9</v>
      </c>
      <c r="B9" s="5" t="s">
        <v>10</v>
      </c>
      <c r="C9" s="45">
        <v>121.48622085409565</v>
      </c>
      <c r="D9" s="46">
        <v>258.34661040657164</v>
      </c>
      <c r="E9" s="46">
        <v>444.8506992734338</v>
      </c>
      <c r="F9" s="46">
        <v>715.56431402329019</v>
      </c>
      <c r="G9" s="47">
        <v>907.68035558511815</v>
      </c>
      <c r="I9" s="31"/>
      <c r="J9" s="31"/>
      <c r="K9" s="31"/>
      <c r="L9" s="31"/>
      <c r="M9" s="31"/>
      <c r="O9" s="31"/>
      <c r="P9" s="31"/>
      <c r="Q9" s="31"/>
      <c r="R9" s="31"/>
      <c r="S9" s="31"/>
      <c r="U9" s="31"/>
      <c r="V9" s="31"/>
      <c r="W9" s="31"/>
      <c r="X9" s="31"/>
      <c r="Y9" s="31"/>
    </row>
    <row r="10" spans="1:25" x14ac:dyDescent="0.2">
      <c r="A10" s="11" t="s">
        <v>11</v>
      </c>
      <c r="B10" s="5" t="s">
        <v>12</v>
      </c>
      <c r="C10" s="45">
        <v>103.64597216114198</v>
      </c>
      <c r="D10" s="46">
        <v>220.40841670664418</v>
      </c>
      <c r="E10" s="46">
        <v>379.52438448252605</v>
      </c>
      <c r="F10" s="46">
        <v>610.48371123369486</v>
      </c>
      <c r="G10" s="47">
        <v>774.38751658245371</v>
      </c>
      <c r="I10" s="31"/>
      <c r="J10" s="31"/>
      <c r="K10" s="31"/>
      <c r="L10" s="31"/>
      <c r="M10" s="31"/>
      <c r="O10" s="31"/>
      <c r="P10" s="31"/>
      <c r="Q10" s="31"/>
      <c r="R10" s="31"/>
      <c r="S10" s="31"/>
      <c r="U10" s="31"/>
      <c r="V10" s="31"/>
      <c r="W10" s="31"/>
      <c r="X10" s="31"/>
      <c r="Y10" s="31"/>
    </row>
    <row r="11" spans="1:25" x14ac:dyDescent="0.2">
      <c r="A11" s="11" t="s">
        <v>13</v>
      </c>
      <c r="B11" s="5" t="s">
        <v>14</v>
      </c>
      <c r="C11" s="45">
        <v>147.71718608506737</v>
      </c>
      <c r="D11" s="46">
        <v>314.12808840030181</v>
      </c>
      <c r="E11" s="46">
        <v>540.90161882281336</v>
      </c>
      <c r="F11" s="46">
        <v>870.06696057619979</v>
      </c>
      <c r="G11" s="47">
        <v>1103.664160833157</v>
      </c>
      <c r="I11" s="31"/>
      <c r="J11" s="31"/>
      <c r="K11" s="31"/>
      <c r="L11" s="31"/>
      <c r="M11" s="31"/>
      <c r="O11" s="31"/>
      <c r="P11" s="31"/>
      <c r="Q11" s="31"/>
      <c r="R11" s="31"/>
      <c r="S11" s="31"/>
      <c r="U11" s="31"/>
      <c r="V11" s="31"/>
      <c r="W11" s="31"/>
      <c r="X11" s="31"/>
      <c r="Y11" s="31"/>
    </row>
    <row r="12" spans="1:25" x14ac:dyDescent="0.2">
      <c r="A12" s="11" t="s">
        <v>15</v>
      </c>
      <c r="B12" s="5" t="s">
        <v>16</v>
      </c>
      <c r="C12" s="45">
        <v>209.77236126601457</v>
      </c>
      <c r="D12" s="46">
        <v>446.09156585045457</v>
      </c>
      <c r="E12" s="46">
        <v>768.13140569661539</v>
      </c>
      <c r="F12" s="46">
        <v>1235.5772920999627</v>
      </c>
      <c r="G12" s="47">
        <v>1567.3073878439511</v>
      </c>
      <c r="I12" s="31"/>
      <c r="J12" s="31"/>
      <c r="K12" s="31"/>
      <c r="L12" s="31"/>
      <c r="M12" s="31"/>
      <c r="O12" s="31"/>
      <c r="P12" s="31"/>
      <c r="Q12" s="31"/>
      <c r="R12" s="31"/>
      <c r="S12" s="31"/>
      <c r="U12" s="31"/>
      <c r="V12" s="31"/>
      <c r="W12" s="31"/>
      <c r="X12" s="31"/>
      <c r="Y12" s="31"/>
    </row>
    <row r="13" spans="1:25" x14ac:dyDescent="0.2">
      <c r="A13" s="11" t="s">
        <v>17</v>
      </c>
      <c r="B13" s="5" t="s">
        <v>18</v>
      </c>
      <c r="C13" s="45">
        <v>142.28883194644817</v>
      </c>
      <c r="D13" s="46">
        <v>302.5844179993349</v>
      </c>
      <c r="E13" s="46">
        <v>521.02440873683372</v>
      </c>
      <c r="F13" s="46">
        <v>838.09348672732938</v>
      </c>
      <c r="G13" s="47">
        <v>1063.1063890945711</v>
      </c>
      <c r="I13" s="31"/>
      <c r="J13" s="31"/>
      <c r="K13" s="31"/>
      <c r="L13" s="31"/>
      <c r="M13" s="31"/>
      <c r="O13" s="31"/>
      <c r="P13" s="31"/>
      <c r="Q13" s="31"/>
      <c r="R13" s="31"/>
      <c r="S13" s="31"/>
      <c r="U13" s="31"/>
      <c r="V13" s="31"/>
      <c r="W13" s="31"/>
      <c r="X13" s="31"/>
      <c r="Y13" s="31"/>
    </row>
    <row r="14" spans="1:25" x14ac:dyDescent="0.2">
      <c r="A14" s="11" t="s">
        <v>19</v>
      </c>
      <c r="B14" s="5" t="s">
        <v>20</v>
      </c>
      <c r="C14" s="45">
        <v>172.96742693589692</v>
      </c>
      <c r="D14" s="46">
        <v>367.82400625748687</v>
      </c>
      <c r="E14" s="46">
        <v>633.36138273961546</v>
      </c>
      <c r="F14" s="46">
        <v>1018.7930559829084</v>
      </c>
      <c r="G14" s="47">
        <v>1292.320515709951</v>
      </c>
      <c r="I14" s="31"/>
      <c r="J14" s="31"/>
      <c r="K14" s="31"/>
      <c r="L14" s="31"/>
      <c r="M14" s="31"/>
      <c r="O14" s="31"/>
      <c r="P14" s="31"/>
      <c r="Q14" s="31"/>
      <c r="R14" s="31"/>
      <c r="S14" s="31"/>
      <c r="U14" s="31"/>
      <c r="V14" s="31"/>
      <c r="W14" s="31"/>
      <c r="X14" s="31"/>
      <c r="Y14" s="31"/>
    </row>
    <row r="15" spans="1:25" x14ac:dyDescent="0.2">
      <c r="A15" s="11" t="s">
        <v>21</v>
      </c>
      <c r="B15" s="5" t="s">
        <v>22</v>
      </c>
      <c r="C15" s="45">
        <v>163.57060364753551</v>
      </c>
      <c r="D15" s="46">
        <v>347.84118492951683</v>
      </c>
      <c r="E15" s="46">
        <v>598.95267876159937</v>
      </c>
      <c r="F15" s="46">
        <v>963.44495672472237</v>
      </c>
      <c r="G15" s="47">
        <v>1222.1124555383035</v>
      </c>
      <c r="I15" s="31"/>
      <c r="J15" s="31"/>
      <c r="K15" s="31"/>
      <c r="L15" s="31"/>
      <c r="M15" s="31"/>
      <c r="O15" s="31"/>
      <c r="P15" s="31"/>
      <c r="Q15" s="31"/>
      <c r="R15" s="31"/>
      <c r="S15" s="31"/>
      <c r="U15" s="31"/>
      <c r="V15" s="31"/>
      <c r="W15" s="31"/>
      <c r="X15" s="31"/>
      <c r="Y15" s="31"/>
    </row>
    <row r="16" spans="1:25" x14ac:dyDescent="0.2">
      <c r="A16" s="11" t="s">
        <v>23</v>
      </c>
      <c r="B16" s="5" t="s">
        <v>24</v>
      </c>
      <c r="C16" s="45">
        <v>183.0852826303599</v>
      </c>
      <c r="D16" s="46">
        <v>389.34013956767222</v>
      </c>
      <c r="E16" s="46">
        <v>670.41031840644428</v>
      </c>
      <c r="F16" s="46">
        <v>1078.3880982724388</v>
      </c>
      <c r="G16" s="47">
        <v>1367.9157460985784</v>
      </c>
      <c r="I16" s="31"/>
      <c r="J16" s="31"/>
      <c r="K16" s="31"/>
      <c r="L16" s="31"/>
      <c r="M16" s="31"/>
      <c r="O16" s="31"/>
      <c r="P16" s="31"/>
      <c r="Q16" s="31"/>
      <c r="R16" s="31"/>
      <c r="S16" s="31"/>
      <c r="U16" s="31"/>
      <c r="V16" s="31"/>
      <c r="W16" s="31"/>
      <c r="X16" s="31"/>
      <c r="Y16" s="31"/>
    </row>
    <row r="17" spans="1:25" x14ac:dyDescent="0.2">
      <c r="A17" s="13" t="s">
        <v>25</v>
      </c>
      <c r="B17" s="5" t="s">
        <v>26</v>
      </c>
      <c r="C17" s="45">
        <v>119.4083211689493</v>
      </c>
      <c r="D17" s="46">
        <v>253.92785133539144</v>
      </c>
      <c r="E17" s="46">
        <v>437.24197524317901</v>
      </c>
      <c r="F17" s="46">
        <v>703.32530574434577</v>
      </c>
      <c r="G17" s="47">
        <v>892.15539553759993</v>
      </c>
      <c r="I17" s="31"/>
      <c r="J17" s="31"/>
      <c r="K17" s="31"/>
      <c r="L17" s="31"/>
      <c r="M17" s="31"/>
      <c r="O17" s="31"/>
      <c r="P17" s="31"/>
      <c r="Q17" s="31"/>
      <c r="R17" s="31"/>
      <c r="S17" s="31"/>
      <c r="U17" s="31"/>
      <c r="V17" s="31"/>
      <c r="W17" s="31"/>
      <c r="X17" s="31"/>
      <c r="Y17" s="31"/>
    </row>
    <row r="18" spans="1:25" x14ac:dyDescent="0.2">
      <c r="A18" s="11" t="s">
        <v>27</v>
      </c>
      <c r="B18" s="5" t="s">
        <v>28</v>
      </c>
      <c r="C18" s="45">
        <v>132.0241167553819</v>
      </c>
      <c r="D18" s="46">
        <v>280.75598052093409</v>
      </c>
      <c r="E18" s="46">
        <v>483.43771208526408</v>
      </c>
      <c r="F18" s="46">
        <v>777.63342934221089</v>
      </c>
      <c r="G18" s="47">
        <v>986.41390274423213</v>
      </c>
      <c r="I18" s="31"/>
      <c r="J18" s="31"/>
      <c r="K18" s="31"/>
      <c r="L18" s="31"/>
      <c r="M18" s="31"/>
      <c r="O18" s="31"/>
      <c r="P18" s="31"/>
      <c r="Q18" s="31"/>
      <c r="R18" s="31"/>
      <c r="S18" s="31"/>
      <c r="U18" s="31"/>
      <c r="V18" s="31"/>
      <c r="W18" s="31"/>
      <c r="X18" s="31"/>
      <c r="Y18" s="31"/>
    </row>
    <row r="19" spans="1:25" x14ac:dyDescent="0.2">
      <c r="A19" s="11" t="s">
        <v>29</v>
      </c>
      <c r="B19" s="5" t="s">
        <v>30</v>
      </c>
      <c r="C19" s="45">
        <v>258.3856789938493</v>
      </c>
      <c r="D19" s="46">
        <v>549.47025165785328</v>
      </c>
      <c r="E19" s="46">
        <v>946.14063368306529</v>
      </c>
      <c r="F19" s="46">
        <v>1521.9139244172368</v>
      </c>
      <c r="G19" s="47">
        <v>1930.5202132257509</v>
      </c>
      <c r="I19" s="31"/>
      <c r="J19" s="31"/>
      <c r="K19" s="31"/>
      <c r="L19" s="31"/>
      <c r="M19" s="31"/>
      <c r="O19" s="31"/>
      <c r="P19" s="31"/>
      <c r="Q19" s="31"/>
      <c r="R19" s="31"/>
      <c r="S19" s="31"/>
      <c r="U19" s="31"/>
      <c r="V19" s="31"/>
      <c r="W19" s="31"/>
      <c r="X19" s="31"/>
      <c r="Y19" s="31"/>
    </row>
    <row r="20" spans="1:25" x14ac:dyDescent="0.2">
      <c r="A20" s="11" t="s">
        <v>31</v>
      </c>
      <c r="B20" s="5" t="s">
        <v>32</v>
      </c>
      <c r="C20" s="45">
        <v>170.28673038137913</v>
      </c>
      <c r="D20" s="46">
        <v>362.12336906983415</v>
      </c>
      <c r="E20" s="46">
        <v>623.54537456656237</v>
      </c>
      <c r="F20" s="46">
        <v>1003.003522176915</v>
      </c>
      <c r="G20" s="47">
        <v>1272.2917784201245</v>
      </c>
      <c r="I20" s="31"/>
      <c r="J20" s="31"/>
      <c r="K20" s="31"/>
      <c r="L20" s="31"/>
      <c r="M20" s="31"/>
      <c r="O20" s="31"/>
      <c r="P20" s="31"/>
      <c r="Q20" s="31"/>
      <c r="R20" s="31"/>
      <c r="S20" s="31"/>
      <c r="U20" s="31"/>
      <c r="V20" s="31"/>
      <c r="W20" s="31"/>
      <c r="X20" s="31"/>
      <c r="Y20" s="31"/>
    </row>
    <row r="21" spans="1:25" x14ac:dyDescent="0.2">
      <c r="A21" s="11" t="s">
        <v>33</v>
      </c>
      <c r="B21" s="5" t="s">
        <v>34</v>
      </c>
      <c r="C21" s="45">
        <v>114.32013241616852</v>
      </c>
      <c r="D21" s="46">
        <v>243.10755988054004</v>
      </c>
      <c r="E21" s="46">
        <v>418.61036164291573</v>
      </c>
      <c r="F21" s="46">
        <v>673.35543534334488</v>
      </c>
      <c r="G21" s="47">
        <v>854.13915843730342</v>
      </c>
      <c r="I21" s="31"/>
      <c r="J21" s="31"/>
      <c r="K21" s="31"/>
      <c r="L21" s="31"/>
      <c r="M21" s="31"/>
      <c r="O21" s="31"/>
      <c r="P21" s="31"/>
      <c r="Q21" s="31"/>
      <c r="R21" s="31"/>
      <c r="S21" s="31"/>
      <c r="U21" s="31"/>
      <c r="V21" s="31"/>
      <c r="W21" s="31"/>
      <c r="X21" s="31"/>
      <c r="Y21" s="31"/>
    </row>
    <row r="22" spans="1:25" x14ac:dyDescent="0.2">
      <c r="A22" s="11" t="s">
        <v>35</v>
      </c>
      <c r="B22" s="5" t="s">
        <v>36</v>
      </c>
      <c r="C22" s="45">
        <v>134.13631815881502</v>
      </c>
      <c r="D22" s="46">
        <v>285.24768393582843</v>
      </c>
      <c r="E22" s="46">
        <v>491.1720400174172</v>
      </c>
      <c r="F22" s="46">
        <v>790.0744776989776</v>
      </c>
      <c r="G22" s="47">
        <v>1002.1951469664727</v>
      </c>
      <c r="I22" s="31"/>
      <c r="J22" s="31"/>
      <c r="K22" s="31"/>
      <c r="L22" s="31"/>
      <c r="M22" s="31"/>
      <c r="O22" s="31"/>
      <c r="P22" s="31"/>
      <c r="Q22" s="31"/>
      <c r="R22" s="31"/>
      <c r="S22" s="31"/>
      <c r="U22" s="31"/>
      <c r="V22" s="31"/>
      <c r="W22" s="31"/>
      <c r="X22" s="31"/>
      <c r="Y22" s="31"/>
    </row>
    <row r="23" spans="1:25" x14ac:dyDescent="0.2">
      <c r="A23" s="11" t="s">
        <v>37</v>
      </c>
      <c r="B23" s="5" t="s">
        <v>38</v>
      </c>
      <c r="C23" s="45">
        <v>347.43818443716037</v>
      </c>
      <c r="D23" s="46">
        <v>738.84492121089488</v>
      </c>
      <c r="E23" s="46">
        <v>1272.2275679872091</v>
      </c>
      <c r="F23" s="46">
        <v>2046.4408585962904</v>
      </c>
      <c r="G23" s="47">
        <v>2595.8731169398943</v>
      </c>
      <c r="I23" s="31"/>
      <c r="J23" s="31"/>
      <c r="K23" s="31"/>
      <c r="L23" s="31"/>
      <c r="M23" s="31"/>
      <c r="O23" s="31"/>
      <c r="P23" s="31"/>
      <c r="Q23" s="31"/>
      <c r="R23" s="31"/>
      <c r="S23" s="31"/>
      <c r="U23" s="31"/>
      <c r="V23" s="31"/>
      <c r="W23" s="31"/>
      <c r="X23" s="31"/>
      <c r="Y23" s="31"/>
    </row>
    <row r="24" spans="1:25" x14ac:dyDescent="0.2">
      <c r="A24" s="11" t="s">
        <v>39</v>
      </c>
      <c r="B24" s="5" t="s">
        <v>40</v>
      </c>
      <c r="C24" s="45">
        <v>106.19555153426825</v>
      </c>
      <c r="D24" s="46">
        <v>225.83022655782679</v>
      </c>
      <c r="E24" s="46">
        <v>388.86027590308879</v>
      </c>
      <c r="F24" s="46">
        <v>625.5009535378249</v>
      </c>
      <c r="G24" s="47">
        <v>793.43661610766719</v>
      </c>
      <c r="I24" s="31"/>
      <c r="J24" s="31"/>
      <c r="K24" s="31"/>
      <c r="L24" s="31"/>
      <c r="M24" s="31"/>
      <c r="O24" s="31"/>
      <c r="P24" s="31"/>
      <c r="Q24" s="31"/>
      <c r="R24" s="31"/>
      <c r="S24" s="31"/>
      <c r="U24" s="31"/>
      <c r="V24" s="31"/>
      <c r="W24" s="31"/>
      <c r="X24" s="31"/>
      <c r="Y24" s="31"/>
    </row>
    <row r="25" spans="1:25" x14ac:dyDescent="0.2">
      <c r="A25" s="11" t="s">
        <v>41</v>
      </c>
      <c r="B25" s="5" t="s">
        <v>42</v>
      </c>
      <c r="C25" s="45">
        <v>184.149916523336</v>
      </c>
      <c r="D25" s="46">
        <v>391.6041375391348</v>
      </c>
      <c r="E25" s="46">
        <v>674.3087286823669</v>
      </c>
      <c r="F25" s="46">
        <v>1084.6588836829778</v>
      </c>
      <c r="G25" s="47">
        <v>1375.8701236712013</v>
      </c>
      <c r="I25" s="31"/>
      <c r="J25" s="31"/>
      <c r="K25" s="31"/>
      <c r="L25" s="31"/>
      <c r="M25" s="31"/>
      <c r="O25" s="31"/>
      <c r="P25" s="31"/>
      <c r="Q25" s="31"/>
      <c r="R25" s="31"/>
      <c r="S25" s="31"/>
      <c r="U25" s="31"/>
      <c r="V25" s="31"/>
      <c r="W25" s="31"/>
      <c r="X25" s="31"/>
      <c r="Y25" s="31"/>
    </row>
    <row r="26" spans="1:25" x14ac:dyDescent="0.2">
      <c r="A26" s="11" t="s">
        <v>43</v>
      </c>
      <c r="B26" s="5" t="s">
        <v>44</v>
      </c>
      <c r="C26" s="45">
        <v>117.31395460832906</v>
      </c>
      <c r="D26" s="46">
        <v>249.47407461831884</v>
      </c>
      <c r="E26" s="46">
        <v>429.57295383090081</v>
      </c>
      <c r="F26" s="46">
        <v>690.98930614926883</v>
      </c>
      <c r="G26" s="47">
        <v>876.50740376450415</v>
      </c>
      <c r="I26" s="31"/>
      <c r="J26" s="31"/>
      <c r="K26" s="31"/>
      <c r="L26" s="31"/>
      <c r="M26" s="31"/>
      <c r="O26" s="31"/>
      <c r="P26" s="31"/>
      <c r="Q26" s="31"/>
      <c r="R26" s="31"/>
      <c r="S26" s="31"/>
      <c r="U26" s="31"/>
      <c r="V26" s="31"/>
      <c r="W26" s="31"/>
      <c r="X26" s="31"/>
      <c r="Y26" s="31"/>
    </row>
    <row r="27" spans="1:25" x14ac:dyDescent="0.2">
      <c r="A27" s="11" t="s">
        <v>45</v>
      </c>
      <c r="B27" s="5" t="s">
        <v>46</v>
      </c>
      <c r="C27" s="45">
        <v>130.54579294138202</v>
      </c>
      <c r="D27" s="46">
        <v>277.61224995013242</v>
      </c>
      <c r="E27" s="46">
        <v>478.02447774653018</v>
      </c>
      <c r="F27" s="46">
        <v>768.92597463309153</v>
      </c>
      <c r="G27" s="47">
        <v>975.36865435533946</v>
      </c>
      <c r="I27" s="31"/>
      <c r="J27" s="31"/>
      <c r="K27" s="31"/>
      <c r="L27" s="31"/>
      <c r="M27" s="31"/>
      <c r="O27" s="31"/>
      <c r="P27" s="31"/>
      <c r="Q27" s="31"/>
      <c r="R27" s="31"/>
      <c r="S27" s="31"/>
      <c r="U27" s="31"/>
      <c r="V27" s="31"/>
      <c r="W27" s="31"/>
      <c r="X27" s="31"/>
      <c r="Y27" s="31"/>
    </row>
    <row r="28" spans="1:25" x14ac:dyDescent="0.2">
      <c r="A28" s="11" t="s">
        <v>47</v>
      </c>
      <c r="B28" s="5" t="s">
        <v>48</v>
      </c>
      <c r="C28" s="45">
        <v>117.23171165603448</v>
      </c>
      <c r="D28" s="46">
        <v>249.29918080891596</v>
      </c>
      <c r="E28" s="46">
        <v>429.27180169544602</v>
      </c>
      <c r="F28" s="46">
        <v>690.50488807017996</v>
      </c>
      <c r="G28" s="47">
        <v>875.89292821609808</v>
      </c>
      <c r="I28" s="31"/>
      <c r="J28" s="31"/>
      <c r="K28" s="31"/>
      <c r="L28" s="31"/>
      <c r="M28" s="31"/>
      <c r="O28" s="31"/>
      <c r="P28" s="31"/>
      <c r="Q28" s="31"/>
      <c r="R28" s="31"/>
      <c r="S28" s="31"/>
      <c r="U28" s="31"/>
      <c r="V28" s="31"/>
      <c r="W28" s="31"/>
      <c r="X28" s="31"/>
      <c r="Y28" s="31"/>
    </row>
    <row r="29" spans="1:25" x14ac:dyDescent="0.2">
      <c r="A29" s="11" t="s">
        <v>49</v>
      </c>
      <c r="B29" s="5" t="s">
        <v>50</v>
      </c>
      <c r="C29" s="45">
        <v>138.87889810374327</v>
      </c>
      <c r="D29" s="46">
        <v>295.33302073156182</v>
      </c>
      <c r="E29" s="46">
        <v>508.53812474726726</v>
      </c>
      <c r="F29" s="46">
        <v>818.00868242717422</v>
      </c>
      <c r="G29" s="47">
        <v>1037.6291790775986</v>
      </c>
      <c r="I29" s="31"/>
      <c r="J29" s="31"/>
      <c r="K29" s="31"/>
      <c r="L29" s="31"/>
      <c r="M29" s="31"/>
      <c r="O29" s="31"/>
      <c r="P29" s="31"/>
      <c r="Q29" s="31"/>
      <c r="R29" s="31"/>
      <c r="S29" s="31"/>
      <c r="U29" s="31"/>
      <c r="V29" s="31"/>
      <c r="W29" s="31"/>
      <c r="X29" s="31"/>
      <c r="Y29" s="31"/>
    </row>
    <row r="30" spans="1:25" x14ac:dyDescent="0.2">
      <c r="A30" s="11" t="s">
        <v>51</v>
      </c>
      <c r="B30" s="5" t="s">
        <v>52</v>
      </c>
      <c r="C30" s="45">
        <v>122.60638852773799</v>
      </c>
      <c r="D30" s="46">
        <v>260.72870377928484</v>
      </c>
      <c r="E30" s="46">
        <v>448.95245969877254</v>
      </c>
      <c r="F30" s="46">
        <v>722.1621981894591</v>
      </c>
      <c r="G30" s="47">
        <v>916.04965199732408</v>
      </c>
      <c r="I30" s="31"/>
      <c r="J30" s="31"/>
      <c r="K30" s="31"/>
      <c r="L30" s="31"/>
      <c r="M30" s="31"/>
      <c r="O30" s="31"/>
      <c r="P30" s="31"/>
      <c r="Q30" s="31"/>
      <c r="R30" s="31"/>
      <c r="S30" s="31"/>
      <c r="U30" s="31"/>
      <c r="V30" s="31"/>
      <c r="W30" s="31"/>
      <c r="X30" s="31"/>
      <c r="Y30" s="31"/>
    </row>
    <row r="31" spans="1:25" x14ac:dyDescent="0.2">
      <c r="A31" s="11" t="s">
        <v>53</v>
      </c>
      <c r="B31" s="5" t="s">
        <v>54</v>
      </c>
      <c r="C31" s="45">
        <v>155.54105658821075</v>
      </c>
      <c r="D31" s="46">
        <v>330.76594585060957</v>
      </c>
      <c r="E31" s="46">
        <v>569.55058197171343</v>
      </c>
      <c r="F31" s="46">
        <v>916.15023232693284</v>
      </c>
      <c r="G31" s="47">
        <v>1162.1199553291767</v>
      </c>
      <c r="I31" s="31"/>
      <c r="J31" s="31"/>
      <c r="K31" s="31"/>
      <c r="L31" s="31"/>
      <c r="M31" s="31"/>
      <c r="O31" s="31"/>
      <c r="P31" s="31"/>
      <c r="Q31" s="31"/>
      <c r="R31" s="31"/>
      <c r="S31" s="31"/>
      <c r="U31" s="31"/>
      <c r="V31" s="31"/>
      <c r="W31" s="31"/>
      <c r="X31" s="31"/>
      <c r="Y31" s="31"/>
    </row>
    <row r="32" spans="1:25" x14ac:dyDescent="0.2">
      <c r="A32" s="11" t="s">
        <v>55</v>
      </c>
      <c r="B32" s="5" t="s">
        <v>56</v>
      </c>
      <c r="C32" s="45">
        <v>173.36061755412862</v>
      </c>
      <c r="D32" s="46">
        <v>368.66014604971747</v>
      </c>
      <c r="E32" s="46">
        <v>634.80114372846197</v>
      </c>
      <c r="F32" s="46">
        <v>1021.1089826208213</v>
      </c>
      <c r="G32" s="47">
        <v>1295.2582266508314</v>
      </c>
      <c r="I32" s="31"/>
      <c r="J32" s="31"/>
      <c r="K32" s="31"/>
      <c r="L32" s="31"/>
      <c r="M32" s="31"/>
      <c r="O32" s="31"/>
      <c r="P32" s="31"/>
      <c r="Q32" s="31"/>
      <c r="R32" s="31"/>
      <c r="S32" s="31"/>
      <c r="U32" s="31"/>
      <c r="V32" s="31"/>
      <c r="W32" s="31"/>
      <c r="X32" s="31"/>
      <c r="Y32" s="31"/>
    </row>
    <row r="33" spans="1:25" x14ac:dyDescent="0.2">
      <c r="A33" s="11" t="s">
        <v>57</v>
      </c>
      <c r="B33" s="5" t="s">
        <v>58</v>
      </c>
      <c r="C33" s="45">
        <v>160.76955856075392</v>
      </c>
      <c r="D33" s="46">
        <v>341.8846204839482</v>
      </c>
      <c r="E33" s="46">
        <v>588.69598580670277</v>
      </c>
      <c r="F33" s="46">
        <v>946.94655968858137</v>
      </c>
      <c r="G33" s="47">
        <v>1201.1845380962641</v>
      </c>
      <c r="I33" s="31"/>
      <c r="J33" s="31"/>
      <c r="K33" s="31"/>
      <c r="L33" s="31"/>
      <c r="M33" s="31"/>
      <c r="O33" s="31"/>
      <c r="P33" s="31"/>
      <c r="Q33" s="31"/>
      <c r="R33" s="31"/>
      <c r="S33" s="31"/>
      <c r="U33" s="31"/>
      <c r="V33" s="31"/>
      <c r="W33" s="31"/>
      <c r="X33" s="31"/>
      <c r="Y33" s="31"/>
    </row>
    <row r="34" spans="1:25" x14ac:dyDescent="0.2">
      <c r="A34" s="11" t="s">
        <v>59</v>
      </c>
      <c r="B34" s="11" t="s">
        <v>60</v>
      </c>
      <c r="C34" s="45">
        <v>190.27406368987369</v>
      </c>
      <c r="D34" s="46">
        <v>404.62744710447373</v>
      </c>
      <c r="E34" s="46">
        <v>696.73375046948468</v>
      </c>
      <c r="F34" s="46">
        <v>1120.7306384498352</v>
      </c>
      <c r="G34" s="47">
        <v>1421.6264904319601</v>
      </c>
      <c r="I34" s="31"/>
      <c r="J34" s="31"/>
      <c r="K34" s="31"/>
      <c r="L34" s="31"/>
      <c r="M34" s="31"/>
      <c r="O34" s="31"/>
      <c r="P34" s="31"/>
      <c r="Q34" s="31"/>
      <c r="R34" s="31"/>
      <c r="S34" s="31"/>
      <c r="U34" s="31"/>
      <c r="V34" s="31"/>
      <c r="W34" s="31"/>
      <c r="X34" s="31"/>
      <c r="Y34" s="31"/>
    </row>
    <row r="35" spans="1:25" x14ac:dyDescent="0.2">
      <c r="A35" s="11" t="s">
        <v>61</v>
      </c>
      <c r="B35" s="11" t="s">
        <v>62</v>
      </c>
      <c r="C35" s="45">
        <v>257.27150182614645</v>
      </c>
      <c r="D35" s="46">
        <v>547.10089739985779</v>
      </c>
      <c r="E35" s="46">
        <v>942.06080892036744</v>
      </c>
      <c r="F35" s="46">
        <v>1515.3513248474862</v>
      </c>
      <c r="G35" s="47">
        <v>1922.1956746842159</v>
      </c>
      <c r="I35" s="31"/>
      <c r="J35" s="31"/>
      <c r="K35" s="31"/>
      <c r="L35" s="31"/>
      <c r="M35" s="31"/>
      <c r="O35" s="31"/>
      <c r="P35" s="31"/>
      <c r="Q35" s="31"/>
      <c r="R35" s="31"/>
      <c r="S35" s="31"/>
      <c r="U35" s="31"/>
      <c r="V35" s="31"/>
      <c r="W35" s="31"/>
      <c r="X35" s="31"/>
      <c r="Y35" s="31"/>
    </row>
    <row r="36" spans="1:25" x14ac:dyDescent="0.2">
      <c r="A36" s="11" t="s">
        <v>63</v>
      </c>
      <c r="B36" s="11" t="s">
        <v>64</v>
      </c>
      <c r="C36" s="45">
        <v>164.85173232647605</v>
      </c>
      <c r="D36" s="46">
        <v>350.56557004391124</v>
      </c>
      <c r="E36" s="46">
        <v>603.6438362005191</v>
      </c>
      <c r="F36" s="46">
        <v>970.99091508836773</v>
      </c>
      <c r="G36" s="47">
        <v>1231.6843668766899</v>
      </c>
      <c r="I36" s="31"/>
      <c r="J36" s="31"/>
      <c r="K36" s="31"/>
      <c r="L36" s="31"/>
      <c r="M36" s="31"/>
      <c r="O36" s="31"/>
      <c r="P36" s="31"/>
      <c r="Q36" s="31"/>
      <c r="R36" s="31"/>
      <c r="S36" s="31"/>
      <c r="U36" s="31"/>
      <c r="V36" s="31"/>
      <c r="W36" s="31"/>
      <c r="X36" s="31"/>
      <c r="Y36" s="31"/>
    </row>
    <row r="37" spans="1:25" x14ac:dyDescent="0.2">
      <c r="A37" s="11" t="s">
        <v>63</v>
      </c>
      <c r="B37" s="11" t="s">
        <v>65</v>
      </c>
      <c r="C37" s="45">
        <v>164.85173232647605</v>
      </c>
      <c r="D37" s="46">
        <v>350.56557004391124</v>
      </c>
      <c r="E37" s="46">
        <v>603.6438362005191</v>
      </c>
      <c r="F37" s="46">
        <v>970.99091508836773</v>
      </c>
      <c r="G37" s="47">
        <v>1231.6843668766899</v>
      </c>
      <c r="I37" s="31"/>
      <c r="J37" s="31"/>
      <c r="K37" s="31"/>
      <c r="L37" s="31"/>
      <c r="M37" s="31"/>
      <c r="O37" s="31"/>
      <c r="P37" s="31"/>
      <c r="Q37" s="31"/>
      <c r="R37" s="31"/>
      <c r="S37" s="31"/>
      <c r="U37" s="31"/>
      <c r="V37" s="31"/>
      <c r="W37" s="31"/>
      <c r="X37" s="31"/>
      <c r="Y37" s="31"/>
    </row>
    <row r="38" spans="1:25" x14ac:dyDescent="0.2">
      <c r="A38" s="11" t="s">
        <v>66</v>
      </c>
      <c r="B38" s="11" t="s">
        <v>67</v>
      </c>
      <c r="C38" s="45">
        <v>188.31376205604295</v>
      </c>
      <c r="D38" s="46">
        <v>400.4587662539692</v>
      </c>
      <c r="E38" s="46">
        <v>689.55563968074125</v>
      </c>
      <c r="F38" s="46">
        <v>1109.1842928311376</v>
      </c>
      <c r="G38" s="47">
        <v>1406.9801604075324</v>
      </c>
      <c r="I38" s="31"/>
      <c r="J38" s="31"/>
      <c r="K38" s="31"/>
      <c r="L38" s="31"/>
      <c r="M38" s="31"/>
      <c r="O38" s="31"/>
      <c r="P38" s="31"/>
      <c r="Q38" s="31"/>
      <c r="R38" s="31"/>
      <c r="S38" s="31"/>
      <c r="U38" s="31"/>
      <c r="V38" s="31"/>
      <c r="W38" s="31"/>
      <c r="X38" s="31"/>
      <c r="Y38" s="31"/>
    </row>
    <row r="39" spans="1:25" x14ac:dyDescent="0.2">
      <c r="A39" s="11" t="s">
        <v>66</v>
      </c>
      <c r="B39" s="11" t="s">
        <v>68</v>
      </c>
      <c r="C39" s="45">
        <v>188.31376205604295</v>
      </c>
      <c r="D39" s="46">
        <v>400.4587662539692</v>
      </c>
      <c r="E39" s="46">
        <v>689.55563968074125</v>
      </c>
      <c r="F39" s="46">
        <v>1109.1842928311376</v>
      </c>
      <c r="G39" s="47">
        <v>1406.9801604075324</v>
      </c>
      <c r="I39" s="31"/>
      <c r="J39" s="31"/>
      <c r="K39" s="31"/>
      <c r="L39" s="31"/>
      <c r="M39" s="31"/>
      <c r="O39" s="31"/>
      <c r="P39" s="31"/>
      <c r="Q39" s="31"/>
      <c r="R39" s="31"/>
      <c r="S39" s="31"/>
      <c r="U39" s="31"/>
      <c r="V39" s="31"/>
      <c r="W39" s="31"/>
      <c r="X39" s="31"/>
      <c r="Y39" s="31"/>
    </row>
    <row r="40" spans="1:25" x14ac:dyDescent="0.2">
      <c r="A40" s="11" t="s">
        <v>69</v>
      </c>
      <c r="B40" s="11" t="s">
        <v>70</v>
      </c>
      <c r="C40" s="48">
        <v>160.73723200211762</v>
      </c>
      <c r="D40" s="49">
        <v>341.81587641741055</v>
      </c>
      <c r="E40" s="49">
        <v>588.57761442175581</v>
      </c>
      <c r="F40" s="49">
        <v>946.75615347137659</v>
      </c>
      <c r="G40" s="50">
        <v>1200.9430112627551</v>
      </c>
      <c r="I40" s="31"/>
      <c r="J40" s="31"/>
      <c r="K40" s="31"/>
      <c r="L40" s="31"/>
      <c r="M40" s="31"/>
      <c r="O40" s="31"/>
      <c r="P40" s="31"/>
      <c r="Q40" s="31"/>
      <c r="R40" s="31"/>
      <c r="S40" s="31"/>
      <c r="U40" s="31"/>
      <c r="V40" s="31"/>
      <c r="W40" s="31"/>
      <c r="X40" s="31"/>
      <c r="Y40" s="31"/>
    </row>
    <row r="42" spans="1:25" s="8" customFormat="1" ht="13.5" thickBot="1" x14ac:dyDescent="0.25"/>
    <row r="43" spans="1:25" ht="13.5" thickTop="1" x14ac:dyDescent="0.2"/>
    <row r="45" spans="1:25" s="13" customFormat="1" ht="20.25" thickBot="1" x14ac:dyDescent="0.35">
      <c r="A45" s="3" t="s">
        <v>86</v>
      </c>
    </row>
    <row r="46" spans="1:25" s="13" customFormat="1" ht="13.5" thickTop="1" x14ac:dyDescent="0.2"/>
    <row r="47" spans="1:25" s="13" customFormat="1" x14ac:dyDescent="0.2">
      <c r="C47" s="51" t="s">
        <v>192</v>
      </c>
      <c r="D47" s="52"/>
      <c r="E47" s="52"/>
      <c r="F47" s="52"/>
      <c r="G47" s="53"/>
    </row>
    <row r="48" spans="1:25" s="13" customFormat="1" x14ac:dyDescent="0.2">
      <c r="C48" s="54" t="s">
        <v>193</v>
      </c>
      <c r="D48" s="54" t="s">
        <v>194</v>
      </c>
      <c r="E48" s="54" t="s">
        <v>195</v>
      </c>
      <c r="F48" s="54" t="s">
        <v>196</v>
      </c>
      <c r="G48" s="54" t="s">
        <v>197</v>
      </c>
    </row>
    <row r="49" spans="1:7" s="13" customFormat="1" x14ac:dyDescent="0.2">
      <c r="A49" s="11" t="s">
        <v>1</v>
      </c>
      <c r="B49" s="11" t="s">
        <v>2</v>
      </c>
      <c r="C49" s="42">
        <v>167.68539099163675</v>
      </c>
      <c r="D49" s="43">
        <v>361.48434287933912</v>
      </c>
      <c r="E49" s="43">
        <v>626.33285718138359</v>
      </c>
      <c r="F49" s="43">
        <v>1008.8905251370288</v>
      </c>
      <c r="G49" s="44">
        <v>1283.0661327005002</v>
      </c>
    </row>
    <row r="50" spans="1:7" s="13" customFormat="1" x14ac:dyDescent="0.2">
      <c r="A50" s="11" t="s">
        <v>3</v>
      </c>
      <c r="B50" s="11" t="s">
        <v>4</v>
      </c>
      <c r="C50" s="45">
        <v>192.15808444713409</v>
      </c>
      <c r="D50" s="46">
        <v>414.24084993062525</v>
      </c>
      <c r="E50" s="46">
        <v>717.74244226366568</v>
      </c>
      <c r="F50" s="46">
        <v>1156.1321447308646</v>
      </c>
      <c r="G50" s="47">
        <v>1470.3220645561016</v>
      </c>
    </row>
    <row r="51" spans="1:7" s="13" customFormat="1" x14ac:dyDescent="0.2">
      <c r="A51" s="11" t="s">
        <v>5</v>
      </c>
      <c r="B51" s="5" t="s">
        <v>6</v>
      </c>
      <c r="C51" s="45">
        <v>185.13151692023183</v>
      </c>
      <c r="D51" s="46">
        <v>399.09347107943921</v>
      </c>
      <c r="E51" s="46">
        <v>691.49704253458538</v>
      </c>
      <c r="F51" s="46">
        <v>1113.8563247551056</v>
      </c>
      <c r="G51" s="47">
        <v>1416.5573879221597</v>
      </c>
    </row>
    <row r="52" spans="1:7" s="13" customFormat="1" x14ac:dyDescent="0.2">
      <c r="A52" s="11" t="s">
        <v>7</v>
      </c>
      <c r="B52" s="5" t="s">
        <v>8</v>
      </c>
      <c r="C52" s="45">
        <v>81.541074314094004</v>
      </c>
      <c r="D52" s="46">
        <v>175.78049877687749</v>
      </c>
      <c r="E52" s="46">
        <v>304.56949022669011</v>
      </c>
      <c r="F52" s="46">
        <v>490.59740266274463</v>
      </c>
      <c r="G52" s="47">
        <v>623.92191864613119</v>
      </c>
    </row>
    <row r="53" spans="1:7" s="13" customFormat="1" x14ac:dyDescent="0.2">
      <c r="A53" s="11" t="s">
        <v>9</v>
      </c>
      <c r="B53" s="5" t="s">
        <v>10</v>
      </c>
      <c r="C53" s="45">
        <v>120.53854178010374</v>
      </c>
      <c r="D53" s="46">
        <v>259.84848953948375</v>
      </c>
      <c r="E53" s="46">
        <v>450.23152480453916</v>
      </c>
      <c r="F53" s="46">
        <v>725.22830997153358</v>
      </c>
      <c r="G53" s="47">
        <v>922.31600933481991</v>
      </c>
    </row>
    <row r="54" spans="1:7" s="13" customFormat="1" x14ac:dyDescent="0.2">
      <c r="A54" s="11" t="s">
        <v>11</v>
      </c>
      <c r="B54" s="5" t="s">
        <v>12</v>
      </c>
      <c r="C54" s="45">
        <v>102.83745973701591</v>
      </c>
      <c r="D54" s="46">
        <v>221.68974492399121</v>
      </c>
      <c r="E54" s="46">
        <v>384.11503591015344</v>
      </c>
      <c r="F54" s="46">
        <v>618.72854960281313</v>
      </c>
      <c r="G54" s="47">
        <v>786.87392492108768</v>
      </c>
    </row>
    <row r="55" spans="1:7" s="13" customFormat="1" x14ac:dyDescent="0.2">
      <c r="A55" s="11" t="s">
        <v>13</v>
      </c>
      <c r="B55" s="5" t="s">
        <v>14</v>
      </c>
      <c r="C55" s="45">
        <v>146.56488679435265</v>
      </c>
      <c r="D55" s="46">
        <v>315.9542490775699</v>
      </c>
      <c r="E55" s="46">
        <v>547.44425716221951</v>
      </c>
      <c r="F55" s="46">
        <v>881.81757951698057</v>
      </c>
      <c r="G55" s="47">
        <v>1121.4599040312087</v>
      </c>
    </row>
    <row r="56" spans="1:7" s="13" customFormat="1" x14ac:dyDescent="0.2">
      <c r="A56" s="11" t="s">
        <v>15</v>
      </c>
      <c r="B56" s="5" t="s">
        <v>16</v>
      </c>
      <c r="C56" s="45">
        <v>208.13598739845946</v>
      </c>
      <c r="D56" s="46">
        <v>448.6848865565575</v>
      </c>
      <c r="E56" s="46">
        <v>777.42257031828922</v>
      </c>
      <c r="F56" s="46">
        <v>1252.2642812504682</v>
      </c>
      <c r="G56" s="47">
        <v>1592.5790246119923</v>
      </c>
    </row>
    <row r="57" spans="1:7" s="13" customFormat="1" x14ac:dyDescent="0.2">
      <c r="A57" s="11" t="s">
        <v>17</v>
      </c>
      <c r="B57" s="5" t="s">
        <v>18</v>
      </c>
      <c r="C57" s="45">
        <v>141.17887768537733</v>
      </c>
      <c r="D57" s="46">
        <v>304.34347039263849</v>
      </c>
      <c r="E57" s="46">
        <v>527.32661629869472</v>
      </c>
      <c r="F57" s="46">
        <v>849.41229050395054</v>
      </c>
      <c r="G57" s="47">
        <v>1080.2481691431808</v>
      </c>
    </row>
    <row r="58" spans="1:7" s="13" customFormat="1" x14ac:dyDescent="0.2">
      <c r="A58" s="11" t="s">
        <v>19</v>
      </c>
      <c r="B58" s="5" t="s">
        <v>20</v>
      </c>
      <c r="C58" s="45">
        <v>171.61815777732926</v>
      </c>
      <c r="D58" s="46">
        <v>369.96232422772414</v>
      </c>
      <c r="E58" s="46">
        <v>641.02239598344704</v>
      </c>
      <c r="F58" s="46">
        <v>1032.55228317209</v>
      </c>
      <c r="G58" s="47">
        <v>1313.1581988053115</v>
      </c>
    </row>
    <row r="59" spans="1:7" s="13" customFormat="1" x14ac:dyDescent="0.2">
      <c r="A59" s="11" t="s">
        <v>21</v>
      </c>
      <c r="B59" s="5" t="s">
        <v>22</v>
      </c>
      <c r="C59" s="45">
        <v>162.29463640526563</v>
      </c>
      <c r="D59" s="46">
        <v>349.86333422882797</v>
      </c>
      <c r="E59" s="46">
        <v>606.19749116960088</v>
      </c>
      <c r="F59" s="46">
        <v>976.45668463747052</v>
      </c>
      <c r="G59" s="47">
        <v>1241.8180871875929</v>
      </c>
    </row>
    <row r="60" spans="1:7" s="13" customFormat="1" x14ac:dyDescent="0.2">
      <c r="A60" s="11" t="s">
        <v>23</v>
      </c>
      <c r="B60" s="5" t="s">
        <v>24</v>
      </c>
      <c r="C60" s="45">
        <v>181.65708698903637</v>
      </c>
      <c r="D60" s="46">
        <v>391.60354000594981</v>
      </c>
      <c r="E60" s="46">
        <v>678.51946820319563</v>
      </c>
      <c r="F60" s="46">
        <v>1092.9521814835525</v>
      </c>
      <c r="G60" s="47">
        <v>1389.9723446527667</v>
      </c>
    </row>
    <row r="61" spans="1:7" s="13" customFormat="1" x14ac:dyDescent="0.2">
      <c r="A61" s="13" t="s">
        <v>25</v>
      </c>
      <c r="B61" s="5" t="s">
        <v>26</v>
      </c>
      <c r="C61" s="45">
        <v>118.47685119287505</v>
      </c>
      <c r="D61" s="46">
        <v>255.40404233548099</v>
      </c>
      <c r="E61" s="46">
        <v>442.53076716258499</v>
      </c>
      <c r="F61" s="46">
        <v>712.82400875651024</v>
      </c>
      <c r="G61" s="47">
        <v>906.54072114222799</v>
      </c>
    </row>
    <row r="62" spans="1:7" s="13" customFormat="1" x14ac:dyDescent="0.2">
      <c r="A62" s="11" t="s">
        <v>27</v>
      </c>
      <c r="B62" s="5" t="s">
        <v>28</v>
      </c>
      <c r="C62" s="45">
        <v>130.99423458576857</v>
      </c>
      <c r="D62" s="46">
        <v>282.38813488874666</v>
      </c>
      <c r="E62" s="46">
        <v>489.28527844435087</v>
      </c>
      <c r="F62" s="46">
        <v>788.13569470551283</v>
      </c>
      <c r="G62" s="47">
        <v>1002.3190749181415</v>
      </c>
    </row>
    <row r="63" spans="1:7" s="13" customFormat="1" x14ac:dyDescent="0.2">
      <c r="A63" s="11" t="s">
        <v>29</v>
      </c>
      <c r="B63" s="5" t="s">
        <v>30</v>
      </c>
      <c r="C63" s="45">
        <v>256.37008661407037</v>
      </c>
      <c r="D63" s="46">
        <v>552.66455679629564</v>
      </c>
      <c r="E63" s="46">
        <v>957.58496250181975</v>
      </c>
      <c r="F63" s="46">
        <v>1542.4680097886107</v>
      </c>
      <c r="G63" s="47">
        <v>1961.6483799021782</v>
      </c>
    </row>
    <row r="64" spans="1:7" s="13" customFormat="1" x14ac:dyDescent="0.2">
      <c r="A64" s="11" t="s">
        <v>31</v>
      </c>
      <c r="B64" s="5" t="s">
        <v>32</v>
      </c>
      <c r="C64" s="45">
        <v>168.95837256576525</v>
      </c>
      <c r="D64" s="46">
        <v>364.2285468025317</v>
      </c>
      <c r="E64" s="46">
        <v>631.0876553289628</v>
      </c>
      <c r="F64" s="46">
        <v>1016.5495050947777</v>
      </c>
      <c r="G64" s="47">
        <v>1292.806513395903</v>
      </c>
    </row>
    <row r="65" spans="1:7" s="13" customFormat="1" x14ac:dyDescent="0.2">
      <c r="A65" s="11" t="s">
        <v>33</v>
      </c>
      <c r="B65" s="5" t="s">
        <v>34</v>
      </c>
      <c r="C65" s="45">
        <v>113.42835393738203</v>
      </c>
      <c r="D65" s="46">
        <v>244.52084790728503</v>
      </c>
      <c r="E65" s="46">
        <v>423.67378927198848</v>
      </c>
      <c r="F65" s="46">
        <v>682.4493826956076</v>
      </c>
      <c r="G65" s="47">
        <v>867.91150120095358</v>
      </c>
    </row>
    <row r="66" spans="1:7" s="13" customFormat="1" x14ac:dyDescent="0.2">
      <c r="A66" s="11" t="s">
        <v>35</v>
      </c>
      <c r="B66" s="5" t="s">
        <v>36</v>
      </c>
      <c r="C66" s="45">
        <v>133.08995931344359</v>
      </c>
      <c r="D66" s="46">
        <v>286.90595049307302</v>
      </c>
      <c r="E66" s="46">
        <v>497.11315926800489</v>
      </c>
      <c r="F66" s="46">
        <v>800.744764634283</v>
      </c>
      <c r="G66" s="47">
        <v>1018.354779672391</v>
      </c>
    </row>
    <row r="67" spans="1:7" s="13" customFormat="1" x14ac:dyDescent="0.2">
      <c r="A67" s="11" t="s">
        <v>37</v>
      </c>
      <c r="B67" s="5" t="s">
        <v>38</v>
      </c>
      <c r="C67" s="45">
        <v>344.72791907058621</v>
      </c>
      <c r="D67" s="46">
        <v>743.14014214635984</v>
      </c>
      <c r="E67" s="46">
        <v>1287.6161794705281</v>
      </c>
      <c r="F67" s="46">
        <v>2074.0789000388527</v>
      </c>
      <c r="G67" s="47">
        <v>2637.7295919466715</v>
      </c>
    </row>
    <row r="68" spans="1:7" s="13" customFormat="1" x14ac:dyDescent="0.2">
      <c r="A68" s="11" t="s">
        <v>39</v>
      </c>
      <c r="B68" s="5" t="s">
        <v>40</v>
      </c>
      <c r="C68" s="45">
        <v>105.36715057461603</v>
      </c>
      <c r="D68" s="46">
        <v>227.14307407037688</v>
      </c>
      <c r="E68" s="46">
        <v>393.56385241545456</v>
      </c>
      <c r="F68" s="46">
        <v>633.94860605786823</v>
      </c>
      <c r="G68" s="47">
        <v>806.23017665377051</v>
      </c>
    </row>
    <row r="69" spans="1:7" s="13" customFormat="1" x14ac:dyDescent="0.2">
      <c r="A69" s="11" t="s">
        <v>41</v>
      </c>
      <c r="B69" s="5" t="s">
        <v>42</v>
      </c>
      <c r="C69" s="45">
        <v>182.71341597916225</v>
      </c>
      <c r="D69" s="46">
        <v>393.88069956410766</v>
      </c>
      <c r="E69" s="46">
        <v>682.46503287401458</v>
      </c>
      <c r="F69" s="46">
        <v>1099.3076564790977</v>
      </c>
      <c r="G69" s="47">
        <v>1398.0549804996058</v>
      </c>
    </row>
    <row r="70" spans="1:7" s="13" customFormat="1" x14ac:dyDescent="0.2">
      <c r="A70" s="11" t="s">
        <v>43</v>
      </c>
      <c r="B70" s="5" t="s">
        <v>44</v>
      </c>
      <c r="C70" s="45">
        <v>116.39882218353274</v>
      </c>
      <c r="D70" s="46">
        <v>250.92437391306149</v>
      </c>
      <c r="E70" s="46">
        <v>434.76898279347392</v>
      </c>
      <c r="F70" s="46">
        <v>700.32140631698167</v>
      </c>
      <c r="G70" s="47">
        <v>890.64041743127882</v>
      </c>
    </row>
    <row r="71" spans="1:7" s="13" customFormat="1" x14ac:dyDescent="0.2">
      <c r="A71" s="11" t="s">
        <v>45</v>
      </c>
      <c r="B71" s="5" t="s">
        <v>46</v>
      </c>
      <c r="C71" s="45">
        <v>129.5274427507311</v>
      </c>
      <c r="D71" s="46">
        <v>279.22612847009725</v>
      </c>
      <c r="E71" s="46">
        <v>483.80656670031374</v>
      </c>
      <c r="F71" s="46">
        <v>779.31064217132132</v>
      </c>
      <c r="G71" s="47">
        <v>991.09573031949333</v>
      </c>
    </row>
    <row r="72" spans="1:7" s="13" customFormat="1" x14ac:dyDescent="0.2">
      <c r="A72" s="11" t="s">
        <v>47</v>
      </c>
      <c r="B72" s="5" t="s">
        <v>48</v>
      </c>
      <c r="C72" s="45">
        <v>116.31722078485902</v>
      </c>
      <c r="D72" s="46">
        <v>250.74846337128344</v>
      </c>
      <c r="E72" s="46">
        <v>434.46418798171931</v>
      </c>
      <c r="F72" s="46">
        <v>699.83044596871889</v>
      </c>
      <c r="G72" s="47">
        <v>890.0160339331095</v>
      </c>
    </row>
    <row r="73" spans="1:7" s="13" customFormat="1" x14ac:dyDescent="0.2">
      <c r="A73" s="11" t="s">
        <v>49</v>
      </c>
      <c r="B73" s="5" t="s">
        <v>50</v>
      </c>
      <c r="C73" s="45">
        <v>137.79554375600998</v>
      </c>
      <c r="D73" s="46">
        <v>297.04991765696985</v>
      </c>
      <c r="E73" s="46">
        <v>514.6893007028176</v>
      </c>
      <c r="F73" s="46">
        <v>829.0562325043386</v>
      </c>
      <c r="G73" s="47">
        <v>1054.3601585376282</v>
      </c>
    </row>
    <row r="74" spans="1:7" s="13" customFormat="1" x14ac:dyDescent="0.2">
      <c r="A74" s="11" t="s">
        <v>51</v>
      </c>
      <c r="B74" s="5" t="s">
        <v>52</v>
      </c>
      <c r="C74" s="45">
        <v>121.64997134784231</v>
      </c>
      <c r="D74" s="46">
        <v>262.24443103787394</v>
      </c>
      <c r="E74" s="46">
        <v>454.38289930771384</v>
      </c>
      <c r="F74" s="46">
        <v>731.91530132848789</v>
      </c>
      <c r="G74" s="47">
        <v>930.82025427121062</v>
      </c>
    </row>
    <row r="75" spans="1:7" s="13" customFormat="1" x14ac:dyDescent="0.2">
      <c r="A75" s="11" t="s">
        <v>53</v>
      </c>
      <c r="B75" s="5" t="s">
        <v>54</v>
      </c>
      <c r="C75" s="45">
        <v>154.32772553355341</v>
      </c>
      <c r="D75" s="46">
        <v>332.68882949583787</v>
      </c>
      <c r="E75" s="46">
        <v>576.43975246809521</v>
      </c>
      <c r="F75" s="46">
        <v>928.52322516584286</v>
      </c>
      <c r="G75" s="47">
        <v>1180.8582536488011</v>
      </c>
    </row>
    <row r="76" spans="1:7" s="13" customFormat="1" x14ac:dyDescent="0.2">
      <c r="A76" s="11" t="s">
        <v>55</v>
      </c>
      <c r="B76" s="5" t="s">
        <v>56</v>
      </c>
      <c r="C76" s="45">
        <v>172.00828122861503</v>
      </c>
      <c r="D76" s="46">
        <v>370.80332485751001</v>
      </c>
      <c r="E76" s="46">
        <v>642.47957203469559</v>
      </c>
      <c r="F76" s="46">
        <v>1034.8994873698346</v>
      </c>
      <c r="G76" s="47">
        <v>1316.1432780955042</v>
      </c>
    </row>
    <row r="77" spans="1:7" s="13" customFormat="1" x14ac:dyDescent="0.2">
      <c r="A77" s="11" t="s">
        <v>57</v>
      </c>
      <c r="B77" s="5" t="s">
        <v>58</v>
      </c>
      <c r="C77" s="45">
        <v>159.51544146573028</v>
      </c>
      <c r="D77" s="46">
        <v>343.87214173131559</v>
      </c>
      <c r="E77" s="46">
        <v>595.8167352978503</v>
      </c>
      <c r="F77" s="46">
        <v>959.7354698350083</v>
      </c>
      <c r="G77" s="47">
        <v>1220.5527230315211</v>
      </c>
    </row>
    <row r="78" spans="1:7" s="13" customFormat="1" x14ac:dyDescent="0.2">
      <c r="A78" s="11" t="s">
        <v>59</v>
      </c>
      <c r="B78" s="11" t="s">
        <v>60</v>
      </c>
      <c r="C78" s="45">
        <v>188.78979043472933</v>
      </c>
      <c r="D78" s="46">
        <v>406.97971918752268</v>
      </c>
      <c r="E78" s="46">
        <v>705.16130326198822</v>
      </c>
      <c r="F78" s="46">
        <v>1135.8665754114693</v>
      </c>
      <c r="G78" s="47">
        <v>1444.5491337913104</v>
      </c>
    </row>
    <row r="79" spans="1:7" s="13" customFormat="1" x14ac:dyDescent="0.2">
      <c r="A79" s="11" t="s">
        <v>61</v>
      </c>
      <c r="B79" s="11" t="s">
        <v>62</v>
      </c>
      <c r="C79" s="45">
        <v>255.2646008220571</v>
      </c>
      <c r="D79" s="46">
        <v>550.28142847053539</v>
      </c>
      <c r="E79" s="46">
        <v>953.45578899069596</v>
      </c>
      <c r="F79" s="46">
        <v>1535.8167795613372</v>
      </c>
      <c r="G79" s="47">
        <v>1953.1896145230014</v>
      </c>
    </row>
    <row r="80" spans="1:7" s="13" customFormat="1" x14ac:dyDescent="0.2">
      <c r="A80" s="11" t="s">
        <v>63</v>
      </c>
      <c r="B80" s="11" t="s">
        <v>64</v>
      </c>
      <c r="C80" s="45">
        <v>163.5657713677864</v>
      </c>
      <c r="D80" s="46">
        <v>352.60355735691604</v>
      </c>
      <c r="E80" s="46">
        <v>610.94539191534022</v>
      </c>
      <c r="F80" s="46">
        <v>984.10455433126845</v>
      </c>
      <c r="G80" s="47">
        <v>1251.5443382990168</v>
      </c>
    </row>
    <row r="81" spans="1:7" s="13" customFormat="1" x14ac:dyDescent="0.2">
      <c r="A81" s="11" t="s">
        <v>63</v>
      </c>
      <c r="B81" s="11" t="s">
        <v>65</v>
      </c>
      <c r="C81" s="45">
        <v>163.5657713677864</v>
      </c>
      <c r="D81" s="46">
        <v>352.60355735691604</v>
      </c>
      <c r="E81" s="46">
        <v>610.94539191534022</v>
      </c>
      <c r="F81" s="46">
        <v>984.10455433126845</v>
      </c>
      <c r="G81" s="47">
        <v>1251.5443382990168</v>
      </c>
    </row>
    <row r="82" spans="1:7" s="13" customFormat="1" x14ac:dyDescent="0.2">
      <c r="A82" s="11" t="s">
        <v>66</v>
      </c>
      <c r="B82" s="11" t="s">
        <v>67</v>
      </c>
      <c r="C82" s="45">
        <v>186.8447805502347</v>
      </c>
      <c r="D82" s="46">
        <v>402.7868040156493</v>
      </c>
      <c r="E82" s="46">
        <v>697.89636747362078</v>
      </c>
      <c r="F82" s="46">
        <v>1124.1642915562086</v>
      </c>
      <c r="G82" s="47">
        <v>1429.666642861094</v>
      </c>
    </row>
    <row r="83" spans="1:7" s="13" customFormat="1" x14ac:dyDescent="0.2">
      <c r="A83" s="11" t="s">
        <v>66</v>
      </c>
      <c r="B83" s="11" t="s">
        <v>68</v>
      </c>
      <c r="C83" s="45">
        <v>186.8447805502347</v>
      </c>
      <c r="D83" s="46">
        <v>402.7868040156493</v>
      </c>
      <c r="E83" s="46">
        <v>697.89636747362078</v>
      </c>
      <c r="F83" s="46">
        <v>1124.1642915562086</v>
      </c>
      <c r="G83" s="47">
        <v>1429.666642861094</v>
      </c>
    </row>
    <row r="84" spans="1:7" s="13" customFormat="1" x14ac:dyDescent="0.2">
      <c r="A84" s="11" t="s">
        <v>69</v>
      </c>
      <c r="B84" s="11" t="s">
        <v>70</v>
      </c>
      <c r="C84" s="48">
        <v>159.48336707728197</v>
      </c>
      <c r="D84" s="49">
        <v>343.80299802617276</v>
      </c>
      <c r="E84" s="49">
        <v>595.69693211618755</v>
      </c>
      <c r="F84" s="49">
        <v>959.54249210204239</v>
      </c>
      <c r="G84" s="50">
        <v>1220.3073017619536</v>
      </c>
    </row>
    <row r="85" spans="1:7" s="13" customFormat="1" x14ac:dyDescent="0.2"/>
    <row r="86" spans="1:7" s="8" customFormat="1" ht="13.5" thickBot="1" x14ac:dyDescent="0.25"/>
    <row r="87" spans="1:7" s="13" customFormat="1" ht="13.5" thickTop="1" x14ac:dyDescent="0.2"/>
    <row r="88" spans="1:7" s="13" customFormat="1" x14ac:dyDescent="0.2"/>
    <row r="89" spans="1:7" ht="20.25" thickBot="1" x14ac:dyDescent="0.35">
      <c r="A89" s="3" t="s">
        <v>88</v>
      </c>
    </row>
    <row r="90" spans="1:7" ht="13.5" thickTop="1" x14ac:dyDescent="0.2"/>
    <row r="91" spans="1:7" x14ac:dyDescent="0.2">
      <c r="C91" s="51" t="s">
        <v>192</v>
      </c>
      <c r="D91" s="52"/>
      <c r="E91" s="52"/>
      <c r="F91" s="52"/>
      <c r="G91" s="53"/>
    </row>
    <row r="92" spans="1:7" x14ac:dyDescent="0.2">
      <c r="C92" s="54" t="s">
        <v>193</v>
      </c>
      <c r="D92" s="54" t="s">
        <v>194</v>
      </c>
      <c r="E92" s="54" t="s">
        <v>195</v>
      </c>
      <c r="F92" s="54" t="s">
        <v>196</v>
      </c>
      <c r="G92" s="54" t="s">
        <v>197</v>
      </c>
    </row>
    <row r="93" spans="1:7" x14ac:dyDescent="0.2">
      <c r="A93" s="11" t="s">
        <v>1</v>
      </c>
      <c r="B93" s="11" t="s">
        <v>2</v>
      </c>
      <c r="C93" s="42">
        <v>386.39516248608572</v>
      </c>
      <c r="D93" s="43">
        <v>829.23790609050661</v>
      </c>
      <c r="E93" s="43">
        <v>1419.6987444361876</v>
      </c>
      <c r="F93" s="43">
        <v>2263.588175404298</v>
      </c>
      <c r="G93" s="44">
        <v>2836.7279046810527</v>
      </c>
    </row>
    <row r="94" spans="1:7" x14ac:dyDescent="0.2">
      <c r="A94" s="11" t="s">
        <v>3</v>
      </c>
      <c r="B94" s="11" t="s">
        <v>4</v>
      </c>
      <c r="C94" s="45">
        <v>442.78725668277502</v>
      </c>
      <c r="D94" s="46">
        <v>950.26028590201668</v>
      </c>
      <c r="E94" s="46">
        <v>1626.8953998292272</v>
      </c>
      <c r="F94" s="46">
        <v>2593.9455142193456</v>
      </c>
      <c r="G94" s="47">
        <v>3250.731605405208</v>
      </c>
    </row>
    <row r="95" spans="1:7" x14ac:dyDescent="0.2">
      <c r="A95" s="11" t="s">
        <v>5</v>
      </c>
      <c r="B95" s="5" t="s">
        <v>6</v>
      </c>
      <c r="C95" s="45">
        <v>426.59603283661255</v>
      </c>
      <c r="D95" s="46">
        <v>915.51249953520914</v>
      </c>
      <c r="E95" s="46">
        <v>1567.4053689049661</v>
      </c>
      <c r="F95" s="46">
        <v>2499.0937500106847</v>
      </c>
      <c r="G95" s="47">
        <v>3131.8634078847485</v>
      </c>
    </row>
    <row r="96" spans="1:7" x14ac:dyDescent="0.2">
      <c r="A96" s="11" t="s">
        <v>7</v>
      </c>
      <c r="B96" s="5" t="s">
        <v>8</v>
      </c>
      <c r="C96" s="45">
        <v>187.89398690346104</v>
      </c>
      <c r="D96" s="46">
        <v>403.23697445988046</v>
      </c>
      <c r="E96" s="46">
        <v>690.36282850347288</v>
      </c>
      <c r="F96" s="46">
        <v>1100.7244610614407</v>
      </c>
      <c r="G96" s="47">
        <v>1379.4275071702482</v>
      </c>
    </row>
    <row r="97" spans="1:7" x14ac:dyDescent="0.2">
      <c r="A97" s="11" t="s">
        <v>9</v>
      </c>
      <c r="B97" s="5" t="s">
        <v>10</v>
      </c>
      <c r="C97" s="45">
        <v>277.75532001641068</v>
      </c>
      <c r="D97" s="46">
        <v>596.08727628467932</v>
      </c>
      <c r="E97" s="46">
        <v>1020.5326499189019</v>
      </c>
      <c r="F97" s="46">
        <v>1627.1519912401195</v>
      </c>
      <c r="G97" s="47">
        <v>2039.1463026987071</v>
      </c>
    </row>
    <row r="98" spans="1:7" x14ac:dyDescent="0.2">
      <c r="A98" s="11" t="s">
        <v>11</v>
      </c>
      <c r="B98" s="5" t="s">
        <v>12</v>
      </c>
      <c r="C98" s="45">
        <v>236.9669577639138</v>
      </c>
      <c r="D98" s="46">
        <v>508.5518736944889</v>
      </c>
      <c r="E98" s="46">
        <v>870.66745413099284</v>
      </c>
      <c r="F98" s="46">
        <v>1388.204759357568</v>
      </c>
      <c r="G98" s="47">
        <v>1739.6977158079128</v>
      </c>
    </row>
    <row r="99" spans="1:7" x14ac:dyDescent="0.2">
      <c r="A99" s="11" t="s">
        <v>13</v>
      </c>
      <c r="B99" s="5" t="s">
        <v>14</v>
      </c>
      <c r="C99" s="45">
        <v>337.72747233826198</v>
      </c>
      <c r="D99" s="46">
        <v>724.79277480888447</v>
      </c>
      <c r="E99" s="46">
        <v>1240.8832071170245</v>
      </c>
      <c r="F99" s="46">
        <v>1978.48210100612</v>
      </c>
      <c r="G99" s="47">
        <v>2479.4330725966211</v>
      </c>
    </row>
    <row r="100" spans="1:7" x14ac:dyDescent="0.2">
      <c r="A100" s="11" t="s">
        <v>15</v>
      </c>
      <c r="B100" s="5" t="s">
        <v>16</v>
      </c>
      <c r="C100" s="45">
        <v>479.6049208248599</v>
      </c>
      <c r="D100" s="46">
        <v>1029.2742221114936</v>
      </c>
      <c r="E100" s="46">
        <v>1762.1713986778761</v>
      </c>
      <c r="F100" s="46">
        <v>2809.6315198665602</v>
      </c>
      <c r="G100" s="47">
        <v>3521.0292317653425</v>
      </c>
    </row>
    <row r="101" spans="1:7" x14ac:dyDescent="0.2">
      <c r="A101" s="11" t="s">
        <v>17</v>
      </c>
      <c r="B101" s="5" t="s">
        <v>18</v>
      </c>
      <c r="C101" s="45">
        <v>325.31656490913565</v>
      </c>
      <c r="D101" s="46">
        <v>698.15787901206545</v>
      </c>
      <c r="E101" s="46">
        <v>1195.282869936098</v>
      </c>
      <c r="F101" s="46">
        <v>1905.77626503795</v>
      </c>
      <c r="G101" s="47">
        <v>2388.3181445522409</v>
      </c>
    </row>
    <row r="102" spans="1:7" x14ac:dyDescent="0.2">
      <c r="A102" s="11" t="s">
        <v>19</v>
      </c>
      <c r="B102" s="5" t="s">
        <v>20</v>
      </c>
      <c r="C102" s="45">
        <v>395.4573834237064</v>
      </c>
      <c r="D102" s="46">
        <v>848.68622699207265</v>
      </c>
      <c r="E102" s="46">
        <v>1452.9952888446771</v>
      </c>
      <c r="F102" s="46">
        <v>2316.6766665368395</v>
      </c>
      <c r="G102" s="47">
        <v>2903.2583830823173</v>
      </c>
    </row>
    <row r="103" spans="1:7" x14ac:dyDescent="0.2">
      <c r="A103" s="11" t="s">
        <v>21</v>
      </c>
      <c r="B103" s="5" t="s">
        <v>22</v>
      </c>
      <c r="C103" s="45">
        <v>373.9733201180324</v>
      </c>
      <c r="D103" s="46">
        <v>802.57954295574109</v>
      </c>
      <c r="E103" s="46">
        <v>1374.0582299430889</v>
      </c>
      <c r="F103" s="46">
        <v>2190.81828014953</v>
      </c>
      <c r="G103" s="47">
        <v>2745.5326975612561</v>
      </c>
    </row>
    <row r="104" spans="1:7" x14ac:dyDescent="0.2">
      <c r="A104" s="11" t="s">
        <v>23</v>
      </c>
      <c r="B104" s="5" t="s">
        <v>24</v>
      </c>
      <c r="C104" s="45">
        <v>418.58995126998559</v>
      </c>
      <c r="D104" s="46">
        <v>898.33074634869354</v>
      </c>
      <c r="E104" s="46">
        <v>1537.9893071849822</v>
      </c>
      <c r="F104" s="46">
        <v>2452.1923565021893</v>
      </c>
      <c r="G104" s="47">
        <v>3073.0865980482099</v>
      </c>
    </row>
    <row r="105" spans="1:7" x14ac:dyDescent="0.2">
      <c r="A105" s="13" t="s">
        <v>25</v>
      </c>
      <c r="B105" s="5" t="s">
        <v>26</v>
      </c>
      <c r="C105" s="45">
        <v>273.00459447772619</v>
      </c>
      <c r="D105" s="46">
        <v>585.89180263339813</v>
      </c>
      <c r="E105" s="46">
        <v>1003.0774648202163</v>
      </c>
      <c r="F105" s="46">
        <v>1599.3211921049347</v>
      </c>
      <c r="G105" s="47">
        <v>2004.2687550183514</v>
      </c>
    </row>
    <row r="106" spans="1:7" x14ac:dyDescent="0.2">
      <c r="A106" s="11" t="s">
        <v>27</v>
      </c>
      <c r="B106" s="5" t="s">
        <v>28</v>
      </c>
      <c r="C106" s="45">
        <v>301.84823053567555</v>
      </c>
      <c r="D106" s="46">
        <v>647.79277524092117</v>
      </c>
      <c r="E106" s="46">
        <v>1109.0551733219881</v>
      </c>
      <c r="F106" s="46">
        <v>1768.2935806212906</v>
      </c>
      <c r="G106" s="47">
        <v>2216.0248928323081</v>
      </c>
    </row>
    <row r="107" spans="1:7" x14ac:dyDescent="0.2">
      <c r="A107" s="11" t="s">
        <v>29</v>
      </c>
      <c r="B107" s="5" t="s">
        <v>30</v>
      </c>
      <c r="C107" s="45">
        <v>590.7500986699323</v>
      </c>
      <c r="D107" s="46">
        <v>1267.8015213543345</v>
      </c>
      <c r="E107" s="46">
        <v>2170.542632990283</v>
      </c>
      <c r="F107" s="46">
        <v>3460.7445118217152</v>
      </c>
      <c r="G107" s="47">
        <v>4337.0038041054104</v>
      </c>
    </row>
    <row r="108" spans="1:7" x14ac:dyDescent="0.2">
      <c r="A108" s="11" t="s">
        <v>31</v>
      </c>
      <c r="B108" s="5" t="s">
        <v>32</v>
      </c>
      <c r="C108" s="45">
        <v>389.3284765885748</v>
      </c>
      <c r="D108" s="46">
        <v>835.53305541019142</v>
      </c>
      <c r="E108" s="46">
        <v>1430.4763699156233</v>
      </c>
      <c r="F108" s="46">
        <v>2280.7721770735216</v>
      </c>
      <c r="G108" s="47">
        <v>2858.2628895245157</v>
      </c>
    </row>
    <row r="109" spans="1:7" x14ac:dyDescent="0.2">
      <c r="A109" s="11" t="s">
        <v>33</v>
      </c>
      <c r="B109" s="5" t="s">
        <v>34</v>
      </c>
      <c r="C109" s="45">
        <v>261.3714110154645</v>
      </c>
      <c r="D109" s="46">
        <v>560.92597067694874</v>
      </c>
      <c r="E109" s="46">
        <v>960.33465238719725</v>
      </c>
      <c r="F109" s="46">
        <v>1531.1714348510959</v>
      </c>
      <c r="G109" s="47">
        <v>1918.8635032151276</v>
      </c>
    </row>
    <row r="110" spans="1:7" x14ac:dyDescent="0.2">
      <c r="A110" s="11" t="s">
        <v>35</v>
      </c>
      <c r="B110" s="5" t="s">
        <v>36</v>
      </c>
      <c r="C110" s="45">
        <v>306.67738048062506</v>
      </c>
      <c r="D110" s="46">
        <v>658.15655454597709</v>
      </c>
      <c r="E110" s="46">
        <v>1126.7985065185724</v>
      </c>
      <c r="F110" s="46">
        <v>1796.583807243979</v>
      </c>
      <c r="G110" s="47">
        <v>2251.4781948782947</v>
      </c>
    </row>
    <row r="111" spans="1:7" x14ac:dyDescent="0.2">
      <c r="A111" s="11" t="s">
        <v>37</v>
      </c>
      <c r="B111" s="5" t="s">
        <v>38</v>
      </c>
      <c r="C111" s="45">
        <v>794.3518485126275</v>
      </c>
      <c r="D111" s="46">
        <v>1704.7487326745579</v>
      </c>
      <c r="E111" s="46">
        <v>2918.6191532989305</v>
      </c>
      <c r="F111" s="46">
        <v>4653.4885163539793</v>
      </c>
      <c r="G111" s="47">
        <v>5831.7501707643441</v>
      </c>
    </row>
    <row r="112" spans="1:7" x14ac:dyDescent="0.2">
      <c r="A112" s="11" t="s">
        <v>39</v>
      </c>
      <c r="B112" s="5" t="s">
        <v>40</v>
      </c>
      <c r="C112" s="45">
        <v>242.7960899050841</v>
      </c>
      <c r="D112" s="46">
        <v>521.06170249246986</v>
      </c>
      <c r="E112" s="46">
        <v>892.08493650506398</v>
      </c>
      <c r="F112" s="46">
        <v>1422.3531024753402</v>
      </c>
      <c r="G112" s="47">
        <v>1782.4924073836041</v>
      </c>
    </row>
    <row r="113" spans="1:7" x14ac:dyDescent="0.2">
      <c r="A113" s="11" t="s">
        <v>41</v>
      </c>
      <c r="B113" s="5" t="s">
        <v>42</v>
      </c>
      <c r="C113" s="45">
        <v>421.02403577409609</v>
      </c>
      <c r="D113" s="46">
        <v>903.55450516712494</v>
      </c>
      <c r="E113" s="46">
        <v>1546.932655989101</v>
      </c>
      <c r="F113" s="46">
        <v>2466.4517609574345</v>
      </c>
      <c r="G113" s="47">
        <v>3090.9564786925112</v>
      </c>
    </row>
    <row r="114" spans="1:7" x14ac:dyDescent="0.2">
      <c r="A114" s="11" t="s">
        <v>43</v>
      </c>
      <c r="B114" s="5" t="s">
        <v>44</v>
      </c>
      <c r="C114" s="45">
        <v>268.21622053550442</v>
      </c>
      <c r="D114" s="46">
        <v>575.61553220630844</v>
      </c>
      <c r="E114" s="46">
        <v>985.48395140787386</v>
      </c>
      <c r="F114" s="46">
        <v>1571.2698403093034</v>
      </c>
      <c r="G114" s="47">
        <v>1969.1148108215548</v>
      </c>
    </row>
    <row r="115" spans="1:7" x14ac:dyDescent="0.2">
      <c r="A115" s="11" t="s">
        <v>45</v>
      </c>
      <c r="B115" s="5" t="s">
        <v>46</v>
      </c>
      <c r="C115" s="45">
        <v>298.46832208878635</v>
      </c>
      <c r="D115" s="46">
        <v>640.53919529120594</v>
      </c>
      <c r="E115" s="46">
        <v>1096.6366643854774</v>
      </c>
      <c r="F115" s="46">
        <v>1748.493330677418</v>
      </c>
      <c r="G115" s="47">
        <v>2191.2112265719206</v>
      </c>
    </row>
    <row r="116" spans="1:7" x14ac:dyDescent="0.2">
      <c r="A116" s="11" t="s">
        <v>47</v>
      </c>
      <c r="B116" s="5" t="s">
        <v>48</v>
      </c>
      <c r="C116" s="45">
        <v>268.02818754400073</v>
      </c>
      <c r="D116" s="46">
        <v>575.21199691578545</v>
      </c>
      <c r="E116" s="46">
        <v>984.79307784664002</v>
      </c>
      <c r="F116" s="46">
        <v>1570.1683015286026</v>
      </c>
      <c r="G116" s="47">
        <v>1967.734362809299</v>
      </c>
    </row>
    <row r="117" spans="1:7" x14ac:dyDescent="0.2">
      <c r="A117" s="11" t="s">
        <v>49</v>
      </c>
      <c r="B117" s="5" t="s">
        <v>50</v>
      </c>
      <c r="C117" s="45">
        <v>317.52039461873875</v>
      </c>
      <c r="D117" s="46">
        <v>681.42661383385166</v>
      </c>
      <c r="E117" s="46">
        <v>1166.638067290346</v>
      </c>
      <c r="F117" s="46">
        <v>1860.1045781326666</v>
      </c>
      <c r="G117" s="47">
        <v>2331.0824025980169</v>
      </c>
    </row>
    <row r="118" spans="1:7" x14ac:dyDescent="0.2">
      <c r="A118" s="11" t="s">
        <v>51</v>
      </c>
      <c r="B118" s="5" t="s">
        <v>52</v>
      </c>
      <c r="C118" s="45">
        <v>280.31637203101104</v>
      </c>
      <c r="D118" s="46">
        <v>601.58351851585007</v>
      </c>
      <c r="E118" s="46">
        <v>1029.9425046028225</v>
      </c>
      <c r="F118" s="46">
        <v>1642.1551994054225</v>
      </c>
      <c r="G118" s="47">
        <v>2057.9483178906498</v>
      </c>
    </row>
    <row r="119" spans="1:7" x14ac:dyDescent="0.2">
      <c r="A119" s="11" t="s">
        <v>53</v>
      </c>
      <c r="B119" s="5" t="s">
        <v>54</v>
      </c>
      <c r="C119" s="45">
        <v>355.61527591046672</v>
      </c>
      <c r="D119" s="46">
        <v>763.18157006019021</v>
      </c>
      <c r="E119" s="46">
        <v>1306.6068360278671</v>
      </c>
      <c r="F119" s="46">
        <v>2083.2728038438022</v>
      </c>
      <c r="G119" s="47">
        <v>2610.7567445086725</v>
      </c>
    </row>
    <row r="120" spans="1:7" x14ac:dyDescent="0.2">
      <c r="A120" s="11" t="s">
        <v>55</v>
      </c>
      <c r="B120" s="5" t="s">
        <v>56</v>
      </c>
      <c r="C120" s="45">
        <v>396.35633957878809</v>
      </c>
      <c r="D120" s="46">
        <v>850.61546574058809</v>
      </c>
      <c r="E120" s="46">
        <v>1456.298246667599</v>
      </c>
      <c r="F120" s="46">
        <v>2321.9429501770314</v>
      </c>
      <c r="G120" s="47">
        <v>2909.8580878865837</v>
      </c>
    </row>
    <row r="121" spans="1:7" x14ac:dyDescent="0.2">
      <c r="A121" s="11" t="s">
        <v>57</v>
      </c>
      <c r="B121" s="5" t="s">
        <v>58</v>
      </c>
      <c r="C121" s="45">
        <v>367.56925907316884</v>
      </c>
      <c r="D121" s="46">
        <v>788.83586630836646</v>
      </c>
      <c r="E121" s="46">
        <v>1350.5283354014794</v>
      </c>
      <c r="F121" s="46">
        <v>2153.3018765733268</v>
      </c>
      <c r="G121" s="47">
        <v>2698.5171538045461</v>
      </c>
    </row>
    <row r="122" spans="1:7" x14ac:dyDescent="0.2">
      <c r="A122" s="11" t="s">
        <v>59</v>
      </c>
      <c r="B122" s="11" t="s">
        <v>60</v>
      </c>
      <c r="C122" s="45">
        <v>435.02574266818232</v>
      </c>
      <c r="D122" s="46">
        <v>933.60339613108238</v>
      </c>
      <c r="E122" s="46">
        <v>1598.3779317777528</v>
      </c>
      <c r="F122" s="46">
        <v>2548.4768514296052</v>
      </c>
      <c r="G122" s="47">
        <v>3193.7502932011221</v>
      </c>
    </row>
    <row r="123" spans="1:7" x14ac:dyDescent="0.2">
      <c r="A123" s="11" t="s">
        <v>61</v>
      </c>
      <c r="B123" s="11" t="s">
        <v>62</v>
      </c>
      <c r="C123" s="45">
        <v>588.20274281677791</v>
      </c>
      <c r="D123" s="46">
        <v>1262.3346722867996</v>
      </c>
      <c r="E123" s="46">
        <v>2161.1831009426073</v>
      </c>
      <c r="F123" s="46">
        <v>3445.8215387941873</v>
      </c>
      <c r="G123" s="47">
        <v>4318.3023395598866</v>
      </c>
    </row>
    <row r="124" spans="1:7" x14ac:dyDescent="0.2">
      <c r="A124" s="11" t="s">
        <v>63</v>
      </c>
      <c r="B124" s="11" t="s">
        <v>64</v>
      </c>
      <c r="C124" s="45">
        <v>376.90237909854585</v>
      </c>
      <c r="D124" s="46">
        <v>808.86556041048595</v>
      </c>
      <c r="E124" s="46">
        <v>1384.8202211912692</v>
      </c>
      <c r="F124" s="46">
        <v>2207.9773543747174</v>
      </c>
      <c r="G124" s="47">
        <v>2767.0364433406257</v>
      </c>
    </row>
    <row r="125" spans="1:7" x14ac:dyDescent="0.2">
      <c r="A125" s="11" t="s">
        <v>63</v>
      </c>
      <c r="B125" s="11" t="s">
        <v>65</v>
      </c>
      <c r="C125" s="45">
        <v>376.90237909854585</v>
      </c>
      <c r="D125" s="46">
        <v>808.86556041048595</v>
      </c>
      <c r="E125" s="46">
        <v>1384.8202211912692</v>
      </c>
      <c r="F125" s="46">
        <v>2207.9773543747174</v>
      </c>
      <c r="G125" s="47">
        <v>2767.0364433406257</v>
      </c>
    </row>
    <row r="126" spans="1:7" x14ac:dyDescent="0.2">
      <c r="A126" s="11" t="s">
        <v>66</v>
      </c>
      <c r="B126" s="11" t="s">
        <v>67</v>
      </c>
      <c r="C126" s="45">
        <v>430.54388288354647</v>
      </c>
      <c r="D126" s="46">
        <v>923.98493196789173</v>
      </c>
      <c r="E126" s="46">
        <v>1581.9106171559877</v>
      </c>
      <c r="F126" s="46">
        <v>2522.2211272454624</v>
      </c>
      <c r="G126" s="47">
        <v>3160.8466288950199</v>
      </c>
    </row>
    <row r="127" spans="1:7" x14ac:dyDescent="0.2">
      <c r="A127" s="11" t="s">
        <v>66</v>
      </c>
      <c r="B127" s="11" t="s">
        <v>68</v>
      </c>
      <c r="C127" s="45">
        <v>430.54388288354647</v>
      </c>
      <c r="D127" s="46">
        <v>923.98493196789173</v>
      </c>
      <c r="E127" s="46">
        <v>1581.9106171559877</v>
      </c>
      <c r="F127" s="46">
        <v>2522.2211272454624</v>
      </c>
      <c r="G127" s="47">
        <v>3160.8466288950199</v>
      </c>
    </row>
    <row r="128" spans="1:7" x14ac:dyDescent="0.2">
      <c r="A128" s="11" t="s">
        <v>69</v>
      </c>
      <c r="B128" s="11" t="s">
        <v>70</v>
      </c>
      <c r="C128" s="48">
        <v>367.49535049673983</v>
      </c>
      <c r="D128" s="49">
        <v>788.67725202146448</v>
      </c>
      <c r="E128" s="49">
        <v>1350.2567794314614</v>
      </c>
      <c r="F128" s="49">
        <v>2152.8689038140687</v>
      </c>
      <c r="G128" s="50">
        <v>2697.9745524950413</v>
      </c>
    </row>
    <row r="129" spans="1:2" x14ac:dyDescent="0.2">
      <c r="A129" s="10"/>
      <c r="B129" s="10"/>
    </row>
    <row r="130" spans="1:2" x14ac:dyDescent="0.2">
      <c r="A130" s="10"/>
      <c r="B130" s="10"/>
    </row>
    <row r="131" spans="1:2" x14ac:dyDescent="0.2">
      <c r="A131" s="10"/>
      <c r="B131" s="10"/>
    </row>
    <row r="132" spans="1:2" x14ac:dyDescent="0.2">
      <c r="A132" s="10"/>
      <c r="B132" s="10"/>
    </row>
    <row r="133" spans="1:2" x14ac:dyDescent="0.2">
      <c r="A133" s="55"/>
      <c r="B133" s="55"/>
    </row>
    <row r="134" spans="1:2" x14ac:dyDescent="0.2">
      <c r="A134" s="55"/>
      <c r="B134" s="55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CJ231"/>
  <sheetViews>
    <sheetView zoomScale="80" zoomScaleNormal="80" workbookViewId="0">
      <selection activeCell="J29" sqref="J29"/>
    </sheetView>
  </sheetViews>
  <sheetFormatPr defaultColWidth="9.140625" defaultRowHeight="12.75" x14ac:dyDescent="0.2"/>
  <cols>
    <col min="1" max="2" width="9.140625" style="1"/>
    <col min="3" max="3" width="10" style="1" customWidth="1"/>
    <col min="4" max="5" width="9.140625" style="1" customWidth="1"/>
    <col min="6" max="7" width="9.28515625" style="1" bestFit="1" customWidth="1"/>
    <col min="8" max="12" width="9.140625" style="1"/>
    <col min="13" max="13" width="9.140625" style="13"/>
    <col min="14" max="14" width="9.140625" style="1"/>
    <col min="15" max="16" width="9.140625" style="277"/>
    <col min="17" max="17" width="2.7109375" style="1" customWidth="1"/>
    <col min="18" max="20" width="9.7109375" style="1" customWidth="1"/>
    <col min="21" max="21" width="9.5703125" style="1" bestFit="1" customWidth="1"/>
    <col min="22" max="22" width="11.5703125" style="1" bestFit="1" customWidth="1"/>
    <col min="23" max="23" width="10.42578125" style="1" bestFit="1" customWidth="1"/>
    <col min="24" max="24" width="9.140625" style="1"/>
    <col min="25" max="25" width="9.28515625" style="1" bestFit="1" customWidth="1"/>
    <col min="26" max="26" width="9.28515625" style="1" customWidth="1"/>
    <col min="27" max="27" width="9.28515625" style="1" bestFit="1" customWidth="1"/>
    <col min="28" max="28" width="9.28515625" style="13" bestFit="1" customWidth="1"/>
    <col min="29" max="29" width="9.140625" style="1"/>
    <col min="30" max="30" width="2.7109375" style="1" customWidth="1"/>
    <col min="31" max="32" width="10.42578125" style="1" bestFit="1" customWidth="1"/>
    <col min="33" max="33" width="9.85546875" style="1" customWidth="1"/>
    <col min="34" max="35" width="11.42578125" style="1" bestFit="1" customWidth="1"/>
    <col min="36" max="40" width="9.140625" style="1"/>
    <col min="41" max="41" width="9.140625" style="13"/>
    <col min="42" max="43" width="9.140625" style="1"/>
    <col min="44" max="44" width="9.140625" style="1" customWidth="1"/>
    <col min="45" max="47" width="9.140625" style="1"/>
    <col min="48" max="48" width="11.140625" style="1" customWidth="1"/>
    <col min="49" max="65" width="9.140625" style="1"/>
    <col min="66" max="71" width="9.140625" style="365"/>
    <col min="72" max="73" width="9.140625" style="1"/>
    <col min="74" max="76" width="9.140625" style="365"/>
    <col min="77" max="16384" width="9.140625" style="1"/>
  </cols>
  <sheetData>
    <row r="1" spans="1:88" ht="20.25" thickBot="1" x14ac:dyDescent="0.35">
      <c r="A1" s="3" t="s">
        <v>0</v>
      </c>
      <c r="AQ1" s="424"/>
      <c r="AR1" s="424"/>
      <c r="AS1" s="424"/>
      <c r="AT1" s="424"/>
      <c r="AU1" s="424"/>
      <c r="AV1" s="424"/>
      <c r="AW1" s="424"/>
      <c r="AX1" s="424"/>
      <c r="AY1" s="424"/>
      <c r="AZ1" s="424"/>
      <c r="BA1" s="424"/>
      <c r="BB1" s="424"/>
      <c r="BC1" s="424"/>
      <c r="BD1" s="424"/>
      <c r="BE1" s="424"/>
      <c r="BF1" s="424"/>
      <c r="BG1" s="424"/>
      <c r="BH1" s="424"/>
      <c r="BI1" s="424"/>
      <c r="BJ1" s="424"/>
      <c r="BK1" s="424"/>
      <c r="BL1" s="424"/>
      <c r="BM1" s="424"/>
      <c r="BN1" s="424"/>
      <c r="BO1" s="424"/>
      <c r="BP1" s="424"/>
      <c r="BQ1" s="424"/>
      <c r="BR1" s="424"/>
      <c r="BS1" s="424"/>
      <c r="BT1" s="424"/>
      <c r="BU1" s="424"/>
      <c r="BV1" s="424"/>
      <c r="BW1" s="424"/>
      <c r="BX1" s="424"/>
      <c r="BY1" s="424"/>
    </row>
    <row r="2" spans="1:88" ht="13.5" thickTop="1" x14ac:dyDescent="0.2">
      <c r="AQ2" s="424"/>
      <c r="AR2" s="424"/>
      <c r="AS2" s="424"/>
      <c r="AT2" s="424"/>
      <c r="AU2" s="424"/>
      <c r="AV2" s="424"/>
      <c r="AW2" s="424"/>
      <c r="AX2" s="424"/>
      <c r="AY2" s="424"/>
      <c r="AZ2" s="424"/>
      <c r="BA2" s="424"/>
      <c r="BB2" s="424"/>
      <c r="BC2" s="424"/>
      <c r="BD2" s="424"/>
      <c r="BE2" s="424"/>
      <c r="BF2" s="424"/>
      <c r="BG2" s="424"/>
      <c r="BH2" s="424"/>
      <c r="BI2" s="424"/>
      <c r="BJ2" s="424"/>
      <c r="BK2" s="424"/>
      <c r="BL2" s="424"/>
      <c r="BM2" s="424"/>
      <c r="BN2" s="424"/>
      <c r="BO2" s="424"/>
      <c r="BP2" s="424"/>
      <c r="BQ2" s="424"/>
      <c r="BR2" s="424"/>
      <c r="BS2" s="424"/>
      <c r="BT2" s="424"/>
      <c r="BU2" s="424"/>
      <c r="BV2" s="424"/>
      <c r="BW2" s="424"/>
      <c r="BX2" s="424"/>
      <c r="BY2" s="424"/>
    </row>
    <row r="3" spans="1:88" ht="12.75" customHeight="1" x14ac:dyDescent="0.2">
      <c r="C3" s="30" t="s">
        <v>84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7"/>
      <c r="O3" s="634" t="s">
        <v>367</v>
      </c>
      <c r="P3" s="634" t="s">
        <v>366</v>
      </c>
      <c r="Q3" s="6"/>
      <c r="R3" s="23" t="s">
        <v>85</v>
      </c>
      <c r="S3" s="24"/>
      <c r="T3" s="24"/>
      <c r="U3" s="24"/>
      <c r="V3" s="24"/>
      <c r="W3" s="24"/>
      <c r="X3" s="24"/>
      <c r="Y3" s="24"/>
      <c r="Z3" s="24"/>
      <c r="AA3" s="24"/>
      <c r="AB3" s="98"/>
      <c r="AD3" s="6"/>
      <c r="AE3" s="26" t="s">
        <v>73</v>
      </c>
      <c r="AF3" s="27"/>
      <c r="AG3" s="27"/>
      <c r="AH3" s="27"/>
      <c r="AI3" s="27"/>
      <c r="AJ3" s="27"/>
      <c r="AK3" s="27"/>
      <c r="AL3" s="27"/>
      <c r="AM3" s="27"/>
      <c r="AN3" s="27"/>
      <c r="AO3" s="100"/>
      <c r="AQ3" s="424"/>
      <c r="AR3" s="424"/>
      <c r="AS3" s="424"/>
      <c r="AT3" s="424"/>
      <c r="AU3" s="424"/>
      <c r="AV3" s="424"/>
      <c r="AW3" s="424"/>
      <c r="AX3" s="424"/>
      <c r="AY3" s="424"/>
      <c r="AZ3" s="424"/>
      <c r="BA3" s="424"/>
      <c r="BB3" s="424"/>
      <c r="BC3" s="424"/>
      <c r="BD3" s="424"/>
      <c r="BE3" s="424"/>
      <c r="BF3" s="424"/>
      <c r="BG3" s="424"/>
      <c r="BH3" s="424"/>
      <c r="BI3" s="424"/>
      <c r="BJ3" s="424"/>
      <c r="BK3" s="424"/>
      <c r="BL3" s="424"/>
      <c r="BM3" s="424"/>
      <c r="BN3" s="424"/>
      <c r="BO3" s="424"/>
      <c r="BP3" s="424"/>
      <c r="BQ3" s="424"/>
      <c r="BR3" s="424"/>
      <c r="BS3" s="424"/>
      <c r="BT3" s="424"/>
      <c r="BU3" s="424"/>
      <c r="BV3" s="424"/>
      <c r="BW3" s="424"/>
      <c r="BX3" s="424"/>
      <c r="BY3" s="424"/>
    </row>
    <row r="4" spans="1:88" ht="25.5" x14ac:dyDescent="0.2">
      <c r="C4" s="114" t="s">
        <v>81</v>
      </c>
      <c r="D4" s="114" t="s">
        <v>82</v>
      </c>
      <c r="E4" s="114" t="s">
        <v>83</v>
      </c>
      <c r="F4" s="114" t="s">
        <v>71</v>
      </c>
      <c r="G4" s="114" t="s">
        <v>72</v>
      </c>
      <c r="H4" s="114" t="s">
        <v>79</v>
      </c>
      <c r="I4" s="114" t="s">
        <v>350</v>
      </c>
      <c r="J4" s="114" t="s">
        <v>74</v>
      </c>
      <c r="K4" s="114" t="s">
        <v>75</v>
      </c>
      <c r="L4" s="114" t="s">
        <v>76</v>
      </c>
      <c r="M4" s="114" t="s">
        <v>77</v>
      </c>
      <c r="N4" s="114" t="s">
        <v>335</v>
      </c>
      <c r="O4" s="635"/>
      <c r="P4" s="635"/>
      <c r="Q4" s="7"/>
      <c r="R4" s="393" t="s">
        <v>81</v>
      </c>
      <c r="S4" s="392" t="s">
        <v>82</v>
      </c>
      <c r="T4" s="392" t="s">
        <v>83</v>
      </c>
      <c r="U4" s="392" t="s">
        <v>71</v>
      </c>
      <c r="V4" s="392" t="s">
        <v>72</v>
      </c>
      <c r="W4" s="392" t="s">
        <v>79</v>
      </c>
      <c r="X4" s="392" t="s">
        <v>350</v>
      </c>
      <c r="Y4" s="392" t="s">
        <v>74</v>
      </c>
      <c r="Z4" s="392" t="s">
        <v>75</v>
      </c>
      <c r="AA4" s="392" t="s">
        <v>76</v>
      </c>
      <c r="AB4" s="392" t="s">
        <v>77</v>
      </c>
      <c r="AC4" s="1" t="s">
        <v>335</v>
      </c>
      <c r="AD4" s="7"/>
      <c r="AE4" s="394" t="s">
        <v>81</v>
      </c>
      <c r="AF4" s="394" t="s">
        <v>82</v>
      </c>
      <c r="AG4" s="394" t="s">
        <v>83</v>
      </c>
      <c r="AH4" s="394" t="s">
        <v>71</v>
      </c>
      <c r="AI4" s="394" t="s">
        <v>72</v>
      </c>
      <c r="AJ4" s="394" t="s">
        <v>79</v>
      </c>
      <c r="AK4" s="394" t="s">
        <v>350</v>
      </c>
      <c r="AL4" s="394" t="s">
        <v>74</v>
      </c>
      <c r="AM4" s="394" t="s">
        <v>75</v>
      </c>
      <c r="AN4" s="394" t="s">
        <v>76</v>
      </c>
      <c r="AO4" s="394" t="s">
        <v>77</v>
      </c>
      <c r="AQ4" s="424"/>
      <c r="AR4" s="424"/>
      <c r="AS4" s="424"/>
      <c r="AT4" s="424"/>
      <c r="AU4" s="424"/>
      <c r="AV4" s="424"/>
      <c r="AW4" s="424"/>
      <c r="AX4" s="424"/>
      <c r="AY4" s="424"/>
      <c r="AZ4" s="424"/>
      <c r="BA4" s="424"/>
      <c r="BB4" s="424"/>
      <c r="BC4" s="424"/>
      <c r="BD4" s="424"/>
      <c r="BE4" s="424"/>
      <c r="BF4" s="424"/>
      <c r="BG4" s="424"/>
      <c r="BH4" s="424"/>
      <c r="BI4" s="424"/>
      <c r="BJ4" s="424"/>
      <c r="BK4" s="424"/>
      <c r="BL4" s="424"/>
      <c r="BM4" s="424"/>
      <c r="BN4" s="424"/>
      <c r="BO4" s="424"/>
      <c r="BP4" s="424"/>
      <c r="BQ4" s="424"/>
      <c r="BR4" s="424"/>
      <c r="BS4" s="424"/>
      <c r="BT4" s="424"/>
      <c r="BU4" s="424"/>
      <c r="BV4" s="424"/>
      <c r="BW4" s="424"/>
      <c r="BX4" s="424"/>
      <c r="BY4" s="424"/>
    </row>
    <row r="5" spans="1:88" x14ac:dyDescent="0.2">
      <c r="A5" s="4" t="s">
        <v>1</v>
      </c>
      <c r="B5" s="4" t="s">
        <v>2</v>
      </c>
      <c r="C5" s="398">
        <v>13.80393473729295</v>
      </c>
      <c r="D5" s="395">
        <v>12.365117773973525</v>
      </c>
      <c r="E5" s="395">
        <v>26.169052511266472</v>
      </c>
      <c r="F5" s="395">
        <v>0.76085201373735767</v>
      </c>
      <c r="G5" s="395">
        <v>0.86832221812969601</v>
      </c>
      <c r="H5" s="395">
        <v>14.801486995150009</v>
      </c>
      <c r="I5" s="395">
        <v>5.4342654634711263</v>
      </c>
      <c r="J5" s="395">
        <v>1.0026413049266487</v>
      </c>
      <c r="K5" s="395">
        <v>1.8427959823639015</v>
      </c>
      <c r="L5" s="395">
        <v>3.0178706506670308</v>
      </c>
      <c r="M5" s="395">
        <v>3.2425368860879775</v>
      </c>
      <c r="N5" s="396">
        <f>SUM(J5:M5)</f>
        <v>9.1058448240455583</v>
      </c>
      <c r="O5" s="137">
        <f>SUM(E5:I5)+N5</f>
        <v>57.139824025800223</v>
      </c>
      <c r="P5" s="342">
        <f>O5*1000/GDP!C3</f>
        <v>3.84138554700484E-3</v>
      </c>
      <c r="R5" s="450">
        <v>0.52742841522578798</v>
      </c>
      <c r="S5" s="448">
        <v>0.58820481288658089</v>
      </c>
      <c r="T5" s="448">
        <v>0.5545002955714543</v>
      </c>
      <c r="U5" s="448">
        <v>0.42618322130647873</v>
      </c>
      <c r="V5" s="448">
        <v>0.23792163807996108</v>
      </c>
      <c r="W5" s="448">
        <v>8.9669569017113542</v>
      </c>
      <c r="X5" s="448">
        <v>1.6419462524885824</v>
      </c>
      <c r="Y5" s="448">
        <v>1.226808314315974</v>
      </c>
      <c r="Z5" s="448">
        <v>0.79559659900528801</v>
      </c>
      <c r="AA5" s="448">
        <v>0.42010523381924908</v>
      </c>
      <c r="AB5" s="449">
        <v>0.40502186298949872</v>
      </c>
      <c r="AC5" s="89">
        <v>0.49696367470730402</v>
      </c>
      <c r="AD5" s="6"/>
      <c r="AE5" s="398">
        <v>0.84815271635216827</v>
      </c>
      <c r="AF5" s="395">
        <v>0.94819545262412586</v>
      </c>
      <c r="AG5" s="395">
        <v>0.8926549241231585</v>
      </c>
      <c r="AH5" s="395">
        <v>7.97739097460141</v>
      </c>
      <c r="AI5" s="395">
        <v>4.660982548189966</v>
      </c>
      <c r="AJ5" s="395">
        <v>9.4153047467969238</v>
      </c>
      <c r="AK5" s="395">
        <v>1.1368741379215568</v>
      </c>
      <c r="AL5" s="395">
        <v>4.0210616469623801</v>
      </c>
      <c r="AM5" s="395">
        <v>5.7491304170423074</v>
      </c>
      <c r="AN5" s="395">
        <v>6.4534864909959122</v>
      </c>
      <c r="AO5" s="396">
        <v>7.2334558635725417</v>
      </c>
      <c r="AQ5" s="424"/>
      <c r="AR5" s="424"/>
      <c r="AS5" s="424"/>
      <c r="AT5" s="424"/>
      <c r="AU5" s="424"/>
      <c r="AV5" s="424"/>
      <c r="AW5" s="424"/>
      <c r="AX5" s="424"/>
      <c r="AY5" s="424"/>
      <c r="AZ5" s="424"/>
      <c r="BA5" s="424"/>
      <c r="BB5" s="424"/>
      <c r="BC5" s="424"/>
      <c r="BD5" s="424"/>
      <c r="BE5" s="424"/>
      <c r="BF5" s="424"/>
      <c r="BG5" s="424"/>
      <c r="BH5" s="424"/>
      <c r="BI5" s="424"/>
      <c r="BJ5" s="424"/>
      <c r="BK5" s="424"/>
      <c r="BL5" s="424"/>
      <c r="BM5" s="424"/>
      <c r="BN5" s="424"/>
      <c r="BO5" s="424"/>
      <c r="BP5" s="424"/>
      <c r="BQ5" s="424"/>
      <c r="BR5" s="424"/>
      <c r="BS5" s="424"/>
      <c r="BT5" s="424"/>
      <c r="BU5" s="424"/>
      <c r="BV5" s="424"/>
      <c r="BW5" s="424"/>
      <c r="BX5" s="424"/>
      <c r="BY5" s="424"/>
      <c r="BZ5" s="424"/>
      <c r="CA5" s="424"/>
      <c r="CB5" s="424"/>
      <c r="CC5" s="424"/>
      <c r="CD5" s="424"/>
      <c r="CE5" s="424"/>
      <c r="CF5" s="424"/>
      <c r="CG5" s="424"/>
      <c r="CH5" s="424"/>
      <c r="CI5" s="424"/>
      <c r="CJ5" s="424"/>
    </row>
    <row r="6" spans="1:88" s="13" customFormat="1" x14ac:dyDescent="0.2">
      <c r="A6" s="106" t="s">
        <v>1</v>
      </c>
      <c r="B6" s="106" t="s">
        <v>319</v>
      </c>
      <c r="C6" s="399">
        <v>12.320083106765173</v>
      </c>
      <c r="D6" s="381">
        <v>11.332861806389793</v>
      </c>
      <c r="E6" s="381">
        <v>23.652944913154961</v>
      </c>
      <c r="F6" s="381">
        <v>0.73585807214342713</v>
      </c>
      <c r="G6" s="381">
        <v>0.79890529310260583</v>
      </c>
      <c r="H6" s="381">
        <v>14.389864656821885</v>
      </c>
      <c r="I6" s="381">
        <v>4.8818373290604304</v>
      </c>
      <c r="J6" s="381">
        <v>0.87087287172469297</v>
      </c>
      <c r="K6" s="381">
        <v>1.7700692538024578</v>
      </c>
      <c r="L6" s="381">
        <v>2.850966724114349</v>
      </c>
      <c r="M6" s="381">
        <v>2.9639402703505957</v>
      </c>
      <c r="N6" s="397">
        <f t="shared" ref="N6:N36" si="0">SUM(J6:M6)</f>
        <v>8.4558491199920951</v>
      </c>
      <c r="O6" s="280">
        <f t="shared" ref="O6:O36" si="1">SUM(E6:I6)+N6</f>
        <v>52.915259384275402</v>
      </c>
      <c r="P6" s="343">
        <f>O6*1000/GDP!C4</f>
        <v>4.126981355422674E-3</v>
      </c>
      <c r="R6" s="403">
        <v>0.55562783037371899</v>
      </c>
      <c r="S6" s="391">
        <v>0.61442367554140209</v>
      </c>
      <c r="T6" s="391">
        <v>0.58232714436767097</v>
      </c>
      <c r="U6" s="391">
        <v>0.43779304181298528</v>
      </c>
      <c r="V6" s="391">
        <v>0.23876081516915479</v>
      </c>
      <c r="W6" s="391">
        <v>9.1722673687380798</v>
      </c>
      <c r="X6" s="391">
        <v>1.8160102732017496</v>
      </c>
      <c r="Y6" s="391">
        <v>1.2693476660632927</v>
      </c>
      <c r="Z6" s="391">
        <v>0.79481226263113869</v>
      </c>
      <c r="AA6" s="391">
        <v>0.42789628614355069</v>
      </c>
      <c r="AB6" s="404">
        <v>0.41184829886731472</v>
      </c>
      <c r="AD6" s="6"/>
      <c r="AE6" s="399">
        <v>0.88945785101492769</v>
      </c>
      <c r="AF6" s="381">
        <v>0.98731287340393403</v>
      </c>
      <c r="AG6" s="381">
        <v>0.93380212527077577</v>
      </c>
      <c r="AH6" s="381">
        <v>8.1947061402276624</v>
      </c>
      <c r="AI6" s="381">
        <v>4.6774223718190306</v>
      </c>
      <c r="AJ6" s="381">
        <v>9.6308807371749836</v>
      </c>
      <c r="AK6" s="381">
        <v>1.1923733597174639</v>
      </c>
      <c r="AL6" s="381">
        <v>4.2714415174157061</v>
      </c>
      <c r="AM6" s="381">
        <v>5.8564065402259997</v>
      </c>
      <c r="AN6" s="381">
        <v>6.6198260834837086</v>
      </c>
      <c r="AO6" s="397">
        <v>7.5295095791556887</v>
      </c>
      <c r="AQ6" s="424"/>
      <c r="AR6" s="424"/>
      <c r="AS6" s="424"/>
      <c r="AT6" s="424"/>
      <c r="AU6" s="424"/>
      <c r="AV6" s="424"/>
      <c r="AW6" s="424"/>
      <c r="AX6" s="424"/>
      <c r="AY6" s="424"/>
      <c r="AZ6" s="424"/>
      <c r="BA6" s="424"/>
      <c r="BB6" s="424"/>
      <c r="BC6" s="424"/>
      <c r="BD6" s="424"/>
      <c r="BE6" s="424"/>
      <c r="BF6" s="424"/>
      <c r="BG6" s="424"/>
      <c r="BH6" s="424"/>
      <c r="BI6" s="424"/>
      <c r="BJ6" s="424"/>
      <c r="BK6" s="424"/>
      <c r="BL6" s="424"/>
      <c r="BM6" s="424"/>
      <c r="BN6" s="424"/>
      <c r="BO6" s="424"/>
      <c r="BP6" s="424"/>
      <c r="BQ6" s="424"/>
      <c r="BR6" s="424"/>
      <c r="BS6" s="424"/>
      <c r="BT6" s="424"/>
      <c r="BU6" s="424"/>
      <c r="BV6" s="424"/>
      <c r="BW6" s="424"/>
      <c r="BX6" s="424"/>
      <c r="BY6" s="424"/>
      <c r="BZ6" s="424"/>
      <c r="CA6" s="424"/>
      <c r="CB6" s="424"/>
      <c r="CC6" s="424"/>
      <c r="CD6" s="424"/>
      <c r="CE6" s="424"/>
      <c r="CF6" s="424"/>
      <c r="CG6" s="424"/>
      <c r="CH6" s="424"/>
      <c r="CI6" s="424"/>
      <c r="CJ6" s="424"/>
    </row>
    <row r="7" spans="1:88" x14ac:dyDescent="0.2">
      <c r="A7" s="4" t="s">
        <v>3</v>
      </c>
      <c r="B7" s="4" t="s">
        <v>4</v>
      </c>
      <c r="C7" s="399">
        <v>0.18685553758728707</v>
      </c>
      <c r="D7" s="381">
        <v>0.26290750837163046</v>
      </c>
      <c r="E7" s="381">
        <v>0.44976304595891753</v>
      </c>
      <c r="F7" s="381">
        <v>4.526143990873718E-3</v>
      </c>
      <c r="G7" s="381">
        <v>1.9708587943981688E-2</v>
      </c>
      <c r="H7" s="381">
        <v>7.7340400335148232E-2</v>
      </c>
      <c r="I7" s="381">
        <v>0.13523391170310736</v>
      </c>
      <c r="J7" s="381">
        <v>4.2178621568475221E-3</v>
      </c>
      <c r="K7" s="381">
        <v>2.03238002981081E-2</v>
      </c>
      <c r="L7" s="381">
        <v>5.5191589535614101E-2</v>
      </c>
      <c r="M7" s="381">
        <v>3.6920752542237575E-2</v>
      </c>
      <c r="N7" s="397">
        <f t="shared" si="0"/>
        <v>0.11665400453280729</v>
      </c>
      <c r="O7" s="280">
        <f t="shared" si="1"/>
        <v>0.80322609446483584</v>
      </c>
      <c r="P7" s="343">
        <f>O7*1000/GDP!C5</f>
        <v>2.4817124695352371E-3</v>
      </c>
      <c r="R7" s="403">
        <v>0.55556755984504524</v>
      </c>
      <c r="S7" s="391">
        <v>0.58797937128640509</v>
      </c>
      <c r="T7" s="391">
        <v>0.57406543448877112</v>
      </c>
      <c r="U7" s="391">
        <v>0.24431332356478422</v>
      </c>
      <c r="V7" s="391">
        <v>0.23343616833469455</v>
      </c>
      <c r="W7" s="391">
        <v>4.6913449262086111</v>
      </c>
      <c r="X7" s="391">
        <v>1.6547069951767159</v>
      </c>
      <c r="Y7" s="391">
        <v>1.0869053874376475</v>
      </c>
      <c r="Z7" s="391">
        <v>0.74718934023353967</v>
      </c>
      <c r="AA7" s="391">
        <v>0.39170363498919519</v>
      </c>
      <c r="AB7" s="404">
        <v>0.41299465632686194</v>
      </c>
      <c r="AC7" s="1" t="s">
        <v>353</v>
      </c>
      <c r="AD7" s="6"/>
      <c r="AE7" s="399">
        <v>0.88755174279622384</v>
      </c>
      <c r="AF7" s="381">
        <v>0.93933151147095528</v>
      </c>
      <c r="AG7" s="381">
        <v>0.91710318183748851</v>
      </c>
      <c r="AH7" s="381">
        <v>4.5731103547575431</v>
      </c>
      <c r="AI7" s="381">
        <v>4.5731103547575431</v>
      </c>
      <c r="AJ7" s="381">
        <v>4.9259121725190429</v>
      </c>
      <c r="AK7" s="381">
        <v>1.1489357310497117</v>
      </c>
      <c r="AL7" s="381">
        <v>4.4732607836929681</v>
      </c>
      <c r="AM7" s="381">
        <v>6.1241070252939442</v>
      </c>
      <c r="AN7" s="381">
        <v>6.9495301460944319</v>
      </c>
      <c r="AO7" s="397">
        <v>7.8370818888906557</v>
      </c>
      <c r="AQ7" s="424"/>
      <c r="AR7" s="424"/>
      <c r="AS7" s="424"/>
      <c r="AT7" s="424"/>
      <c r="AU7" s="424"/>
      <c r="AV7" s="424"/>
      <c r="AW7" s="424"/>
      <c r="AX7" s="424"/>
      <c r="AY7" s="424"/>
      <c r="AZ7" s="424"/>
      <c r="BA7" s="424"/>
      <c r="BB7" s="424"/>
      <c r="BC7" s="424"/>
      <c r="BD7" s="424"/>
      <c r="BE7" s="424"/>
      <c r="BF7" s="424"/>
      <c r="BG7" s="424"/>
      <c r="BH7" s="424"/>
      <c r="BI7" s="424"/>
      <c r="BJ7" s="424"/>
      <c r="BK7" s="424"/>
      <c r="BL7" s="424"/>
      <c r="BM7" s="424"/>
      <c r="BN7" s="424"/>
      <c r="BO7" s="424"/>
      <c r="BP7" s="424"/>
      <c r="BQ7" s="424"/>
      <c r="BR7" s="424"/>
      <c r="BS7" s="424"/>
      <c r="BT7" s="424"/>
      <c r="BU7" s="424"/>
      <c r="BV7" s="424"/>
      <c r="BW7" s="424"/>
      <c r="BX7" s="424"/>
      <c r="BY7" s="424"/>
      <c r="BZ7" s="424"/>
      <c r="CA7" s="424"/>
      <c r="CB7" s="424"/>
      <c r="CC7" s="424"/>
      <c r="CD7" s="424"/>
      <c r="CE7" s="424"/>
      <c r="CF7" s="424"/>
      <c r="CG7" s="424"/>
      <c r="CH7" s="424"/>
      <c r="CI7" s="424"/>
      <c r="CJ7" s="424"/>
    </row>
    <row r="8" spans="1:88" x14ac:dyDescent="0.2">
      <c r="A8" s="4" t="s">
        <v>5</v>
      </c>
      <c r="B8" s="5" t="s">
        <v>6</v>
      </c>
      <c r="C8" s="399">
        <v>0.58823411878723064</v>
      </c>
      <c r="D8" s="381">
        <v>1.0062419483530249</v>
      </c>
      <c r="E8" s="381">
        <v>1.5944760671402556</v>
      </c>
      <c r="F8" s="381">
        <v>4.3527664592871586E-2</v>
      </c>
      <c r="G8" s="381">
        <v>5.4179329386103925E-2</v>
      </c>
      <c r="H8" s="381">
        <v>0.27538731695967045</v>
      </c>
      <c r="I8" s="381">
        <v>0.26243355861206169</v>
      </c>
      <c r="J8" s="381">
        <v>3.1675483435645788E-2</v>
      </c>
      <c r="K8" s="381">
        <v>4.3953321081709643E-2</v>
      </c>
      <c r="L8" s="381">
        <v>0.12323600797976583</v>
      </c>
      <c r="M8" s="381">
        <v>0.10514819528456894</v>
      </c>
      <c r="N8" s="397">
        <f t="shared" si="0"/>
        <v>0.30401300778169021</v>
      </c>
      <c r="O8" s="280">
        <f t="shared" si="1"/>
        <v>2.5340169444726532</v>
      </c>
      <c r="P8" s="343">
        <f>O8*1000/GDP!C6</f>
        <v>6.5314596824831072E-3</v>
      </c>
      <c r="R8" s="403">
        <v>1.4461372095715845</v>
      </c>
      <c r="S8" s="391">
        <v>1.5155517956310209</v>
      </c>
      <c r="T8" s="391">
        <v>1.4891811374176194</v>
      </c>
      <c r="U8" s="391">
        <v>0.66089331594004952</v>
      </c>
      <c r="V8" s="391">
        <v>0.63146946347421218</v>
      </c>
      <c r="W8" s="391">
        <v>12.587086534585731</v>
      </c>
      <c r="X8" s="391">
        <v>2.7711433720970113</v>
      </c>
      <c r="Y8" s="391">
        <v>2.3184828264035038</v>
      </c>
      <c r="Z8" s="391">
        <v>1.170035163159866</v>
      </c>
      <c r="AA8" s="391">
        <v>1.0819825166072916</v>
      </c>
      <c r="AB8" s="404">
        <v>0.73261908020922606</v>
      </c>
      <c r="AC8" s="89">
        <v>1.1368741379215568</v>
      </c>
      <c r="AE8" s="399">
        <v>1.9667322710290205</v>
      </c>
      <c r="AF8" s="381">
        <v>2.0611354200384135</v>
      </c>
      <c r="AG8" s="381">
        <v>2.0252715862518964</v>
      </c>
      <c r="AH8" s="381">
        <v>12.37074598477254</v>
      </c>
      <c r="AI8" s="381">
        <v>12.37074598477254</v>
      </c>
      <c r="AJ8" s="381">
        <v>13.216440861315021</v>
      </c>
      <c r="AK8" s="381">
        <v>2.5016834487489144</v>
      </c>
      <c r="AL8" s="381">
        <v>7.906263729536664</v>
      </c>
      <c r="AM8" s="381">
        <v>10.915364104211067</v>
      </c>
      <c r="AN8" s="381">
        <v>12.419914291548265</v>
      </c>
      <c r="AO8" s="397">
        <v>14.091636721922935</v>
      </c>
      <c r="AQ8" s="424"/>
      <c r="AR8" s="424"/>
      <c r="AS8" s="424"/>
      <c r="AT8" s="424"/>
      <c r="AU8" s="424"/>
      <c r="AV8" s="424"/>
      <c r="AW8" s="424"/>
      <c r="AX8" s="424"/>
      <c r="AY8" s="424"/>
      <c r="AZ8" s="424"/>
      <c r="BA8" s="424"/>
      <c r="BB8" s="424"/>
      <c r="BC8" s="424"/>
      <c r="BD8" s="424"/>
      <c r="BE8" s="424"/>
      <c r="BF8" s="424"/>
      <c r="BG8" s="424"/>
      <c r="BH8" s="424"/>
      <c r="BI8" s="424"/>
      <c r="BJ8" s="424"/>
      <c r="BK8" s="424"/>
      <c r="BL8" s="424"/>
      <c r="BM8" s="424"/>
      <c r="BN8" s="424"/>
      <c r="BO8" s="424"/>
      <c r="BP8" s="424"/>
      <c r="BQ8" s="424"/>
      <c r="BR8" s="424"/>
      <c r="BS8" s="424"/>
      <c r="BT8" s="424"/>
      <c r="BU8" s="424"/>
      <c r="BV8" s="424"/>
      <c r="BW8" s="424"/>
      <c r="BX8" s="424"/>
      <c r="BY8" s="424"/>
      <c r="BZ8" s="424"/>
      <c r="CA8" s="424"/>
      <c r="CB8" s="424"/>
      <c r="CC8" s="424"/>
      <c r="CD8" s="424"/>
      <c r="CE8" s="424"/>
      <c r="CF8" s="424"/>
      <c r="CG8" s="424"/>
      <c r="CH8" s="424"/>
      <c r="CI8" s="424"/>
      <c r="CJ8" s="424"/>
    </row>
    <row r="9" spans="1:88" x14ac:dyDescent="0.2">
      <c r="A9" s="4" t="s">
        <v>7</v>
      </c>
      <c r="B9" s="5" t="s">
        <v>8</v>
      </c>
      <c r="C9" s="399">
        <v>0.21928552669897816</v>
      </c>
      <c r="D9" s="381">
        <v>0.1402648169988954</v>
      </c>
      <c r="E9" s="381">
        <v>0.35955034369787359</v>
      </c>
      <c r="F9" s="381">
        <v>3.0499250836741987E-2</v>
      </c>
      <c r="G9" s="381">
        <v>1.1869402067085618E-2</v>
      </c>
      <c r="H9" s="381">
        <v>2.8289880274876236E-2</v>
      </c>
      <c r="I9" s="381">
        <v>2.6200665093929369E-2</v>
      </c>
      <c r="J9" s="381">
        <v>1.5890633658652405E-2</v>
      </c>
      <c r="K9" s="381">
        <v>4.4241846383865364E-2</v>
      </c>
      <c r="L9" s="381">
        <v>4.4033641155183725E-2</v>
      </c>
      <c r="M9" s="381">
        <v>8.9264380849805702E-2</v>
      </c>
      <c r="N9" s="397">
        <f t="shared" si="0"/>
        <v>0.1934305020475072</v>
      </c>
      <c r="O9" s="280">
        <f t="shared" si="1"/>
        <v>0.64984004401801398</v>
      </c>
      <c r="P9" s="343">
        <f>O9*1000/GDP!C7</f>
        <v>6.3970708381045635E-3</v>
      </c>
      <c r="R9" s="403">
        <v>0.6125406326432159</v>
      </c>
      <c r="S9" s="391">
        <v>0.66644420831581908</v>
      </c>
      <c r="T9" s="391">
        <v>0.63249793940933519</v>
      </c>
      <c r="U9" s="391">
        <v>0.51233408604350994</v>
      </c>
      <c r="V9" s="391">
        <v>0.18107403538408981</v>
      </c>
      <c r="W9" s="391">
        <v>9.3663087051196676</v>
      </c>
      <c r="X9" s="391">
        <v>1.2322212917219404</v>
      </c>
      <c r="Y9" s="391">
        <v>1.0801627895351105</v>
      </c>
      <c r="Z9" s="391">
        <v>0.79949237144231311</v>
      </c>
      <c r="AA9" s="391">
        <v>0.46102506016237649</v>
      </c>
      <c r="AB9" s="404">
        <v>0.47347880539549198</v>
      </c>
      <c r="AE9" s="399">
        <v>0.97856956620653257</v>
      </c>
      <c r="AF9" s="381">
        <v>1.0646836880327077</v>
      </c>
      <c r="AG9" s="381">
        <v>1.010452533611484</v>
      </c>
      <c r="AH9" s="381">
        <v>9.5899817488240195</v>
      </c>
      <c r="AI9" s="381">
        <v>3.5473146774986808</v>
      </c>
      <c r="AJ9" s="381">
        <v>9.8346241403756505</v>
      </c>
      <c r="AK9" s="381">
        <v>1.2770332838995249</v>
      </c>
      <c r="AL9" s="381">
        <v>5.2647042661911456</v>
      </c>
      <c r="AM9" s="381">
        <v>7.192486311618012</v>
      </c>
      <c r="AN9" s="381">
        <v>8.1563773343314487</v>
      </c>
      <c r="AO9" s="397">
        <v>9.1838753788483096</v>
      </c>
      <c r="AQ9" s="424"/>
      <c r="AR9" s="424"/>
      <c r="AS9" s="424"/>
      <c r="AT9" s="424"/>
      <c r="AU9" s="424"/>
      <c r="AV9" s="424"/>
      <c r="AW9" s="424"/>
      <c r="AX9" s="424"/>
      <c r="AY9" s="424"/>
      <c r="AZ9" s="424"/>
      <c r="BA9" s="424"/>
      <c r="BB9" s="424"/>
      <c r="BC9" s="424"/>
      <c r="BD9" s="424"/>
      <c r="BE9" s="424"/>
      <c r="BF9" s="424"/>
      <c r="BG9" s="424"/>
      <c r="BH9" s="424"/>
      <c r="BI9" s="424"/>
      <c r="BJ9" s="424"/>
      <c r="BK9" s="424"/>
      <c r="BL9" s="424"/>
      <c r="BM9" s="424"/>
      <c r="BN9" s="424"/>
      <c r="BO9" s="424"/>
      <c r="BP9" s="424"/>
      <c r="BQ9" s="424"/>
      <c r="BR9" s="424"/>
      <c r="BS9" s="424"/>
      <c r="BT9" s="424"/>
      <c r="BU9" s="424"/>
      <c r="BV9" s="424"/>
      <c r="BW9" s="424"/>
      <c r="BX9" s="424"/>
      <c r="BY9" s="424"/>
      <c r="BZ9" s="424"/>
      <c r="CA9" s="424"/>
      <c r="CB9" s="424"/>
      <c r="CC9" s="424"/>
      <c r="CD9" s="424"/>
      <c r="CE9" s="424"/>
      <c r="CF9" s="424"/>
      <c r="CG9" s="424"/>
      <c r="CH9" s="424"/>
      <c r="CI9" s="424"/>
      <c r="CJ9" s="424"/>
    </row>
    <row r="10" spans="1:88" x14ac:dyDescent="0.2">
      <c r="A10" s="4" t="s">
        <v>9</v>
      </c>
      <c r="B10" s="5" t="s">
        <v>10</v>
      </c>
      <c r="C10" s="399">
        <v>3.5568174549738818E-2</v>
      </c>
      <c r="D10" s="381">
        <v>3.0834784913234457E-2</v>
      </c>
      <c r="E10" s="381">
        <v>6.6402959462973282E-2</v>
      </c>
      <c r="F10" s="381">
        <v>6.7406378068796385E-4</v>
      </c>
      <c r="G10" s="381">
        <v>2.4046842069717976E-3</v>
      </c>
      <c r="H10" s="381">
        <v>2.2787812879686436E-2</v>
      </c>
      <c r="I10" s="381">
        <v>1.903956302349875E-2</v>
      </c>
      <c r="J10" s="381">
        <v>4.3208488634625102E-3</v>
      </c>
      <c r="K10" s="381">
        <v>5.1536348774084018E-3</v>
      </c>
      <c r="L10" s="381">
        <v>8.0795285708939596E-3</v>
      </c>
      <c r="M10" s="381">
        <v>6.0752599554323196E-3</v>
      </c>
      <c r="N10" s="397">
        <f t="shared" si="0"/>
        <v>2.3629272267197191E-2</v>
      </c>
      <c r="O10" s="280">
        <f t="shared" si="1"/>
        <v>0.13493835562101542</v>
      </c>
      <c r="P10" s="343">
        <f>O10*1000/GDP!C8</f>
        <v>1.8399764869167733E-3</v>
      </c>
      <c r="R10" s="403">
        <v>0.24515296048635885</v>
      </c>
      <c r="S10" s="391">
        <v>0.25945518420113306</v>
      </c>
      <c r="T10" s="391">
        <v>0.2515930718863838</v>
      </c>
      <c r="U10" s="391">
        <v>9.4486120144655711E-2</v>
      </c>
      <c r="V10" s="391">
        <v>9.0279471972928821E-2</v>
      </c>
      <c r="W10" s="391">
        <v>1.8143381370694152</v>
      </c>
      <c r="X10" s="391">
        <v>0.37204397892792823</v>
      </c>
      <c r="Y10" s="391">
        <v>0.50894829778045225</v>
      </c>
      <c r="Z10" s="391">
        <v>0.29798309785461691</v>
      </c>
      <c r="AA10" s="391">
        <v>0.15449945808298848</v>
      </c>
      <c r="AB10" s="404">
        <v>0.17215091021717996</v>
      </c>
      <c r="AE10" s="399">
        <v>0.34325316106718673</v>
      </c>
      <c r="AF10" s="381">
        <v>0.36327855048384639</v>
      </c>
      <c r="AG10" s="381">
        <v>0.3522703419786381</v>
      </c>
      <c r="AH10" s="381">
        <v>1.7686119123986792</v>
      </c>
      <c r="AI10" s="381">
        <v>1.7686119123986792</v>
      </c>
      <c r="AJ10" s="381">
        <v>1.9050550439228857</v>
      </c>
      <c r="AK10" s="381">
        <v>0.44434121700147305</v>
      </c>
      <c r="AL10" s="381">
        <v>1.7299959317786207</v>
      </c>
      <c r="AM10" s="381">
        <v>2.3684468113635884</v>
      </c>
      <c r="AN10" s="381">
        <v>2.6876722511560711</v>
      </c>
      <c r="AO10" s="397">
        <v>3.0309254122232581</v>
      </c>
      <c r="AQ10" s="424"/>
      <c r="AR10" s="424"/>
      <c r="AS10" s="424"/>
      <c r="AT10" s="424"/>
      <c r="AU10" s="424"/>
      <c r="AV10" s="424"/>
      <c r="AW10" s="424"/>
      <c r="AX10" s="424"/>
      <c r="AY10" s="424"/>
      <c r="AZ10" s="424"/>
      <c r="BA10" s="424"/>
      <c r="BB10" s="424"/>
      <c r="BC10" s="424"/>
      <c r="BD10" s="424"/>
      <c r="BE10" s="424"/>
      <c r="BF10" s="424"/>
      <c r="BG10" s="424"/>
      <c r="BH10" s="424"/>
      <c r="BI10" s="424"/>
      <c r="BJ10" s="424"/>
      <c r="BK10" s="424"/>
      <c r="BL10" s="424"/>
      <c r="BM10" s="424"/>
      <c r="BN10" s="424"/>
      <c r="BO10" s="424"/>
      <c r="BP10" s="424"/>
      <c r="BQ10" s="424"/>
      <c r="BR10" s="424"/>
      <c r="BS10" s="424"/>
      <c r="BT10" s="424"/>
      <c r="BU10" s="424"/>
      <c r="BV10" s="424"/>
      <c r="BW10" s="424"/>
      <c r="BX10" s="424"/>
      <c r="BY10" s="424"/>
      <c r="BZ10" s="424"/>
      <c r="CA10" s="424"/>
      <c r="CB10" s="424"/>
      <c r="CC10" s="424"/>
      <c r="CD10" s="424"/>
      <c r="CE10" s="424"/>
      <c r="CF10" s="424"/>
      <c r="CG10" s="424"/>
      <c r="CH10" s="424"/>
      <c r="CI10" s="424"/>
      <c r="CJ10" s="424"/>
    </row>
    <row r="11" spans="1:88" x14ac:dyDescent="0.2">
      <c r="A11" s="4" t="s">
        <v>11</v>
      </c>
      <c r="B11" s="5" t="s">
        <v>12</v>
      </c>
      <c r="C11" s="399">
        <v>4.0512762113681169E-2</v>
      </c>
      <c r="D11" s="381">
        <v>6.2535964681017233E-3</v>
      </c>
      <c r="E11" s="381">
        <v>4.6766358581782894E-2</v>
      </c>
      <c r="F11" s="381">
        <v>4.6881585702929296E-3</v>
      </c>
      <c r="G11" s="381">
        <v>1.4908800826458778E-3</v>
      </c>
      <c r="H11" s="381">
        <v>3.2271393733940952E-2</v>
      </c>
      <c r="I11" s="381">
        <v>2.3749499254039984E-2</v>
      </c>
      <c r="J11" s="381">
        <v>1.534746496323403E-3</v>
      </c>
      <c r="K11" s="381">
        <v>1.9094938319870404E-3</v>
      </c>
      <c r="L11" s="381">
        <v>2.1845893574754332E-3</v>
      </c>
      <c r="M11" s="381">
        <v>1.3832276601208058E-3</v>
      </c>
      <c r="N11" s="397">
        <f t="shared" si="0"/>
        <v>7.0120573459066821E-3</v>
      </c>
      <c r="O11" s="280">
        <f t="shared" si="1"/>
        <v>0.11597834756860931</v>
      </c>
      <c r="P11" s="343">
        <f>O11*1000/GDP!C9</f>
        <v>5.6494884099863273E-3</v>
      </c>
      <c r="R11" s="403">
        <v>0.74636263385121115</v>
      </c>
      <c r="S11" s="391">
        <v>0.81204254563011757</v>
      </c>
      <c r="T11" s="391">
        <v>0.75452324527926495</v>
      </c>
      <c r="U11" s="391">
        <v>0.62426392224973359</v>
      </c>
      <c r="V11" s="391">
        <v>0.22063335355918362</v>
      </c>
      <c r="W11" s="391">
        <v>11.412569978338833</v>
      </c>
      <c r="X11" s="391">
        <v>3.7101991558127012</v>
      </c>
      <c r="Y11" s="391">
        <v>2.109062116116204</v>
      </c>
      <c r="Z11" s="391">
        <v>1.908044222739933</v>
      </c>
      <c r="AA11" s="391">
        <v>0.65840327932682918</v>
      </c>
      <c r="AB11" s="404">
        <v>0.69735383680575203</v>
      </c>
      <c r="AE11" s="399">
        <v>1.1923580574383856</v>
      </c>
      <c r="AF11" s="381">
        <v>1.2972855664929637</v>
      </c>
      <c r="AG11" s="381">
        <v>1.2053951125487887</v>
      </c>
      <c r="AH11" s="381">
        <v>11.685108962896182</v>
      </c>
      <c r="AI11" s="381">
        <v>4.3222979582141487</v>
      </c>
      <c r="AJ11" s="381">
        <v>11.983198477255776</v>
      </c>
      <c r="AK11" s="381">
        <v>1.5560272649570934</v>
      </c>
      <c r="AL11" s="381">
        <v>6.4148863490185146</v>
      </c>
      <c r="AM11" s="381">
        <v>8.7638317221721334</v>
      </c>
      <c r="AN11" s="381">
        <v>9.9383044087489445</v>
      </c>
      <c r="AO11" s="397">
        <v>11.19028036905925</v>
      </c>
      <c r="AQ11" s="424"/>
      <c r="AR11" s="424"/>
      <c r="AS11" s="424"/>
      <c r="AT11" s="424"/>
      <c r="AU11" s="424"/>
      <c r="AV11" s="424"/>
      <c r="AW11" s="424"/>
      <c r="AX11" s="424"/>
      <c r="AY11" s="424"/>
      <c r="AZ11" s="424"/>
      <c r="BA11" s="424"/>
      <c r="BB11" s="424"/>
      <c r="BC11" s="424"/>
      <c r="BD11" s="424"/>
      <c r="BE11" s="424"/>
      <c r="BF11" s="424"/>
      <c r="BG11" s="424"/>
      <c r="BH11" s="424"/>
      <c r="BI11" s="424"/>
      <c r="BJ11" s="424"/>
      <c r="BK11" s="424"/>
      <c r="BL11" s="424"/>
      <c r="BM11" s="424"/>
      <c r="BN11" s="424"/>
      <c r="BO11" s="424"/>
      <c r="BP11" s="424"/>
      <c r="BQ11" s="424"/>
      <c r="BR11" s="424"/>
      <c r="BS11" s="424"/>
      <c r="BT11" s="424"/>
      <c r="BU11" s="424"/>
      <c r="BV11" s="424"/>
      <c r="BW11" s="424"/>
      <c r="BX11" s="424"/>
      <c r="BY11" s="424"/>
      <c r="BZ11" s="424"/>
      <c r="CA11" s="424"/>
      <c r="CB11" s="424"/>
      <c r="CC11" s="424"/>
      <c r="CD11" s="424"/>
      <c r="CE11" s="424"/>
      <c r="CF11" s="424"/>
      <c r="CG11" s="424"/>
      <c r="CH11" s="424"/>
      <c r="CI11" s="424"/>
      <c r="CJ11" s="424"/>
    </row>
    <row r="12" spans="1:88" x14ac:dyDescent="0.2">
      <c r="A12" s="4" t="s">
        <v>13</v>
      </c>
      <c r="B12" s="5" t="s">
        <v>14</v>
      </c>
      <c r="C12" s="399">
        <v>0.24872695228359629</v>
      </c>
      <c r="D12" s="381">
        <v>0.14585038340562598</v>
      </c>
      <c r="E12" s="381">
        <v>0.39457733568922232</v>
      </c>
      <c r="F12" s="381">
        <v>1.3610259924834731E-2</v>
      </c>
      <c r="G12" s="381">
        <v>2.7726543751523385E-2</v>
      </c>
      <c r="H12" s="381">
        <v>0.21642642126717296</v>
      </c>
      <c r="I12" s="381">
        <v>9.6240785441346025E-2</v>
      </c>
      <c r="J12" s="381">
        <v>9.0526281840731901E-2</v>
      </c>
      <c r="K12" s="381">
        <v>3.830179745386704E-2</v>
      </c>
      <c r="L12" s="381">
        <v>0.14305053812259511</v>
      </c>
      <c r="M12" s="381">
        <v>7.5823870864534751E-2</v>
      </c>
      <c r="N12" s="397">
        <f t="shared" si="0"/>
        <v>0.34770248828172878</v>
      </c>
      <c r="O12" s="280">
        <f t="shared" si="1"/>
        <v>1.0962838343558281</v>
      </c>
      <c r="P12" s="343">
        <f>O12*1000/GDP!C10</f>
        <v>4.0576354638639268E-3</v>
      </c>
      <c r="R12" s="403">
        <v>0.55274511396544457</v>
      </c>
      <c r="S12" s="391">
        <v>0.59033178171509482</v>
      </c>
      <c r="T12" s="391">
        <v>0.56606747821422032</v>
      </c>
      <c r="U12" s="391">
        <v>0.34579695074618833</v>
      </c>
      <c r="V12" s="391">
        <v>0.22492551553486498</v>
      </c>
      <c r="W12" s="391">
        <v>6.181299040413224</v>
      </c>
      <c r="X12" s="391">
        <v>1.6146611047332027</v>
      </c>
      <c r="Y12" s="391">
        <v>1.374521463073314</v>
      </c>
      <c r="Z12" s="391">
        <v>0.89596341933387225</v>
      </c>
      <c r="AA12" s="391">
        <v>0.59742269997085862</v>
      </c>
      <c r="AB12" s="404">
        <v>0.48888854127439813</v>
      </c>
      <c r="AE12" s="399">
        <v>0.88304272005903162</v>
      </c>
      <c r="AF12" s="381">
        <v>0.94308962502304605</v>
      </c>
      <c r="AG12" s="381">
        <v>0.90432597786923397</v>
      </c>
      <c r="AH12" s="381">
        <v>6.4727031380327036</v>
      </c>
      <c r="AI12" s="381">
        <v>4.4063831730945697</v>
      </c>
      <c r="AJ12" s="381">
        <v>6.4903639924338865</v>
      </c>
      <c r="AK12" s="381">
        <v>1.1629672623177449</v>
      </c>
      <c r="AL12" s="381">
        <v>4.8108167388816057</v>
      </c>
      <c r="AM12" s="381">
        <v>6.5698378372391986</v>
      </c>
      <c r="AN12" s="381">
        <v>7.4493483864179932</v>
      </c>
      <c r="AO12" s="397">
        <v>8.3853736696805665</v>
      </c>
      <c r="AQ12" s="424"/>
      <c r="AR12" s="424"/>
      <c r="AS12" s="424"/>
      <c r="AT12" s="424"/>
      <c r="AU12" s="424"/>
      <c r="AV12" s="424"/>
      <c r="AW12" s="424"/>
      <c r="AX12" s="424"/>
      <c r="AY12" s="424"/>
      <c r="AZ12" s="424"/>
      <c r="BA12" s="424"/>
      <c r="BB12" s="424"/>
      <c r="BC12" s="424"/>
      <c r="BD12" s="424"/>
      <c r="BE12" s="424"/>
      <c r="BF12" s="424"/>
      <c r="BG12" s="424"/>
      <c r="BH12" s="424"/>
      <c r="BI12" s="424"/>
      <c r="BJ12" s="424"/>
      <c r="BK12" s="424"/>
      <c r="BL12" s="424"/>
      <c r="BM12" s="424"/>
      <c r="BN12" s="424"/>
      <c r="BO12" s="424"/>
      <c r="BP12" s="424"/>
      <c r="BQ12" s="424"/>
      <c r="BR12" s="424"/>
      <c r="BS12" s="424"/>
      <c r="BT12" s="424"/>
      <c r="BU12" s="424"/>
      <c r="BV12" s="424"/>
      <c r="BW12" s="424"/>
      <c r="BX12" s="424"/>
      <c r="BY12" s="424"/>
      <c r="BZ12" s="424"/>
      <c r="CA12" s="424"/>
      <c r="CB12" s="424"/>
      <c r="CC12" s="424"/>
      <c r="CD12" s="424"/>
      <c r="CE12" s="424"/>
      <c r="CF12" s="424"/>
      <c r="CG12" s="424"/>
      <c r="CH12" s="424"/>
      <c r="CI12" s="424"/>
      <c r="CJ12" s="424"/>
    </row>
    <row r="13" spans="1:88" x14ac:dyDescent="0.2">
      <c r="A13" s="4" t="s">
        <v>15</v>
      </c>
      <c r="B13" s="5" t="s">
        <v>16</v>
      </c>
      <c r="C13" s="399">
        <v>0.21372036803609362</v>
      </c>
      <c r="D13" s="381">
        <v>0.13430459318331664</v>
      </c>
      <c r="E13" s="381">
        <v>0.34802496121941023</v>
      </c>
      <c r="F13" s="381">
        <v>1.4425979782922239E-2</v>
      </c>
      <c r="G13" s="381">
        <v>6.9952645162519572E-3</v>
      </c>
      <c r="H13" s="381">
        <v>7.2564439392255736E-2</v>
      </c>
      <c r="I13" s="381">
        <v>0.11283738057231878</v>
      </c>
      <c r="J13" s="381">
        <v>1.3262351419605252E-2</v>
      </c>
      <c r="K13" s="381">
        <v>2.8259538313676502E-2</v>
      </c>
      <c r="L13" s="381">
        <v>3.4447031290124594E-2</v>
      </c>
      <c r="M13" s="381">
        <v>3.8940225126607594E-2</v>
      </c>
      <c r="N13" s="397">
        <f t="shared" si="0"/>
        <v>0.11490914615001395</v>
      </c>
      <c r="O13" s="280">
        <f t="shared" si="1"/>
        <v>0.66975717163317283</v>
      </c>
      <c r="P13" s="343">
        <f>O13*1000/GDP!C11</f>
        <v>3.2507434361321191E-3</v>
      </c>
      <c r="R13" s="403">
        <v>0.60017812115841473</v>
      </c>
      <c r="S13" s="391">
        <v>0.64219058963950393</v>
      </c>
      <c r="T13" s="391">
        <v>0.61572273449641768</v>
      </c>
      <c r="U13" s="391">
        <v>0.33884593548037312</v>
      </c>
      <c r="V13" s="391">
        <v>0.26331506192765208</v>
      </c>
      <c r="W13" s="391">
        <v>7.6979526850199562</v>
      </c>
      <c r="X13" s="391">
        <v>1.3860347344186712</v>
      </c>
      <c r="Y13" s="391">
        <v>1.8082484781471941</v>
      </c>
      <c r="Z13" s="391">
        <v>1.3327502183854136</v>
      </c>
      <c r="AA13" s="391">
        <v>0.68170905602742549</v>
      </c>
      <c r="AB13" s="404">
        <v>0.47562724111373733</v>
      </c>
      <c r="AE13" s="399">
        <v>0.95881972945088434</v>
      </c>
      <c r="AF13" s="381">
        <v>1.0259371105124464</v>
      </c>
      <c r="AG13" s="381">
        <v>0.98365316044366202</v>
      </c>
      <c r="AH13" s="381">
        <v>6.3425925103175995</v>
      </c>
      <c r="AI13" s="381">
        <v>5.1584501444457578</v>
      </c>
      <c r="AJ13" s="381">
        <v>8.0828503192709533</v>
      </c>
      <c r="AK13" s="381">
        <v>1.2512597469334044</v>
      </c>
      <c r="AL13" s="381">
        <v>4.9628509196377779</v>
      </c>
      <c r="AM13" s="381">
        <v>6.7884436845122638</v>
      </c>
      <c r="AN13" s="381">
        <v>7.701240066949504</v>
      </c>
      <c r="AO13" s="397">
        <v>8.6792361909894051</v>
      </c>
      <c r="AQ13" s="424"/>
      <c r="AR13" s="424"/>
      <c r="AS13" s="424"/>
      <c r="AT13" s="424"/>
      <c r="AU13" s="424"/>
      <c r="AV13" s="424"/>
      <c r="AW13" s="424"/>
      <c r="AX13" s="424"/>
      <c r="AY13" s="424"/>
      <c r="AZ13" s="424"/>
      <c r="BA13" s="424"/>
      <c r="BB13" s="424"/>
      <c r="BC13" s="424"/>
      <c r="BD13" s="424"/>
      <c r="BE13" s="424"/>
      <c r="BF13" s="424"/>
      <c r="BG13" s="424"/>
      <c r="BH13" s="424"/>
      <c r="BI13" s="424"/>
      <c r="BJ13" s="424"/>
      <c r="BK13" s="424"/>
      <c r="BL13" s="424"/>
      <c r="BM13" s="424"/>
      <c r="BN13" s="424"/>
      <c r="BO13" s="424"/>
      <c r="BP13" s="424"/>
      <c r="BQ13" s="424"/>
      <c r="BR13" s="424"/>
      <c r="BS13" s="424"/>
      <c r="BT13" s="424"/>
      <c r="BU13" s="424"/>
      <c r="BV13" s="424"/>
      <c r="BW13" s="424"/>
      <c r="BX13" s="424"/>
      <c r="BY13" s="424"/>
      <c r="BZ13" s="424"/>
      <c r="CA13" s="424"/>
      <c r="CB13" s="424"/>
      <c r="CC13" s="424"/>
      <c r="CD13" s="424"/>
      <c r="CE13" s="424"/>
      <c r="CF13" s="424"/>
      <c r="CG13" s="424"/>
      <c r="CH13" s="424"/>
      <c r="CI13" s="424"/>
      <c r="CJ13" s="424"/>
    </row>
    <row r="14" spans="1:88" x14ac:dyDescent="0.2">
      <c r="A14" s="4" t="s">
        <v>17</v>
      </c>
      <c r="B14" s="5" t="s">
        <v>18</v>
      </c>
      <c r="C14" s="399">
        <v>4.8740718260441185E-2</v>
      </c>
      <c r="D14" s="381">
        <v>2.8964050070203178E-2</v>
      </c>
      <c r="E14" s="381">
        <v>7.7704768330644353E-2</v>
      </c>
      <c r="F14" s="381">
        <v>4.3314195863268269E-3</v>
      </c>
      <c r="G14" s="381">
        <v>3.8699431949253222E-3</v>
      </c>
      <c r="H14" s="381">
        <v>2.3960159780019169E-3</v>
      </c>
      <c r="I14" s="381">
        <v>7.2916507156514376E-3</v>
      </c>
      <c r="J14" s="381">
        <v>4.728268414027079E-3</v>
      </c>
      <c r="K14" s="381">
        <v>7.7487412422510039E-3</v>
      </c>
      <c r="L14" s="381">
        <v>1.2703285003874401E-2</v>
      </c>
      <c r="M14" s="381">
        <v>1.2586017989708813E-2</v>
      </c>
      <c r="N14" s="397">
        <f t="shared" si="0"/>
        <v>3.77663126498613E-2</v>
      </c>
      <c r="O14" s="280">
        <f t="shared" si="1"/>
        <v>0.13336011045541116</v>
      </c>
      <c r="P14" s="343">
        <f>O14*1000/GDP!C12</f>
        <v>4.627506521926894E-3</v>
      </c>
      <c r="R14" s="403">
        <v>0.61474408536137104</v>
      </c>
      <c r="S14" s="391">
        <v>0.65777617133666699</v>
      </c>
      <c r="T14" s="391">
        <v>0.63010941387467512</v>
      </c>
      <c r="U14" s="391">
        <v>0.26638848917595886</v>
      </c>
      <c r="V14" s="391">
        <v>0.25452851811094401</v>
      </c>
      <c r="W14" s="391">
        <v>7.1808092177312206</v>
      </c>
      <c r="X14" s="391">
        <v>1.3579841083657542</v>
      </c>
      <c r="Y14" s="391">
        <v>1.2431249185569364</v>
      </c>
      <c r="Z14" s="391">
        <v>0.8727770386060586</v>
      </c>
      <c r="AA14" s="391">
        <v>0.47424684353411034</v>
      </c>
      <c r="AB14" s="404">
        <v>0.45450053972411081</v>
      </c>
      <c r="AE14" s="399">
        <v>0.8944068420661665</v>
      </c>
      <c r="AF14" s="381">
        <v>0.957015321010798</v>
      </c>
      <c r="AG14" s="381">
        <v>0.9167622502435625</v>
      </c>
      <c r="AH14" s="381">
        <v>4.9863181445188784</v>
      </c>
      <c r="AI14" s="381">
        <v>4.9863181445188776</v>
      </c>
      <c r="AJ14" s="381">
        <v>7.5398496786177827</v>
      </c>
      <c r="AK14" s="381">
        <v>1.1672009288963472</v>
      </c>
      <c r="AL14" s="381">
        <v>4.6294498145344773</v>
      </c>
      <c r="AM14" s="381">
        <v>6.3324004418284572</v>
      </c>
      <c r="AN14" s="381">
        <v>7.183875755475448</v>
      </c>
      <c r="AO14" s="397">
        <v>8.096170734382941</v>
      </c>
      <c r="AQ14" s="424"/>
      <c r="AR14" s="424"/>
      <c r="AS14" s="424"/>
      <c r="AT14" s="424"/>
      <c r="AU14" s="424"/>
      <c r="AV14" s="424"/>
      <c r="AW14" s="424"/>
      <c r="AX14" s="424"/>
      <c r="AY14" s="424"/>
      <c r="AZ14" s="424"/>
      <c r="BA14" s="424"/>
      <c r="BB14" s="424"/>
      <c r="BC14" s="424"/>
      <c r="BD14" s="424"/>
      <c r="BE14" s="424"/>
      <c r="BF14" s="424"/>
      <c r="BG14" s="424"/>
      <c r="BH14" s="424"/>
      <c r="BI14" s="424"/>
      <c r="BJ14" s="424"/>
      <c r="BK14" s="424"/>
      <c r="BL14" s="424"/>
      <c r="BM14" s="424"/>
      <c r="BN14" s="424"/>
      <c r="BO14" s="424"/>
      <c r="BP14" s="424"/>
      <c r="BQ14" s="424"/>
      <c r="BR14" s="424"/>
      <c r="BS14" s="424"/>
      <c r="BT14" s="424"/>
      <c r="BU14" s="424"/>
      <c r="BV14" s="424"/>
      <c r="BW14" s="424"/>
      <c r="BX14" s="424"/>
      <c r="BY14" s="424"/>
      <c r="BZ14" s="424"/>
      <c r="CA14" s="424"/>
      <c r="CB14" s="424"/>
      <c r="CC14" s="424"/>
      <c r="CD14" s="424"/>
      <c r="CE14" s="424"/>
      <c r="CF14" s="424"/>
      <c r="CG14" s="424"/>
      <c r="CH14" s="424"/>
      <c r="CI14" s="424"/>
      <c r="CJ14" s="424"/>
    </row>
    <row r="15" spans="1:88" x14ac:dyDescent="0.2">
      <c r="A15" s="4" t="s">
        <v>19</v>
      </c>
      <c r="B15" s="5" t="s">
        <v>20</v>
      </c>
      <c r="C15" s="399">
        <v>0.12605529896675385</v>
      </c>
      <c r="D15" s="381">
        <v>4.3234272618522231E-2</v>
      </c>
      <c r="E15" s="381">
        <v>0.16928957158527611</v>
      </c>
      <c r="F15" s="381">
        <v>7.3614841486883201E-3</v>
      </c>
      <c r="G15" s="381">
        <v>2.3076443825737624E-3</v>
      </c>
      <c r="H15" s="381">
        <v>2.5855879302262335E-2</v>
      </c>
      <c r="I15" s="381">
        <v>2.5727044476087237E-2</v>
      </c>
      <c r="J15" s="381">
        <v>1.2038524269010442E-2</v>
      </c>
      <c r="K15" s="381">
        <v>8.8561983435242325E-3</v>
      </c>
      <c r="L15" s="381">
        <v>2.2497788328316622E-2</v>
      </c>
      <c r="M15" s="381">
        <v>9.2845697311406405E-3</v>
      </c>
      <c r="N15" s="397">
        <f t="shared" si="0"/>
        <v>5.2677080671991935E-2</v>
      </c>
      <c r="O15" s="280">
        <f t="shared" si="1"/>
        <v>0.2832187045668797</v>
      </c>
      <c r="P15" s="343">
        <f>O15*1000/GDP!C13</f>
        <v>1.617976546413092E-3</v>
      </c>
      <c r="R15" s="403">
        <v>0.25109157738450116</v>
      </c>
      <c r="S15" s="391">
        <v>0.26866798780141615</v>
      </c>
      <c r="T15" s="391">
        <v>0.25535797810585426</v>
      </c>
      <c r="U15" s="391">
        <v>0.1718318410421748</v>
      </c>
      <c r="V15" s="391">
        <v>7.087623493867852E-2</v>
      </c>
      <c r="W15" s="391">
        <v>2.3099728242437907</v>
      </c>
      <c r="X15" s="391">
        <v>0.63645476656749089</v>
      </c>
      <c r="Y15" s="391">
        <v>0.66502773789184677</v>
      </c>
      <c r="Z15" s="391">
        <v>0.3780564285885159</v>
      </c>
      <c r="AA15" s="391">
        <v>0.170695575294322</v>
      </c>
      <c r="AB15" s="404">
        <v>9.7597260243931935E-2</v>
      </c>
      <c r="AE15" s="399">
        <v>0.3515176036892726</v>
      </c>
      <c r="AF15" s="381">
        <v>0.37612383594752169</v>
      </c>
      <c r="AG15" s="381">
        <v>0.35749038451119436</v>
      </c>
      <c r="AH15" s="381">
        <v>3.216386073756845</v>
      </c>
      <c r="AI15" s="381">
        <v>1.3884945345726265</v>
      </c>
      <c r="AJ15" s="381">
        <v>2.4254714654559804</v>
      </c>
      <c r="AK15" s="381">
        <v>0.45873047281450052</v>
      </c>
      <c r="AL15" s="381">
        <v>1.5326167520852285</v>
      </c>
      <c r="AM15" s="381">
        <v>2.1091056221356359</v>
      </c>
      <c r="AN15" s="381">
        <v>2.397350057160839</v>
      </c>
      <c r="AO15" s="397">
        <v>2.7137159004811848</v>
      </c>
      <c r="AQ15" s="424"/>
      <c r="AR15" s="424"/>
      <c r="AS15" s="424"/>
      <c r="AT15" s="424"/>
      <c r="AU15" s="424"/>
      <c r="AV15" s="424"/>
      <c r="AW15" s="424"/>
      <c r="AX15" s="424"/>
      <c r="AY15" s="424"/>
      <c r="AZ15" s="424"/>
      <c r="BA15" s="424"/>
      <c r="BB15" s="424"/>
      <c r="BC15" s="424"/>
      <c r="BD15" s="424"/>
      <c r="BE15" s="424"/>
      <c r="BF15" s="424"/>
      <c r="BG15" s="424"/>
      <c r="BH15" s="424"/>
      <c r="BI15" s="424"/>
      <c r="BJ15" s="424"/>
      <c r="BK15" s="424"/>
      <c r="BL15" s="424"/>
      <c r="BM15" s="424"/>
      <c r="BN15" s="424"/>
      <c r="BO15" s="424"/>
      <c r="BP15" s="424"/>
      <c r="BQ15" s="424"/>
      <c r="BR15" s="424"/>
      <c r="BS15" s="424"/>
      <c r="BT15" s="424"/>
      <c r="BU15" s="424"/>
      <c r="BV15" s="424"/>
      <c r="BW15" s="424"/>
      <c r="BX15" s="424"/>
      <c r="BY15" s="424"/>
      <c r="BZ15" s="424"/>
      <c r="CA15" s="424"/>
      <c r="CB15" s="424"/>
      <c r="CC15" s="424"/>
      <c r="CD15" s="424"/>
      <c r="CE15" s="424"/>
      <c r="CF15" s="424"/>
      <c r="CG15" s="424"/>
      <c r="CH15" s="424"/>
      <c r="CI15" s="424"/>
      <c r="CJ15" s="424"/>
    </row>
    <row r="16" spans="1:88" x14ac:dyDescent="0.2">
      <c r="A16" s="4" t="s">
        <v>21</v>
      </c>
      <c r="B16" s="5" t="s">
        <v>22</v>
      </c>
      <c r="C16" s="399">
        <v>0.78002165475998242</v>
      </c>
      <c r="D16" s="381">
        <v>1.944996260635443</v>
      </c>
      <c r="E16" s="381">
        <v>2.7250179153954255</v>
      </c>
      <c r="F16" s="381">
        <v>4.9585651929072001E-2</v>
      </c>
      <c r="G16" s="381">
        <v>7.7494343867824958E-2</v>
      </c>
      <c r="H16" s="381">
        <v>0.7720067992848203</v>
      </c>
      <c r="I16" s="381">
        <v>0.8480369076790788</v>
      </c>
      <c r="J16" s="381">
        <v>6.5094900310701635E-3</v>
      </c>
      <c r="K16" s="381">
        <v>5.345156868590744E-2</v>
      </c>
      <c r="L16" s="381">
        <v>0.18033528231246407</v>
      </c>
      <c r="M16" s="381">
        <v>0.22458842256897898</v>
      </c>
      <c r="N16" s="397">
        <f t="shared" si="0"/>
        <v>0.46488476359842068</v>
      </c>
      <c r="O16" s="280">
        <f t="shared" si="1"/>
        <v>4.9370263817546425</v>
      </c>
      <c r="P16" s="343">
        <f>O16*1000/GDP!C14</f>
        <v>2.433703923657252E-3</v>
      </c>
      <c r="R16" s="403">
        <v>0.36232693631389445</v>
      </c>
      <c r="S16" s="391">
        <v>0.38225491781115861</v>
      </c>
      <c r="T16" s="391">
        <v>0.37633018135254792</v>
      </c>
      <c r="U16" s="391">
        <v>0.27610512763691525</v>
      </c>
      <c r="V16" s="391">
        <v>0.14797546666513209</v>
      </c>
      <c r="W16" s="391">
        <v>3.9646113236509697</v>
      </c>
      <c r="X16" s="391">
        <v>1.6359722380992827</v>
      </c>
      <c r="Y16" s="391">
        <v>0.78724159924790404</v>
      </c>
      <c r="Z16" s="391">
        <v>0.39541514466308392</v>
      </c>
      <c r="AA16" s="391">
        <v>0.27667133510474362</v>
      </c>
      <c r="AB16" s="404">
        <v>0.29427989346200639</v>
      </c>
      <c r="AE16" s="399">
        <v>0.59173303338074168</v>
      </c>
      <c r="AF16" s="381">
        <v>0.62427835021668243</v>
      </c>
      <c r="AG16" s="381">
        <v>0.61460238653509203</v>
      </c>
      <c r="AH16" s="381">
        <v>5.1681963135473978</v>
      </c>
      <c r="AI16" s="381">
        <v>2.8989001305322533</v>
      </c>
      <c r="AJ16" s="381">
        <v>4.1628418898335173</v>
      </c>
      <c r="AK16" s="381">
        <v>0.75729993612067315</v>
      </c>
      <c r="AL16" s="381">
        <v>2.6845744258417485</v>
      </c>
      <c r="AM16" s="381">
        <v>3.6888637300955436</v>
      </c>
      <c r="AN16" s="381">
        <v>4.1910083822224413</v>
      </c>
      <c r="AO16" s="397">
        <v>4.7389531711330077</v>
      </c>
      <c r="AQ16" s="424"/>
      <c r="AR16" s="424"/>
      <c r="AS16" s="424"/>
      <c r="AT16" s="424"/>
      <c r="AU16" s="424"/>
      <c r="AV16" s="424"/>
      <c r="AW16" s="424"/>
      <c r="AX16" s="424"/>
      <c r="AY16" s="424"/>
      <c r="AZ16" s="424"/>
      <c r="BA16" s="424"/>
      <c r="BB16" s="424"/>
      <c r="BC16" s="424"/>
      <c r="BD16" s="424"/>
      <c r="BE16" s="424"/>
      <c r="BF16" s="424"/>
      <c r="BG16" s="424"/>
      <c r="BH16" s="424"/>
      <c r="BI16" s="424"/>
      <c r="BJ16" s="424"/>
      <c r="BK16" s="424"/>
      <c r="BL16" s="424"/>
      <c r="BM16" s="424"/>
      <c r="BN16" s="424"/>
      <c r="BO16" s="424"/>
      <c r="BP16" s="424"/>
      <c r="BQ16" s="424"/>
      <c r="BR16" s="424"/>
      <c r="BS16" s="424"/>
      <c r="BT16" s="424"/>
      <c r="BU16" s="424"/>
      <c r="BV16" s="424"/>
      <c r="BW16" s="424"/>
      <c r="BX16" s="424"/>
      <c r="BY16" s="424"/>
      <c r="BZ16" s="424"/>
      <c r="CA16" s="424"/>
      <c r="CB16" s="424"/>
      <c r="CC16" s="424"/>
      <c r="CD16" s="424"/>
      <c r="CE16" s="424"/>
      <c r="CF16" s="424"/>
      <c r="CG16" s="424"/>
      <c r="CH16" s="424"/>
      <c r="CI16" s="424"/>
      <c r="CJ16" s="424"/>
    </row>
    <row r="17" spans="1:88" x14ac:dyDescent="0.2">
      <c r="A17" s="4" t="s">
        <v>23</v>
      </c>
      <c r="B17" s="5" t="s">
        <v>24</v>
      </c>
      <c r="C17" s="399">
        <v>2.0117299753585844</v>
      </c>
      <c r="D17" s="381">
        <v>1.0331306233701301</v>
      </c>
      <c r="E17" s="381">
        <v>3.0448605987287145</v>
      </c>
      <c r="F17" s="381">
        <v>5.2048098560723365E-2</v>
      </c>
      <c r="G17" s="381">
        <v>4.0844682399303778E-2</v>
      </c>
      <c r="H17" s="381">
        <v>0.56912300206283051</v>
      </c>
      <c r="I17" s="381">
        <v>0.25261744888160714</v>
      </c>
      <c r="J17" s="381">
        <v>0.11035593403448968</v>
      </c>
      <c r="K17" s="381">
        <v>0.2515303037167152</v>
      </c>
      <c r="L17" s="381">
        <v>0.30053270574700564</v>
      </c>
      <c r="M17" s="381">
        <v>0.3864039990178943</v>
      </c>
      <c r="N17" s="397">
        <f t="shared" si="0"/>
        <v>1.0488229425161049</v>
      </c>
      <c r="O17" s="280">
        <f t="shared" si="1"/>
        <v>5.0083167731492839</v>
      </c>
      <c r="P17" s="343">
        <f>O17*1000/GDP!C15</f>
        <v>1.6929569175629061E-3</v>
      </c>
      <c r="R17" s="403">
        <v>0.32230203681763037</v>
      </c>
      <c r="S17" s="391">
        <v>0.33970634680578227</v>
      </c>
      <c r="T17" s="391">
        <v>0.32800394255399273</v>
      </c>
      <c r="U17" s="391">
        <v>0.19269190136463793</v>
      </c>
      <c r="V17" s="391">
        <v>0.10723498116242644</v>
      </c>
      <c r="W17" s="391">
        <v>3.4277388670231597</v>
      </c>
      <c r="X17" s="391">
        <v>1.201453549067806</v>
      </c>
      <c r="Y17" s="391">
        <v>0.81971119435667783</v>
      </c>
      <c r="Z17" s="391">
        <v>0.51788518379946324</v>
      </c>
      <c r="AA17" s="391">
        <v>0.26677750636643688</v>
      </c>
      <c r="AB17" s="404">
        <v>0.27387147522707983</v>
      </c>
      <c r="AE17" s="399">
        <v>0.51489639633395101</v>
      </c>
      <c r="AF17" s="381">
        <v>0.54270080173598434</v>
      </c>
      <c r="AG17" s="381">
        <v>0.52400552497886277</v>
      </c>
      <c r="AH17" s="381">
        <v>3.6068492563193266</v>
      </c>
      <c r="AI17" s="381">
        <v>2.1007772970425203</v>
      </c>
      <c r="AJ17" s="381">
        <v>3.5991258103743178</v>
      </c>
      <c r="AK17" s="381">
        <v>0.6827526215388191</v>
      </c>
      <c r="AL17" s="381">
        <v>2.5600648825724051</v>
      </c>
      <c r="AM17" s="381">
        <v>3.5064444590342072</v>
      </c>
      <c r="AN17" s="381">
        <v>3.9796342472651083</v>
      </c>
      <c r="AO17" s="397">
        <v>4.4893816796357191</v>
      </c>
      <c r="AQ17" s="424"/>
      <c r="AR17" s="424"/>
      <c r="AS17" s="424"/>
      <c r="AT17" s="424"/>
      <c r="AU17" s="424"/>
      <c r="AV17" s="424"/>
      <c r="AW17" s="424"/>
      <c r="AX17" s="424"/>
      <c r="AY17" s="424"/>
      <c r="AZ17" s="424"/>
      <c r="BA17" s="424"/>
      <c r="BB17" s="424"/>
      <c r="BC17" s="424"/>
      <c r="BD17" s="424"/>
      <c r="BE17" s="424"/>
      <c r="BF17" s="424"/>
      <c r="BG17" s="424"/>
      <c r="BH17" s="424"/>
      <c r="BI17" s="424"/>
      <c r="BJ17" s="424"/>
      <c r="BK17" s="424"/>
      <c r="BL17" s="424"/>
      <c r="BM17" s="424"/>
      <c r="BN17" s="424"/>
      <c r="BO17" s="424"/>
      <c r="BP17" s="424"/>
      <c r="BQ17" s="424"/>
      <c r="BR17" s="424"/>
      <c r="BS17" s="424"/>
      <c r="BT17" s="424"/>
      <c r="BU17" s="424"/>
      <c r="BV17" s="424"/>
      <c r="BW17" s="424"/>
      <c r="BX17" s="424"/>
      <c r="BY17" s="424"/>
      <c r="BZ17" s="424"/>
      <c r="CA17" s="424"/>
      <c r="CB17" s="424"/>
      <c r="CC17" s="424"/>
      <c r="CD17" s="424"/>
      <c r="CE17" s="424"/>
      <c r="CF17" s="424"/>
      <c r="CG17" s="424"/>
      <c r="CH17" s="424"/>
      <c r="CI17" s="424"/>
      <c r="CJ17" s="424"/>
    </row>
    <row r="18" spans="1:88" s="382" customFormat="1" x14ac:dyDescent="0.2">
      <c r="A18" s="584" t="s">
        <v>338</v>
      </c>
      <c r="B18" s="544" t="s">
        <v>339</v>
      </c>
      <c r="C18" s="493">
        <v>0.29321831826056</v>
      </c>
      <c r="D18" s="545">
        <v>0.25556476976726894</v>
      </c>
      <c r="E18" s="545">
        <v>0.54919829362676209</v>
      </c>
      <c r="F18" s="545">
        <v>2.8887811241111661E-2</v>
      </c>
      <c r="G18" s="545">
        <v>3.4198843710451371E-2</v>
      </c>
      <c r="H18" s="545">
        <v>0.97945463817343725</v>
      </c>
      <c r="I18" s="545">
        <v>0.11615824972306049</v>
      </c>
      <c r="J18" s="545">
        <v>9.0272709675270485E-3</v>
      </c>
      <c r="K18" s="545">
        <v>1.8367343450063123E-2</v>
      </c>
      <c r="L18" s="545">
        <v>3.0460904848768622E-2</v>
      </c>
      <c r="M18" s="545">
        <v>5.2376415002575838E-2</v>
      </c>
      <c r="N18" s="546">
        <f t="shared" si="0"/>
        <v>0.11023193426893463</v>
      </c>
      <c r="O18" s="493">
        <f t="shared" si="1"/>
        <v>1.8181297707437574</v>
      </c>
      <c r="P18" s="585">
        <f>O18*1000/GDP!C16</f>
        <v>8.5583212706823453E-3</v>
      </c>
      <c r="R18" s="419">
        <v>0.53097558056096661</v>
      </c>
      <c r="S18" s="425">
        <v>0.59360195081042932</v>
      </c>
      <c r="T18" s="425">
        <v>0.55883379240763487</v>
      </c>
      <c r="U18" s="425">
        <v>0.42628792470933979</v>
      </c>
      <c r="V18" s="425">
        <v>0.23796002792902571</v>
      </c>
      <c r="W18" s="425">
        <v>8.9702925918855563</v>
      </c>
      <c r="X18" s="425">
        <v>1.7371126958982663</v>
      </c>
      <c r="Y18" s="425">
        <v>0.92553091400617438</v>
      </c>
      <c r="Z18" s="425">
        <v>0.62942904195499139</v>
      </c>
      <c r="AA18" s="425">
        <v>0.33817361838934284</v>
      </c>
      <c r="AB18" s="567">
        <v>0.44923331284196993</v>
      </c>
      <c r="AE18" s="422">
        <v>0.84826461437123002</v>
      </c>
      <c r="AF18" s="417">
        <v>0.94831391184175795</v>
      </c>
      <c r="AG18" s="417">
        <v>0.89276974077312643</v>
      </c>
      <c r="AH18" s="417">
        <v>7.9793508358517755</v>
      </c>
      <c r="AI18" s="417">
        <v>4.6617346210907833</v>
      </c>
      <c r="AJ18" s="417">
        <v>9.4188072214798346</v>
      </c>
      <c r="AK18" s="417">
        <v>1.1370210830122109</v>
      </c>
      <c r="AL18" s="417">
        <v>4.0213168331080347</v>
      </c>
      <c r="AM18" s="417">
        <v>5.7495163561304814</v>
      </c>
      <c r="AN18" s="417">
        <v>6.4539297008909289</v>
      </c>
      <c r="AO18" s="416">
        <v>7.2342544623963407</v>
      </c>
      <c r="AQ18" s="424"/>
      <c r="AR18" s="424"/>
      <c r="AS18" s="424"/>
      <c r="AT18" s="424"/>
      <c r="AU18" s="424"/>
      <c r="AV18" s="424"/>
      <c r="AW18" s="424"/>
      <c r="AX18" s="424"/>
      <c r="AY18" s="424"/>
      <c r="AZ18" s="424"/>
      <c r="BA18" s="424"/>
      <c r="BB18" s="424"/>
      <c r="BC18" s="424"/>
      <c r="BD18" s="424"/>
      <c r="BE18" s="424"/>
      <c r="BF18" s="424"/>
      <c r="BG18" s="424"/>
      <c r="BH18" s="424"/>
      <c r="BI18" s="424"/>
      <c r="BJ18" s="424"/>
      <c r="BK18" s="424"/>
      <c r="BL18" s="424"/>
      <c r="BM18" s="424"/>
      <c r="BN18" s="424"/>
      <c r="BO18" s="424"/>
      <c r="BP18" s="424"/>
      <c r="BQ18" s="424"/>
      <c r="BR18" s="424"/>
      <c r="BS18" s="424"/>
      <c r="BT18" s="424"/>
      <c r="BU18" s="424"/>
      <c r="BV18" s="424"/>
      <c r="BW18" s="424"/>
      <c r="BX18" s="424"/>
      <c r="BY18" s="424"/>
      <c r="BZ18" s="424"/>
      <c r="CA18" s="424"/>
      <c r="CB18" s="424"/>
      <c r="CC18" s="424"/>
      <c r="CD18" s="424"/>
      <c r="CE18" s="424"/>
      <c r="CF18" s="424"/>
      <c r="CG18" s="424"/>
      <c r="CH18" s="424"/>
      <c r="CI18" s="424"/>
      <c r="CJ18" s="424"/>
    </row>
    <row r="19" spans="1:88" x14ac:dyDescent="0.2">
      <c r="A19" s="4" t="s">
        <v>27</v>
      </c>
      <c r="B19" s="5" t="s">
        <v>28</v>
      </c>
      <c r="C19" s="399">
        <v>0.17277068683725613</v>
      </c>
      <c r="D19" s="381">
        <v>7.2472510376604626E-2</v>
      </c>
      <c r="E19" s="381">
        <v>0.24524319721386076</v>
      </c>
      <c r="F19" s="381">
        <v>1.776970435893592E-2</v>
      </c>
      <c r="G19" s="381">
        <v>2.7636580497395764E-2</v>
      </c>
      <c r="H19" s="381">
        <v>0.10586549806134524</v>
      </c>
      <c r="I19" s="381">
        <v>7.8604883747457693E-2</v>
      </c>
      <c r="J19" s="381">
        <v>2.1728376345598488E-2</v>
      </c>
      <c r="K19" s="381">
        <v>6.5594832756443955E-2</v>
      </c>
      <c r="L19" s="381">
        <v>8.3767245013377664E-2</v>
      </c>
      <c r="M19" s="381">
        <v>4.6524339298710818E-2</v>
      </c>
      <c r="N19" s="397">
        <f t="shared" si="0"/>
        <v>0.21761479341413092</v>
      </c>
      <c r="O19" s="280">
        <f t="shared" si="1"/>
        <v>0.69273465729312622</v>
      </c>
      <c r="P19" s="343">
        <f>O19*1000/GDP!C17</f>
        <v>3.577047817026279E-3</v>
      </c>
      <c r="R19" s="403">
        <v>0.44017805656622133</v>
      </c>
      <c r="S19" s="391">
        <v>0.47204694786161605</v>
      </c>
      <c r="T19" s="391">
        <v>0.44913868691072051</v>
      </c>
      <c r="U19" s="391">
        <v>0.41179339061883102</v>
      </c>
      <c r="V19" s="391">
        <v>0.20474609753624479</v>
      </c>
      <c r="W19" s="391">
        <v>5.8830766944712796</v>
      </c>
      <c r="X19" s="391">
        <v>1.6163600836575935</v>
      </c>
      <c r="Y19" s="391">
        <v>1.1653796422428553</v>
      </c>
      <c r="Z19" s="391">
        <v>0.77452896715102082</v>
      </c>
      <c r="AA19" s="391">
        <v>0.43002545870244219</v>
      </c>
      <c r="AB19" s="404">
        <v>0.45661730515011234</v>
      </c>
      <c r="AE19" s="399">
        <v>0.89994617266824617</v>
      </c>
      <c r="AF19" s="381">
        <v>0.9651022755694274</v>
      </c>
      <c r="AG19" s="381">
        <v>0.91826622489014476</v>
      </c>
      <c r="AH19" s="381">
        <v>7.7080389689035318</v>
      </c>
      <c r="AI19" s="381">
        <v>4.0110600915823742</v>
      </c>
      <c r="AJ19" s="381">
        <v>6.1772305291948442</v>
      </c>
      <c r="AK19" s="381">
        <v>1.1884689156256862</v>
      </c>
      <c r="AL19" s="381">
        <v>4.547967978196251</v>
      </c>
      <c r="AM19" s="381">
        <v>6.2258276225189286</v>
      </c>
      <c r="AN19" s="381">
        <v>7.0647574446802661</v>
      </c>
      <c r="AO19" s="397">
        <v>7.9665035096938528</v>
      </c>
      <c r="AQ19" s="424"/>
      <c r="AR19" s="424"/>
      <c r="AS19" s="424"/>
      <c r="AT19" s="424"/>
      <c r="AU19" s="424"/>
      <c r="AV19" s="424"/>
      <c r="AW19" s="424"/>
      <c r="AX19" s="424"/>
      <c r="AY19" s="424"/>
      <c r="AZ19" s="424"/>
      <c r="BA19" s="424"/>
      <c r="BB19" s="424"/>
      <c r="BC19" s="424"/>
      <c r="BD19" s="424"/>
      <c r="BE19" s="424"/>
      <c r="BF19" s="424"/>
      <c r="BG19" s="424"/>
      <c r="BH19" s="424"/>
      <c r="BI19" s="424"/>
      <c r="BJ19" s="424"/>
      <c r="BK19" s="424"/>
      <c r="BL19" s="424"/>
      <c r="BM19" s="424"/>
      <c r="BN19" s="424"/>
      <c r="BO19" s="424"/>
      <c r="BP19" s="424"/>
      <c r="BQ19" s="424"/>
      <c r="BR19" s="424"/>
      <c r="BS19" s="424"/>
      <c r="BT19" s="424"/>
      <c r="BU19" s="424"/>
      <c r="BV19" s="424"/>
      <c r="BW19" s="424"/>
      <c r="BX19" s="424"/>
      <c r="BY19" s="424"/>
      <c r="BZ19" s="424"/>
      <c r="CA19" s="424"/>
      <c r="CB19" s="424"/>
      <c r="CC19" s="424"/>
      <c r="CD19" s="424"/>
      <c r="CE19" s="424"/>
      <c r="CF19" s="424"/>
      <c r="CG19" s="424"/>
      <c r="CH19" s="424"/>
      <c r="CI19" s="424"/>
      <c r="CJ19" s="424"/>
    </row>
    <row r="20" spans="1:88" x14ac:dyDescent="0.2">
      <c r="A20" s="4" t="s">
        <v>29</v>
      </c>
      <c r="B20" s="5" t="s">
        <v>30</v>
      </c>
      <c r="C20" s="399">
        <v>0.20040959909417555</v>
      </c>
      <c r="D20" s="381">
        <v>0.17399765986763593</v>
      </c>
      <c r="E20" s="381">
        <v>0.37440725896181154</v>
      </c>
      <c r="F20" s="381">
        <v>2.870267795588682E-2</v>
      </c>
      <c r="G20" s="381">
        <v>1.3099834320735897E-2</v>
      </c>
      <c r="H20" s="381">
        <v>3.982256345534442E-2</v>
      </c>
      <c r="I20" s="381">
        <v>0.21417428494281041</v>
      </c>
      <c r="J20" s="381">
        <v>5.8063373615107865E-3</v>
      </c>
      <c r="K20" s="381">
        <v>1.7434192259014457E-2</v>
      </c>
      <c r="L20" s="381">
        <v>1.8799401511473843E-2</v>
      </c>
      <c r="M20" s="381">
        <v>1.9880924609338182E-2</v>
      </c>
      <c r="N20" s="397">
        <f t="shared" si="0"/>
        <v>6.1920855741337266E-2</v>
      </c>
      <c r="O20" s="280">
        <f t="shared" si="1"/>
        <v>0.73212747537792633</v>
      </c>
      <c r="P20" s="343">
        <f>O20*1000/GDP!C18</f>
        <v>2.9062941887330299E-3</v>
      </c>
      <c r="R20" s="403">
        <v>0.70224187315122344</v>
      </c>
      <c r="S20" s="391">
        <v>0.74437638554029684</v>
      </c>
      <c r="T20" s="391">
        <v>0.72121367074424092</v>
      </c>
      <c r="U20" s="391">
        <v>0.53765071129267428</v>
      </c>
      <c r="V20" s="391">
        <v>0.24113095986844174</v>
      </c>
      <c r="W20" s="391">
        <v>6.7483635419092893</v>
      </c>
      <c r="X20" s="391">
        <v>1.5356741990912384</v>
      </c>
      <c r="Y20" s="391">
        <v>1.1082023933864176</v>
      </c>
      <c r="Z20" s="391">
        <v>1.17004120254715</v>
      </c>
      <c r="AA20" s="391">
        <v>0.4406916061570495</v>
      </c>
      <c r="AB20" s="404">
        <v>0.37257248474666776</v>
      </c>
      <c r="AE20" s="399">
        <v>1.0269248868122829</v>
      </c>
      <c r="AF20" s="381">
        <v>1.0885403800210196</v>
      </c>
      <c r="AG20" s="381">
        <v>1.0546683351036943</v>
      </c>
      <c r="AH20" s="381">
        <v>10.063863890760373</v>
      </c>
      <c r="AI20" s="381">
        <v>4.7238544793365014</v>
      </c>
      <c r="AJ20" s="381">
        <v>7.0857817190047525</v>
      </c>
      <c r="AK20" s="381">
        <v>1.3863485971965817</v>
      </c>
      <c r="AL20" s="381">
        <v>3.7790835834692009</v>
      </c>
      <c r="AM20" s="381">
        <v>5.237316922742643</v>
      </c>
      <c r="AN20" s="381">
        <v>5.9664335923793628</v>
      </c>
      <c r="AO20" s="397">
        <v>6.7879735018291907</v>
      </c>
      <c r="AQ20" s="424"/>
      <c r="AR20" s="424"/>
      <c r="AS20" s="424"/>
      <c r="AT20" s="424"/>
      <c r="AU20" s="424"/>
      <c r="AV20" s="424"/>
      <c r="AW20" s="424"/>
      <c r="AX20" s="424"/>
      <c r="AY20" s="424"/>
      <c r="AZ20" s="424"/>
      <c r="BA20" s="424"/>
      <c r="BB20" s="424"/>
      <c r="BC20" s="424"/>
      <c r="BD20" s="424"/>
      <c r="BE20" s="424"/>
      <c r="BF20" s="424"/>
      <c r="BG20" s="424"/>
      <c r="BH20" s="424"/>
      <c r="BI20" s="424"/>
      <c r="BJ20" s="424"/>
      <c r="BK20" s="424"/>
      <c r="BL20" s="424"/>
      <c r="BM20" s="424"/>
      <c r="BN20" s="424"/>
      <c r="BO20" s="424"/>
      <c r="BP20" s="424"/>
      <c r="BQ20" s="424"/>
      <c r="BR20" s="424"/>
      <c r="BS20" s="424"/>
      <c r="BT20" s="424"/>
      <c r="BU20" s="424"/>
      <c r="BV20" s="424"/>
      <c r="BW20" s="424"/>
      <c r="BX20" s="424"/>
      <c r="BY20" s="424"/>
      <c r="BZ20" s="424"/>
      <c r="CA20" s="424"/>
      <c r="CB20" s="424"/>
      <c r="CC20" s="424"/>
      <c r="CD20" s="424"/>
      <c r="CE20" s="424"/>
      <c r="CF20" s="424"/>
      <c r="CG20" s="424"/>
      <c r="CH20" s="424"/>
      <c r="CI20" s="424"/>
      <c r="CJ20" s="424"/>
    </row>
    <row r="21" spans="1:88" x14ac:dyDescent="0.2">
      <c r="A21" s="4" t="s">
        <v>31</v>
      </c>
      <c r="B21" s="5" t="s">
        <v>32</v>
      </c>
      <c r="C21" s="399">
        <v>3.3487705096622866</v>
      </c>
      <c r="D21" s="381">
        <v>2.7732164163314552</v>
      </c>
      <c r="E21" s="381">
        <v>6.1219869259937418</v>
      </c>
      <c r="F21" s="381">
        <v>0.13361463968058443</v>
      </c>
      <c r="G21" s="381">
        <v>0.25979435895272468</v>
      </c>
      <c r="H21" s="381">
        <v>7.6061710123193844</v>
      </c>
      <c r="I21" s="381">
        <v>1.2856259089483475</v>
      </c>
      <c r="J21" s="381">
        <v>6.6484559404678498E-2</v>
      </c>
      <c r="K21" s="381">
        <v>6.6604438611404082E-2</v>
      </c>
      <c r="L21" s="381">
        <v>0.23098338337027369</v>
      </c>
      <c r="M21" s="381">
        <v>0.39257572511371031</v>
      </c>
      <c r="N21" s="397">
        <f t="shared" si="0"/>
        <v>0.75664810650006653</v>
      </c>
      <c r="O21" s="280">
        <f t="shared" si="1"/>
        <v>16.16384095239485</v>
      </c>
      <c r="P21" s="343">
        <f>O21*1000/GDP!C19</f>
        <v>9.4482896009892917E-3</v>
      </c>
      <c r="R21" s="403">
        <v>0.88916302006163783</v>
      </c>
      <c r="S21" s="391">
        <v>0.91583791066348696</v>
      </c>
      <c r="T21" s="391">
        <v>0.90105146336453257</v>
      </c>
      <c r="U21" s="391">
        <v>0.69437609113440224</v>
      </c>
      <c r="V21" s="391">
        <v>0.30997793301082843</v>
      </c>
      <c r="W21" s="391">
        <v>12.987337554299405</v>
      </c>
      <c r="X21" s="391">
        <v>3.1131553729152079</v>
      </c>
      <c r="Y21" s="391">
        <v>1.6745450425186601</v>
      </c>
      <c r="Z21" s="391">
        <v>0.84506840409991335</v>
      </c>
      <c r="AA21" s="391">
        <v>0.59730461337727059</v>
      </c>
      <c r="AB21" s="404">
        <v>0.63202253310823908</v>
      </c>
      <c r="AE21" s="399">
        <v>1.4204900450014974</v>
      </c>
      <c r="AF21" s="381">
        <v>1.4631047463515423</v>
      </c>
      <c r="AG21" s="381">
        <v>1.4394825300478904</v>
      </c>
      <c r="AH21" s="381">
        <v>12.997483911763705</v>
      </c>
      <c r="AI21" s="381">
        <v>6.0725949423814019</v>
      </c>
      <c r="AJ21" s="381">
        <v>13.636704432014378</v>
      </c>
      <c r="AK21" s="381">
        <v>1.8111248073769093</v>
      </c>
      <c r="AL21" s="381">
        <v>5.7103699809060204</v>
      </c>
      <c r="AM21" s="381">
        <v>7.8837197497583116</v>
      </c>
      <c r="AN21" s="381">
        <v>8.9703946341844567</v>
      </c>
      <c r="AO21" s="397">
        <v>10.17781117243573</v>
      </c>
      <c r="AQ21" s="424"/>
      <c r="AR21" s="424"/>
      <c r="AS21" s="424"/>
      <c r="AT21" s="424"/>
      <c r="AU21" s="424"/>
      <c r="AV21" s="424"/>
      <c r="AW21" s="424"/>
      <c r="AX21" s="424"/>
      <c r="AY21" s="424"/>
      <c r="AZ21" s="424"/>
      <c r="BA21" s="424"/>
      <c r="BB21" s="424"/>
      <c r="BC21" s="424"/>
      <c r="BD21" s="424"/>
      <c r="BE21" s="424"/>
      <c r="BF21" s="424"/>
      <c r="BG21" s="424"/>
      <c r="BH21" s="424"/>
      <c r="BI21" s="424"/>
      <c r="BJ21" s="424"/>
      <c r="BK21" s="424"/>
      <c r="BL21" s="424"/>
      <c r="BM21" s="424"/>
      <c r="BN21" s="424"/>
      <c r="BO21" s="424"/>
      <c r="BP21" s="424"/>
      <c r="BQ21" s="424"/>
      <c r="BR21" s="424"/>
      <c r="BS21" s="424"/>
      <c r="BT21" s="424"/>
      <c r="BU21" s="424"/>
      <c r="BV21" s="424"/>
      <c r="BW21" s="424"/>
      <c r="BX21" s="424"/>
      <c r="BY21" s="424"/>
      <c r="BZ21" s="424"/>
      <c r="CA21" s="424"/>
      <c r="CB21" s="424"/>
      <c r="CC21" s="424"/>
      <c r="CD21" s="424"/>
      <c r="CE21" s="424"/>
      <c r="CF21" s="424"/>
      <c r="CG21" s="424"/>
      <c r="CH21" s="424"/>
      <c r="CI21" s="424"/>
      <c r="CJ21" s="424"/>
    </row>
    <row r="22" spans="1:88" x14ac:dyDescent="0.2">
      <c r="A22" s="4" t="s">
        <v>33</v>
      </c>
      <c r="B22" s="5" t="s">
        <v>34</v>
      </c>
      <c r="C22" s="399">
        <v>4.2386910459593807E-2</v>
      </c>
      <c r="D22" s="381">
        <v>5.3271103831848139E-2</v>
      </c>
      <c r="E22" s="381">
        <v>9.565801429144194E-2</v>
      </c>
      <c r="F22" s="381">
        <v>3.8725852256503578E-3</v>
      </c>
      <c r="G22" s="381">
        <v>3.4599937831197511E-3</v>
      </c>
      <c r="H22" s="381">
        <v>4.3061076114253661E-3</v>
      </c>
      <c r="I22" s="381">
        <v>1.3104517221419273E-2</v>
      </c>
      <c r="J22" s="381">
        <v>1.0926936444668493E-2</v>
      </c>
      <c r="K22" s="381">
        <v>3.3349897465057621E-2</v>
      </c>
      <c r="L22" s="381">
        <v>3.4964845031725117E-2</v>
      </c>
      <c r="M22" s="381">
        <v>2.6742750322010476E-2</v>
      </c>
      <c r="N22" s="397">
        <f t="shared" si="0"/>
        <v>0.10598442926346172</v>
      </c>
      <c r="O22" s="280">
        <f t="shared" si="1"/>
        <v>0.2263856473965184</v>
      </c>
      <c r="P22" s="343">
        <f>O22*1000/GDP!C20</f>
        <v>6.1158863031261727E-3</v>
      </c>
      <c r="R22" s="403">
        <v>0.68061516109990272</v>
      </c>
      <c r="S22" s="391">
        <v>0.72825822237689597</v>
      </c>
      <c r="T22" s="391">
        <v>0.70634896025461835</v>
      </c>
      <c r="U22" s="391">
        <v>0.32384616847601527</v>
      </c>
      <c r="V22" s="391">
        <v>0.30942810484450267</v>
      </c>
      <c r="W22" s="391">
        <v>8.7296472866117334</v>
      </c>
      <c r="X22" s="391">
        <v>1.6588838500927161</v>
      </c>
      <c r="Y22" s="391">
        <v>1.8735202815337382</v>
      </c>
      <c r="Z22" s="391">
        <v>1.3004527520191718</v>
      </c>
      <c r="AA22" s="391">
        <v>0.52156645702461579</v>
      </c>
      <c r="AB22" s="404">
        <v>0.61119689532613886</v>
      </c>
      <c r="AE22" s="399">
        <v>1.087322615770145</v>
      </c>
      <c r="AF22" s="381">
        <v>1.1634351988740552</v>
      </c>
      <c r="AG22" s="381">
        <v>1.1284338683690303</v>
      </c>
      <c r="AH22" s="381">
        <v>6.0618235829185583</v>
      </c>
      <c r="AI22" s="381">
        <v>6.0618235829185574</v>
      </c>
      <c r="AJ22" s="381">
        <v>9.1661296509423202</v>
      </c>
      <c r="AK22" s="381">
        <v>1.418956013580039</v>
      </c>
      <c r="AL22" s="381">
        <v>5.6279818592262707</v>
      </c>
      <c r="AM22" s="381">
        <v>7.6982441196526263</v>
      </c>
      <c r="AN22" s="381">
        <v>8.733375249865805</v>
      </c>
      <c r="AO22" s="397">
        <v>9.8424443179513528</v>
      </c>
      <c r="AQ22" s="424"/>
      <c r="AR22" s="424"/>
      <c r="AS22" s="424"/>
      <c r="AT22" s="424"/>
      <c r="AU22" s="424"/>
      <c r="AV22" s="424"/>
      <c r="AW22" s="424"/>
      <c r="AX22" s="424"/>
      <c r="AY22" s="424"/>
      <c r="AZ22" s="424"/>
      <c r="BA22" s="424"/>
      <c r="BB22" s="424"/>
      <c r="BC22" s="424"/>
      <c r="BD22" s="424"/>
      <c r="BE22" s="424"/>
      <c r="BF22" s="424"/>
      <c r="BG22" s="424"/>
      <c r="BH22" s="424"/>
      <c r="BI22" s="424"/>
      <c r="BJ22" s="424"/>
      <c r="BK22" s="424"/>
      <c r="BL22" s="424"/>
      <c r="BM22" s="424"/>
      <c r="BN22" s="424"/>
      <c r="BO22" s="424"/>
      <c r="BP22" s="424"/>
      <c r="BQ22" s="424"/>
      <c r="BR22" s="424"/>
      <c r="BS22" s="424"/>
      <c r="BT22" s="424"/>
      <c r="BU22" s="424"/>
      <c r="BV22" s="424"/>
      <c r="BW22" s="424"/>
      <c r="BX22" s="424"/>
      <c r="BY22" s="424"/>
      <c r="BZ22" s="424"/>
      <c r="CA22" s="424"/>
      <c r="CB22" s="424"/>
      <c r="CC22" s="424"/>
      <c r="CD22" s="424"/>
      <c r="CE22" s="424"/>
      <c r="CF22" s="424"/>
      <c r="CG22" s="424"/>
      <c r="CH22" s="424"/>
      <c r="CI22" s="424"/>
      <c r="CJ22" s="424"/>
    </row>
    <row r="23" spans="1:88" x14ac:dyDescent="0.2">
      <c r="A23" s="4" t="s">
        <v>35</v>
      </c>
      <c r="B23" s="5" t="s">
        <v>36</v>
      </c>
      <c r="C23" s="399">
        <v>3.4424467986357267E-2</v>
      </c>
      <c r="D23" s="381">
        <v>6.5125518261067161E-2</v>
      </c>
      <c r="E23" s="381">
        <v>9.9549986247424407E-2</v>
      </c>
      <c r="F23" s="381">
        <v>5.2869360839620481E-3</v>
      </c>
      <c r="G23" s="381">
        <v>8.447690150387903E-4</v>
      </c>
      <c r="H23" s="381">
        <v>1.669560161665451E-2</v>
      </c>
      <c r="I23" s="381">
        <v>1.7599768861667184E-2</v>
      </c>
      <c r="J23" s="381">
        <v>1.8306418971775054E-2</v>
      </c>
      <c r="K23" s="381">
        <v>3.3073648191297558E-2</v>
      </c>
      <c r="L23" s="381">
        <v>4.5561894928515229E-2</v>
      </c>
      <c r="M23" s="381">
        <v>2.7579261467784288E-2</v>
      </c>
      <c r="N23" s="397">
        <f t="shared" si="0"/>
        <v>0.12452122355937213</v>
      </c>
      <c r="O23" s="280">
        <f t="shared" si="1"/>
        <v>0.26449828538411907</v>
      </c>
      <c r="P23" s="343">
        <f>O23*1000/GDP!C21</f>
        <v>4.1621811132391117E-3</v>
      </c>
      <c r="R23" s="403">
        <v>0.38186222633592254</v>
      </c>
      <c r="S23" s="391">
        <v>0.41088375553745243</v>
      </c>
      <c r="T23" s="391">
        <v>0.40036189924562404</v>
      </c>
      <c r="U23" s="391">
        <v>0.22476675193386808</v>
      </c>
      <c r="V23" s="391">
        <v>0.2147598361599953</v>
      </c>
      <c r="W23" s="391">
        <v>3.6018288554748019</v>
      </c>
      <c r="X23" s="391">
        <v>0.58326009112863531</v>
      </c>
      <c r="Y23" s="391">
        <v>0.68850480562730465</v>
      </c>
      <c r="Z23" s="391">
        <v>0.49388057616970482</v>
      </c>
      <c r="AA23" s="391">
        <v>0.33076001959027618</v>
      </c>
      <c r="AB23" s="404">
        <v>0.35161776114840126</v>
      </c>
      <c r="AE23" s="399">
        <v>0.6119612133088258</v>
      </c>
      <c r="AF23" s="381">
        <v>0.65847026552029642</v>
      </c>
      <c r="AG23" s="381">
        <v>0.64160824697399454</v>
      </c>
      <c r="AH23" s="381">
        <v>4.207233341498176</v>
      </c>
      <c r="AI23" s="381">
        <v>4.207233341498176</v>
      </c>
      <c r="AJ23" s="381">
        <v>3.7819202982485423</v>
      </c>
      <c r="AK23" s="381">
        <v>0.82798352160684119</v>
      </c>
      <c r="AL23" s="381">
        <v>2.8346043400464804</v>
      </c>
      <c r="AM23" s="381">
        <v>3.8920733166441317</v>
      </c>
      <c r="AN23" s="381">
        <v>4.4208078049429558</v>
      </c>
      <c r="AO23" s="397">
        <v>4.9960513454532522</v>
      </c>
      <c r="AQ23" s="424"/>
      <c r="AR23" s="424"/>
      <c r="AS23" s="424"/>
      <c r="AT23" s="424"/>
      <c r="AU23" s="424"/>
      <c r="AV23" s="424"/>
      <c r="AW23" s="424"/>
      <c r="AX23" s="424"/>
      <c r="AY23" s="424"/>
      <c r="AZ23" s="424"/>
      <c r="BA23" s="424"/>
      <c r="BB23" s="424"/>
      <c r="BC23" s="424"/>
      <c r="BD23" s="424"/>
      <c r="BE23" s="424"/>
      <c r="BF23" s="424"/>
      <c r="BG23" s="424"/>
      <c r="BH23" s="424"/>
      <c r="BI23" s="424"/>
      <c r="BJ23" s="424"/>
      <c r="BK23" s="424"/>
      <c r="BL23" s="424"/>
      <c r="BM23" s="424"/>
      <c r="BN23" s="424"/>
      <c r="BO23" s="424"/>
      <c r="BP23" s="424"/>
      <c r="BQ23" s="424"/>
      <c r="BR23" s="424"/>
      <c r="BS23" s="424"/>
      <c r="BT23" s="424"/>
      <c r="BU23" s="424"/>
      <c r="BV23" s="424"/>
      <c r="BW23" s="424"/>
      <c r="BX23" s="424"/>
      <c r="BY23" s="424"/>
      <c r="BZ23" s="424"/>
      <c r="CA23" s="424"/>
      <c r="CB23" s="424"/>
      <c r="CC23" s="424"/>
      <c r="CD23" s="424"/>
      <c r="CE23" s="424"/>
      <c r="CF23" s="424"/>
      <c r="CG23" s="424"/>
      <c r="CH23" s="424"/>
      <c r="CI23" s="424"/>
      <c r="CJ23" s="424"/>
    </row>
    <row r="24" spans="1:88" x14ac:dyDescent="0.2">
      <c r="A24" s="4" t="s">
        <v>37</v>
      </c>
      <c r="B24" s="5" t="s">
        <v>38</v>
      </c>
      <c r="C24" s="399">
        <v>1.2884704914944478E-2</v>
      </c>
      <c r="D24" s="381">
        <v>2.6132153374604367E-2</v>
      </c>
      <c r="E24" s="381">
        <v>3.9016858289548852E-2</v>
      </c>
      <c r="F24" s="381">
        <v>1.4543001101446735E-3</v>
      </c>
      <c r="G24" s="381">
        <v>1.5060951899759382E-3</v>
      </c>
      <c r="H24" s="381">
        <v>2.1185114215657039E-2</v>
      </c>
      <c r="I24" s="381">
        <v>3.9577807929313119E-2</v>
      </c>
      <c r="J24" s="381">
        <v>2.8745312271746233E-3</v>
      </c>
      <c r="K24" s="381">
        <v>5.8366532303837232E-3</v>
      </c>
      <c r="L24" s="381">
        <v>1.0380249960830989E-2</v>
      </c>
      <c r="M24" s="381">
        <v>1.3162716829876403E-2</v>
      </c>
      <c r="N24" s="397">
        <f t="shared" si="0"/>
        <v>3.2254151248265736E-2</v>
      </c>
      <c r="O24" s="280">
        <f t="shared" si="1"/>
        <v>0.13499432698290537</v>
      </c>
      <c r="P24" s="343">
        <f>O24*1000/GDP!C22</f>
        <v>3.1193808804627359E-3</v>
      </c>
      <c r="R24" s="403">
        <v>0.51657034694994564</v>
      </c>
      <c r="S24" s="391">
        <v>0.54136572360354285</v>
      </c>
      <c r="T24" s="391">
        <v>0.53291830423274145</v>
      </c>
      <c r="U24" s="391">
        <v>0.27731437999833941</v>
      </c>
      <c r="V24" s="391">
        <v>0.26496797369202046</v>
      </c>
      <c r="W24" s="391">
        <v>5.2816090193908458</v>
      </c>
      <c r="X24" s="391">
        <v>2.8535330758612103</v>
      </c>
      <c r="Y24" s="391">
        <v>0.5482326946902123</v>
      </c>
      <c r="Z24" s="391">
        <v>0.42125082388405505</v>
      </c>
      <c r="AA24" s="391">
        <v>0.31528421723571182</v>
      </c>
      <c r="AB24" s="404">
        <v>0.31934596332069204</v>
      </c>
      <c r="AE24" s="399">
        <v>0.82525140927981977</v>
      </c>
      <c r="AF24" s="381">
        <v>0.86486347692525078</v>
      </c>
      <c r="AG24" s="381">
        <v>0.85136822931436351</v>
      </c>
      <c r="AH24" s="381">
        <v>5.1908313643700659</v>
      </c>
      <c r="AI24" s="381">
        <v>5.1908313643700659</v>
      </c>
      <c r="AJ24" s="381">
        <v>5.5456894703603883</v>
      </c>
      <c r="AK24" s="381">
        <v>1.0497197926039306</v>
      </c>
      <c r="AL24" s="381">
        <v>3.3175106653048752</v>
      </c>
      <c r="AM24" s="381">
        <v>4.5801453215029992</v>
      </c>
      <c r="AN24" s="381">
        <v>5.2114626496020602</v>
      </c>
      <c r="AO24" s="397">
        <v>5.9129263474899076</v>
      </c>
      <c r="AQ24" s="424"/>
      <c r="AR24" s="424"/>
      <c r="AS24" s="424"/>
      <c r="AT24" s="424"/>
      <c r="AU24" s="424"/>
      <c r="AV24" s="424"/>
      <c r="AW24" s="424"/>
      <c r="AX24" s="424"/>
      <c r="AY24" s="424"/>
      <c r="AZ24" s="424"/>
      <c r="BA24" s="424"/>
      <c r="BB24" s="424"/>
      <c r="BC24" s="424"/>
      <c r="BD24" s="424"/>
      <c r="BE24" s="424"/>
      <c r="BF24" s="424"/>
      <c r="BG24" s="424"/>
      <c r="BH24" s="424"/>
      <c r="BI24" s="424"/>
      <c r="BJ24" s="424"/>
      <c r="BK24" s="424"/>
      <c r="BL24" s="424"/>
      <c r="BM24" s="424"/>
      <c r="BN24" s="424"/>
      <c r="BO24" s="424"/>
      <c r="BP24" s="424"/>
      <c r="BQ24" s="424"/>
      <c r="BR24" s="424"/>
      <c r="BS24" s="424"/>
      <c r="BT24" s="424"/>
      <c r="BU24" s="424"/>
      <c r="BV24" s="424"/>
      <c r="BW24" s="424"/>
      <c r="BX24" s="424"/>
      <c r="BY24" s="424"/>
      <c r="BZ24" s="424"/>
      <c r="CA24" s="424"/>
      <c r="CB24" s="424"/>
      <c r="CC24" s="424"/>
      <c r="CD24" s="424"/>
      <c r="CE24" s="424"/>
      <c r="CF24" s="424"/>
      <c r="CG24" s="424"/>
      <c r="CH24" s="424"/>
      <c r="CI24" s="424"/>
      <c r="CJ24" s="424"/>
    </row>
    <row r="25" spans="1:88" x14ac:dyDescent="0.2">
      <c r="A25" s="4" t="s">
        <v>39</v>
      </c>
      <c r="B25" s="5" t="s">
        <v>40</v>
      </c>
      <c r="C25" s="399">
        <v>4.2272619702835718E-3</v>
      </c>
      <c r="D25" s="381">
        <v>2.0918254620681588E-3</v>
      </c>
      <c r="E25" s="381">
        <v>6.3190874323517309E-3</v>
      </c>
      <c r="F25" s="381">
        <v>5.3353676118630781E-4</v>
      </c>
      <c r="G25" s="381">
        <v>1.9823293589471365E-4</v>
      </c>
      <c r="H25" s="381">
        <v>2.8636941550453216E-3</v>
      </c>
      <c r="I25" s="381">
        <v>9.4553908889929506E-4</v>
      </c>
      <c r="J25" s="381">
        <v>4.3352921956905143E-3</v>
      </c>
      <c r="K25" s="381">
        <v>1.4586309846263393E-3</v>
      </c>
      <c r="L25" s="381">
        <v>1.4080650815845328E-3</v>
      </c>
      <c r="M25" s="381">
        <v>6.409445049648919E-4</v>
      </c>
      <c r="N25" s="397">
        <f t="shared" si="0"/>
        <v>7.8429327668662775E-3</v>
      </c>
      <c r="O25" s="280">
        <f t="shared" si="1"/>
        <v>1.8703023140243646E-2</v>
      </c>
      <c r="P25" s="343">
        <f>O25*1000/GDP!C23</f>
        <v>1.5100131713421318E-3</v>
      </c>
      <c r="R25" s="403">
        <v>0.24474258449421268</v>
      </c>
      <c r="S25" s="391">
        <v>0.26921684294363396</v>
      </c>
      <c r="T25" s="391">
        <v>0.25233636857133851</v>
      </c>
      <c r="U25" s="391">
        <v>0.13724720497213019</v>
      </c>
      <c r="V25" s="391">
        <v>0.13113677623416609</v>
      </c>
      <c r="W25" s="391">
        <v>3.2498004329866697</v>
      </c>
      <c r="X25" s="391">
        <v>0.58652583651407153</v>
      </c>
      <c r="Y25" s="391">
        <v>0.64583232183320149</v>
      </c>
      <c r="Z25" s="391">
        <v>0.66103121479339411</v>
      </c>
      <c r="AA25" s="391">
        <v>0.26590487253039319</v>
      </c>
      <c r="AB25" s="404">
        <v>0.18035055907961989</v>
      </c>
      <c r="AE25" s="399">
        <v>0.39221729363632207</v>
      </c>
      <c r="AF25" s="381">
        <v>0.43143902299995424</v>
      </c>
      <c r="AG25" s="381">
        <v>0.40438686945960639</v>
      </c>
      <c r="AH25" s="381">
        <v>2.5690232733179106</v>
      </c>
      <c r="AI25" s="381">
        <v>2.5690232733179101</v>
      </c>
      <c r="AJ25" s="381">
        <v>3.4122904546360027</v>
      </c>
      <c r="AK25" s="381">
        <v>0.529493346409035</v>
      </c>
      <c r="AL25" s="381">
        <v>2.2023543169362396</v>
      </c>
      <c r="AM25" s="381">
        <v>6.1668201272109835</v>
      </c>
      <c r="AN25" s="381">
        <v>4.0279183574502531</v>
      </c>
      <c r="AO25" s="397">
        <v>2.9042855895158857</v>
      </c>
      <c r="AQ25" s="424"/>
      <c r="AR25" s="424"/>
      <c r="AS25" s="424"/>
      <c r="AT25" s="424"/>
      <c r="AU25" s="424"/>
      <c r="AV25" s="424"/>
      <c r="AW25" s="424"/>
      <c r="AX25" s="424"/>
      <c r="AY25" s="424"/>
      <c r="AZ25" s="424"/>
      <c r="BA25" s="424"/>
      <c r="BB25" s="424"/>
      <c r="BC25" s="424"/>
      <c r="BD25" s="424"/>
      <c r="BE25" s="424"/>
      <c r="BF25" s="424"/>
      <c r="BG25" s="424"/>
      <c r="BH25" s="424"/>
      <c r="BI25" s="424"/>
      <c r="BJ25" s="424"/>
      <c r="BK25" s="424"/>
      <c r="BL25" s="424"/>
      <c r="BM25" s="424"/>
      <c r="BN25" s="424"/>
      <c r="BO25" s="424"/>
      <c r="BP25" s="424"/>
      <c r="BQ25" s="424"/>
      <c r="BR25" s="424"/>
      <c r="BS25" s="424"/>
      <c r="BT25" s="424"/>
      <c r="BU25" s="424"/>
      <c r="BV25" s="424"/>
      <c r="BW25" s="424"/>
      <c r="BX25" s="424"/>
      <c r="BY25" s="424"/>
      <c r="BZ25" s="424"/>
      <c r="CA25" s="424"/>
      <c r="CB25" s="424"/>
      <c r="CC25" s="424"/>
      <c r="CD25" s="424"/>
      <c r="CE25" s="424"/>
      <c r="CF25" s="424"/>
      <c r="CG25" s="424"/>
      <c r="CH25" s="424"/>
      <c r="CI25" s="424"/>
      <c r="CJ25" s="424"/>
    </row>
    <row r="26" spans="1:88" x14ac:dyDescent="0.2">
      <c r="A26" s="4" t="s">
        <v>41</v>
      </c>
      <c r="B26" s="5" t="s">
        <v>42</v>
      </c>
      <c r="C26" s="399">
        <v>0.61709020458176733</v>
      </c>
      <c r="D26" s="381">
        <v>0.13540205457398474</v>
      </c>
      <c r="E26" s="381">
        <v>0.75249225915575213</v>
      </c>
      <c r="F26" s="381">
        <v>4.5548320731066023E-3</v>
      </c>
      <c r="G26" s="381">
        <v>5.8969045486615031E-3</v>
      </c>
      <c r="H26" s="381">
        <v>0.19511701620362737</v>
      </c>
      <c r="I26" s="381">
        <v>0.18122075739259585</v>
      </c>
      <c r="J26" s="381">
        <v>2.5208737360485459E-2</v>
      </c>
      <c r="K26" s="381">
        <v>6.6910268808530654E-2</v>
      </c>
      <c r="L26" s="381">
        <v>8.3277396417117386E-2</v>
      </c>
      <c r="M26" s="381">
        <v>9.6396963385723247E-2</v>
      </c>
      <c r="N26" s="397">
        <f t="shared" si="0"/>
        <v>0.27179336597185672</v>
      </c>
      <c r="O26" s="280">
        <f t="shared" si="1"/>
        <v>1.4110751353456004</v>
      </c>
      <c r="P26" s="343">
        <f>O26*1000/GDP!C24</f>
        <v>2.2340464728890499E-3</v>
      </c>
      <c r="R26" s="403">
        <v>0.53747076188013376</v>
      </c>
      <c r="S26" s="391">
        <v>0.55251994321277764</v>
      </c>
      <c r="T26" s="391">
        <v>0.54011790062859044</v>
      </c>
      <c r="U26" s="391">
        <v>0.21964551188428016</v>
      </c>
      <c r="V26" s="391">
        <v>0.20986660055231479</v>
      </c>
      <c r="W26" s="391">
        <v>5.720702006104867</v>
      </c>
      <c r="X26" s="391">
        <v>1.203188779092814</v>
      </c>
      <c r="Y26" s="391">
        <v>0.87216040724386323</v>
      </c>
      <c r="Z26" s="391">
        <v>0.61890392351101964</v>
      </c>
      <c r="AA26" s="391">
        <v>0.33713059544087004</v>
      </c>
      <c r="AB26" s="404">
        <v>0.32815195507484535</v>
      </c>
      <c r="AE26" s="399">
        <v>0.71254295449704752</v>
      </c>
      <c r="AF26" s="381">
        <v>0.73249415722296507</v>
      </c>
      <c r="AG26" s="381">
        <v>0.71605235481901253</v>
      </c>
      <c r="AH26" s="381">
        <v>4.1113728474479654</v>
      </c>
      <c r="AI26" s="381">
        <v>4.1113728474479654</v>
      </c>
      <c r="AJ26" s="381">
        <v>6.0067371064101112</v>
      </c>
      <c r="AK26" s="381">
        <v>0.94055669993610314</v>
      </c>
      <c r="AL26" s="381">
        <v>2.7190639143607345</v>
      </c>
      <c r="AM26" s="381">
        <v>3.7622267997444121</v>
      </c>
      <c r="AN26" s="381">
        <v>4.2838082424362494</v>
      </c>
      <c r="AO26" s="397">
        <v>4.8680934651238292</v>
      </c>
      <c r="AQ26" s="424"/>
      <c r="AR26" s="424"/>
      <c r="AS26" s="424"/>
      <c r="AT26" s="424"/>
      <c r="AU26" s="424"/>
      <c r="AV26" s="424"/>
      <c r="AW26" s="424"/>
      <c r="AX26" s="424"/>
      <c r="AY26" s="424"/>
      <c r="AZ26" s="424"/>
      <c r="BA26" s="424"/>
      <c r="BB26" s="424"/>
      <c r="BC26" s="424"/>
      <c r="BD26" s="424"/>
      <c r="BE26" s="424"/>
      <c r="BF26" s="424"/>
      <c r="BG26" s="424"/>
      <c r="BH26" s="424"/>
      <c r="BI26" s="424"/>
      <c r="BJ26" s="424"/>
      <c r="BK26" s="424"/>
      <c r="BL26" s="424"/>
      <c r="BM26" s="424"/>
      <c r="BN26" s="424"/>
      <c r="BO26" s="424"/>
      <c r="BP26" s="424"/>
      <c r="BQ26" s="424"/>
      <c r="BR26" s="424"/>
      <c r="BS26" s="424"/>
      <c r="BT26" s="424"/>
      <c r="BU26" s="424"/>
      <c r="BV26" s="424"/>
      <c r="BW26" s="424"/>
      <c r="BX26" s="424"/>
      <c r="BY26" s="424"/>
      <c r="BZ26" s="424"/>
      <c r="CA26" s="424"/>
      <c r="CB26" s="424"/>
      <c r="CC26" s="424"/>
      <c r="CD26" s="424"/>
      <c r="CE26" s="424"/>
      <c r="CF26" s="424"/>
      <c r="CG26" s="424"/>
      <c r="CH26" s="424"/>
      <c r="CI26" s="424"/>
      <c r="CJ26" s="424"/>
    </row>
    <row r="27" spans="1:88" x14ac:dyDescent="0.2">
      <c r="A27" s="4" t="s">
        <v>43</v>
      </c>
      <c r="B27" s="5" t="s">
        <v>44</v>
      </c>
      <c r="C27" s="399">
        <v>0.72489303122387083</v>
      </c>
      <c r="D27" s="381">
        <v>0.41671493389082359</v>
      </c>
      <c r="E27" s="381">
        <v>1.1416079651146944</v>
      </c>
      <c r="F27" s="381">
        <v>8.7279435618233508E-2</v>
      </c>
      <c r="G27" s="381">
        <v>3.8652764938458803E-2</v>
      </c>
      <c r="H27" s="381">
        <v>0.20776171520999451</v>
      </c>
      <c r="I27" s="381">
        <v>0.1966026082915677</v>
      </c>
      <c r="J27" s="381">
        <v>0.19333656361180204</v>
      </c>
      <c r="K27" s="381">
        <v>0.2989980848246287</v>
      </c>
      <c r="L27" s="381">
        <v>0.45485333618055307</v>
      </c>
      <c r="M27" s="381">
        <v>0.57155955872500686</v>
      </c>
      <c r="N27" s="397">
        <f t="shared" si="0"/>
        <v>1.5187475433419906</v>
      </c>
      <c r="O27" s="280">
        <f t="shared" si="1"/>
        <v>3.1906520325149392</v>
      </c>
      <c r="P27" s="343">
        <f>O27*1000/GDP!C25</f>
        <v>4.2229696266611327E-3</v>
      </c>
      <c r="R27" s="403">
        <v>0.55595330986366642</v>
      </c>
      <c r="S27" s="391">
        <v>0.59375813493439578</v>
      </c>
      <c r="T27" s="391">
        <v>0.56918181438634607</v>
      </c>
      <c r="U27" s="391">
        <v>0.37761345249124445</v>
      </c>
      <c r="V27" s="391">
        <v>0.26718686788399409</v>
      </c>
      <c r="W27" s="391">
        <v>6.5602490563912657</v>
      </c>
      <c r="X27" s="391">
        <v>1.3154764476764522</v>
      </c>
      <c r="Y27" s="391">
        <v>1.4903697859503717</v>
      </c>
      <c r="Z27" s="391">
        <v>0.85630238918044088</v>
      </c>
      <c r="AA27" s="391">
        <v>0.44484867592117283</v>
      </c>
      <c r="AB27" s="404">
        <v>0.40648495923572198</v>
      </c>
      <c r="AE27" s="399">
        <v>0.97291829226141624</v>
      </c>
      <c r="AF27" s="381">
        <v>1.0390767361351929</v>
      </c>
      <c r="AG27" s="381">
        <v>0.9960681751761058</v>
      </c>
      <c r="AH27" s="381">
        <v>7.0682513932791906</v>
      </c>
      <c r="AI27" s="381">
        <v>5.2343004123664194</v>
      </c>
      <c r="AJ27" s="381">
        <v>6.8882615092108264</v>
      </c>
      <c r="AK27" s="381">
        <v>1.2871709006618539</v>
      </c>
      <c r="AL27" s="381">
        <v>5.1681419684926446</v>
      </c>
      <c r="AM27" s="381">
        <v>7.0633868018178845</v>
      </c>
      <c r="AN27" s="381">
        <v>8.0110092184805044</v>
      </c>
      <c r="AO27" s="397">
        <v>9.0228442424323756</v>
      </c>
      <c r="AQ27" s="424"/>
      <c r="AR27" s="424"/>
      <c r="AS27" s="424"/>
      <c r="AT27" s="424"/>
      <c r="AU27" s="424"/>
      <c r="AV27" s="424"/>
      <c r="AW27" s="424"/>
      <c r="AX27" s="424"/>
      <c r="AY27" s="424"/>
      <c r="AZ27" s="424"/>
      <c r="BA27" s="424"/>
      <c r="BB27" s="424"/>
      <c r="BC27" s="424"/>
      <c r="BD27" s="424"/>
      <c r="BE27" s="424"/>
      <c r="BF27" s="424"/>
      <c r="BG27" s="424"/>
      <c r="BH27" s="424"/>
      <c r="BI27" s="424"/>
      <c r="BJ27" s="424"/>
      <c r="BK27" s="424"/>
      <c r="BL27" s="424"/>
      <c r="BM27" s="424"/>
      <c r="BN27" s="424"/>
      <c r="BO27" s="424"/>
      <c r="BP27" s="424"/>
      <c r="BQ27" s="424"/>
      <c r="BR27" s="424"/>
      <c r="BS27" s="424"/>
      <c r="BT27" s="424"/>
      <c r="BU27" s="424"/>
      <c r="BV27" s="424"/>
      <c r="BW27" s="424"/>
      <c r="BX27" s="424"/>
      <c r="BY27" s="424"/>
      <c r="BZ27" s="424"/>
      <c r="CA27" s="424"/>
      <c r="CB27" s="424"/>
      <c r="CC27" s="424"/>
      <c r="CD27" s="424"/>
      <c r="CE27" s="424"/>
      <c r="CF27" s="424"/>
      <c r="CG27" s="424"/>
      <c r="CH27" s="424"/>
      <c r="CI27" s="424"/>
      <c r="CJ27" s="424"/>
    </row>
    <row r="28" spans="1:88" x14ac:dyDescent="0.2">
      <c r="A28" s="4" t="s">
        <v>45</v>
      </c>
      <c r="B28" s="5" t="s">
        <v>46</v>
      </c>
      <c r="C28" s="399">
        <v>0.20537711749210866</v>
      </c>
      <c r="D28" s="381">
        <v>0.22783505064414231</v>
      </c>
      <c r="E28" s="381">
        <v>0.43321216813625096</v>
      </c>
      <c r="F28" s="381">
        <v>7.8605407474546234E-3</v>
      </c>
      <c r="G28" s="381">
        <v>6.8367660263633319E-3</v>
      </c>
      <c r="H28" s="381">
        <v>9.8470786825268664E-2</v>
      </c>
      <c r="I28" s="381">
        <v>0.19321639376560085</v>
      </c>
      <c r="J28" s="381">
        <v>1.6946210076190422E-2</v>
      </c>
      <c r="K28" s="381">
        <v>3.1871488480580724E-2</v>
      </c>
      <c r="L28" s="381">
        <v>5.0345983103645769E-2</v>
      </c>
      <c r="M28" s="381">
        <v>3.8313902551755409E-2</v>
      </c>
      <c r="N28" s="397">
        <f t="shared" si="0"/>
        <v>0.13747758421217232</v>
      </c>
      <c r="O28" s="280">
        <f t="shared" si="1"/>
        <v>0.87707423971311083</v>
      </c>
      <c r="P28" s="343">
        <f>O28*1000/GDP!C26</f>
        <v>3.7527672270942728E-3</v>
      </c>
      <c r="R28" s="403">
        <v>0.49522633066985644</v>
      </c>
      <c r="S28" s="391">
        <v>0.52989217381674636</v>
      </c>
      <c r="T28" s="391">
        <v>0.51287221066454047</v>
      </c>
      <c r="U28" s="391">
        <v>0.41421142694415503</v>
      </c>
      <c r="V28" s="391">
        <v>0.16476962654309443</v>
      </c>
      <c r="W28" s="391">
        <v>5.7415110115371828</v>
      </c>
      <c r="X28" s="391">
        <v>0.81400618195072438</v>
      </c>
      <c r="Y28" s="391">
        <v>1.1769374273400433</v>
      </c>
      <c r="Z28" s="391">
        <v>0.69929770334760888</v>
      </c>
      <c r="AA28" s="391">
        <v>0.3011653840181186</v>
      </c>
      <c r="AB28" s="404">
        <v>0.31501806793774617</v>
      </c>
      <c r="AE28" s="399">
        <v>0.79115309214095042</v>
      </c>
      <c r="AF28" s="381">
        <v>0.84653380859081684</v>
      </c>
      <c r="AG28" s="381">
        <v>0.8193434197886319</v>
      </c>
      <c r="AH28" s="381">
        <v>7.7533003029813141</v>
      </c>
      <c r="AI28" s="381">
        <v>3.2279046159350777</v>
      </c>
      <c r="AJ28" s="381">
        <v>6.0285865621140431</v>
      </c>
      <c r="AK28" s="381">
        <v>1.1036585635366258</v>
      </c>
      <c r="AL28" s="381">
        <v>3.1992648739995753</v>
      </c>
      <c r="AM28" s="381">
        <v>4.4158209837847142</v>
      </c>
      <c r="AN28" s="381">
        <v>5.024099038677285</v>
      </c>
      <c r="AO28" s="397">
        <v>5.6993482028195874</v>
      </c>
      <c r="AQ28" s="424"/>
      <c r="AR28" s="424"/>
      <c r="AS28" s="424"/>
      <c r="AT28" s="424"/>
      <c r="AU28" s="424"/>
      <c r="AV28" s="424"/>
      <c r="AW28" s="424"/>
      <c r="AX28" s="424"/>
      <c r="AY28" s="424"/>
      <c r="AZ28" s="424"/>
      <c r="BA28" s="424"/>
      <c r="BB28" s="424"/>
      <c r="BC28" s="424"/>
      <c r="BD28" s="424"/>
      <c r="BE28" s="424"/>
      <c r="BF28" s="424"/>
      <c r="BG28" s="424"/>
      <c r="BH28" s="424"/>
      <c r="BI28" s="424"/>
      <c r="BJ28" s="424"/>
      <c r="BK28" s="424"/>
      <c r="BL28" s="424"/>
      <c r="BM28" s="424"/>
      <c r="BN28" s="424"/>
      <c r="BO28" s="424"/>
      <c r="BP28" s="424"/>
      <c r="BQ28" s="424"/>
      <c r="BR28" s="424"/>
      <c r="BS28" s="424"/>
      <c r="BT28" s="424"/>
      <c r="BU28" s="424"/>
      <c r="BV28" s="424"/>
      <c r="BW28" s="424"/>
      <c r="BX28" s="424"/>
      <c r="BY28" s="424"/>
      <c r="BZ28" s="424"/>
      <c r="CA28" s="424"/>
      <c r="CB28" s="424"/>
      <c r="CC28" s="424"/>
      <c r="CD28" s="424"/>
      <c r="CE28" s="424"/>
      <c r="CF28" s="424"/>
      <c r="CG28" s="424"/>
      <c r="CH28" s="424"/>
      <c r="CI28" s="424"/>
      <c r="CJ28" s="424"/>
    </row>
    <row r="29" spans="1:88" x14ac:dyDescent="0.2">
      <c r="A29" s="4" t="s">
        <v>47</v>
      </c>
      <c r="B29" s="5" t="s">
        <v>48</v>
      </c>
      <c r="C29" s="399">
        <v>0.53177490355467827</v>
      </c>
      <c r="D29" s="381">
        <v>0.34014697939501426</v>
      </c>
      <c r="E29" s="381">
        <v>0.87192188294969264</v>
      </c>
      <c r="F29" s="381">
        <v>0.10312688463209313</v>
      </c>
      <c r="G29" s="381">
        <v>3.4728345805330699E-2</v>
      </c>
      <c r="H29" s="381">
        <v>7.284739538611143E-2</v>
      </c>
      <c r="I29" s="381">
        <v>0.18173530572529079</v>
      </c>
      <c r="J29" s="381">
        <v>3.416595283711768E-2</v>
      </c>
      <c r="K29" s="381">
        <v>8.5574939541559661E-2</v>
      </c>
      <c r="L29" s="381">
        <v>0.19575317547474894</v>
      </c>
      <c r="M29" s="381">
        <v>0.26943681252575069</v>
      </c>
      <c r="N29" s="397">
        <f t="shared" si="0"/>
        <v>0.58493088037917695</v>
      </c>
      <c r="O29" s="280">
        <f t="shared" si="1"/>
        <v>1.8492906948776957</v>
      </c>
      <c r="P29" s="343">
        <f>O29*1000/GDP!C27</f>
        <v>5.505070164107154E-3</v>
      </c>
      <c r="R29" s="403">
        <v>0.93962854995028522</v>
      </c>
      <c r="S29" s="391">
        <v>1.0223158623459105</v>
      </c>
      <c r="T29" s="391">
        <v>0.9702427724495204</v>
      </c>
      <c r="U29" s="391">
        <v>1.1526980823377815</v>
      </c>
      <c r="V29" s="391">
        <v>0.40739763180753508</v>
      </c>
      <c r="W29" s="391">
        <v>21.073214484617004</v>
      </c>
      <c r="X29" s="391">
        <v>5.263631482382527</v>
      </c>
      <c r="Y29" s="391">
        <v>2.2151917217390196</v>
      </c>
      <c r="Z29" s="391">
        <v>1.7298871133631728</v>
      </c>
      <c r="AA29" s="391">
        <v>1.0694429105392174</v>
      </c>
      <c r="AB29" s="404">
        <v>1.1522970834510919</v>
      </c>
      <c r="AE29" s="399">
        <v>2.2016791252584933</v>
      </c>
      <c r="AF29" s="381">
        <v>2.3954268882812411</v>
      </c>
      <c r="AG29" s="381">
        <v>2.2734124656472576</v>
      </c>
      <c r="AH29" s="381">
        <v>21.576455427533237</v>
      </c>
      <c r="AI29" s="381">
        <v>7.981086829062038</v>
      </c>
      <c r="AJ29" s="381">
        <v>22.126875208847856</v>
      </c>
      <c r="AK29" s="381">
        <v>2.8731912584623336</v>
      </c>
      <c r="AL29" s="381">
        <v>11.845033693890695</v>
      </c>
      <c r="AM29" s="381">
        <v>16.182341570649928</v>
      </c>
      <c r="AN29" s="381">
        <v>18.350995509029548</v>
      </c>
      <c r="AO29" s="397">
        <v>20.662758590550958</v>
      </c>
      <c r="AQ29" s="424"/>
      <c r="AR29" s="424"/>
      <c r="AS29" s="424"/>
      <c r="AT29" s="424"/>
      <c r="AU29" s="424"/>
      <c r="AV29" s="424"/>
      <c r="AW29" s="424"/>
      <c r="AX29" s="424"/>
      <c r="AY29" s="424"/>
      <c r="AZ29" s="424"/>
      <c r="BA29" s="424"/>
      <c r="BB29" s="424"/>
      <c r="BC29" s="424"/>
      <c r="BD29" s="424"/>
      <c r="BE29" s="424"/>
      <c r="BF29" s="424"/>
      <c r="BG29" s="424"/>
      <c r="BH29" s="424"/>
      <c r="BI29" s="424"/>
      <c r="BJ29" s="424"/>
      <c r="BK29" s="424"/>
      <c r="BL29" s="424"/>
      <c r="BM29" s="424"/>
      <c r="BN29" s="424"/>
      <c r="BO29" s="424"/>
      <c r="BP29" s="424"/>
      <c r="BQ29" s="424"/>
      <c r="BR29" s="424"/>
      <c r="BS29" s="424"/>
      <c r="BT29" s="424"/>
      <c r="BU29" s="424"/>
      <c r="BV29" s="424"/>
      <c r="BW29" s="424"/>
      <c r="BX29" s="424"/>
      <c r="BY29" s="424"/>
      <c r="BZ29" s="424"/>
      <c r="CA29" s="424"/>
      <c r="CB29" s="424"/>
      <c r="CC29" s="424"/>
      <c r="CD29" s="424"/>
      <c r="CE29" s="424"/>
      <c r="CF29" s="424"/>
      <c r="CG29" s="424"/>
      <c r="CH29" s="424"/>
      <c r="CI29" s="424"/>
      <c r="CJ29" s="424"/>
    </row>
    <row r="30" spans="1:88" x14ac:dyDescent="0.2">
      <c r="A30" s="4" t="s">
        <v>49</v>
      </c>
      <c r="B30" s="5" t="s">
        <v>50</v>
      </c>
      <c r="C30" s="399">
        <v>8.2884377177439919E-2</v>
      </c>
      <c r="D30" s="381">
        <v>4.860236527918646E-2</v>
      </c>
      <c r="E30" s="381">
        <v>0.13148674245662637</v>
      </c>
      <c r="F30" s="381">
        <v>9.2774410055817633E-3</v>
      </c>
      <c r="G30" s="381">
        <v>4.1516591300627065E-3</v>
      </c>
      <c r="H30" s="381">
        <v>1.4636462542663995E-2</v>
      </c>
      <c r="I30" s="381">
        <v>3.1009059304996985E-2</v>
      </c>
      <c r="J30" s="381">
        <v>2.3316589465973193E-2</v>
      </c>
      <c r="K30" s="381">
        <v>3.413376694056499E-2</v>
      </c>
      <c r="L30" s="381">
        <v>4.7930686161189492E-2</v>
      </c>
      <c r="M30" s="381">
        <v>6.4176093363178199E-2</v>
      </c>
      <c r="N30" s="397">
        <f t="shared" si="0"/>
        <v>0.16955713593090588</v>
      </c>
      <c r="O30" s="280">
        <f t="shared" si="1"/>
        <v>0.3601185003708377</v>
      </c>
      <c r="P30" s="343">
        <f>O30*1000/GDP!C28</f>
        <v>2.9627677984897958E-3</v>
      </c>
      <c r="R30" s="403">
        <v>0.46635505370620101</v>
      </c>
      <c r="S30" s="391">
        <v>0.49806719735822264</v>
      </c>
      <c r="T30" s="391">
        <v>0.47759522885702071</v>
      </c>
      <c r="U30" s="391">
        <v>0.29175139040082188</v>
      </c>
      <c r="V30" s="391">
        <v>0.18977128558338469</v>
      </c>
      <c r="W30" s="391">
        <v>5.2152067438197394</v>
      </c>
      <c r="X30" s="391">
        <v>1.1327760761030707</v>
      </c>
      <c r="Y30" s="391">
        <v>1.1134779463428013</v>
      </c>
      <c r="Z30" s="391">
        <v>0.67512005840272538</v>
      </c>
      <c r="AA30" s="391">
        <v>0.36886197816550775</v>
      </c>
      <c r="AB30" s="404">
        <v>0.40123082722610881</v>
      </c>
      <c r="AE30" s="399">
        <v>0.74502953483139134</v>
      </c>
      <c r="AF30" s="381">
        <v>0.79569154319992597</v>
      </c>
      <c r="AG30" s="381">
        <v>0.7629863735050304</v>
      </c>
      <c r="AH30" s="381">
        <v>5.4610664903140993</v>
      </c>
      <c r="AI30" s="381">
        <v>3.7176973788086429</v>
      </c>
      <c r="AJ30" s="381">
        <v>5.4759670810107259</v>
      </c>
      <c r="AK30" s="381">
        <v>0.98120389737294234</v>
      </c>
      <c r="AL30" s="381">
        <v>4.0589209057614202</v>
      </c>
      <c r="AM30" s="381">
        <v>5.543019739145552</v>
      </c>
      <c r="AN30" s="381">
        <v>6.2850691558376166</v>
      </c>
      <c r="AO30" s="397">
        <v>7.0748004627588914</v>
      </c>
      <c r="AQ30" s="424"/>
      <c r="AR30" s="424"/>
      <c r="AS30" s="424"/>
      <c r="AT30" s="424"/>
      <c r="AU30" s="424"/>
      <c r="AV30" s="424"/>
      <c r="AW30" s="424"/>
      <c r="AX30" s="424"/>
      <c r="AY30" s="424"/>
      <c r="AZ30" s="424"/>
      <c r="BA30" s="424"/>
      <c r="BB30" s="424"/>
      <c r="BC30" s="424"/>
      <c r="BD30" s="424"/>
      <c r="BE30" s="424"/>
      <c r="BF30" s="424"/>
      <c r="BG30" s="424"/>
      <c r="BH30" s="424"/>
      <c r="BI30" s="424"/>
      <c r="BJ30" s="424"/>
      <c r="BK30" s="424"/>
      <c r="BL30" s="424"/>
      <c r="BM30" s="424"/>
      <c r="BN30" s="424"/>
      <c r="BO30" s="424"/>
      <c r="BP30" s="424"/>
      <c r="BQ30" s="424"/>
      <c r="BR30" s="424"/>
      <c r="BS30" s="424"/>
      <c r="BT30" s="424"/>
      <c r="BU30" s="424"/>
      <c r="BV30" s="424"/>
      <c r="BW30" s="424"/>
      <c r="BX30" s="424"/>
      <c r="BY30" s="424"/>
      <c r="BZ30" s="424"/>
      <c r="CA30" s="424"/>
      <c r="CB30" s="424"/>
      <c r="CC30" s="424"/>
      <c r="CD30" s="424"/>
      <c r="CE30" s="424"/>
      <c r="CF30" s="424"/>
      <c r="CG30" s="424"/>
      <c r="CH30" s="424"/>
      <c r="CI30" s="424"/>
      <c r="CJ30" s="424"/>
    </row>
    <row r="31" spans="1:88" x14ac:dyDescent="0.2">
      <c r="A31" s="4" t="s">
        <v>51</v>
      </c>
      <c r="B31" s="5" t="s">
        <v>52</v>
      </c>
      <c r="C31" s="399">
        <v>3.8106695381152349E-2</v>
      </c>
      <c r="D31" s="381">
        <v>3.212591915630876E-2</v>
      </c>
      <c r="E31" s="381">
        <v>7.0232614537461102E-2</v>
      </c>
      <c r="F31" s="381">
        <v>5.8669615172209381E-4</v>
      </c>
      <c r="G31" s="381">
        <v>3.3964701364014084E-3</v>
      </c>
      <c r="H31" s="381">
        <v>6.398059576751723E-3</v>
      </c>
      <c r="I31" s="381">
        <v>1.5008892848926014E-2</v>
      </c>
      <c r="J31" s="381">
        <v>4.1131162209214721E-3</v>
      </c>
      <c r="K31" s="381">
        <v>8.6936416394012631E-3</v>
      </c>
      <c r="L31" s="381">
        <v>1.3789410871480454E-2</v>
      </c>
      <c r="M31" s="381">
        <v>1.7334979574194193E-2</v>
      </c>
      <c r="N31" s="397">
        <f t="shared" si="0"/>
        <v>4.3931148305997383E-2</v>
      </c>
      <c r="O31" s="280">
        <f t="shared" si="1"/>
        <v>0.13955388155725973</v>
      </c>
      <c r="P31" s="343">
        <f>O31*1000/GDP!C29</f>
        <v>2.8052723090288808E-3</v>
      </c>
      <c r="R31" s="403">
        <v>0.26334936263135467</v>
      </c>
      <c r="S31" s="391">
        <v>0.2787131644472679</v>
      </c>
      <c r="T31" s="391">
        <v>0.27016146785099671</v>
      </c>
      <c r="U31" s="391">
        <v>0.11580906210772821</v>
      </c>
      <c r="V31" s="391">
        <v>0.11065308810182088</v>
      </c>
      <c r="W31" s="391">
        <v>2.2237848022398268</v>
      </c>
      <c r="X31" s="391">
        <v>0.65848706946783175</v>
      </c>
      <c r="Y31" s="391">
        <v>0.53101087834192451</v>
      </c>
      <c r="Z31" s="391">
        <v>0.36143485242114404</v>
      </c>
      <c r="AA31" s="391">
        <v>0.19706204961175591</v>
      </c>
      <c r="AB31" s="404">
        <v>0.20323303519121955</v>
      </c>
      <c r="AE31" s="399">
        <v>0.42071604366699439</v>
      </c>
      <c r="AF31" s="381">
        <v>0.44526061765452674</v>
      </c>
      <c r="AG31" s="381">
        <v>0.43159878106348826</v>
      </c>
      <c r="AH31" s="381">
        <v>2.1677394149941889</v>
      </c>
      <c r="AI31" s="381">
        <v>2.1677394149941884</v>
      </c>
      <c r="AJ31" s="381">
        <v>2.3349740423518184</v>
      </c>
      <c r="AK31" s="381">
        <v>0.54461691852692418</v>
      </c>
      <c r="AL31" s="381">
        <v>2.1204088600816524</v>
      </c>
      <c r="AM31" s="381">
        <v>2.9029407013022608</v>
      </c>
      <c r="AN31" s="381">
        <v>3.2942066219125659</v>
      </c>
      <c r="AO31" s="397">
        <v>3.7149226655795609</v>
      </c>
      <c r="AQ31" s="424"/>
      <c r="AR31" s="424"/>
      <c r="AS31" s="424"/>
      <c r="AT31" s="424"/>
      <c r="AU31" s="424"/>
      <c r="AV31" s="424"/>
      <c r="AW31" s="424"/>
      <c r="AX31" s="424"/>
      <c r="AY31" s="424"/>
      <c r="AZ31" s="424"/>
      <c r="BA31" s="424"/>
      <c r="BB31" s="424"/>
      <c r="BC31" s="424"/>
      <c r="BD31" s="424"/>
      <c r="BE31" s="424"/>
      <c r="BF31" s="424"/>
      <c r="BG31" s="424"/>
      <c r="BH31" s="424"/>
      <c r="BI31" s="424"/>
      <c r="BJ31" s="424"/>
      <c r="BK31" s="424"/>
      <c r="BL31" s="424"/>
      <c r="BM31" s="424"/>
      <c r="BN31" s="424"/>
      <c r="BO31" s="424"/>
      <c r="BP31" s="424"/>
      <c r="BQ31" s="424"/>
      <c r="BR31" s="424"/>
      <c r="BS31" s="424"/>
      <c r="BT31" s="424"/>
      <c r="BU31" s="424"/>
      <c r="BV31" s="424"/>
      <c r="BW31" s="424"/>
      <c r="BX31" s="424"/>
      <c r="BY31" s="424"/>
      <c r="BZ31" s="424"/>
      <c r="CA31" s="424"/>
      <c r="CB31" s="424"/>
      <c r="CC31" s="424"/>
      <c r="CD31" s="424"/>
      <c r="CE31" s="424"/>
      <c r="CF31" s="424"/>
      <c r="CG31" s="424"/>
      <c r="CH31" s="424"/>
      <c r="CI31" s="424"/>
      <c r="CJ31" s="424"/>
    </row>
    <row r="32" spans="1:88" x14ac:dyDescent="0.2">
      <c r="A32" s="4" t="s">
        <v>53</v>
      </c>
      <c r="B32" s="5" t="s">
        <v>54</v>
      </c>
      <c r="C32" s="399">
        <v>1.3173403068400649</v>
      </c>
      <c r="D32" s="381">
        <v>1.8382427988157155</v>
      </c>
      <c r="E32" s="381">
        <v>3.1555831056557806</v>
      </c>
      <c r="F32" s="381">
        <v>6.4762405658743541E-2</v>
      </c>
      <c r="G32" s="381">
        <v>0.12226885356067399</v>
      </c>
      <c r="H32" s="381">
        <v>2.9341531995039407</v>
      </c>
      <c r="I32" s="381">
        <v>0.44779327103333727</v>
      </c>
      <c r="J32" s="381">
        <v>0.13477554736774247</v>
      </c>
      <c r="K32" s="381">
        <v>0.4791342152626209</v>
      </c>
      <c r="L32" s="381">
        <v>0.55687466208306069</v>
      </c>
      <c r="M32" s="381">
        <v>0.30861266600047249</v>
      </c>
      <c r="N32" s="397">
        <f t="shared" si="0"/>
        <v>1.4793970907138965</v>
      </c>
      <c r="O32" s="280">
        <f t="shared" si="1"/>
        <v>8.2039579261263711</v>
      </c>
      <c r="P32" s="343">
        <f>O32*1000/GDP!C30</f>
        <v>6.6163565545141476E-3</v>
      </c>
      <c r="R32" s="403">
        <v>0.95584807290968821</v>
      </c>
      <c r="S32" s="391">
        <v>1.0227574380133662</v>
      </c>
      <c r="T32" s="391">
        <v>0.99371856214735188</v>
      </c>
      <c r="U32" s="391">
        <v>0.80198752262174433</v>
      </c>
      <c r="V32" s="391">
        <v>0.31912516276017577</v>
      </c>
      <c r="W32" s="391">
        <v>11.15467035015152</v>
      </c>
      <c r="X32" s="391">
        <v>5.5680149964299277</v>
      </c>
      <c r="Y32" s="391">
        <v>1.9922421396905101</v>
      </c>
      <c r="Z32" s="391">
        <v>1.2055427124716833</v>
      </c>
      <c r="AA32" s="391">
        <v>0.53828011927560204</v>
      </c>
      <c r="AB32" s="404">
        <v>0.46038730532021316</v>
      </c>
      <c r="AE32" s="399">
        <v>1.5318141101553859</v>
      </c>
      <c r="AF32" s="381">
        <v>1.6390410978662633</v>
      </c>
      <c r="AG32" s="381">
        <v>1.5925042463986403</v>
      </c>
      <c r="AH32" s="381">
        <v>15.011778279522781</v>
      </c>
      <c r="AI32" s="381">
        <v>6.251792927777176</v>
      </c>
      <c r="AJ32" s="381">
        <v>11.712403867659097</v>
      </c>
      <c r="AK32" s="381">
        <v>2.1376159544396374</v>
      </c>
      <c r="AL32" s="381">
        <v>6.1943498986463492</v>
      </c>
      <c r="AM32" s="381">
        <v>8.5498204558322861</v>
      </c>
      <c r="AN32" s="381">
        <v>9.7275557344252555</v>
      </c>
      <c r="AO32" s="397">
        <v>11.034959077442876</v>
      </c>
      <c r="AQ32" s="424"/>
      <c r="AR32" s="424"/>
      <c r="AS32" s="424"/>
      <c r="AT32" s="424"/>
      <c r="AU32" s="424"/>
      <c r="AV32" s="424"/>
      <c r="AW32" s="424"/>
      <c r="AX32" s="424"/>
      <c r="AY32" s="424"/>
      <c r="AZ32" s="424"/>
      <c r="BA32" s="424"/>
      <c r="BB32" s="424"/>
      <c r="BC32" s="424"/>
      <c r="BD32" s="424"/>
      <c r="BE32" s="424"/>
      <c r="BF32" s="424"/>
      <c r="BG32" s="424"/>
      <c r="BH32" s="424"/>
      <c r="BI32" s="424"/>
      <c r="BJ32" s="424"/>
      <c r="BK32" s="424"/>
      <c r="BL32" s="424"/>
      <c r="BM32" s="424"/>
      <c r="BN32" s="424"/>
      <c r="BO32" s="424"/>
      <c r="BP32" s="424"/>
      <c r="BQ32" s="424"/>
      <c r="BR32" s="424"/>
      <c r="BS32" s="424"/>
      <c r="BT32" s="424"/>
      <c r="BU32" s="424"/>
      <c r="BV32" s="424"/>
      <c r="BW32" s="424"/>
      <c r="BX32" s="424"/>
      <c r="BY32" s="424"/>
      <c r="BZ32" s="424"/>
      <c r="CA32" s="424"/>
      <c r="CB32" s="424"/>
      <c r="CC32" s="424"/>
      <c r="CD32" s="424"/>
      <c r="CE32" s="424"/>
      <c r="CF32" s="424"/>
      <c r="CG32" s="424"/>
      <c r="CH32" s="424"/>
      <c r="CI32" s="424"/>
      <c r="CJ32" s="424"/>
    </row>
    <row r="33" spans="1:88" x14ac:dyDescent="0.2">
      <c r="A33" s="4" t="s">
        <v>55</v>
      </c>
      <c r="B33" s="5" t="s">
        <v>56</v>
      </c>
      <c r="C33" s="399">
        <v>0.17650677404978501</v>
      </c>
      <c r="D33" s="381">
        <v>8.6882309232756083E-2</v>
      </c>
      <c r="E33" s="381">
        <v>0.26338908328254107</v>
      </c>
      <c r="F33" s="381">
        <v>9.9986004298550056E-3</v>
      </c>
      <c r="G33" s="381">
        <v>3.6328061188455126E-3</v>
      </c>
      <c r="H33" s="381">
        <v>2.9497202607336143E-2</v>
      </c>
      <c r="I33" s="381">
        <v>5.6345129195228591E-2</v>
      </c>
      <c r="J33" s="381">
        <v>2.6287735835645526E-3</v>
      </c>
      <c r="K33" s="381">
        <v>1.6559644776922497E-2</v>
      </c>
      <c r="L33" s="381">
        <v>6.0615924077956816E-2</v>
      </c>
      <c r="M33" s="381">
        <v>2.3492908923550684E-2</v>
      </c>
      <c r="N33" s="397">
        <f t="shared" si="0"/>
        <v>0.10329725136199455</v>
      </c>
      <c r="O33" s="280">
        <f t="shared" si="1"/>
        <v>0.46616007299580087</v>
      </c>
      <c r="P33" s="343">
        <f>O33*1000/GDP!C31</f>
        <v>1.3144710591275048E-3</v>
      </c>
      <c r="R33" s="403">
        <v>0.23024454657543</v>
      </c>
      <c r="S33" s="391">
        <v>0.24636166483571009</v>
      </c>
      <c r="T33" s="391">
        <v>0.23532276993366646</v>
      </c>
      <c r="U33" s="391">
        <v>0.1912923385791411</v>
      </c>
      <c r="V33" s="391">
        <v>7.8903191916431331E-2</v>
      </c>
      <c r="W33" s="391">
        <v>2.5715845266151929</v>
      </c>
      <c r="X33" s="391">
        <v>0.60276046931373373</v>
      </c>
      <c r="Y33" s="391">
        <v>0.64013722097610049</v>
      </c>
      <c r="Z33" s="391">
        <v>0.53659816900618484</v>
      </c>
      <c r="AA33" s="391">
        <v>0.27741462870744438</v>
      </c>
      <c r="AB33" s="404">
        <v>0.13559336514007464</v>
      </c>
      <c r="AE33" s="399">
        <v>0.39132808013709458</v>
      </c>
      <c r="AF33" s="381">
        <v>0.41872104574669117</v>
      </c>
      <c r="AG33" s="381">
        <v>0.3999591266780167</v>
      </c>
      <c r="AH33" s="381">
        <v>3.5806519332544156</v>
      </c>
      <c r="AI33" s="381">
        <v>1.5457459165415233</v>
      </c>
      <c r="AJ33" s="381">
        <v>2.7001637529459526</v>
      </c>
      <c r="AK33" s="381">
        <v>0.5106831445789084</v>
      </c>
      <c r="AL33" s="381">
        <v>1.7061904293977324</v>
      </c>
      <c r="AM33" s="381">
        <v>2.3479684808225674</v>
      </c>
      <c r="AN33" s="381">
        <v>2.6688575065349847</v>
      </c>
      <c r="AO33" s="397">
        <v>3.0210527786583699</v>
      </c>
      <c r="AQ33" s="424"/>
      <c r="AR33" s="424"/>
      <c r="AS33" s="424"/>
      <c r="AT33" s="424"/>
      <c r="AU33" s="424"/>
      <c r="AV33" s="424"/>
      <c r="AW33" s="424"/>
      <c r="AX33" s="424"/>
      <c r="AY33" s="424"/>
      <c r="AZ33" s="424"/>
      <c r="BA33" s="424"/>
      <c r="BB33" s="424"/>
      <c r="BC33" s="424"/>
      <c r="BD33" s="424"/>
      <c r="BE33" s="424"/>
      <c r="BF33" s="424"/>
      <c r="BG33" s="424"/>
      <c r="BH33" s="424"/>
      <c r="BI33" s="424"/>
      <c r="BJ33" s="424"/>
      <c r="BK33" s="424"/>
      <c r="BL33" s="424"/>
      <c r="BM33" s="424"/>
      <c r="BN33" s="424"/>
      <c r="BO33" s="424"/>
      <c r="BP33" s="424"/>
      <c r="BQ33" s="424"/>
      <c r="BR33" s="424"/>
      <c r="BS33" s="424"/>
      <c r="BT33" s="424"/>
      <c r="BU33" s="424"/>
      <c r="BV33" s="424"/>
      <c r="BW33" s="424"/>
      <c r="BX33" s="424"/>
      <c r="BY33" s="424"/>
      <c r="BZ33" s="424"/>
      <c r="CA33" s="424"/>
      <c r="CB33" s="424"/>
      <c r="CC33" s="424"/>
      <c r="CD33" s="424"/>
      <c r="CE33" s="424"/>
      <c r="CF33" s="424"/>
      <c r="CG33" s="424"/>
      <c r="CH33" s="424"/>
      <c r="CI33" s="424"/>
      <c r="CJ33" s="424"/>
    </row>
    <row r="34" spans="1:88" x14ac:dyDescent="0.2">
      <c r="A34" s="4" t="s">
        <v>57</v>
      </c>
      <c r="B34" s="5" t="s">
        <v>58</v>
      </c>
      <c r="C34" s="399">
        <v>1.4838516305277771</v>
      </c>
      <c r="D34" s="381">
        <v>1.0322559675837319</v>
      </c>
      <c r="E34" s="381">
        <v>2.5161075981115091</v>
      </c>
      <c r="F34" s="381">
        <v>2.4993941593930598E-2</v>
      </c>
      <c r="G34" s="381">
        <v>6.9416925027090168E-2</v>
      </c>
      <c r="H34" s="381">
        <v>0.41162233832812423</v>
      </c>
      <c r="I34" s="381">
        <v>0.55242813441069605</v>
      </c>
      <c r="J34" s="381">
        <v>0.13176843320195591</v>
      </c>
      <c r="K34" s="381">
        <v>7.2726728561443618E-2</v>
      </c>
      <c r="L34" s="381">
        <v>0.16690392655268171</v>
      </c>
      <c r="M34" s="381">
        <v>0.27859661573738204</v>
      </c>
      <c r="N34" s="397">
        <f t="shared" si="0"/>
        <v>0.6499957040534633</v>
      </c>
      <c r="O34" s="280">
        <f t="shared" si="1"/>
        <v>4.2245646415248128</v>
      </c>
      <c r="P34" s="343">
        <f>O34*1000/GDP!C32</f>
        <v>2.0577398678258154E-3</v>
      </c>
      <c r="R34" s="403">
        <v>0.37106649080315796</v>
      </c>
      <c r="S34" s="391">
        <v>0.40055143416237693</v>
      </c>
      <c r="T34" s="391">
        <v>0.38262148009023372</v>
      </c>
      <c r="U34" s="391">
        <v>0.23932697748677997</v>
      </c>
      <c r="V34" s="391">
        <v>0.22867182103895095</v>
      </c>
      <c r="W34" s="391">
        <v>5.0305111295392653</v>
      </c>
      <c r="X34" s="391">
        <v>0.88896619727956305</v>
      </c>
      <c r="Y34" s="391">
        <v>1.0043541511863303</v>
      </c>
      <c r="Z34" s="391">
        <v>0.81517535272461461</v>
      </c>
      <c r="AA34" s="391">
        <v>0.32044241008646418</v>
      </c>
      <c r="AB34" s="404">
        <v>0.34430685945433637</v>
      </c>
      <c r="AE34" s="399">
        <v>0.61213325986119071</v>
      </c>
      <c r="AF34" s="381">
        <v>0.660773368689761</v>
      </c>
      <c r="AG34" s="381">
        <v>0.63119505454022296</v>
      </c>
      <c r="AH34" s="381">
        <v>4.4797748356421518</v>
      </c>
      <c r="AI34" s="381">
        <v>4.4797748356421518</v>
      </c>
      <c r="AJ34" s="381">
        <v>5.2820366860162284</v>
      </c>
      <c r="AK34" s="381">
        <v>0.80252506767581655</v>
      </c>
      <c r="AL34" s="381">
        <v>2.898255102799582</v>
      </c>
      <c r="AM34" s="381">
        <v>3.976356442732309</v>
      </c>
      <c r="AN34" s="381">
        <v>4.5154071126986715</v>
      </c>
      <c r="AO34" s="397">
        <v>5.1000555891920945</v>
      </c>
      <c r="AQ34" s="424"/>
      <c r="AR34" s="424"/>
      <c r="AS34" s="424"/>
      <c r="AT34" s="424"/>
      <c r="AU34" s="424"/>
      <c r="AV34" s="424"/>
      <c r="AW34" s="424"/>
      <c r="AX34" s="424"/>
      <c r="AY34" s="424"/>
      <c r="AZ34" s="424"/>
      <c r="BA34" s="424"/>
      <c r="BB34" s="424"/>
      <c r="BC34" s="424"/>
      <c r="BD34" s="424"/>
      <c r="BE34" s="424"/>
      <c r="BF34" s="424"/>
      <c r="BG34" s="424"/>
      <c r="BH34" s="424"/>
      <c r="BI34" s="424"/>
      <c r="BJ34" s="424"/>
      <c r="BK34" s="424"/>
      <c r="BL34" s="424"/>
      <c r="BM34" s="424"/>
      <c r="BN34" s="424"/>
      <c r="BO34" s="424"/>
      <c r="BP34" s="424"/>
      <c r="BQ34" s="424"/>
      <c r="BR34" s="424"/>
      <c r="BS34" s="424"/>
      <c r="BT34" s="424"/>
      <c r="BU34" s="424"/>
      <c r="BV34" s="424"/>
      <c r="BW34" s="424"/>
      <c r="BX34" s="424"/>
      <c r="BY34" s="424"/>
      <c r="BZ34" s="424"/>
      <c r="CA34" s="424"/>
      <c r="CB34" s="424"/>
      <c r="CC34" s="424"/>
      <c r="CD34" s="424"/>
      <c r="CE34" s="424"/>
      <c r="CF34" s="424"/>
      <c r="CG34" s="424"/>
      <c r="CH34" s="424"/>
      <c r="CI34" s="424"/>
      <c r="CJ34" s="424"/>
    </row>
    <row r="35" spans="1:88" x14ac:dyDescent="0.2">
      <c r="A35" s="4" t="s">
        <v>59</v>
      </c>
      <c r="B35" s="4" t="s">
        <v>60</v>
      </c>
      <c r="C35" s="399">
        <v>0.13847174724390532</v>
      </c>
      <c r="D35" s="381">
        <v>0.14221988682208134</v>
      </c>
      <c r="E35" s="381">
        <v>0.28069163406598668</v>
      </c>
      <c r="F35" s="381">
        <v>8.3470852332140893E-3</v>
      </c>
      <c r="G35" s="381">
        <v>3.0547532428337812E-3</v>
      </c>
      <c r="H35" s="381">
        <v>5.4840903501863734E-2</v>
      </c>
      <c r="I35" s="381">
        <v>0.10463994438979979</v>
      </c>
      <c r="J35" s="381">
        <v>1.0504241959354619E-2</v>
      </c>
      <c r="K35" s="381">
        <v>7.8197066973134284E-3</v>
      </c>
      <c r="L35" s="381">
        <v>3.3178996691205012E-2</v>
      </c>
      <c r="M35" s="381">
        <v>3.1481066818304169E-2</v>
      </c>
      <c r="N35" s="397">
        <f t="shared" si="0"/>
        <v>8.2984012166177235E-2</v>
      </c>
      <c r="O35" s="280">
        <f t="shared" si="1"/>
        <v>0.53455833259987529</v>
      </c>
      <c r="P35" s="343">
        <f>O35*1000/GDP!C33</f>
        <v>2.3692441078957704E-3</v>
      </c>
      <c r="R35" s="403">
        <v>0.41935151943973181</v>
      </c>
      <c r="S35" s="391">
        <v>0.448706125800513</v>
      </c>
      <c r="T35" s="391">
        <v>0.43372834239753172</v>
      </c>
      <c r="U35" s="391">
        <v>0.38525329709901696</v>
      </c>
      <c r="V35" s="391">
        <v>0.15890712123248779</v>
      </c>
      <c r="W35" s="391">
        <v>5.1790438917000463</v>
      </c>
      <c r="X35" s="391">
        <v>0.83463468477710168</v>
      </c>
      <c r="Y35" s="391">
        <v>0.8546735750977289</v>
      </c>
      <c r="Z35" s="391">
        <v>0.64500679493657376</v>
      </c>
      <c r="AA35" s="391">
        <v>0.31015339314031387</v>
      </c>
      <c r="AB35" s="404">
        <v>0.40417284829072464</v>
      </c>
      <c r="AE35" s="399">
        <v>0.78811537482392013</v>
      </c>
      <c r="AF35" s="381">
        <v>0.84328345106159441</v>
      </c>
      <c r="AG35" s="381">
        <v>0.81513470035134805</v>
      </c>
      <c r="AH35" s="381">
        <v>7.2112556796388692</v>
      </c>
      <c r="AI35" s="381">
        <v>3.1130557305544841</v>
      </c>
      <c r="AJ35" s="381">
        <v>5.4379960862850485</v>
      </c>
      <c r="AK35" s="381">
        <v>1.0284905641452158</v>
      </c>
      <c r="AL35" s="381">
        <v>2.9145243650006583</v>
      </c>
      <c r="AM35" s="381">
        <v>6.01732686170641</v>
      </c>
      <c r="AN35" s="381">
        <v>4.6981935079529711</v>
      </c>
      <c r="AO35" s="397">
        <v>6.5086206827123094</v>
      </c>
      <c r="AQ35" s="424"/>
      <c r="AR35" s="424"/>
      <c r="AS35" s="424"/>
      <c r="AT35" s="424"/>
      <c r="AU35" s="424"/>
      <c r="AV35" s="424"/>
      <c r="AW35" s="424"/>
      <c r="AX35" s="424"/>
      <c r="AY35" s="424"/>
      <c r="AZ35" s="424"/>
      <c r="BA35" s="424"/>
      <c r="BB35" s="424"/>
      <c r="BC35" s="424"/>
      <c r="BD35" s="424"/>
      <c r="BE35" s="424"/>
      <c r="BF35" s="424"/>
      <c r="BG35" s="424"/>
      <c r="BH35" s="424"/>
      <c r="BI35" s="424"/>
      <c r="BJ35" s="424"/>
      <c r="BK35" s="424"/>
      <c r="BL35" s="424"/>
      <c r="BM35" s="424"/>
      <c r="BN35" s="424"/>
      <c r="BO35" s="424"/>
      <c r="BP35" s="424"/>
      <c r="BQ35" s="424"/>
      <c r="BR35" s="424"/>
      <c r="BS35" s="424"/>
      <c r="BT35" s="424"/>
      <c r="BU35" s="424"/>
      <c r="BV35" s="424"/>
      <c r="BW35" s="424"/>
      <c r="BX35" s="424"/>
      <c r="BY35" s="424"/>
      <c r="BZ35" s="424"/>
      <c r="CA35" s="424"/>
      <c r="CB35" s="424"/>
      <c r="CC35" s="424"/>
      <c r="CD35" s="424"/>
      <c r="CE35" s="424"/>
      <c r="CF35" s="424"/>
      <c r="CG35" s="424"/>
      <c r="CH35" s="424"/>
      <c r="CI35" s="424"/>
      <c r="CJ35" s="424"/>
    </row>
    <row r="36" spans="1:88" x14ac:dyDescent="0.2">
      <c r="A36" s="4" t="s">
        <v>61</v>
      </c>
      <c r="B36" s="4" t="s">
        <v>62</v>
      </c>
      <c r="C36" s="399">
        <v>1.2492067205227024</v>
      </c>
      <c r="D36" s="381">
        <v>0.49983783199992604</v>
      </c>
      <c r="E36" s="381">
        <v>1.7490445525226284</v>
      </c>
      <c r="F36" s="381">
        <v>3.3513685691400445E-2</v>
      </c>
      <c r="G36" s="381">
        <v>1.6037816365857483E-2</v>
      </c>
      <c r="H36" s="381">
        <v>0.360727773189294</v>
      </c>
      <c r="I36" s="381">
        <v>0.18359533376836881</v>
      </c>
      <c r="J36" s="381">
        <v>1.4950245892030799E-2</v>
      </c>
      <c r="K36" s="381">
        <v>1.8522478773867115E-2</v>
      </c>
      <c r="L36" s="381">
        <v>0.15444533694713553</v>
      </c>
      <c r="M36" s="381">
        <v>5.6111975167987424E-2</v>
      </c>
      <c r="N36" s="397">
        <f t="shared" si="0"/>
        <v>0.24403003678102086</v>
      </c>
      <c r="O36" s="280">
        <f t="shared" si="1"/>
        <v>2.5869491983185702</v>
      </c>
      <c r="P36" s="343">
        <f>O36*1000/GDP!C34</f>
        <v>6.6098989417274238E-3</v>
      </c>
      <c r="R36" s="403">
        <v>1.8907930724866966</v>
      </c>
      <c r="S36" s="391">
        <v>2.0011019403355692</v>
      </c>
      <c r="T36" s="391">
        <v>1.921055897593116</v>
      </c>
      <c r="U36" s="391">
        <v>0.83692873361028075</v>
      </c>
      <c r="V36" s="391">
        <v>0.79966754940970897</v>
      </c>
      <c r="W36" s="391">
        <v>16.070844236948268</v>
      </c>
      <c r="X36" s="391">
        <v>9.957528302056998</v>
      </c>
      <c r="Y36" s="391">
        <v>8.2617709722542578</v>
      </c>
      <c r="Z36" s="391">
        <v>2.2278318812145677</v>
      </c>
      <c r="AA36" s="391">
        <v>2.5061828592518447</v>
      </c>
      <c r="AB36" s="404">
        <v>1.141401868468934</v>
      </c>
      <c r="AE36" s="399">
        <v>3.0404299907739971</v>
      </c>
      <c r="AF36" s="381">
        <v>3.2178086764357516</v>
      </c>
      <c r="AG36" s="381">
        <v>3.0890931694147445</v>
      </c>
      <c r="AH36" s="381">
        <v>15.665815527463016</v>
      </c>
      <c r="AI36" s="381">
        <v>15.665815527463016</v>
      </c>
      <c r="AJ36" s="381">
        <v>16.874386448795683</v>
      </c>
      <c r="AK36" s="381">
        <v>3.9358366230569386</v>
      </c>
      <c r="AL36" s="381">
        <v>28.173484589057118</v>
      </c>
      <c r="AM36" s="381">
        <v>20.783645579294355</v>
      </c>
      <c r="AN36" s="381">
        <v>37.963576409280861</v>
      </c>
      <c r="AO36" s="397">
        <v>18.380630563930595</v>
      </c>
      <c r="AQ36" s="424"/>
      <c r="AR36" s="424"/>
      <c r="AS36" s="424"/>
      <c r="AT36" s="424"/>
      <c r="AU36" s="424"/>
      <c r="AV36" s="424"/>
      <c r="AW36" s="424"/>
      <c r="AX36" s="424"/>
      <c r="AY36" s="424"/>
      <c r="AZ36" s="424"/>
      <c r="BA36" s="424"/>
      <c r="BB36" s="424"/>
      <c r="BC36" s="424"/>
      <c r="BD36" s="424"/>
      <c r="BE36" s="424"/>
      <c r="BF36" s="424"/>
      <c r="BG36" s="424"/>
      <c r="BH36" s="424"/>
      <c r="BI36" s="424"/>
      <c r="BJ36" s="424"/>
      <c r="BK36" s="424"/>
      <c r="BL36" s="424"/>
      <c r="BM36" s="424"/>
      <c r="BN36" s="424"/>
      <c r="BO36" s="424"/>
      <c r="BP36" s="424"/>
      <c r="BQ36" s="424"/>
      <c r="BR36" s="424"/>
      <c r="BS36" s="424"/>
      <c r="BT36" s="424"/>
      <c r="BU36" s="424"/>
      <c r="BV36" s="424"/>
      <c r="BW36" s="424"/>
      <c r="BX36" s="424"/>
      <c r="BY36" s="424"/>
      <c r="BZ36" s="424"/>
      <c r="CA36" s="424"/>
      <c r="CB36" s="424"/>
      <c r="CC36" s="424"/>
      <c r="CD36" s="424"/>
      <c r="CE36" s="424"/>
      <c r="CF36" s="424"/>
      <c r="CG36" s="424"/>
      <c r="CH36" s="424"/>
      <c r="CI36" s="424"/>
      <c r="CJ36" s="424"/>
    </row>
    <row r="37" spans="1:88" x14ac:dyDescent="0.2">
      <c r="A37" s="4" t="s">
        <v>63</v>
      </c>
      <c r="B37" s="4" t="s">
        <v>64</v>
      </c>
      <c r="C37" s="372" t="s">
        <v>336</v>
      </c>
      <c r="D37" s="373" t="s">
        <v>336</v>
      </c>
      <c r="E37" s="373" t="s">
        <v>336</v>
      </c>
      <c r="F37" s="373" t="s">
        <v>336</v>
      </c>
      <c r="G37" s="373" t="s">
        <v>336</v>
      </c>
      <c r="H37" s="373" t="s">
        <v>336</v>
      </c>
      <c r="I37" s="373" t="s">
        <v>336</v>
      </c>
      <c r="J37" s="373" t="s">
        <v>336</v>
      </c>
      <c r="K37" s="373" t="s">
        <v>336</v>
      </c>
      <c r="L37" s="373" t="s">
        <v>336</v>
      </c>
      <c r="M37" s="373" t="s">
        <v>336</v>
      </c>
      <c r="N37" s="374" t="s">
        <v>336</v>
      </c>
      <c r="O37" s="45" t="s">
        <v>336</v>
      </c>
      <c r="P37" s="47" t="s">
        <v>336</v>
      </c>
      <c r="R37" s="372" t="s">
        <v>336</v>
      </c>
      <c r="S37" s="373" t="s">
        <v>336</v>
      </c>
      <c r="T37" s="373" t="s">
        <v>336</v>
      </c>
      <c r="U37" s="373" t="s">
        <v>336</v>
      </c>
      <c r="V37" s="373" t="s">
        <v>336</v>
      </c>
      <c r="W37" s="373" t="s">
        <v>336</v>
      </c>
      <c r="X37" s="373" t="s">
        <v>336</v>
      </c>
      <c r="Y37" s="373" t="s">
        <v>336</v>
      </c>
      <c r="Z37" s="373" t="s">
        <v>336</v>
      </c>
      <c r="AA37" s="373" t="s">
        <v>336</v>
      </c>
      <c r="AB37" s="374" t="s">
        <v>336</v>
      </c>
      <c r="AE37" s="372" t="s">
        <v>336</v>
      </c>
      <c r="AF37" s="373" t="s">
        <v>336</v>
      </c>
      <c r="AG37" s="373" t="s">
        <v>336</v>
      </c>
      <c r="AH37" s="373" t="s">
        <v>336</v>
      </c>
      <c r="AI37" s="373" t="s">
        <v>336</v>
      </c>
      <c r="AJ37" s="373" t="s">
        <v>336</v>
      </c>
      <c r="AK37" s="373" t="s">
        <v>336</v>
      </c>
      <c r="AL37" s="373" t="s">
        <v>336</v>
      </c>
      <c r="AM37" s="373" t="s">
        <v>336</v>
      </c>
      <c r="AN37" s="373" t="s">
        <v>336</v>
      </c>
      <c r="AO37" s="374" t="s">
        <v>336</v>
      </c>
      <c r="AQ37" s="424"/>
      <c r="AR37" s="424"/>
      <c r="AS37" s="424"/>
      <c r="AT37" s="424"/>
      <c r="AU37" s="424"/>
      <c r="AV37" s="424"/>
      <c r="AW37" s="424"/>
      <c r="AX37" s="424"/>
      <c r="AY37" s="424"/>
      <c r="AZ37" s="424"/>
      <c r="BA37" s="424"/>
      <c r="BB37" s="424"/>
      <c r="BC37" s="424"/>
      <c r="BD37" s="424"/>
      <c r="BE37" s="424"/>
      <c r="BF37" s="424"/>
      <c r="BG37" s="424"/>
      <c r="BH37" s="424"/>
      <c r="BI37" s="424"/>
      <c r="BJ37" s="424"/>
      <c r="BK37" s="424"/>
      <c r="BL37" s="424"/>
      <c r="BM37" s="424"/>
      <c r="BN37" s="424"/>
      <c r="BO37" s="424"/>
      <c r="BP37" s="424"/>
      <c r="BQ37" s="424"/>
      <c r="BR37" s="424"/>
      <c r="BS37" s="424"/>
      <c r="BT37" s="424"/>
      <c r="BU37" s="424"/>
      <c r="BV37" s="424"/>
      <c r="BW37" s="424"/>
      <c r="BX37" s="424"/>
      <c r="BY37" s="424"/>
      <c r="BZ37" s="424"/>
      <c r="CA37" s="424"/>
      <c r="CB37" s="424"/>
      <c r="CC37" s="424"/>
      <c r="CD37" s="424"/>
      <c r="CE37" s="424"/>
      <c r="CF37" s="424"/>
      <c r="CG37" s="424"/>
      <c r="CH37" s="424"/>
      <c r="CI37" s="424"/>
      <c r="CJ37" s="424"/>
    </row>
    <row r="38" spans="1:88" x14ac:dyDescent="0.2">
      <c r="A38" s="4" t="s">
        <v>63</v>
      </c>
      <c r="B38" s="4" t="s">
        <v>65</v>
      </c>
      <c r="C38" s="372" t="s">
        <v>336</v>
      </c>
      <c r="D38" s="373" t="s">
        <v>336</v>
      </c>
      <c r="E38" s="373" t="s">
        <v>336</v>
      </c>
      <c r="F38" s="373" t="s">
        <v>336</v>
      </c>
      <c r="G38" s="373" t="s">
        <v>336</v>
      </c>
      <c r="H38" s="373" t="s">
        <v>336</v>
      </c>
      <c r="I38" s="373" t="s">
        <v>336</v>
      </c>
      <c r="J38" s="373" t="s">
        <v>336</v>
      </c>
      <c r="K38" s="373" t="s">
        <v>336</v>
      </c>
      <c r="L38" s="373" t="s">
        <v>336</v>
      </c>
      <c r="M38" s="373" t="s">
        <v>336</v>
      </c>
      <c r="N38" s="374" t="s">
        <v>336</v>
      </c>
      <c r="O38" s="45" t="s">
        <v>336</v>
      </c>
      <c r="P38" s="47" t="s">
        <v>336</v>
      </c>
      <c r="R38" s="372" t="s">
        <v>336</v>
      </c>
      <c r="S38" s="373" t="s">
        <v>336</v>
      </c>
      <c r="T38" s="373" t="s">
        <v>336</v>
      </c>
      <c r="U38" s="373" t="s">
        <v>336</v>
      </c>
      <c r="V38" s="373" t="s">
        <v>336</v>
      </c>
      <c r="W38" s="373" t="s">
        <v>336</v>
      </c>
      <c r="X38" s="373" t="s">
        <v>336</v>
      </c>
      <c r="Y38" s="373" t="s">
        <v>336</v>
      </c>
      <c r="Z38" s="373" t="s">
        <v>336</v>
      </c>
      <c r="AA38" s="373" t="s">
        <v>336</v>
      </c>
      <c r="AB38" s="374" t="s">
        <v>336</v>
      </c>
      <c r="AE38" s="372" t="s">
        <v>336</v>
      </c>
      <c r="AF38" s="373" t="s">
        <v>336</v>
      </c>
      <c r="AG38" s="373" t="s">
        <v>336</v>
      </c>
      <c r="AH38" s="373" t="s">
        <v>336</v>
      </c>
      <c r="AI38" s="373" t="s">
        <v>336</v>
      </c>
      <c r="AJ38" s="373" t="s">
        <v>336</v>
      </c>
      <c r="AK38" s="373" t="s">
        <v>336</v>
      </c>
      <c r="AL38" s="373" t="s">
        <v>336</v>
      </c>
      <c r="AM38" s="373" t="s">
        <v>336</v>
      </c>
      <c r="AN38" s="373" t="s">
        <v>336</v>
      </c>
      <c r="AO38" s="374" t="s">
        <v>336</v>
      </c>
      <c r="AQ38" s="424"/>
      <c r="AR38" s="424"/>
      <c r="AS38" s="424"/>
      <c r="AT38" s="424"/>
      <c r="AU38" s="424"/>
      <c r="AV38" s="424"/>
      <c r="AW38" s="424"/>
      <c r="AX38" s="424"/>
      <c r="AY38" s="424"/>
      <c r="AZ38" s="424"/>
      <c r="BA38" s="424"/>
      <c r="BB38" s="424"/>
      <c r="BC38" s="424"/>
      <c r="BD38" s="424"/>
      <c r="BE38" s="424"/>
      <c r="BF38" s="424"/>
      <c r="BG38" s="424"/>
      <c r="BH38" s="424"/>
      <c r="BI38" s="424"/>
      <c r="BJ38" s="424"/>
      <c r="BK38" s="424"/>
      <c r="BL38" s="424"/>
      <c r="BM38" s="424"/>
      <c r="BN38" s="424"/>
      <c r="BO38" s="424"/>
      <c r="BP38" s="424"/>
      <c r="BQ38" s="424"/>
      <c r="BR38" s="424"/>
      <c r="BS38" s="424"/>
      <c r="BT38" s="424"/>
      <c r="BU38" s="424"/>
      <c r="BV38" s="424"/>
      <c r="BW38" s="424"/>
      <c r="BX38" s="424"/>
      <c r="BY38" s="424"/>
      <c r="BZ38" s="424"/>
      <c r="CA38" s="424"/>
      <c r="CB38" s="424"/>
      <c r="CC38" s="424"/>
      <c r="CD38" s="424"/>
      <c r="CE38" s="424"/>
      <c r="CF38" s="424"/>
      <c r="CG38" s="424"/>
      <c r="CH38" s="424"/>
      <c r="CI38" s="424"/>
      <c r="CJ38" s="424"/>
    </row>
    <row r="39" spans="1:88" x14ac:dyDescent="0.2">
      <c r="A39" s="4" t="s">
        <v>66</v>
      </c>
      <c r="B39" s="4" t="s">
        <v>67</v>
      </c>
      <c r="C39" s="372" t="s">
        <v>336</v>
      </c>
      <c r="D39" s="373" t="s">
        <v>336</v>
      </c>
      <c r="E39" s="373" t="s">
        <v>336</v>
      </c>
      <c r="F39" s="373" t="s">
        <v>336</v>
      </c>
      <c r="G39" s="373" t="s">
        <v>336</v>
      </c>
      <c r="H39" s="373" t="s">
        <v>336</v>
      </c>
      <c r="I39" s="373" t="s">
        <v>336</v>
      </c>
      <c r="J39" s="373" t="s">
        <v>336</v>
      </c>
      <c r="K39" s="373" t="s">
        <v>336</v>
      </c>
      <c r="L39" s="373" t="s">
        <v>336</v>
      </c>
      <c r="M39" s="373" t="s">
        <v>336</v>
      </c>
      <c r="N39" s="374" t="s">
        <v>336</v>
      </c>
      <c r="O39" s="45" t="s">
        <v>336</v>
      </c>
      <c r="P39" s="47" t="s">
        <v>336</v>
      </c>
      <c r="R39" s="372" t="s">
        <v>336</v>
      </c>
      <c r="S39" s="373" t="s">
        <v>336</v>
      </c>
      <c r="T39" s="373" t="s">
        <v>336</v>
      </c>
      <c r="U39" s="373" t="s">
        <v>336</v>
      </c>
      <c r="V39" s="373" t="s">
        <v>336</v>
      </c>
      <c r="W39" s="373" t="s">
        <v>336</v>
      </c>
      <c r="X39" s="373" t="s">
        <v>336</v>
      </c>
      <c r="Y39" s="373" t="s">
        <v>336</v>
      </c>
      <c r="Z39" s="373" t="s">
        <v>336</v>
      </c>
      <c r="AA39" s="373" t="s">
        <v>336</v>
      </c>
      <c r="AB39" s="374" t="s">
        <v>336</v>
      </c>
      <c r="AE39" s="372" t="s">
        <v>336</v>
      </c>
      <c r="AF39" s="373" t="s">
        <v>336</v>
      </c>
      <c r="AG39" s="373" t="s">
        <v>336</v>
      </c>
      <c r="AH39" s="373" t="s">
        <v>336</v>
      </c>
      <c r="AI39" s="373" t="s">
        <v>336</v>
      </c>
      <c r="AJ39" s="373" t="s">
        <v>336</v>
      </c>
      <c r="AK39" s="373" t="s">
        <v>336</v>
      </c>
      <c r="AL39" s="373" t="s">
        <v>336</v>
      </c>
      <c r="AM39" s="373" t="s">
        <v>336</v>
      </c>
      <c r="AN39" s="373" t="s">
        <v>336</v>
      </c>
      <c r="AO39" s="374" t="s">
        <v>336</v>
      </c>
      <c r="AQ39" s="424"/>
      <c r="AR39" s="424"/>
      <c r="AS39" s="424"/>
      <c r="AT39" s="424"/>
      <c r="AU39" s="424"/>
      <c r="AV39" s="424"/>
      <c r="AW39" s="424"/>
      <c r="AX39" s="424"/>
      <c r="AY39" s="424"/>
      <c r="AZ39" s="424"/>
      <c r="BA39" s="424"/>
      <c r="BB39" s="424"/>
      <c r="BC39" s="424"/>
      <c r="BD39" s="424"/>
      <c r="BE39" s="424"/>
      <c r="BF39" s="424"/>
      <c r="BG39" s="424"/>
      <c r="BH39" s="424"/>
      <c r="BI39" s="424"/>
      <c r="BJ39" s="424"/>
      <c r="BK39" s="424"/>
      <c r="BL39" s="424"/>
      <c r="BM39" s="424"/>
      <c r="BN39" s="424"/>
      <c r="BO39" s="424"/>
      <c r="BP39" s="424"/>
      <c r="BQ39" s="424"/>
      <c r="BR39" s="424"/>
      <c r="BS39" s="424"/>
      <c r="BT39" s="424"/>
      <c r="BU39" s="424"/>
      <c r="BV39" s="424"/>
      <c r="BW39" s="424"/>
      <c r="BX39" s="424"/>
      <c r="BY39" s="424"/>
      <c r="BZ39" s="424"/>
      <c r="CA39" s="424"/>
      <c r="CB39" s="424"/>
      <c r="CC39" s="424"/>
      <c r="CD39" s="424"/>
      <c r="CE39" s="424"/>
      <c r="CF39" s="424"/>
      <c r="CG39" s="424"/>
      <c r="CH39" s="424"/>
      <c r="CI39" s="424"/>
      <c r="CJ39" s="424"/>
    </row>
    <row r="40" spans="1:88" x14ac:dyDescent="0.2">
      <c r="A40" s="4" t="s">
        <v>66</v>
      </c>
      <c r="B40" s="4" t="s">
        <v>68</v>
      </c>
      <c r="C40" s="372" t="s">
        <v>336</v>
      </c>
      <c r="D40" s="373" t="s">
        <v>336</v>
      </c>
      <c r="E40" s="373" t="s">
        <v>336</v>
      </c>
      <c r="F40" s="373" t="s">
        <v>336</v>
      </c>
      <c r="G40" s="373" t="s">
        <v>336</v>
      </c>
      <c r="H40" s="373" t="s">
        <v>336</v>
      </c>
      <c r="I40" s="373" t="s">
        <v>336</v>
      </c>
      <c r="J40" s="373" t="s">
        <v>336</v>
      </c>
      <c r="K40" s="373" t="s">
        <v>336</v>
      </c>
      <c r="L40" s="373" t="s">
        <v>336</v>
      </c>
      <c r="M40" s="373" t="s">
        <v>336</v>
      </c>
      <c r="N40" s="374" t="s">
        <v>336</v>
      </c>
      <c r="O40" s="45" t="s">
        <v>336</v>
      </c>
      <c r="P40" s="47" t="s">
        <v>336</v>
      </c>
      <c r="R40" s="372" t="s">
        <v>336</v>
      </c>
      <c r="S40" s="373" t="s">
        <v>336</v>
      </c>
      <c r="T40" s="373" t="s">
        <v>336</v>
      </c>
      <c r="U40" s="373" t="s">
        <v>336</v>
      </c>
      <c r="V40" s="373" t="s">
        <v>336</v>
      </c>
      <c r="W40" s="373" t="s">
        <v>336</v>
      </c>
      <c r="X40" s="373" t="s">
        <v>336</v>
      </c>
      <c r="Y40" s="373" t="s">
        <v>336</v>
      </c>
      <c r="Z40" s="373" t="s">
        <v>336</v>
      </c>
      <c r="AA40" s="373" t="s">
        <v>336</v>
      </c>
      <c r="AB40" s="374" t="s">
        <v>336</v>
      </c>
      <c r="AE40" s="372" t="s">
        <v>336</v>
      </c>
      <c r="AF40" s="373" t="s">
        <v>336</v>
      </c>
      <c r="AG40" s="373" t="s">
        <v>336</v>
      </c>
      <c r="AH40" s="373" t="s">
        <v>336</v>
      </c>
      <c r="AI40" s="373" t="s">
        <v>336</v>
      </c>
      <c r="AJ40" s="373" t="s">
        <v>336</v>
      </c>
      <c r="AK40" s="373" t="s">
        <v>336</v>
      </c>
      <c r="AL40" s="373" t="s">
        <v>336</v>
      </c>
      <c r="AM40" s="373" t="s">
        <v>336</v>
      </c>
      <c r="AN40" s="373" t="s">
        <v>336</v>
      </c>
      <c r="AO40" s="374" t="s">
        <v>336</v>
      </c>
      <c r="AQ40" s="424"/>
      <c r="AR40" s="424"/>
      <c r="AS40" s="424"/>
      <c r="AT40" s="424"/>
      <c r="AU40" s="424"/>
      <c r="AV40" s="424"/>
      <c r="AW40" s="424"/>
      <c r="AX40" s="424"/>
      <c r="AY40" s="424"/>
      <c r="AZ40" s="424"/>
      <c r="BA40" s="424"/>
      <c r="BB40" s="424"/>
      <c r="BC40" s="424"/>
      <c r="BD40" s="424"/>
      <c r="BE40" s="424"/>
      <c r="BF40" s="424"/>
      <c r="BG40" s="424"/>
      <c r="BH40" s="424"/>
      <c r="BI40" s="424"/>
      <c r="BJ40" s="424"/>
      <c r="BK40" s="424"/>
      <c r="BL40" s="424"/>
      <c r="BM40" s="424"/>
      <c r="BN40" s="424"/>
      <c r="BO40" s="424"/>
      <c r="BP40" s="424"/>
      <c r="BQ40" s="424"/>
      <c r="BR40" s="424"/>
      <c r="BS40" s="424"/>
      <c r="BT40" s="424"/>
      <c r="BU40" s="424"/>
      <c r="BV40" s="424"/>
      <c r="BW40" s="424"/>
      <c r="BX40" s="424"/>
      <c r="BY40" s="424"/>
      <c r="BZ40" s="424"/>
      <c r="CA40" s="424"/>
      <c r="CB40" s="424"/>
      <c r="CC40" s="424"/>
      <c r="CD40" s="424"/>
      <c r="CE40" s="424"/>
      <c r="CF40" s="424"/>
      <c r="CG40" s="424"/>
      <c r="CH40" s="424"/>
      <c r="CI40" s="424"/>
      <c r="CJ40" s="424"/>
    </row>
    <row r="41" spans="1:88" x14ac:dyDescent="0.2">
      <c r="A41" s="4" t="s">
        <v>69</v>
      </c>
      <c r="B41" s="4" t="s">
        <v>70</v>
      </c>
      <c r="C41" s="375" t="s">
        <v>336</v>
      </c>
      <c r="D41" s="376" t="s">
        <v>336</v>
      </c>
      <c r="E41" s="376" t="s">
        <v>336</v>
      </c>
      <c r="F41" s="376" t="s">
        <v>336</v>
      </c>
      <c r="G41" s="376" t="s">
        <v>336</v>
      </c>
      <c r="H41" s="376" t="s">
        <v>336</v>
      </c>
      <c r="I41" s="376" t="s">
        <v>336</v>
      </c>
      <c r="J41" s="376" t="s">
        <v>336</v>
      </c>
      <c r="K41" s="376" t="s">
        <v>336</v>
      </c>
      <c r="L41" s="376" t="s">
        <v>336</v>
      </c>
      <c r="M41" s="376" t="s">
        <v>336</v>
      </c>
      <c r="N41" s="377" t="s">
        <v>336</v>
      </c>
      <c r="O41" s="48" t="s">
        <v>336</v>
      </c>
      <c r="P41" s="50" t="s">
        <v>336</v>
      </c>
      <c r="R41" s="375" t="s">
        <v>336</v>
      </c>
      <c r="S41" s="376" t="s">
        <v>336</v>
      </c>
      <c r="T41" s="376" t="s">
        <v>336</v>
      </c>
      <c r="U41" s="376" t="s">
        <v>336</v>
      </c>
      <c r="V41" s="376" t="s">
        <v>336</v>
      </c>
      <c r="W41" s="376" t="s">
        <v>336</v>
      </c>
      <c r="X41" s="376" t="s">
        <v>336</v>
      </c>
      <c r="Y41" s="376" t="s">
        <v>336</v>
      </c>
      <c r="Z41" s="376" t="s">
        <v>336</v>
      </c>
      <c r="AA41" s="376" t="s">
        <v>336</v>
      </c>
      <c r="AB41" s="377" t="s">
        <v>336</v>
      </c>
      <c r="AE41" s="375" t="s">
        <v>336</v>
      </c>
      <c r="AF41" s="376" t="s">
        <v>336</v>
      </c>
      <c r="AG41" s="376" t="s">
        <v>336</v>
      </c>
      <c r="AH41" s="376" t="s">
        <v>336</v>
      </c>
      <c r="AI41" s="376" t="s">
        <v>336</v>
      </c>
      <c r="AJ41" s="376" t="s">
        <v>336</v>
      </c>
      <c r="AK41" s="376" t="s">
        <v>336</v>
      </c>
      <c r="AL41" s="376" t="s">
        <v>336</v>
      </c>
      <c r="AM41" s="376" t="s">
        <v>336</v>
      </c>
      <c r="AN41" s="376" t="s">
        <v>336</v>
      </c>
      <c r="AO41" s="377" t="s">
        <v>336</v>
      </c>
      <c r="AQ41" s="424"/>
      <c r="AR41" s="424"/>
      <c r="AS41" s="424"/>
      <c r="AT41" s="424"/>
      <c r="AU41" s="424"/>
      <c r="AV41" s="424"/>
      <c r="AW41" s="424"/>
      <c r="AX41" s="424"/>
      <c r="AY41" s="424"/>
      <c r="AZ41" s="424"/>
      <c r="BA41" s="424"/>
      <c r="BB41" s="424"/>
      <c r="BC41" s="424"/>
      <c r="BD41" s="424"/>
      <c r="BE41" s="424"/>
      <c r="BF41" s="424"/>
      <c r="BG41" s="424"/>
      <c r="BH41" s="424"/>
      <c r="BI41" s="424"/>
      <c r="BJ41" s="424"/>
      <c r="BK41" s="424"/>
      <c r="BL41" s="424"/>
      <c r="BM41" s="424"/>
      <c r="BN41" s="424"/>
      <c r="BO41" s="424"/>
      <c r="BP41" s="424"/>
      <c r="BQ41" s="424"/>
      <c r="BR41" s="424"/>
      <c r="BS41" s="424"/>
      <c r="BT41" s="424"/>
      <c r="BU41" s="424"/>
      <c r="BV41" s="424"/>
      <c r="BW41" s="424"/>
      <c r="BX41" s="424"/>
      <c r="BY41" s="424"/>
      <c r="BZ41" s="424"/>
      <c r="CA41" s="424"/>
      <c r="CB41" s="424"/>
      <c r="CC41" s="424"/>
      <c r="CD41" s="424"/>
      <c r="CE41" s="424"/>
      <c r="CF41" s="424"/>
      <c r="CG41" s="424"/>
      <c r="CH41" s="424"/>
      <c r="CI41" s="424"/>
      <c r="CJ41" s="424"/>
    </row>
    <row r="42" spans="1:88" x14ac:dyDescent="0.2">
      <c r="C42" s="1" t="s">
        <v>334</v>
      </c>
      <c r="R42" s="13" t="s">
        <v>334</v>
      </c>
      <c r="AE42" s="13" t="s">
        <v>334</v>
      </c>
    </row>
    <row r="43" spans="1:88" s="8" customFormat="1" ht="13.5" thickBot="1" x14ac:dyDescent="0.25">
      <c r="C43" s="8" t="s">
        <v>337</v>
      </c>
      <c r="R43" s="8" t="s">
        <v>337</v>
      </c>
      <c r="AE43" s="8" t="s">
        <v>337</v>
      </c>
    </row>
    <row r="44" spans="1:88" ht="13.5" thickTop="1" x14ac:dyDescent="0.2"/>
    <row r="45" spans="1:88" ht="15" customHeight="1" x14ac:dyDescent="0.2">
      <c r="E45" s="414"/>
      <c r="L45" s="414"/>
      <c r="AM45" s="365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</row>
    <row r="46" spans="1:88" ht="20.25" customHeight="1" thickBot="1" x14ac:dyDescent="0.35">
      <c r="A46" s="3" t="s">
        <v>86</v>
      </c>
      <c r="F46" s="414"/>
      <c r="AM46" s="365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</row>
    <row r="47" spans="1:88" ht="13.5" thickTop="1" x14ac:dyDescent="0.2">
      <c r="AM47" s="365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</row>
    <row r="48" spans="1:88" x14ac:dyDescent="0.2">
      <c r="C48" s="18" t="s">
        <v>84</v>
      </c>
      <c r="D48" s="19"/>
      <c r="E48" s="19"/>
      <c r="F48" s="19"/>
      <c r="G48" s="19"/>
      <c r="H48" s="20"/>
      <c r="I48" s="634" t="s">
        <v>367</v>
      </c>
      <c r="J48" s="634" t="s">
        <v>366</v>
      </c>
      <c r="M48" s="1"/>
      <c r="N48" s="13"/>
      <c r="O48" s="1"/>
      <c r="R48" s="23" t="s">
        <v>85</v>
      </c>
      <c r="S48" s="98"/>
      <c r="T48" s="98"/>
      <c r="U48" s="98"/>
      <c r="V48" s="99"/>
      <c r="AE48" s="26" t="s">
        <v>73</v>
      </c>
      <c r="AF48" s="100"/>
      <c r="AG48" s="100"/>
      <c r="AH48" s="100"/>
      <c r="AI48" s="101"/>
      <c r="AM48" s="365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</row>
    <row r="49" spans="1:76" ht="63.75" x14ac:dyDescent="0.2">
      <c r="C49" s="12" t="s">
        <v>173</v>
      </c>
      <c r="D49" s="114" t="s">
        <v>236</v>
      </c>
      <c r="E49" s="114" t="s">
        <v>404</v>
      </c>
      <c r="F49" s="12" t="s">
        <v>174</v>
      </c>
      <c r="G49" s="12" t="s">
        <v>175</v>
      </c>
      <c r="H49" s="12" t="s">
        <v>176</v>
      </c>
      <c r="I49" s="635"/>
      <c r="J49" s="635"/>
      <c r="L49" s="366"/>
      <c r="M49" s="366"/>
      <c r="N49" s="13"/>
      <c r="O49" s="1"/>
      <c r="R49" s="22" t="s">
        <v>173</v>
      </c>
      <c r="S49" s="21" t="s">
        <v>403</v>
      </c>
      <c r="T49" s="21" t="s">
        <v>174</v>
      </c>
      <c r="U49" s="21" t="s">
        <v>175</v>
      </c>
      <c r="V49" s="21" t="s">
        <v>176</v>
      </c>
      <c r="AE49" s="29" t="s">
        <v>173</v>
      </c>
      <c r="AF49" s="29" t="s">
        <v>403</v>
      </c>
      <c r="AG49" s="29" t="s">
        <v>174</v>
      </c>
      <c r="AH49" s="29" t="s">
        <v>175</v>
      </c>
      <c r="AI49" s="29" t="s">
        <v>176</v>
      </c>
      <c r="AM49" s="365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</row>
    <row r="50" spans="1:76" x14ac:dyDescent="0.2">
      <c r="A50" s="4" t="s">
        <v>1</v>
      </c>
      <c r="B50" s="4" t="s">
        <v>2</v>
      </c>
      <c r="C50" s="601">
        <v>0.35265195576806235</v>
      </c>
      <c r="D50" s="446">
        <f>SUM(D52:D79)</f>
        <v>3.0012879024238099</v>
      </c>
      <c r="E50" s="446">
        <v>2.6486359466557468</v>
      </c>
      <c r="F50" s="446">
        <v>0.90064986075540032</v>
      </c>
      <c r="G50" s="446">
        <v>2.0793466118196027</v>
      </c>
      <c r="H50" s="446">
        <v>0.4359491799911932</v>
      </c>
      <c r="I50" s="400">
        <f>SUM(F50:H50)+D50</f>
        <v>6.4172335549900064</v>
      </c>
      <c r="J50" s="342">
        <f>I50*1000/GDP!C3</f>
        <v>4.3141659342112176E-4</v>
      </c>
      <c r="K50" s="89"/>
      <c r="L50" s="414"/>
      <c r="M50" s="31"/>
      <c r="N50" s="391"/>
      <c r="O50" s="391"/>
      <c r="P50" s="365"/>
      <c r="Q50" s="89"/>
      <c r="R50" s="603">
        <v>0.32517769252649847</v>
      </c>
      <c r="S50" s="446">
        <v>0.7968076755291974</v>
      </c>
      <c r="T50" s="401">
        <v>1.3821882237474263</v>
      </c>
      <c r="U50" s="446">
        <v>0.64969618320808231</v>
      </c>
      <c r="V50" s="402">
        <v>0.44716897613611978</v>
      </c>
      <c r="W50" s="424"/>
      <c r="X50" s="424"/>
      <c r="Y50" s="424"/>
      <c r="Z50" s="424"/>
      <c r="AA50" s="424"/>
      <c r="AB50" s="373"/>
      <c r="AC50" s="373"/>
      <c r="AD50" s="89"/>
      <c r="AE50" s="605">
        <v>97.310142320105513</v>
      </c>
      <c r="AF50" s="43">
        <v>105.54706852956015</v>
      </c>
      <c r="AG50" s="43">
        <v>81.384631380744807</v>
      </c>
      <c r="AH50" s="43">
        <v>358.67710870788534</v>
      </c>
      <c r="AI50" s="44">
        <v>201.24230445458741</v>
      </c>
      <c r="AJ50" s="424"/>
      <c r="AK50" s="424"/>
      <c r="AL50" s="424"/>
      <c r="AM50" s="424"/>
      <c r="AN50" s="424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</row>
    <row r="51" spans="1:76" s="13" customFormat="1" x14ac:dyDescent="0.2">
      <c r="A51" s="106" t="s">
        <v>1</v>
      </c>
      <c r="B51" s="106" t="s">
        <v>319</v>
      </c>
      <c r="C51" s="600">
        <v>0.34119169439489566</v>
      </c>
      <c r="D51" s="451">
        <f>SUM(D52:D78)</f>
        <v>2.7726576531473639</v>
      </c>
      <c r="E51" s="110">
        <v>2.4314659587524674</v>
      </c>
      <c r="F51" s="110">
        <v>0.70048762293899913</v>
      </c>
      <c r="G51" s="110">
        <v>2.0630305970156266</v>
      </c>
      <c r="H51" s="451">
        <v>0.33532634895557545</v>
      </c>
      <c r="I51" s="460">
        <f t="shared" ref="I51:I81" si="2">SUM(F51:H51)+D51</f>
        <v>5.8715022220575648</v>
      </c>
      <c r="J51" s="343">
        <f>I51*1000/GDP!C4</f>
        <v>4.5793180418492223E-4</v>
      </c>
      <c r="K51" s="89"/>
      <c r="L51" s="89"/>
      <c r="M51" s="391"/>
      <c r="N51" s="391"/>
      <c r="O51" s="391"/>
      <c r="P51" s="391"/>
      <c r="Q51" s="89"/>
      <c r="R51" s="602">
        <v>0.32778842566927885</v>
      </c>
      <c r="S51" s="391">
        <v>0.83976920955361345</v>
      </c>
      <c r="T51" s="391">
        <v>1.5476658030634014</v>
      </c>
      <c r="U51" s="391">
        <v>0.65341444428056528</v>
      </c>
      <c r="V51" s="404">
        <v>0.42010733438554582</v>
      </c>
      <c r="W51" s="424"/>
      <c r="X51" s="424"/>
      <c r="Y51" s="424"/>
      <c r="Z51" s="424"/>
      <c r="AA51" s="424"/>
      <c r="AB51" s="373"/>
      <c r="AC51" s="373"/>
      <c r="AD51" s="89"/>
      <c r="AE51" s="604">
        <v>98.094875866437121</v>
      </c>
      <c r="AF51" s="373">
        <v>121.31147900581807</v>
      </c>
      <c r="AG51" s="373">
        <v>82.219398971009127</v>
      </c>
      <c r="AH51" s="373">
        <v>359.07737038306385</v>
      </c>
      <c r="AI51" s="374">
        <v>181.62949844071534</v>
      </c>
      <c r="AJ51" s="424"/>
      <c r="AK51" s="424"/>
      <c r="AL51" s="424"/>
      <c r="AM51" s="424"/>
      <c r="AN51" s="424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N51" s="365"/>
      <c r="BO51" s="365"/>
      <c r="BP51" s="365"/>
      <c r="BQ51" s="365"/>
      <c r="BR51" s="365"/>
      <c r="BS51" s="365"/>
      <c r="BV51" s="365"/>
      <c r="BW51" s="365"/>
      <c r="BX51" s="365"/>
    </row>
    <row r="52" spans="1:76" x14ac:dyDescent="0.2">
      <c r="A52" s="4" t="s">
        <v>3</v>
      </c>
      <c r="B52" s="4" t="s">
        <v>4</v>
      </c>
      <c r="C52" s="139" t="s">
        <v>227</v>
      </c>
      <c r="D52" s="461">
        <f>E52</f>
        <v>0.19274302726068457</v>
      </c>
      <c r="E52" s="111">
        <v>0.19274302726068457</v>
      </c>
      <c r="F52" s="111">
        <v>4.3761888662445271E-2</v>
      </c>
      <c r="G52" s="111">
        <v>0.3217453970374155</v>
      </c>
      <c r="H52" s="461">
        <v>2.9847367067012711E-2</v>
      </c>
      <c r="I52" s="460">
        <f t="shared" si="2"/>
        <v>0.58809768002755802</v>
      </c>
      <c r="J52" s="343">
        <f>I52*1000/GDP!C5</f>
        <v>1.8170342770070815E-3</v>
      </c>
      <c r="K52" s="89"/>
      <c r="L52" s="89"/>
      <c r="M52" s="391"/>
      <c r="N52" s="391"/>
      <c r="O52" s="391"/>
      <c r="P52" s="391"/>
      <c r="Q52" s="89"/>
      <c r="R52" s="403" t="s">
        <v>227</v>
      </c>
      <c r="S52" s="391">
        <v>1.7170543153291438</v>
      </c>
      <c r="T52" s="391">
        <v>4.9798137069829966</v>
      </c>
      <c r="U52" s="391">
        <v>1.6724336238019539</v>
      </c>
      <c r="V52" s="404">
        <v>2.9038823088820331</v>
      </c>
      <c r="W52" s="424"/>
      <c r="X52" s="424"/>
      <c r="Y52" s="424"/>
      <c r="Z52" s="424"/>
      <c r="AA52" s="424"/>
      <c r="AB52" s="373"/>
      <c r="AC52" s="373"/>
      <c r="AD52" s="89"/>
      <c r="AE52" s="403" t="s">
        <v>227</v>
      </c>
      <c r="AF52" s="373">
        <v>214.76822397465503</v>
      </c>
      <c r="AG52" s="373">
        <v>214.76822397465503</v>
      </c>
      <c r="AH52" s="373">
        <v>859.07289589862012</v>
      </c>
      <c r="AI52" s="374">
        <v>859.07289589862012</v>
      </c>
      <c r="AJ52" s="424"/>
      <c r="AK52" s="424"/>
      <c r="AL52" s="424"/>
      <c r="AM52" s="424"/>
      <c r="AN52" s="424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</row>
    <row r="53" spans="1:76" x14ac:dyDescent="0.2">
      <c r="A53" s="4" t="s">
        <v>5</v>
      </c>
      <c r="B53" s="5" t="s">
        <v>6</v>
      </c>
      <c r="C53" s="139">
        <v>3.4965284314718219E-3</v>
      </c>
      <c r="D53" s="461">
        <f>E53+C53</f>
        <v>0.13863694561221093</v>
      </c>
      <c r="E53" s="111">
        <v>0.1351404171807391</v>
      </c>
      <c r="F53" s="111">
        <v>9.1224922854361533E-3</v>
      </c>
      <c r="G53" s="111">
        <v>5.6080041844910555E-2</v>
      </c>
      <c r="H53" s="461">
        <v>1.5630089234729659E-2</v>
      </c>
      <c r="I53" s="460">
        <f t="shared" si="2"/>
        <v>0.21946956897728731</v>
      </c>
      <c r="J53" s="343">
        <f>I53*1000/GDP!C6</f>
        <v>5.6568549963086751E-4</v>
      </c>
      <c r="K53" s="89"/>
      <c r="L53" s="89"/>
      <c r="M53" s="391"/>
      <c r="N53" s="391"/>
      <c r="O53" s="391"/>
      <c r="P53" s="391"/>
      <c r="Q53" s="89"/>
      <c r="R53" s="403">
        <v>0.38423389356833204</v>
      </c>
      <c r="S53" s="391">
        <v>1.3616610985636028</v>
      </c>
      <c r="T53" s="391">
        <v>6.0197570815297574</v>
      </c>
      <c r="U53" s="391">
        <v>0.98078405237845934</v>
      </c>
      <c r="V53" s="404">
        <v>1.0005681789253695</v>
      </c>
      <c r="W53" s="424"/>
      <c r="X53" s="424"/>
      <c r="Y53" s="424"/>
      <c r="Z53" s="424"/>
      <c r="AA53" s="424"/>
      <c r="AB53" s="373"/>
      <c r="AC53" s="373"/>
      <c r="AD53" s="89"/>
      <c r="AE53" s="372">
        <v>114.8859341769313</v>
      </c>
      <c r="AF53" s="373">
        <v>117.85841231194101</v>
      </c>
      <c r="AG53" s="373">
        <v>114.8859341769313</v>
      </c>
      <c r="AH53" s="373">
        <v>459.5437367077252</v>
      </c>
      <c r="AI53" s="374">
        <v>459.5437367077252</v>
      </c>
      <c r="AJ53" s="424"/>
      <c r="AK53" s="424"/>
      <c r="AL53" s="424"/>
      <c r="AM53" s="424"/>
      <c r="AN53" s="424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</row>
    <row r="54" spans="1:76" x14ac:dyDescent="0.2">
      <c r="A54" s="4" t="s">
        <v>7</v>
      </c>
      <c r="B54" s="5" t="s">
        <v>8</v>
      </c>
      <c r="C54" s="139" t="s">
        <v>227</v>
      </c>
      <c r="D54" s="461">
        <f>E54</f>
        <v>1.1778307835001618E-3</v>
      </c>
      <c r="E54" s="111">
        <v>1.1778307835001618E-3</v>
      </c>
      <c r="F54" s="111">
        <v>1.9874326095400277E-4</v>
      </c>
      <c r="G54" s="111">
        <v>1.4411501052644035E-3</v>
      </c>
      <c r="H54" s="461">
        <v>3.3366639981375961E-4</v>
      </c>
      <c r="I54" s="460">
        <f t="shared" si="2"/>
        <v>3.1513905495323276E-3</v>
      </c>
      <c r="J54" s="343">
        <f>I54*1000/GDP!C7</f>
        <v>3.1022508953499837E-5</v>
      </c>
      <c r="K54" s="89"/>
      <c r="L54" s="89"/>
      <c r="M54" s="391"/>
      <c r="N54" s="391"/>
      <c r="O54" s="391"/>
      <c r="P54" s="391"/>
      <c r="Q54" s="89"/>
      <c r="R54" s="403" t="s">
        <v>227</v>
      </c>
      <c r="S54" s="391">
        <v>8.3379421994648095E-2</v>
      </c>
      <c r="T54" s="391">
        <v>0.14572294774045139</v>
      </c>
      <c r="U54" s="391">
        <v>4.4755748742496264E-2</v>
      </c>
      <c r="V54" s="404">
        <v>7.7602884012501344E-2</v>
      </c>
      <c r="W54" s="424"/>
      <c r="X54" s="424"/>
      <c r="Y54" s="424"/>
      <c r="Z54" s="424"/>
      <c r="AA54" s="424"/>
      <c r="AB54" s="373"/>
      <c r="AC54" s="373"/>
      <c r="AD54" s="89"/>
      <c r="AE54" s="403" t="s">
        <v>227</v>
      </c>
      <c r="AF54" s="373">
        <v>5.4075967224387069</v>
      </c>
      <c r="AG54" s="373">
        <v>5.407596722438706</v>
      </c>
      <c r="AH54" s="373">
        <v>21.630386889754824</v>
      </c>
      <c r="AI54" s="374">
        <v>21.630386889754824</v>
      </c>
      <c r="AJ54" s="424"/>
      <c r="AK54" s="424"/>
      <c r="AL54" s="424"/>
      <c r="AM54" s="424"/>
      <c r="AN54" s="424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</row>
    <row r="55" spans="1:76" x14ac:dyDescent="0.2">
      <c r="A55" s="4" t="s">
        <v>9</v>
      </c>
      <c r="B55" s="5" t="s">
        <v>10</v>
      </c>
      <c r="C55" s="139" t="s">
        <v>227</v>
      </c>
      <c r="D55" s="461">
        <f>E55</f>
        <v>1.3862047345577495E-3</v>
      </c>
      <c r="E55" s="111">
        <v>1.3862047345577495E-3</v>
      </c>
      <c r="F55" s="111">
        <v>1.4082479209722098E-3</v>
      </c>
      <c r="G55" s="111">
        <v>2.0053848845004766E-3</v>
      </c>
      <c r="H55" s="461">
        <v>1.6244181617069528E-3</v>
      </c>
      <c r="I55" s="460">
        <f t="shared" si="2"/>
        <v>6.4242557017373889E-3</v>
      </c>
      <c r="J55" s="343">
        <f>I55*1000/GDP!C8</f>
        <v>8.7599106886529154E-5</v>
      </c>
      <c r="K55" s="89"/>
      <c r="L55" s="89"/>
      <c r="M55" s="391"/>
      <c r="N55" s="391"/>
      <c r="O55" s="391"/>
      <c r="P55" s="391"/>
      <c r="Q55" s="89"/>
      <c r="R55" s="403" t="s">
        <v>227</v>
      </c>
      <c r="S55" s="391">
        <v>0.23815935855522935</v>
      </c>
      <c r="T55" s="391">
        <v>0.39232342559722799</v>
      </c>
      <c r="U55" s="391">
        <v>0.16801905577910764</v>
      </c>
      <c r="V55" s="404">
        <v>0.16400744737043108</v>
      </c>
      <c r="W55" s="424"/>
      <c r="X55" s="424"/>
      <c r="Y55" s="424"/>
      <c r="Z55" s="424"/>
      <c r="AA55" s="424"/>
      <c r="AB55" s="373"/>
      <c r="AC55" s="373"/>
      <c r="AD55" s="89"/>
      <c r="AE55" s="403" t="s">
        <v>227</v>
      </c>
      <c r="AF55" s="373">
        <v>18.776138248538327</v>
      </c>
      <c r="AG55" s="373">
        <v>18.776138248538327</v>
      </c>
      <c r="AH55" s="373">
        <v>75.104552994153309</v>
      </c>
      <c r="AI55" s="374">
        <v>75.104552994153309</v>
      </c>
      <c r="AJ55" s="424"/>
      <c r="AK55" s="424"/>
      <c r="AL55" s="424"/>
      <c r="AM55" s="424"/>
      <c r="AN55" s="424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</row>
    <row r="56" spans="1:76" x14ac:dyDescent="0.2">
      <c r="A56" s="4" t="s">
        <v>11</v>
      </c>
      <c r="B56" s="5" t="s">
        <v>12</v>
      </c>
      <c r="C56" s="139" t="s">
        <v>333</v>
      </c>
      <c r="D56" s="461" t="s">
        <v>333</v>
      </c>
      <c r="E56" s="111" t="s">
        <v>333</v>
      </c>
      <c r="F56" s="111" t="s">
        <v>333</v>
      </c>
      <c r="G56" s="111" t="s">
        <v>333</v>
      </c>
      <c r="H56" s="461" t="s">
        <v>333</v>
      </c>
      <c r="I56" s="460" t="s">
        <v>333</v>
      </c>
      <c r="J56" s="462" t="s">
        <v>333</v>
      </c>
      <c r="K56" s="89"/>
      <c r="L56" s="89"/>
      <c r="M56" s="391"/>
      <c r="N56" s="391"/>
      <c r="O56" s="391"/>
      <c r="P56" s="391"/>
      <c r="Q56" s="89"/>
      <c r="R56" s="403" t="s">
        <v>333</v>
      </c>
      <c r="S56" s="461" t="s">
        <v>333</v>
      </c>
      <c r="T56" s="391" t="s">
        <v>333</v>
      </c>
      <c r="U56" s="391" t="s">
        <v>333</v>
      </c>
      <c r="V56" s="404" t="s">
        <v>333</v>
      </c>
      <c r="W56" s="424"/>
      <c r="X56" s="424"/>
      <c r="Y56" s="424"/>
      <c r="Z56" s="424"/>
      <c r="AA56" s="424"/>
      <c r="AB56" s="391"/>
      <c r="AC56" s="391"/>
      <c r="AD56" s="89"/>
      <c r="AE56" s="403" t="s">
        <v>333</v>
      </c>
      <c r="AF56" s="461" t="s">
        <v>333</v>
      </c>
      <c r="AG56" s="391" t="s">
        <v>333</v>
      </c>
      <c r="AH56" s="391" t="s">
        <v>333</v>
      </c>
      <c r="AI56" s="404" t="s">
        <v>333</v>
      </c>
      <c r="AJ56" s="424"/>
      <c r="AK56" s="424"/>
      <c r="AL56" s="424"/>
      <c r="AM56" s="424"/>
      <c r="AN56" s="424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</row>
    <row r="57" spans="1:76" x14ac:dyDescent="0.2">
      <c r="A57" s="4" t="s">
        <v>13</v>
      </c>
      <c r="B57" s="5" t="s">
        <v>14</v>
      </c>
      <c r="C57" s="139" t="s">
        <v>227</v>
      </c>
      <c r="D57" s="461">
        <f>E57</f>
        <v>1.1319899794791267E-2</v>
      </c>
      <c r="E57" s="111">
        <v>1.1319899794791267E-2</v>
      </c>
      <c r="F57" s="111">
        <v>1.3359459752499598E-2</v>
      </c>
      <c r="G57" s="111">
        <v>1.871133563745328E-2</v>
      </c>
      <c r="H57" s="461">
        <v>4.4036846429680284E-3</v>
      </c>
      <c r="I57" s="460">
        <f t="shared" si="2"/>
        <v>4.7794379827712175E-2</v>
      </c>
      <c r="J57" s="343">
        <f>I57*1000/GDP!C10</f>
        <v>1.768995988855946E-4</v>
      </c>
      <c r="K57" s="89"/>
      <c r="L57" s="89"/>
      <c r="M57" s="391"/>
      <c r="N57" s="391"/>
      <c r="O57" s="391"/>
      <c r="P57" s="391"/>
      <c r="Q57" s="89"/>
      <c r="R57" s="403" t="s">
        <v>227</v>
      </c>
      <c r="S57" s="391">
        <v>0.18392661420635129</v>
      </c>
      <c r="T57" s="391">
        <v>0.67799859295612463</v>
      </c>
      <c r="U57" s="391">
        <v>0.13507441471861734</v>
      </c>
      <c r="V57" s="404">
        <v>0.31267570340105799</v>
      </c>
      <c r="W57" s="424"/>
      <c r="X57" s="424"/>
      <c r="Y57" s="424"/>
      <c r="Z57" s="424"/>
      <c r="AA57" s="424"/>
      <c r="AB57" s="373"/>
      <c r="AC57" s="373"/>
      <c r="AD57" s="89"/>
      <c r="AE57" s="403" t="s">
        <v>227</v>
      </c>
      <c r="AF57" s="373">
        <v>19.41590253034078</v>
      </c>
      <c r="AG57" s="373">
        <v>19.41590253034078</v>
      </c>
      <c r="AH57" s="373">
        <v>77.663610121363121</v>
      </c>
      <c r="AI57" s="374">
        <v>77.663610121363121</v>
      </c>
      <c r="AJ57" s="424"/>
      <c r="AK57" s="424"/>
      <c r="AL57" s="424"/>
      <c r="AM57" s="424"/>
      <c r="AN57" s="424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</row>
    <row r="58" spans="1:76" x14ac:dyDescent="0.2">
      <c r="A58" s="4" t="s">
        <v>15</v>
      </c>
      <c r="B58" s="5" t="s">
        <v>16</v>
      </c>
      <c r="C58" s="139" t="s">
        <v>227</v>
      </c>
      <c r="D58" s="461">
        <f>E58</f>
        <v>8.4736871154204012E-3</v>
      </c>
      <c r="E58" s="111">
        <v>8.4736871154204012E-3</v>
      </c>
      <c r="F58" s="111">
        <v>1.2190360704933942E-2</v>
      </c>
      <c r="G58" s="111">
        <v>2.3460614184339732E-3</v>
      </c>
      <c r="H58" s="461">
        <v>2.7475012599890384E-3</v>
      </c>
      <c r="I58" s="460">
        <f t="shared" si="2"/>
        <v>2.5757610498777353E-2</v>
      </c>
      <c r="J58" s="343">
        <f>I58*1000/GDP!C11</f>
        <v>1.250175239709237E-4</v>
      </c>
      <c r="K58" s="89"/>
      <c r="L58" s="89"/>
      <c r="M58" s="391"/>
      <c r="N58" s="391"/>
      <c r="O58" s="391"/>
      <c r="P58" s="391"/>
      <c r="Q58" s="89"/>
      <c r="R58" s="403" t="s">
        <v>227</v>
      </c>
      <c r="S58" s="391">
        <v>0.34582194952308121</v>
      </c>
      <c r="T58" s="391">
        <v>0.30057378593003253</v>
      </c>
      <c r="U58" s="391">
        <v>0.18290157801441148</v>
      </c>
      <c r="V58" s="404">
        <v>0.27743868392618143</v>
      </c>
      <c r="W58" s="424"/>
      <c r="X58" s="424"/>
      <c r="Y58" s="424"/>
      <c r="Z58" s="424"/>
      <c r="AA58" s="424"/>
      <c r="AB58" s="373"/>
      <c r="AC58" s="373"/>
      <c r="AD58" s="89"/>
      <c r="AE58" s="403" t="s">
        <v>227</v>
      </c>
      <c r="AF58" s="373">
        <v>26.136049375707557</v>
      </c>
      <c r="AG58" s="373">
        <v>26.136049375707557</v>
      </c>
      <c r="AH58" s="373">
        <v>104.5441975028302</v>
      </c>
      <c r="AI58" s="374">
        <v>104.54419750283023</v>
      </c>
      <c r="AJ58" s="424"/>
      <c r="AK58" s="424"/>
      <c r="AL58" s="424"/>
      <c r="AM58" s="424"/>
      <c r="AN58" s="424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</row>
    <row r="59" spans="1:76" x14ac:dyDescent="0.2">
      <c r="A59" s="4" t="s">
        <v>17</v>
      </c>
      <c r="B59" s="5" t="s">
        <v>18</v>
      </c>
      <c r="C59" s="139" t="s">
        <v>227</v>
      </c>
      <c r="D59" s="461">
        <f>E59</f>
        <v>4.9965107317351308E-5</v>
      </c>
      <c r="E59" s="111">
        <v>4.9965107317351308E-5</v>
      </c>
      <c r="F59" s="111">
        <v>2.498255365867566E-4</v>
      </c>
      <c r="G59" s="111">
        <v>0</v>
      </c>
      <c r="H59" s="461">
        <v>2.901011678020021E-3</v>
      </c>
      <c r="I59" s="460">
        <f t="shared" si="2"/>
        <v>3.2008023219241288E-3</v>
      </c>
      <c r="J59" s="343">
        <f>I59*1000/GDP!C12</f>
        <v>1.1106569700281511E-4</v>
      </c>
      <c r="K59" s="89"/>
      <c r="L59" s="89"/>
      <c r="M59" s="391"/>
      <c r="N59" s="391"/>
      <c r="O59" s="391"/>
      <c r="P59" s="391"/>
      <c r="Q59" s="89"/>
      <c r="R59" s="403" t="s">
        <v>227</v>
      </c>
      <c r="S59" s="391">
        <v>0.10482190346297478</v>
      </c>
      <c r="T59" s="391">
        <v>0.10482190346297478</v>
      </c>
      <c r="U59" s="391" t="s">
        <v>312</v>
      </c>
      <c r="V59" s="404">
        <v>9.3070634521014467E-2</v>
      </c>
      <c r="W59" s="424"/>
      <c r="X59" s="424"/>
      <c r="Y59" s="424"/>
      <c r="Z59" s="424"/>
      <c r="AA59" s="424"/>
      <c r="AB59" s="391"/>
      <c r="AC59" s="373"/>
      <c r="AD59" s="89"/>
      <c r="AE59" s="403" t="s">
        <v>227</v>
      </c>
      <c r="AF59" s="373">
        <v>11.521547384384876</v>
      </c>
      <c r="AG59" s="373">
        <v>11.521547384384876</v>
      </c>
      <c r="AH59" s="391" t="s">
        <v>312</v>
      </c>
      <c r="AI59" s="374">
        <v>46.086189537539511</v>
      </c>
      <c r="AJ59" s="424"/>
      <c r="AK59" s="424"/>
      <c r="AL59" s="424"/>
      <c r="AM59" s="424"/>
      <c r="AN59" s="424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</row>
    <row r="60" spans="1:76" x14ac:dyDescent="0.2">
      <c r="A60" s="4" t="s">
        <v>19</v>
      </c>
      <c r="B60" s="5" t="s">
        <v>20</v>
      </c>
      <c r="C60" s="139" t="s">
        <v>227</v>
      </c>
      <c r="D60" s="461">
        <f>E60</f>
        <v>2.5814136643530251E-2</v>
      </c>
      <c r="E60" s="111">
        <v>2.5814136643530251E-2</v>
      </c>
      <c r="F60" s="111">
        <v>2.9281170729089771E-3</v>
      </c>
      <c r="G60" s="111">
        <v>2.5410470508060983E-2</v>
      </c>
      <c r="H60" s="461">
        <v>1.5165698191495337E-2</v>
      </c>
      <c r="I60" s="460">
        <f t="shared" si="2"/>
        <v>6.9318422415995548E-2</v>
      </c>
      <c r="J60" s="343">
        <f>I60*1000/GDP!C13</f>
        <v>3.9600344149216224E-4</v>
      </c>
      <c r="K60" s="89"/>
      <c r="L60" s="89"/>
      <c r="M60" s="391"/>
      <c r="N60" s="391"/>
      <c r="O60" s="391"/>
      <c r="P60" s="391"/>
      <c r="Q60" s="89"/>
      <c r="R60" s="403" t="s">
        <v>227</v>
      </c>
      <c r="S60" s="391">
        <v>0.68673091143217846</v>
      </c>
      <c r="T60" s="391">
        <v>0.82479521418749013</v>
      </c>
      <c r="U60" s="391">
        <v>0.48865071584929798</v>
      </c>
      <c r="V60" s="404">
        <v>0.46408505626289898</v>
      </c>
      <c r="W60" s="424"/>
      <c r="X60" s="424"/>
      <c r="Y60" s="424"/>
      <c r="Z60" s="424"/>
      <c r="AA60" s="424"/>
      <c r="AB60" s="373"/>
      <c r="AC60" s="373"/>
      <c r="AD60" s="89"/>
      <c r="AE60" s="403" t="s">
        <v>227</v>
      </c>
      <c r="AF60" s="373">
        <v>80.08875868379188</v>
      </c>
      <c r="AG60" s="373">
        <v>80.08875868379188</v>
      </c>
      <c r="AH60" s="373">
        <v>320.35503473516752</v>
      </c>
      <c r="AI60" s="374">
        <v>320.35503473516752</v>
      </c>
      <c r="AJ60" s="424"/>
      <c r="AK60" s="424"/>
      <c r="AL60" s="424"/>
      <c r="AM60" s="424"/>
      <c r="AN60" s="424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</row>
    <row r="61" spans="1:76" x14ac:dyDescent="0.2">
      <c r="A61" s="4" t="s">
        <v>21</v>
      </c>
      <c r="B61" s="5" t="s">
        <v>22</v>
      </c>
      <c r="C61" s="139">
        <v>0.1442433962789447</v>
      </c>
      <c r="D61" s="461">
        <f>E61+C61</f>
        <v>0.41433842955183886</v>
      </c>
      <c r="E61" s="111">
        <v>0.27009503327289419</v>
      </c>
      <c r="F61" s="111">
        <v>7.2782924783545741E-2</v>
      </c>
      <c r="G61" s="111">
        <v>0.19137742396645441</v>
      </c>
      <c r="H61" s="461">
        <v>2.4901252438145997E-2</v>
      </c>
      <c r="I61" s="460">
        <f t="shared" si="2"/>
        <v>0.70340003073998503</v>
      </c>
      <c r="J61" s="343">
        <f>I61*1000/GDP!C14</f>
        <v>3.4674058478580122E-4</v>
      </c>
      <c r="K61" s="89"/>
      <c r="L61" s="89"/>
      <c r="M61" s="391"/>
      <c r="N61" s="391"/>
      <c r="O61" s="391"/>
      <c r="P61" s="391"/>
      <c r="Q61" s="89"/>
      <c r="R61" s="403">
        <v>0.28860223345126984</v>
      </c>
      <c r="S61" s="391">
        <v>0.51542773851947488</v>
      </c>
      <c r="T61" s="391">
        <v>0.83333668230027502</v>
      </c>
      <c r="U61" s="391">
        <v>0.62140122000635145</v>
      </c>
      <c r="V61" s="404">
        <v>0.72088166495746442</v>
      </c>
      <c r="W61" s="424"/>
      <c r="X61" s="424"/>
      <c r="Y61" s="424"/>
      <c r="Z61" s="424"/>
      <c r="AA61" s="424"/>
      <c r="AB61" s="373"/>
      <c r="AC61" s="373"/>
      <c r="AD61" s="89"/>
      <c r="AE61" s="372">
        <v>86.29206780192969</v>
      </c>
      <c r="AF61" s="373">
        <v>132.37607305317491</v>
      </c>
      <c r="AG61" s="373">
        <v>86.292067801929676</v>
      </c>
      <c r="AH61" s="373">
        <v>345.1682712077187</v>
      </c>
      <c r="AI61" s="374">
        <v>345.1682712077187</v>
      </c>
      <c r="AJ61" s="424"/>
      <c r="AK61" s="424"/>
      <c r="AL61" s="424"/>
      <c r="AM61" s="424"/>
      <c r="AN61" s="424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</row>
    <row r="62" spans="1:76" x14ac:dyDescent="0.2">
      <c r="A62" s="4" t="s">
        <v>23</v>
      </c>
      <c r="B62" s="5" t="s">
        <v>24</v>
      </c>
      <c r="C62" s="139">
        <v>7.6903532949800041E-2</v>
      </c>
      <c r="D62" s="461">
        <f>E62+C62</f>
        <v>0.80845651059099033</v>
      </c>
      <c r="E62" s="111">
        <v>0.73155297764119032</v>
      </c>
      <c r="F62" s="111">
        <v>0.27717009966724093</v>
      </c>
      <c r="G62" s="111">
        <v>0.79053827241144226</v>
      </c>
      <c r="H62" s="461">
        <v>0.1190406972084237</v>
      </c>
      <c r="I62" s="460">
        <f t="shared" si="2"/>
        <v>1.995205579878097</v>
      </c>
      <c r="J62" s="343">
        <f>I62*1000/GDP!C15</f>
        <v>6.7443758879707171E-4</v>
      </c>
      <c r="K62" s="89"/>
      <c r="L62" s="89"/>
      <c r="M62" s="391"/>
      <c r="N62" s="391"/>
      <c r="O62" s="391"/>
      <c r="P62" s="391"/>
      <c r="Q62" s="89"/>
      <c r="R62" s="403">
        <v>0.3042070132507913</v>
      </c>
      <c r="S62" s="391">
        <v>1.0021301399011522</v>
      </c>
      <c r="T62" s="391">
        <v>2.6187582365461113</v>
      </c>
      <c r="U62" s="391">
        <v>0.75514463572847146</v>
      </c>
      <c r="V62" s="404">
        <v>0.99657352236627861</v>
      </c>
      <c r="W62" s="424"/>
      <c r="X62" s="424"/>
      <c r="Y62" s="424"/>
      <c r="Z62" s="424"/>
      <c r="AA62" s="424"/>
      <c r="AB62" s="373"/>
      <c r="AC62" s="373"/>
      <c r="AD62" s="89"/>
      <c r="AE62" s="372">
        <v>90.957896961986592</v>
      </c>
      <c r="AF62" s="373">
        <v>100.51972479927484</v>
      </c>
      <c r="AG62" s="373">
        <v>90.957896961986563</v>
      </c>
      <c r="AH62" s="373">
        <v>363.83158784794637</v>
      </c>
      <c r="AI62" s="374">
        <v>363.83158784794631</v>
      </c>
      <c r="AJ62" s="424"/>
      <c r="AK62" s="424"/>
      <c r="AL62" s="424"/>
      <c r="AM62" s="424"/>
      <c r="AN62" s="424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</row>
    <row r="63" spans="1:76" x14ac:dyDescent="0.2">
      <c r="A63" s="4" t="s">
        <v>25</v>
      </c>
      <c r="B63" s="5" t="s">
        <v>26</v>
      </c>
      <c r="C63" s="139" t="s">
        <v>227</v>
      </c>
      <c r="D63" s="461">
        <f>E63</f>
        <v>1.4350520467326911E-3</v>
      </c>
      <c r="E63" s="111">
        <v>1.4350520467326911E-3</v>
      </c>
      <c r="F63" s="111">
        <v>4.6851032535234899E-3</v>
      </c>
      <c r="G63" s="111">
        <v>1.864238971471614E-4</v>
      </c>
      <c r="H63" s="461">
        <v>1.2192394820850162E-3</v>
      </c>
      <c r="I63" s="460">
        <f t="shared" si="2"/>
        <v>7.525818679488358E-3</v>
      </c>
      <c r="J63" s="343">
        <f>I63*1000/GDP!C16</f>
        <v>3.5425619843195055E-5</v>
      </c>
      <c r="K63" s="89"/>
      <c r="L63" s="89"/>
      <c r="M63" s="391"/>
      <c r="N63" s="391"/>
      <c r="O63" s="391"/>
      <c r="P63" s="391"/>
      <c r="Q63" s="89"/>
      <c r="R63" s="403" t="s">
        <v>227</v>
      </c>
      <c r="S63" s="391">
        <v>0.94409567949502371</v>
      </c>
      <c r="T63" s="391">
        <v>0.42170253296559751</v>
      </c>
      <c r="U63" s="391">
        <v>0.39429334264684818</v>
      </c>
      <c r="V63" s="404">
        <v>0.49418044532036048</v>
      </c>
      <c r="W63" s="424"/>
      <c r="X63" s="424"/>
      <c r="Y63" s="424"/>
      <c r="Z63" s="424"/>
      <c r="AA63" s="424"/>
      <c r="AB63" s="373"/>
      <c r="AC63" s="373"/>
      <c r="AD63" s="89"/>
      <c r="AE63" s="403" t="s">
        <v>227</v>
      </c>
      <c r="AF63" s="373">
        <v>41.935065012893133</v>
      </c>
      <c r="AG63" s="373">
        <v>41.935065012893133</v>
      </c>
      <c r="AH63" s="373">
        <v>167.74026005157253</v>
      </c>
      <c r="AI63" s="374">
        <v>167.74026005157253</v>
      </c>
      <c r="AJ63" s="424"/>
      <c r="AK63" s="424"/>
      <c r="AL63" s="424"/>
      <c r="AM63" s="424"/>
      <c r="AN63" s="424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</row>
    <row r="64" spans="1:76" x14ac:dyDescent="0.2">
      <c r="A64" s="4" t="s">
        <v>27</v>
      </c>
      <c r="B64" s="5" t="s">
        <v>28</v>
      </c>
      <c r="C64" s="139" t="s">
        <v>227</v>
      </c>
      <c r="D64" s="461">
        <f>E64</f>
        <v>1.355151908384573E-2</v>
      </c>
      <c r="E64" s="111">
        <v>1.355151908384573E-2</v>
      </c>
      <c r="F64" s="111">
        <v>1.0746443489536057E-2</v>
      </c>
      <c r="G64" s="111">
        <v>1.2756908095111368E-2</v>
      </c>
      <c r="H64" s="461">
        <v>3.5252961881610725E-3</v>
      </c>
      <c r="I64" s="460">
        <f t="shared" si="2"/>
        <v>4.0580166856654235E-2</v>
      </c>
      <c r="J64" s="343">
        <f>I64*1000/GDP!C17</f>
        <v>2.0954227674469428E-4</v>
      </c>
      <c r="K64" s="89"/>
      <c r="L64" s="89"/>
      <c r="M64" s="391"/>
      <c r="N64" s="391"/>
      <c r="O64" s="391"/>
      <c r="P64" s="391"/>
      <c r="Q64" s="89"/>
      <c r="R64" s="403" t="s">
        <v>227</v>
      </c>
      <c r="S64" s="391">
        <v>0.22889915866499871</v>
      </c>
      <c r="T64" s="391">
        <v>0.63637410952349127</v>
      </c>
      <c r="U64" s="391">
        <v>0.14775354038930916</v>
      </c>
      <c r="V64" s="404">
        <v>0.25618214469342548</v>
      </c>
      <c r="W64" s="424"/>
      <c r="X64" s="424"/>
      <c r="Y64" s="424"/>
      <c r="Z64" s="424"/>
      <c r="AA64" s="424"/>
      <c r="AB64" s="373"/>
      <c r="AC64" s="373"/>
      <c r="AD64" s="89"/>
      <c r="AE64" s="403" t="s">
        <v>227</v>
      </c>
      <c r="AF64" s="373">
        <v>29.367403519408533</v>
      </c>
      <c r="AG64" s="373">
        <v>29.367403519408533</v>
      </c>
      <c r="AH64" s="373">
        <v>117.46961407763413</v>
      </c>
      <c r="AI64" s="374">
        <v>117.46961407763413</v>
      </c>
      <c r="AJ64" s="424"/>
      <c r="AK64" s="424"/>
      <c r="AL64" s="424"/>
      <c r="AM64" s="424"/>
      <c r="AN64" s="424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</row>
    <row r="65" spans="1:58" x14ac:dyDescent="0.2">
      <c r="A65" s="4" t="s">
        <v>29</v>
      </c>
      <c r="B65" s="5" t="s">
        <v>30</v>
      </c>
      <c r="C65" s="139" t="s">
        <v>227</v>
      </c>
      <c r="D65" s="461">
        <f>E65</f>
        <v>2.2383602416396302E-3</v>
      </c>
      <c r="E65" s="111">
        <v>2.2383602416396302E-3</v>
      </c>
      <c r="F65" s="111">
        <v>1.0116030700013131E-2</v>
      </c>
      <c r="G65" s="111">
        <v>0</v>
      </c>
      <c r="H65" s="461">
        <v>1.0876247822419586E-3</v>
      </c>
      <c r="I65" s="460">
        <f t="shared" si="2"/>
        <v>1.344201572389472E-2</v>
      </c>
      <c r="J65" s="343">
        <f>I65*1000/GDP!C18</f>
        <v>5.3360177697261017E-5</v>
      </c>
      <c r="K65" s="89"/>
      <c r="L65" s="89"/>
      <c r="M65" s="391"/>
      <c r="N65" s="391"/>
      <c r="O65" s="391"/>
      <c r="P65" s="391"/>
      <c r="Q65" s="89"/>
      <c r="R65" s="403" t="s">
        <v>227</v>
      </c>
      <c r="S65" s="391">
        <v>1.3859288822052487</v>
      </c>
      <c r="T65" s="391">
        <v>0.57592177978715964</v>
      </c>
      <c r="U65" s="391" t="s">
        <v>312</v>
      </c>
      <c r="V65" s="404">
        <v>1.1329424815020404</v>
      </c>
      <c r="W65" s="424"/>
      <c r="X65" s="424"/>
      <c r="Y65" s="424"/>
      <c r="Z65" s="424"/>
      <c r="AA65" s="424"/>
      <c r="AB65" s="391"/>
      <c r="AC65" s="373"/>
      <c r="AD65" s="89"/>
      <c r="AE65" s="403" t="s">
        <v>227</v>
      </c>
      <c r="AF65" s="373">
        <v>69.363825398084117</v>
      </c>
      <c r="AG65" s="373">
        <v>69.363825398084117</v>
      </c>
      <c r="AH65" s="391" t="s">
        <v>312</v>
      </c>
      <c r="AI65" s="374">
        <v>277.45530159233641</v>
      </c>
      <c r="AJ65" s="424"/>
      <c r="AK65" s="424"/>
      <c r="AL65" s="424"/>
      <c r="AM65" s="424"/>
      <c r="AN65" s="424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</row>
    <row r="66" spans="1:58" x14ac:dyDescent="0.2">
      <c r="A66" s="4" t="s">
        <v>31</v>
      </c>
      <c r="B66" s="5" t="s">
        <v>32</v>
      </c>
      <c r="C66" s="139">
        <v>0.10633382559589472</v>
      </c>
      <c r="D66" s="461">
        <f>E66+C66</f>
        <v>0.81556619376740858</v>
      </c>
      <c r="E66" s="111">
        <v>0.70923236817151392</v>
      </c>
      <c r="F66" s="111">
        <v>0.15763050548169516</v>
      </c>
      <c r="G66" s="111">
        <v>0.32178889273349931</v>
      </c>
      <c r="H66" s="461">
        <v>1.1884624047271333E-2</v>
      </c>
      <c r="I66" s="460">
        <f t="shared" si="2"/>
        <v>1.3068702160298744</v>
      </c>
      <c r="J66" s="343">
        <f>I66*1000/GDP!C19</f>
        <v>7.6390805306261365E-4</v>
      </c>
      <c r="K66" s="89"/>
      <c r="L66" s="89"/>
      <c r="M66" s="391"/>
      <c r="N66" s="391"/>
      <c r="O66" s="391"/>
      <c r="P66" s="391"/>
      <c r="Q66" s="89"/>
      <c r="R66" s="403">
        <v>0.83112260118723391</v>
      </c>
      <c r="S66" s="391">
        <v>1.6173701779165075</v>
      </c>
      <c r="T66" s="391">
        <v>8.8479427471400154</v>
      </c>
      <c r="U66" s="391">
        <v>1.5980277586372664</v>
      </c>
      <c r="V66" s="404">
        <v>1.8443709195764395</v>
      </c>
      <c r="W66" s="424"/>
      <c r="X66" s="424"/>
      <c r="Y66" s="424"/>
      <c r="Z66" s="424"/>
      <c r="AA66" s="424"/>
      <c r="AB66" s="373"/>
      <c r="AC66" s="373"/>
      <c r="AD66" s="89"/>
      <c r="AE66" s="372">
        <v>248.50565775498293</v>
      </c>
      <c r="AF66" s="373">
        <v>285.76362630968543</v>
      </c>
      <c r="AG66" s="373">
        <v>248.50565775498291</v>
      </c>
      <c r="AH66" s="373">
        <v>994.02263101993174</v>
      </c>
      <c r="AI66" s="374">
        <v>994.02263101993174</v>
      </c>
      <c r="AJ66" s="424"/>
      <c r="AK66" s="424"/>
      <c r="AL66" s="424"/>
      <c r="AM66" s="424"/>
      <c r="AN66" s="424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</row>
    <row r="67" spans="1:58" x14ac:dyDescent="0.2">
      <c r="A67" s="4" t="s">
        <v>33</v>
      </c>
      <c r="B67" s="5" t="s">
        <v>34</v>
      </c>
      <c r="C67" s="139" t="s">
        <v>227</v>
      </c>
      <c r="D67" s="461">
        <f>E67</f>
        <v>6.3133180586768026E-5</v>
      </c>
      <c r="E67" s="111">
        <v>6.3133180586768026E-5</v>
      </c>
      <c r="F67" s="111">
        <v>4.0632515025643893E-4</v>
      </c>
      <c r="G67" s="111">
        <v>0</v>
      </c>
      <c r="H67" s="461">
        <v>1.1810658300219474E-2</v>
      </c>
      <c r="I67" s="460">
        <f t="shared" si="2"/>
        <v>1.228011663106268E-2</v>
      </c>
      <c r="J67" s="343">
        <f>I67*1000/GDP!C20</f>
        <v>3.3175158393836937E-4</v>
      </c>
      <c r="K67" s="89"/>
      <c r="L67" s="89"/>
      <c r="M67" s="391"/>
      <c r="N67" s="391"/>
      <c r="O67" s="391"/>
      <c r="P67" s="391"/>
      <c r="Q67" s="89"/>
      <c r="R67" s="403" t="s">
        <v>227</v>
      </c>
      <c r="S67" s="391">
        <v>7.9569208617492698E-2</v>
      </c>
      <c r="T67" s="391">
        <v>7.9569208617492698E-2</v>
      </c>
      <c r="U67" s="391" t="s">
        <v>312</v>
      </c>
      <c r="V67" s="404">
        <v>6.2470423676184675E-2</v>
      </c>
      <c r="W67" s="424"/>
      <c r="X67" s="424"/>
      <c r="Y67" s="424"/>
      <c r="Z67" s="424"/>
      <c r="AA67" s="424"/>
      <c r="AB67" s="391"/>
      <c r="AC67" s="373"/>
      <c r="AD67" s="89"/>
      <c r="AE67" s="403" t="s">
        <v>227</v>
      </c>
      <c r="AF67" s="373">
        <v>7.7334376219950087</v>
      </c>
      <c r="AG67" s="373">
        <v>7.7334376219950087</v>
      </c>
      <c r="AH67" s="391" t="s">
        <v>312</v>
      </c>
      <c r="AI67" s="374">
        <v>30.933750487980035</v>
      </c>
      <c r="AJ67" s="424"/>
      <c r="AK67" s="424"/>
      <c r="AL67" s="424"/>
      <c r="AM67" s="424"/>
      <c r="AN67" s="424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</row>
    <row r="68" spans="1:58" x14ac:dyDescent="0.2">
      <c r="A68" s="4" t="s">
        <v>35</v>
      </c>
      <c r="B68" s="5" t="s">
        <v>36</v>
      </c>
      <c r="C68" s="139" t="s">
        <v>227</v>
      </c>
      <c r="D68" s="461">
        <f>E68</f>
        <v>9.828130939390974E-6</v>
      </c>
      <c r="E68" s="111">
        <v>9.828130939390974E-6</v>
      </c>
      <c r="F68" s="111">
        <v>1.4138008031664884E-4</v>
      </c>
      <c r="G68" s="111">
        <v>0</v>
      </c>
      <c r="H68" s="461">
        <v>3.1411383749556294E-3</v>
      </c>
      <c r="I68" s="460">
        <f t="shared" si="2"/>
        <v>3.2923465862116689E-3</v>
      </c>
      <c r="J68" s="343">
        <f>I68*1000/GDP!C21</f>
        <v>5.1808815166671946E-5</v>
      </c>
      <c r="K68" s="89"/>
      <c r="L68" s="89"/>
      <c r="M68" s="391"/>
      <c r="N68" s="391"/>
      <c r="O68" s="391"/>
      <c r="P68" s="391"/>
      <c r="Q68" s="89"/>
      <c r="R68" s="403" t="s">
        <v>227</v>
      </c>
      <c r="S68" s="391">
        <v>5.7713057731312911E-2</v>
      </c>
      <c r="T68" s="391">
        <v>5.7713057731312897E-2</v>
      </c>
      <c r="U68" s="391" t="s">
        <v>312</v>
      </c>
      <c r="V68" s="404">
        <v>2.2379156276400893E-2</v>
      </c>
      <c r="W68" s="424"/>
      <c r="X68" s="424"/>
      <c r="Y68" s="424"/>
      <c r="Z68" s="424"/>
      <c r="AA68" s="424"/>
      <c r="AB68" s="391"/>
      <c r="AC68" s="373"/>
      <c r="AD68" s="89"/>
      <c r="AE68" s="403" t="s">
        <v>227</v>
      </c>
      <c r="AF68" s="373">
        <v>2.7703959555888562</v>
      </c>
      <c r="AG68" s="373">
        <v>2.7703959555888562</v>
      </c>
      <c r="AH68" s="391" t="s">
        <v>312</v>
      </c>
      <c r="AI68" s="374">
        <v>11.081583822355427</v>
      </c>
      <c r="AJ68" s="424"/>
      <c r="AK68" s="424"/>
      <c r="AL68" s="424"/>
      <c r="AM68" s="424"/>
      <c r="AN68" s="424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</row>
    <row r="69" spans="1:58" x14ac:dyDescent="0.2">
      <c r="A69" s="4" t="s">
        <v>37</v>
      </c>
      <c r="B69" s="5" t="s">
        <v>38</v>
      </c>
      <c r="C69" s="139" t="s">
        <v>227</v>
      </c>
      <c r="D69" s="461">
        <f>E69</f>
        <v>1.487004036944363E-2</v>
      </c>
      <c r="E69" s="111">
        <v>1.487004036944363E-2</v>
      </c>
      <c r="F69" s="111">
        <v>1.3614915237912051E-3</v>
      </c>
      <c r="G69" s="111">
        <v>4.620855536843502E-3</v>
      </c>
      <c r="H69" s="461">
        <v>1.0503377967846677E-3</v>
      </c>
      <c r="I69" s="460">
        <f t="shared" si="2"/>
        <v>2.1902725226863005E-2</v>
      </c>
      <c r="J69" s="343">
        <f>I69*1000/GDP!C22</f>
        <v>5.0611713713982352E-4</v>
      </c>
      <c r="K69" s="89"/>
      <c r="L69" s="89"/>
      <c r="M69" s="391"/>
      <c r="N69" s="391"/>
      <c r="O69" s="391"/>
      <c r="P69" s="391"/>
      <c r="Q69" s="89"/>
      <c r="R69" s="403" t="s">
        <v>227</v>
      </c>
      <c r="S69" s="391">
        <v>3.6277772684606697</v>
      </c>
      <c r="T69" s="391">
        <v>16.796039385139693</v>
      </c>
      <c r="U69" s="391">
        <v>2.7048926326477707</v>
      </c>
      <c r="V69" s="404">
        <v>2.9041517599325068</v>
      </c>
      <c r="W69" s="424"/>
      <c r="X69" s="424"/>
      <c r="Y69" s="424"/>
      <c r="Z69" s="424"/>
      <c r="AA69" s="424"/>
      <c r="AB69" s="373"/>
      <c r="AC69" s="373"/>
      <c r="AD69" s="89"/>
      <c r="AE69" s="403" t="s">
        <v>227</v>
      </c>
      <c r="AF69" s="373">
        <v>319.53749801339166</v>
      </c>
      <c r="AG69" s="373">
        <v>319.5374980133916</v>
      </c>
      <c r="AH69" s="373">
        <v>1278.1499920535664</v>
      </c>
      <c r="AI69" s="374">
        <v>1278.1499920535664</v>
      </c>
      <c r="AJ69" s="424"/>
      <c r="AK69" s="424"/>
      <c r="AL69" s="424"/>
      <c r="AM69" s="424"/>
      <c r="AN69" s="424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</row>
    <row r="70" spans="1:58" x14ac:dyDescent="0.2">
      <c r="A70" s="4" t="s">
        <v>39</v>
      </c>
      <c r="B70" s="5" t="s">
        <v>40</v>
      </c>
      <c r="C70" s="139" t="s">
        <v>333</v>
      </c>
      <c r="D70" s="461" t="s">
        <v>333</v>
      </c>
      <c r="E70" s="111" t="s">
        <v>333</v>
      </c>
      <c r="F70" s="111" t="s">
        <v>333</v>
      </c>
      <c r="G70" s="111" t="s">
        <v>333</v>
      </c>
      <c r="H70" s="461" t="s">
        <v>333</v>
      </c>
      <c r="I70" s="460" t="s">
        <v>333</v>
      </c>
      <c r="J70" s="462" t="s">
        <v>333</v>
      </c>
      <c r="K70" s="89"/>
      <c r="L70" s="89"/>
      <c r="M70" s="391"/>
      <c r="N70" s="391"/>
      <c r="O70" s="391"/>
      <c r="P70" s="391"/>
      <c r="Q70" s="89"/>
      <c r="R70" s="403" t="s">
        <v>333</v>
      </c>
      <c r="S70" s="461" t="s">
        <v>333</v>
      </c>
      <c r="T70" s="391" t="s">
        <v>333</v>
      </c>
      <c r="U70" s="391" t="s">
        <v>333</v>
      </c>
      <c r="V70" s="404" t="s">
        <v>333</v>
      </c>
      <c r="W70" s="424"/>
      <c r="X70" s="424"/>
      <c r="Y70" s="424"/>
      <c r="Z70" s="424"/>
      <c r="AA70" s="424"/>
      <c r="AB70" s="391"/>
      <c r="AC70" s="391"/>
      <c r="AD70" s="89"/>
      <c r="AE70" s="403" t="s">
        <v>333</v>
      </c>
      <c r="AF70" s="461" t="s">
        <v>333</v>
      </c>
      <c r="AG70" s="391" t="s">
        <v>333</v>
      </c>
      <c r="AH70" s="391" t="s">
        <v>333</v>
      </c>
      <c r="AI70" s="404" t="s">
        <v>333</v>
      </c>
      <c r="AJ70" s="424"/>
      <c r="AK70" s="424"/>
      <c r="AL70" s="424"/>
      <c r="AM70" s="424"/>
      <c r="AN70" s="424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</row>
    <row r="71" spans="1:58" x14ac:dyDescent="0.2">
      <c r="A71" s="4" t="s">
        <v>41</v>
      </c>
      <c r="B71" s="5" t="s">
        <v>42</v>
      </c>
      <c r="C71" s="139">
        <v>1.7514415463406722E-3</v>
      </c>
      <c r="D71" s="461">
        <f>E71+C71</f>
        <v>7.6189567110943296E-2</v>
      </c>
      <c r="E71" s="111">
        <v>7.4438125564602622E-2</v>
      </c>
      <c r="F71" s="111">
        <v>9.383714421806702E-3</v>
      </c>
      <c r="G71" s="111">
        <v>2.3094619950083585E-2</v>
      </c>
      <c r="H71" s="461">
        <v>6.4106386461980211E-3</v>
      </c>
      <c r="I71" s="460">
        <f t="shared" si="2"/>
        <v>0.1150785401290316</v>
      </c>
      <c r="J71" s="343">
        <f>I71*1000/GDP!C24</f>
        <v>1.8219498043774783E-4</v>
      </c>
      <c r="K71" s="89"/>
      <c r="L71" s="89"/>
      <c r="M71" s="391"/>
      <c r="N71" s="391"/>
      <c r="O71" s="391"/>
      <c r="P71" s="391"/>
      <c r="Q71" s="89"/>
      <c r="R71" s="403">
        <v>0.17584754481332049</v>
      </c>
      <c r="S71" s="391">
        <v>0.46807651251248295</v>
      </c>
      <c r="T71" s="391">
        <v>0.75320436457676232</v>
      </c>
      <c r="U71" s="391">
        <v>0.42769850281549698</v>
      </c>
      <c r="V71" s="404">
        <v>0.55975546311522195</v>
      </c>
      <c r="W71" s="424"/>
      <c r="X71" s="424"/>
      <c r="Y71" s="424"/>
      <c r="Z71" s="424"/>
      <c r="AA71" s="424"/>
      <c r="AB71" s="373"/>
      <c r="AC71" s="373"/>
      <c r="AD71" s="89"/>
      <c r="AE71" s="372">
        <v>52.578415899182822</v>
      </c>
      <c r="AF71" s="373">
        <v>53.815524186745598</v>
      </c>
      <c r="AG71" s="373">
        <v>52.578415899182822</v>
      </c>
      <c r="AH71" s="373">
        <v>210.31366359673135</v>
      </c>
      <c r="AI71" s="374">
        <v>210.31366359673129</v>
      </c>
      <c r="AJ71" s="424"/>
      <c r="AK71" s="424"/>
      <c r="AL71" s="424"/>
      <c r="AM71" s="424"/>
      <c r="AN71" s="424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</row>
    <row r="72" spans="1:58" x14ac:dyDescent="0.2">
      <c r="A72" s="4" t="s">
        <v>43</v>
      </c>
      <c r="B72" s="5" t="s">
        <v>44</v>
      </c>
      <c r="C72" s="599" t="s">
        <v>227</v>
      </c>
      <c r="D72" s="461">
        <f>E72</f>
        <v>4.590075535830735E-2</v>
      </c>
      <c r="E72" s="111">
        <v>4.590075535830735E-2</v>
      </c>
      <c r="F72" s="111">
        <v>5.7424385877137838E-3</v>
      </c>
      <c r="G72" s="111">
        <v>7.8102756191841344E-2</v>
      </c>
      <c r="H72" s="461">
        <v>2.1258597311247386E-2</v>
      </c>
      <c r="I72" s="460">
        <f t="shared" si="2"/>
        <v>0.15100454744910985</v>
      </c>
      <c r="J72" s="343">
        <f>I72*1000/GDP!C25</f>
        <v>1.9986122299355281E-4</v>
      </c>
      <c r="K72" s="89"/>
      <c r="L72" s="89"/>
      <c r="M72" s="391"/>
      <c r="N72" s="391"/>
      <c r="O72" s="391"/>
      <c r="P72" s="391"/>
      <c r="Q72" s="89"/>
      <c r="R72" s="599" t="s">
        <v>227</v>
      </c>
      <c r="S72" s="391">
        <v>0.29181552346534906</v>
      </c>
      <c r="T72" s="391">
        <v>0.4377898715204494</v>
      </c>
      <c r="U72" s="391">
        <v>0.17710776924607807</v>
      </c>
      <c r="V72" s="404">
        <v>0.32685423148583637</v>
      </c>
      <c r="W72" s="424"/>
      <c r="X72" s="424"/>
      <c r="Y72" s="424"/>
      <c r="Z72" s="424"/>
      <c r="AA72" s="424"/>
      <c r="AB72" s="373"/>
      <c r="AC72" s="373"/>
      <c r="AD72" s="89"/>
      <c r="AE72" s="599" t="s">
        <v>227</v>
      </c>
      <c r="AF72" s="373">
        <v>37.638980526923227</v>
      </c>
      <c r="AG72" s="373">
        <v>37.168886259029755</v>
      </c>
      <c r="AH72" s="373">
        <v>148.67554503611905</v>
      </c>
      <c r="AI72" s="374">
        <v>148.67554503611905</v>
      </c>
      <c r="AJ72" s="424"/>
      <c r="AK72" s="424"/>
      <c r="AL72" s="424"/>
      <c r="AM72" s="424"/>
      <c r="AN72" s="424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</row>
    <row r="73" spans="1:58" x14ac:dyDescent="0.2">
      <c r="A73" s="4" t="s">
        <v>45</v>
      </c>
      <c r="B73" s="5" t="s">
        <v>46</v>
      </c>
      <c r="C73" s="139" t="s">
        <v>227</v>
      </c>
      <c r="D73" s="461">
        <f>E73</f>
        <v>2.4549302234934754E-2</v>
      </c>
      <c r="E73" s="111">
        <v>2.4549302234934754E-2</v>
      </c>
      <c r="F73" s="111">
        <v>1.1700249424020041E-2</v>
      </c>
      <c r="G73" s="111">
        <v>1.8730138290803586E-2</v>
      </c>
      <c r="H73" s="461">
        <v>1.0766227764232507E-2</v>
      </c>
      <c r="I73" s="460">
        <f t="shared" si="2"/>
        <v>6.5745917713990881E-2</v>
      </c>
      <c r="J73" s="343">
        <f>I73*1000/GDP!C26</f>
        <v>2.8130928277292279E-4</v>
      </c>
      <c r="K73" s="89"/>
      <c r="L73" s="89"/>
      <c r="M73" s="391"/>
      <c r="N73" s="391"/>
      <c r="O73" s="391"/>
      <c r="P73" s="391"/>
      <c r="Q73" s="89"/>
      <c r="R73" s="403" t="s">
        <v>227</v>
      </c>
      <c r="S73" s="391">
        <v>0.79213107603210442</v>
      </c>
      <c r="T73" s="391">
        <v>1.3638982572415788</v>
      </c>
      <c r="U73" s="391">
        <v>1.081350464313579</v>
      </c>
      <c r="V73" s="404">
        <v>1.1262995547091124</v>
      </c>
      <c r="W73" s="424"/>
      <c r="X73" s="424"/>
      <c r="Y73" s="424"/>
      <c r="Z73" s="424"/>
      <c r="AA73" s="424"/>
      <c r="AB73" s="373"/>
      <c r="AC73" s="373"/>
      <c r="AD73" s="89"/>
      <c r="AE73" s="403" t="s">
        <v>227</v>
      </c>
      <c r="AF73" s="373">
        <v>70.964654919300912</v>
      </c>
      <c r="AG73" s="373">
        <v>70.964654919300926</v>
      </c>
      <c r="AH73" s="373">
        <v>283.85861967720365</v>
      </c>
      <c r="AI73" s="374">
        <v>283.85861967720365</v>
      </c>
      <c r="AJ73" s="424"/>
      <c r="AK73" s="424"/>
      <c r="AL73" s="424"/>
      <c r="AM73" s="424"/>
      <c r="AN73" s="424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</row>
    <row r="74" spans="1:58" x14ac:dyDescent="0.2">
      <c r="A74" s="4" t="s">
        <v>47</v>
      </c>
      <c r="B74" s="5" t="s">
        <v>48</v>
      </c>
      <c r="C74" s="139" t="s">
        <v>227</v>
      </c>
      <c r="D74" s="461">
        <f>E74</f>
        <v>2.346859601960485E-2</v>
      </c>
      <c r="E74" s="111">
        <v>2.346859601960485E-2</v>
      </c>
      <c r="F74" s="111">
        <v>1.9618316555849842E-2</v>
      </c>
      <c r="G74" s="111">
        <v>3.6278732584936448E-2</v>
      </c>
      <c r="H74" s="461">
        <v>1.6318408257225813E-2</v>
      </c>
      <c r="I74" s="460">
        <f t="shared" si="2"/>
        <v>9.568405341761696E-2</v>
      </c>
      <c r="J74" s="343">
        <f>I74*1000/GDP!C27</f>
        <v>2.8483754831470405E-4</v>
      </c>
      <c r="K74" s="89"/>
      <c r="L74" s="89"/>
      <c r="M74" s="391"/>
      <c r="N74" s="391"/>
      <c r="O74" s="391"/>
      <c r="P74" s="391"/>
      <c r="Q74" s="89"/>
      <c r="R74" s="403" t="s">
        <v>227</v>
      </c>
      <c r="S74" s="391">
        <v>0.7188779589889116</v>
      </c>
      <c r="T74" s="391">
        <v>1.041651820988116</v>
      </c>
      <c r="U74" s="391">
        <v>0.33416446948457013</v>
      </c>
      <c r="V74" s="404">
        <v>0.57939633358357034</v>
      </c>
      <c r="W74" s="424"/>
      <c r="X74" s="424"/>
      <c r="Y74" s="424"/>
      <c r="Z74" s="424"/>
      <c r="AA74" s="424"/>
      <c r="AB74" s="373"/>
      <c r="AC74" s="373"/>
      <c r="AD74" s="89"/>
      <c r="AE74" s="403" t="s">
        <v>227</v>
      </c>
      <c r="AF74" s="373">
        <v>70.34712823957075</v>
      </c>
      <c r="AG74" s="373">
        <v>70.347128239570765</v>
      </c>
      <c r="AH74" s="373">
        <v>281.38851295828306</v>
      </c>
      <c r="AI74" s="374">
        <v>281.38851295828306</v>
      </c>
      <c r="AJ74" s="424"/>
      <c r="AK74" s="424"/>
      <c r="AL74" s="424"/>
      <c r="AM74" s="424"/>
      <c r="AN74" s="424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</row>
    <row r="75" spans="1:58" x14ac:dyDescent="0.2">
      <c r="A75" s="4" t="s">
        <v>49</v>
      </c>
      <c r="B75" s="5" t="s">
        <v>50</v>
      </c>
      <c r="C75" s="139" t="s">
        <v>227</v>
      </c>
      <c r="D75" s="461">
        <f>E75</f>
        <v>2.6558258550987712E-2</v>
      </c>
      <c r="E75" s="111">
        <v>2.6558258550987712E-2</v>
      </c>
      <c r="F75" s="111">
        <v>1.8230656480522682E-2</v>
      </c>
      <c r="G75" s="111">
        <v>4.7098988448873495E-2</v>
      </c>
      <c r="H75" s="461">
        <v>1.5002991129237826E-2</v>
      </c>
      <c r="I75" s="460">
        <f t="shared" si="2"/>
        <v>0.10689089460962171</v>
      </c>
      <c r="J75" s="343">
        <f>I75*1000/GDP!C28</f>
        <v>8.7941302703147494E-4</v>
      </c>
      <c r="K75" s="89"/>
      <c r="L75" s="89"/>
      <c r="M75" s="391"/>
      <c r="N75" s="391"/>
      <c r="O75" s="391"/>
      <c r="P75" s="391"/>
      <c r="Q75" s="89"/>
      <c r="R75" s="403" t="s">
        <v>227</v>
      </c>
      <c r="S75" s="391">
        <v>1.0237008039658695</v>
      </c>
      <c r="T75" s="391">
        <v>2.2323379293728731</v>
      </c>
      <c r="U75" s="391">
        <v>0.63660576691810644</v>
      </c>
      <c r="V75" s="404">
        <v>1.4418391241576116</v>
      </c>
      <c r="W75" s="424"/>
      <c r="X75" s="424"/>
      <c r="Y75" s="424"/>
      <c r="Z75" s="424"/>
      <c r="AA75" s="424"/>
      <c r="AB75" s="373"/>
      <c r="AC75" s="373"/>
      <c r="AD75" s="89"/>
      <c r="AE75" s="403" t="s">
        <v>227</v>
      </c>
      <c r="AF75" s="373">
        <v>131.14964431937685</v>
      </c>
      <c r="AG75" s="373">
        <v>131.14964431937685</v>
      </c>
      <c r="AH75" s="373">
        <v>524.59857727750727</v>
      </c>
      <c r="AI75" s="374">
        <v>524.59857727750739</v>
      </c>
      <c r="AJ75" s="424"/>
      <c r="AK75" s="424"/>
      <c r="AL75" s="424"/>
      <c r="AM75" s="424"/>
      <c r="AN75" s="424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</row>
    <row r="76" spans="1:58" x14ac:dyDescent="0.2">
      <c r="A76" s="4" t="s">
        <v>51</v>
      </c>
      <c r="B76" s="5" t="s">
        <v>52</v>
      </c>
      <c r="C76" s="139" t="s">
        <v>227</v>
      </c>
      <c r="D76" s="461">
        <f>E76</f>
        <v>2.388767913355851E-3</v>
      </c>
      <c r="E76" s="111">
        <v>2.388767913355851E-3</v>
      </c>
      <c r="F76" s="111">
        <v>1.2861437618506659E-3</v>
      </c>
      <c r="G76" s="111">
        <v>7.577846355581971E-3</v>
      </c>
      <c r="H76" s="461">
        <v>2.1960646818569309E-3</v>
      </c>
      <c r="I76" s="460">
        <f t="shared" si="2"/>
        <v>1.3448822712645419E-2</v>
      </c>
      <c r="J76" s="343">
        <f>I76*1000/GDP!C29</f>
        <v>2.7034439690122862E-4</v>
      </c>
      <c r="K76" s="89"/>
      <c r="L76" s="89"/>
      <c r="M76" s="391"/>
      <c r="N76" s="391"/>
      <c r="O76" s="391"/>
      <c r="P76" s="391"/>
      <c r="Q76" s="89"/>
      <c r="R76" s="403" t="s">
        <v>227</v>
      </c>
      <c r="S76" s="391">
        <v>0.46005225545514683</v>
      </c>
      <c r="T76" s="391">
        <v>1.1825346586020034</v>
      </c>
      <c r="U76" s="391">
        <v>0.22828222738582976</v>
      </c>
      <c r="V76" s="404">
        <v>0.25670189567873036</v>
      </c>
      <c r="W76" s="424"/>
      <c r="X76" s="424"/>
      <c r="Y76" s="424"/>
      <c r="Z76" s="424"/>
      <c r="AA76" s="424"/>
      <c r="AB76" s="373"/>
      <c r="AC76" s="373"/>
      <c r="AD76" s="89"/>
      <c r="AE76" s="403" t="s">
        <v>227</v>
      </c>
      <c r="AF76" s="373">
        <v>32.864529379417959</v>
      </c>
      <c r="AG76" s="373">
        <v>32.864529379417959</v>
      </c>
      <c r="AH76" s="373">
        <v>131.45811751767184</v>
      </c>
      <c r="AI76" s="374">
        <v>131.45811751767187</v>
      </c>
      <c r="AJ76" s="424"/>
      <c r="AK76" s="424"/>
      <c r="AL76" s="424"/>
      <c r="AM76" s="424"/>
      <c r="AN76" s="424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</row>
    <row r="77" spans="1:58" x14ac:dyDescent="0.2">
      <c r="A77" s="4" t="s">
        <v>53</v>
      </c>
      <c r="B77" s="5" t="s">
        <v>54</v>
      </c>
      <c r="C77" s="139">
        <v>8.4629695924437181E-3</v>
      </c>
      <c r="D77" s="461">
        <f>E77+C77</f>
        <v>5.8164972003789818E-2</v>
      </c>
      <c r="E77" s="111">
        <v>4.9702002411346098E-2</v>
      </c>
      <c r="F77" s="111">
        <v>1.0979553646963397E-2</v>
      </c>
      <c r="G77" s="111">
        <v>2.4744447443966158E-2</v>
      </c>
      <c r="H77" s="461">
        <v>6.0813188203959591E-3</v>
      </c>
      <c r="I77" s="460">
        <f t="shared" si="2"/>
        <v>9.9970291915115334E-2</v>
      </c>
      <c r="J77" s="343">
        <f>I77*1000/GDP!C30</f>
        <v>8.0624389121114731E-5</v>
      </c>
      <c r="K77" s="89"/>
      <c r="L77" s="89"/>
      <c r="M77" s="391"/>
      <c r="N77" s="391"/>
      <c r="O77" s="391"/>
      <c r="P77" s="391"/>
      <c r="Q77" s="89"/>
      <c r="R77" s="403">
        <v>5.9897866745301995E-2</v>
      </c>
      <c r="S77" s="391">
        <v>0.26324303937814697</v>
      </c>
      <c r="T77" s="391">
        <v>0.26447453647969921</v>
      </c>
      <c r="U77" s="391">
        <v>0.27108645953325139</v>
      </c>
      <c r="V77" s="404">
        <v>0.30359237731318955</v>
      </c>
      <c r="W77" s="424"/>
      <c r="X77" s="424"/>
      <c r="Y77" s="424"/>
      <c r="Z77" s="424"/>
      <c r="AA77" s="424"/>
      <c r="AB77" s="373"/>
      <c r="AC77" s="373"/>
      <c r="AD77" s="89"/>
      <c r="AE77" s="372">
        <v>17.909462156845294</v>
      </c>
      <c r="AF77" s="373">
        <v>20.958981819976671</v>
      </c>
      <c r="AG77" s="373">
        <v>17.909462156845294</v>
      </c>
      <c r="AH77" s="373">
        <v>71.637848627381175</v>
      </c>
      <c r="AI77" s="374">
        <v>71.637848627381175</v>
      </c>
      <c r="AJ77" s="424"/>
      <c r="AK77" s="424"/>
      <c r="AL77" s="424"/>
      <c r="AM77" s="424"/>
      <c r="AN77" s="424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</row>
    <row r="78" spans="1:58" x14ac:dyDescent="0.2">
      <c r="A78" s="4" t="s">
        <v>55</v>
      </c>
      <c r="B78" s="5" t="s">
        <v>56</v>
      </c>
      <c r="C78" s="139" t="s">
        <v>227</v>
      </c>
      <c r="D78" s="461">
        <f>E78</f>
        <v>6.5306669940001297E-2</v>
      </c>
      <c r="E78" s="111">
        <v>6.5306669940001297E-2</v>
      </c>
      <c r="F78" s="111">
        <v>5.2871107336165202E-3</v>
      </c>
      <c r="G78" s="111">
        <v>7.8394449673002339E-2</v>
      </c>
      <c r="H78" s="461">
        <v>6.9777970911566074E-3</v>
      </c>
      <c r="I78" s="460">
        <f t="shared" si="2"/>
        <v>0.15596602743777677</v>
      </c>
      <c r="J78" s="343">
        <f>I78*1000/GDP!C31</f>
        <v>4.3979062375831281E-4</v>
      </c>
      <c r="K78" s="89"/>
      <c r="L78" s="89"/>
      <c r="M78" s="391"/>
      <c r="N78" s="391"/>
      <c r="O78" s="391"/>
      <c r="P78" s="391"/>
      <c r="Q78" s="89"/>
      <c r="R78" s="403" t="s">
        <v>227</v>
      </c>
      <c r="S78" s="391">
        <v>0.5258064619374806</v>
      </c>
      <c r="T78" s="391">
        <v>1.6485472720138556</v>
      </c>
      <c r="U78" s="391">
        <v>0.39958175083355246</v>
      </c>
      <c r="V78" s="404">
        <v>0.72393296506088967</v>
      </c>
      <c r="W78" s="424"/>
      <c r="X78" s="424"/>
      <c r="Y78" s="424"/>
      <c r="Z78" s="424"/>
      <c r="AA78" s="424"/>
      <c r="AB78" s="373"/>
      <c r="AC78" s="373"/>
      <c r="AD78" s="89"/>
      <c r="AE78" s="403" t="s">
        <v>227</v>
      </c>
      <c r="AF78" s="373">
        <v>60.192514216931968</v>
      </c>
      <c r="AG78" s="373">
        <v>60.192514216931968</v>
      </c>
      <c r="AH78" s="373">
        <v>240.77005686772787</v>
      </c>
      <c r="AI78" s="374">
        <v>240.7700568677279</v>
      </c>
      <c r="AJ78" s="424"/>
      <c r="AK78" s="424"/>
      <c r="AL78" s="424"/>
      <c r="AM78" s="424"/>
      <c r="AN78" s="424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</row>
    <row r="79" spans="1:58" x14ac:dyDescent="0.2">
      <c r="A79" s="4" t="s">
        <v>57</v>
      </c>
      <c r="B79" s="5" t="s">
        <v>58</v>
      </c>
      <c r="C79" s="139">
        <v>1.1460261373166686E-2</v>
      </c>
      <c r="D79" s="461">
        <f>E79+C79</f>
        <v>0.22863024927644618</v>
      </c>
      <c r="E79" s="111">
        <v>0.21716998790327949</v>
      </c>
      <c r="F79" s="111">
        <v>0.20016223781640116</v>
      </c>
      <c r="G79" s="111">
        <v>1.6316014803976018E-2</v>
      </c>
      <c r="H79" s="461">
        <v>0.10062283103561782</v>
      </c>
      <c r="I79" s="460">
        <f t="shared" si="2"/>
        <v>0.54573133293244114</v>
      </c>
      <c r="J79" s="343">
        <f>I79*1000/GDP!C32</f>
        <v>2.6581984563774644E-4</v>
      </c>
      <c r="K79" s="89"/>
      <c r="L79" s="89"/>
      <c r="M79" s="391"/>
      <c r="N79" s="391"/>
      <c r="O79" s="391"/>
      <c r="P79" s="391"/>
      <c r="Q79" s="89"/>
      <c r="R79" s="403">
        <v>0.26285003149464875</v>
      </c>
      <c r="S79" s="391">
        <v>0.49169116047775169</v>
      </c>
      <c r="T79" s="391">
        <v>1.0058278145675597</v>
      </c>
      <c r="U79" s="391">
        <v>0.37783583354537076</v>
      </c>
      <c r="V79" s="404">
        <v>0.56940037207114791</v>
      </c>
      <c r="W79" s="424"/>
      <c r="X79" s="424"/>
      <c r="Y79" s="424"/>
      <c r="Z79" s="424"/>
      <c r="AA79" s="424"/>
      <c r="AB79" s="373"/>
      <c r="AC79" s="373"/>
      <c r="AD79" s="89"/>
      <c r="AE79" s="372">
        <v>78.592159416899989</v>
      </c>
      <c r="AF79" s="373">
        <v>82.739540450048978</v>
      </c>
      <c r="AG79" s="373">
        <v>78.592159416899989</v>
      </c>
      <c r="AH79" s="373">
        <v>314.3686376675999</v>
      </c>
      <c r="AI79" s="374">
        <v>314.36863766759996</v>
      </c>
      <c r="AJ79" s="424"/>
      <c r="AK79" s="424"/>
      <c r="AL79" s="424"/>
      <c r="AM79" s="424"/>
      <c r="AN79" s="424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</row>
    <row r="80" spans="1:58" x14ac:dyDescent="0.2">
      <c r="A80" s="4" t="s">
        <v>59</v>
      </c>
      <c r="B80" s="4" t="s">
        <v>60</v>
      </c>
      <c r="C80" s="139" t="s">
        <v>227</v>
      </c>
      <c r="D80" s="461">
        <f>E80</f>
        <v>3.1289774352716446E-2</v>
      </c>
      <c r="E80" s="111">
        <v>3.1289774352716446E-2</v>
      </c>
      <c r="F80" s="111">
        <v>8.064398467470214E-3</v>
      </c>
      <c r="G80" s="111">
        <v>2.6873356151266549E-2</v>
      </c>
      <c r="H80" s="461">
        <v>6.9303912843237401E-3</v>
      </c>
      <c r="I80" s="460">
        <f t="shared" si="2"/>
        <v>7.3157920255776943E-2</v>
      </c>
      <c r="J80" s="343">
        <f>I80*1000/GDP!C33</f>
        <v>3.2424706704861601E-4</v>
      </c>
      <c r="K80" s="89"/>
      <c r="L80" s="89"/>
      <c r="M80" s="391"/>
      <c r="N80" s="391"/>
      <c r="O80" s="391"/>
      <c r="P80" s="391"/>
      <c r="Q80" s="89"/>
      <c r="R80" s="403" t="s">
        <v>227</v>
      </c>
      <c r="S80" s="391">
        <v>1.1714184715673785</v>
      </c>
      <c r="T80" s="391">
        <v>0.91236684980754279</v>
      </c>
      <c r="U80" s="391">
        <v>0.89223804541139573</v>
      </c>
      <c r="V80" s="404">
        <v>1.4257257236756571</v>
      </c>
      <c r="W80" s="424"/>
      <c r="X80" s="424"/>
      <c r="Y80" s="424"/>
      <c r="Z80" s="424"/>
      <c r="AA80" s="424"/>
      <c r="AB80" s="373"/>
      <c r="AC80" s="373"/>
      <c r="AD80" s="89"/>
      <c r="AE80" s="403" t="s">
        <v>227</v>
      </c>
      <c r="AF80" s="373">
        <v>103.55271239918605</v>
      </c>
      <c r="AG80" s="373">
        <v>103.55271239918602</v>
      </c>
      <c r="AH80" s="373">
        <v>414.2108495967442</v>
      </c>
      <c r="AI80" s="374">
        <v>414.2108495967442</v>
      </c>
      <c r="AJ80" s="424"/>
      <c r="AK80" s="424"/>
      <c r="AL80" s="424"/>
      <c r="AM80" s="424"/>
      <c r="AN80" s="424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</row>
    <row r="81" spans="1:58" x14ac:dyDescent="0.2">
      <c r="A81" s="4" t="s">
        <v>61</v>
      </c>
      <c r="B81" s="4" t="s">
        <v>62</v>
      </c>
      <c r="C81" s="139" t="s">
        <v>227</v>
      </c>
      <c r="D81" s="461">
        <f>E81</f>
        <v>0.35500323486510516</v>
      </c>
      <c r="E81" s="111">
        <v>0.35500323486510516</v>
      </c>
      <c r="F81" s="111">
        <v>7.244963976838879E-3</v>
      </c>
      <c r="G81" s="111">
        <v>0.19801584290146429</v>
      </c>
      <c r="H81" s="461">
        <v>4.0411396510502901E-3</v>
      </c>
      <c r="I81" s="460">
        <f t="shared" si="2"/>
        <v>0.56430518139445862</v>
      </c>
      <c r="J81" s="343">
        <f>I81*1000/GDP!C34</f>
        <v>1.4418529067887795E-3</v>
      </c>
      <c r="K81" s="89"/>
      <c r="L81" s="89"/>
      <c r="M81" s="391"/>
      <c r="N81" s="391"/>
      <c r="O81" s="391"/>
      <c r="P81" s="391"/>
      <c r="Q81" s="89"/>
      <c r="R81" s="403" t="s">
        <v>227</v>
      </c>
      <c r="S81" s="391">
        <v>1.783507453310738</v>
      </c>
      <c r="T81" s="391">
        <v>1.7835074533107378</v>
      </c>
      <c r="U81" s="391">
        <v>1.6254282242177989</v>
      </c>
      <c r="V81" s="404">
        <v>1.6254282242177986</v>
      </c>
      <c r="W81" s="424"/>
      <c r="X81" s="424"/>
      <c r="Y81" s="424"/>
      <c r="Z81" s="424"/>
      <c r="AA81" s="424"/>
      <c r="AB81" s="373"/>
      <c r="AC81" s="373"/>
      <c r="AD81" s="89"/>
      <c r="AE81" s="403" t="s">
        <v>227</v>
      </c>
      <c r="AF81" s="373">
        <v>179.95171400423442</v>
      </c>
      <c r="AG81" s="373">
        <v>179.95171400423439</v>
      </c>
      <c r="AH81" s="373">
        <v>719.80685601693767</v>
      </c>
      <c r="AI81" s="374">
        <v>719.80685601693756</v>
      </c>
      <c r="AJ81" s="424"/>
      <c r="AK81" s="424"/>
      <c r="AL81" s="424"/>
      <c r="AM81" s="424"/>
      <c r="AN81" s="424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</row>
    <row r="82" spans="1:58" x14ac:dyDescent="0.2">
      <c r="A82" s="4" t="s">
        <v>63</v>
      </c>
      <c r="B82" s="4" t="s">
        <v>64</v>
      </c>
      <c r="C82" s="139" t="s">
        <v>227</v>
      </c>
      <c r="D82" s="461" t="s">
        <v>336</v>
      </c>
      <c r="E82" s="111" t="s">
        <v>336</v>
      </c>
      <c r="F82" s="111" t="s">
        <v>336</v>
      </c>
      <c r="G82" s="111" t="s">
        <v>336</v>
      </c>
      <c r="H82" s="461" t="s">
        <v>336</v>
      </c>
      <c r="I82" s="460" t="s">
        <v>336</v>
      </c>
      <c r="J82" s="462" t="s">
        <v>336</v>
      </c>
      <c r="K82" s="89"/>
      <c r="L82" s="89"/>
      <c r="M82" s="391"/>
      <c r="N82" s="391"/>
      <c r="O82" s="391"/>
      <c r="P82" s="391"/>
      <c r="Q82" s="89"/>
      <c r="R82" s="403" t="s">
        <v>227</v>
      </c>
      <c r="S82" s="461" t="s">
        <v>336</v>
      </c>
      <c r="T82" s="391" t="s">
        <v>336</v>
      </c>
      <c r="U82" s="391" t="s">
        <v>336</v>
      </c>
      <c r="V82" s="404" t="s">
        <v>336</v>
      </c>
      <c r="W82" s="424"/>
      <c r="X82" s="424"/>
      <c r="Y82" s="424"/>
      <c r="Z82" s="424"/>
      <c r="AA82" s="424"/>
      <c r="AB82" s="391"/>
      <c r="AC82" s="391"/>
      <c r="AD82" s="89"/>
      <c r="AE82" s="403" t="s">
        <v>227</v>
      </c>
      <c r="AF82" s="461" t="s">
        <v>336</v>
      </c>
      <c r="AG82" s="461" t="s">
        <v>336</v>
      </c>
      <c r="AH82" s="391" t="s">
        <v>336</v>
      </c>
      <c r="AI82" s="404" t="s">
        <v>336</v>
      </c>
      <c r="AJ82" s="424"/>
      <c r="AK82" s="424"/>
      <c r="AL82" s="424"/>
      <c r="AM82" s="424"/>
      <c r="AN82" s="424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</row>
    <row r="83" spans="1:58" x14ac:dyDescent="0.2">
      <c r="A83" s="4" t="s">
        <v>63</v>
      </c>
      <c r="B83" s="4" t="s">
        <v>65</v>
      </c>
      <c r="C83" s="139" t="s">
        <v>227</v>
      </c>
      <c r="D83" s="461" t="s">
        <v>336</v>
      </c>
      <c r="E83" s="111" t="s">
        <v>336</v>
      </c>
      <c r="F83" s="111" t="s">
        <v>336</v>
      </c>
      <c r="G83" s="111" t="s">
        <v>336</v>
      </c>
      <c r="H83" s="461" t="s">
        <v>336</v>
      </c>
      <c r="I83" s="460" t="s">
        <v>336</v>
      </c>
      <c r="J83" s="462" t="s">
        <v>336</v>
      </c>
      <c r="K83" s="89"/>
      <c r="L83" s="89"/>
      <c r="M83" s="391"/>
      <c r="N83" s="391"/>
      <c r="O83" s="391"/>
      <c r="P83" s="391"/>
      <c r="Q83" s="89"/>
      <c r="R83" s="403" t="s">
        <v>227</v>
      </c>
      <c r="S83" s="461" t="s">
        <v>336</v>
      </c>
      <c r="T83" s="391" t="s">
        <v>336</v>
      </c>
      <c r="U83" s="391" t="s">
        <v>336</v>
      </c>
      <c r="V83" s="404" t="s">
        <v>336</v>
      </c>
      <c r="W83" s="424"/>
      <c r="X83" s="424"/>
      <c r="Y83" s="424"/>
      <c r="Z83" s="424"/>
      <c r="AA83" s="424"/>
      <c r="AB83" s="391"/>
      <c r="AC83" s="391"/>
      <c r="AD83" s="89"/>
      <c r="AE83" s="403" t="s">
        <v>227</v>
      </c>
      <c r="AF83" s="461" t="s">
        <v>336</v>
      </c>
      <c r="AG83" s="461" t="s">
        <v>336</v>
      </c>
      <c r="AH83" s="391" t="s">
        <v>336</v>
      </c>
      <c r="AI83" s="404" t="s">
        <v>336</v>
      </c>
      <c r="AJ83" s="424"/>
      <c r="AK83" s="424"/>
      <c r="AL83" s="424"/>
      <c r="AM83" s="424"/>
      <c r="AN83" s="424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</row>
    <row r="84" spans="1:58" x14ac:dyDescent="0.2">
      <c r="A84" s="4" t="s">
        <v>66</v>
      </c>
      <c r="B84" s="4" t="s">
        <v>67</v>
      </c>
      <c r="C84" s="139" t="s">
        <v>227</v>
      </c>
      <c r="D84" s="461" t="s">
        <v>336</v>
      </c>
      <c r="E84" s="111" t="s">
        <v>336</v>
      </c>
      <c r="F84" s="111" t="s">
        <v>336</v>
      </c>
      <c r="G84" s="111" t="s">
        <v>336</v>
      </c>
      <c r="H84" s="461" t="s">
        <v>336</v>
      </c>
      <c r="I84" s="460" t="s">
        <v>336</v>
      </c>
      <c r="J84" s="462" t="s">
        <v>336</v>
      </c>
      <c r="K84" s="89"/>
      <c r="L84" s="89"/>
      <c r="M84" s="391"/>
      <c r="N84" s="391"/>
      <c r="O84" s="391"/>
      <c r="P84" s="391"/>
      <c r="Q84" s="89"/>
      <c r="R84" s="403" t="s">
        <v>227</v>
      </c>
      <c r="S84" s="461" t="s">
        <v>336</v>
      </c>
      <c r="T84" s="391" t="s">
        <v>336</v>
      </c>
      <c r="U84" s="391" t="s">
        <v>336</v>
      </c>
      <c r="V84" s="404" t="s">
        <v>336</v>
      </c>
      <c r="W84" s="424"/>
      <c r="X84" s="424"/>
      <c r="Y84" s="424"/>
      <c r="Z84" s="424"/>
      <c r="AA84" s="424"/>
      <c r="AB84" s="391"/>
      <c r="AC84" s="391"/>
      <c r="AD84" s="89"/>
      <c r="AE84" s="403" t="s">
        <v>227</v>
      </c>
      <c r="AF84" s="461" t="s">
        <v>336</v>
      </c>
      <c r="AG84" s="461" t="s">
        <v>336</v>
      </c>
      <c r="AH84" s="391" t="s">
        <v>336</v>
      </c>
      <c r="AI84" s="404" t="s">
        <v>336</v>
      </c>
      <c r="AJ84" s="424"/>
      <c r="AK84" s="424"/>
      <c r="AL84" s="424"/>
      <c r="AM84" s="424"/>
      <c r="AN84" s="424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</row>
    <row r="85" spans="1:58" x14ac:dyDescent="0.2">
      <c r="A85" s="4" t="s">
        <v>66</v>
      </c>
      <c r="B85" s="4" t="s">
        <v>68</v>
      </c>
      <c r="C85" s="139" t="s">
        <v>227</v>
      </c>
      <c r="D85" s="461" t="s">
        <v>336</v>
      </c>
      <c r="E85" s="111" t="s">
        <v>336</v>
      </c>
      <c r="F85" s="111" t="s">
        <v>336</v>
      </c>
      <c r="G85" s="111" t="s">
        <v>336</v>
      </c>
      <c r="H85" s="461" t="s">
        <v>336</v>
      </c>
      <c r="I85" s="460" t="s">
        <v>336</v>
      </c>
      <c r="J85" s="462" t="s">
        <v>336</v>
      </c>
      <c r="K85" s="89"/>
      <c r="L85" s="89"/>
      <c r="M85" s="391"/>
      <c r="N85" s="391"/>
      <c r="O85" s="391"/>
      <c r="P85" s="391"/>
      <c r="Q85" s="89"/>
      <c r="R85" s="403" t="s">
        <v>227</v>
      </c>
      <c r="S85" s="461" t="s">
        <v>336</v>
      </c>
      <c r="T85" s="391" t="s">
        <v>336</v>
      </c>
      <c r="U85" s="391" t="s">
        <v>336</v>
      </c>
      <c r="V85" s="404" t="s">
        <v>336</v>
      </c>
      <c r="W85" s="424"/>
      <c r="X85" s="424"/>
      <c r="Y85" s="424"/>
      <c r="Z85" s="424"/>
      <c r="AA85" s="424"/>
      <c r="AB85" s="391"/>
      <c r="AC85" s="391"/>
      <c r="AD85" s="89"/>
      <c r="AE85" s="403" t="s">
        <v>227</v>
      </c>
      <c r="AF85" s="461" t="s">
        <v>336</v>
      </c>
      <c r="AG85" s="461" t="s">
        <v>336</v>
      </c>
      <c r="AH85" s="391" t="s">
        <v>336</v>
      </c>
      <c r="AI85" s="404" t="s">
        <v>336</v>
      </c>
      <c r="AJ85" s="424"/>
      <c r="AK85" s="424"/>
      <c r="AL85" s="424"/>
      <c r="AM85" s="424"/>
      <c r="AN85" s="424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</row>
    <row r="86" spans="1:58" x14ac:dyDescent="0.2">
      <c r="A86" s="4" t="s">
        <v>69</v>
      </c>
      <c r="B86" s="4" t="s">
        <v>70</v>
      </c>
      <c r="C86" s="153" t="s">
        <v>336</v>
      </c>
      <c r="D86" s="447" t="s">
        <v>336</v>
      </c>
      <c r="E86" s="154" t="s">
        <v>336</v>
      </c>
      <c r="F86" s="154" t="s">
        <v>336</v>
      </c>
      <c r="G86" s="154" t="s">
        <v>336</v>
      </c>
      <c r="H86" s="447" t="s">
        <v>336</v>
      </c>
      <c r="I86" s="153" t="s">
        <v>336</v>
      </c>
      <c r="J86" s="155" t="s">
        <v>336</v>
      </c>
      <c r="K86" s="89"/>
      <c r="L86" s="89"/>
      <c r="M86" s="391"/>
      <c r="N86" s="391"/>
      <c r="O86" s="391"/>
      <c r="P86" s="391"/>
      <c r="Q86" s="89"/>
      <c r="R86" s="153" t="s">
        <v>336</v>
      </c>
      <c r="S86" s="447" t="s">
        <v>336</v>
      </c>
      <c r="T86" s="154" t="s">
        <v>336</v>
      </c>
      <c r="U86" s="154" t="s">
        <v>336</v>
      </c>
      <c r="V86" s="155" t="s">
        <v>336</v>
      </c>
      <c r="W86" s="424"/>
      <c r="X86" s="424"/>
      <c r="Y86" s="424"/>
      <c r="Z86" s="424"/>
      <c r="AA86" s="424"/>
      <c r="AB86" s="391"/>
      <c r="AC86" s="391"/>
      <c r="AD86" s="89"/>
      <c r="AE86" s="153" t="s">
        <v>336</v>
      </c>
      <c r="AF86" s="447" t="s">
        <v>336</v>
      </c>
      <c r="AG86" s="447" t="s">
        <v>336</v>
      </c>
      <c r="AH86" s="154" t="s">
        <v>336</v>
      </c>
      <c r="AI86" s="155" t="s">
        <v>336</v>
      </c>
      <c r="AJ86" s="424"/>
      <c r="AK86" s="424"/>
      <c r="AL86" s="424"/>
      <c r="AM86" s="424"/>
      <c r="AN86" s="424"/>
      <c r="AO86" s="1"/>
      <c r="AP86" s="13"/>
    </row>
    <row r="87" spans="1:58" x14ac:dyDescent="0.2">
      <c r="C87" s="1" t="s">
        <v>340</v>
      </c>
      <c r="R87" s="13" t="s">
        <v>340</v>
      </c>
      <c r="Y87" s="368"/>
      <c r="Z87" s="368"/>
      <c r="AA87" s="368"/>
      <c r="AB87" s="368"/>
      <c r="AC87" s="368"/>
      <c r="AE87" s="13" t="s">
        <v>340</v>
      </c>
    </row>
    <row r="88" spans="1:58" s="8" customFormat="1" ht="13.5" thickBot="1" x14ac:dyDescent="0.25">
      <c r="C88" s="8" t="s">
        <v>337</v>
      </c>
      <c r="R88" s="8" t="s">
        <v>337</v>
      </c>
      <c r="AE88" s="8" t="s">
        <v>337</v>
      </c>
    </row>
    <row r="89" spans="1:58" ht="13.5" thickTop="1" x14ac:dyDescent="0.2">
      <c r="BA89" s="6"/>
    </row>
    <row r="91" spans="1:58" ht="20.25" thickBot="1" x14ac:dyDescent="0.35">
      <c r="A91" s="3" t="s">
        <v>87</v>
      </c>
    </row>
    <row r="92" spans="1:58" ht="13.5" thickTop="1" x14ac:dyDescent="0.2"/>
    <row r="93" spans="1:58" ht="15" x14ac:dyDescent="0.25">
      <c r="A93" s="14" t="s">
        <v>131</v>
      </c>
      <c r="B93" s="55"/>
      <c r="C93" s="109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92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92"/>
      <c r="AF93" s="55"/>
    </row>
    <row r="94" spans="1:58" x14ac:dyDescent="0.2">
      <c r="A94" s="55"/>
      <c r="B94" s="55"/>
      <c r="C94" s="112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93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5"/>
      <c r="AE94" s="93"/>
      <c r="AF94" s="55"/>
    </row>
    <row r="95" spans="1:58" x14ac:dyDescent="0.2">
      <c r="A95" s="10"/>
      <c r="B95" s="10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/>
      <c r="AF95" s="55"/>
      <c r="BA95" s="91"/>
    </row>
    <row r="96" spans="1:58" x14ac:dyDescent="0.2">
      <c r="A96" s="10"/>
      <c r="B96" s="10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BA96" s="91"/>
    </row>
    <row r="97" spans="1:32" x14ac:dyDescent="0.2">
      <c r="A97" s="10"/>
      <c r="B97" s="360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</row>
    <row r="98" spans="1:32" x14ac:dyDescent="0.2">
      <c r="A98" s="10"/>
      <c r="B98" s="360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</row>
    <row r="99" spans="1:32" x14ac:dyDescent="0.2">
      <c r="A99" s="10"/>
      <c r="B99" s="360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</row>
    <row r="100" spans="1:32" x14ac:dyDescent="0.2">
      <c r="A100" s="10"/>
      <c r="B100" s="360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</row>
    <row r="101" spans="1:32" x14ac:dyDescent="0.2">
      <c r="A101" s="10"/>
      <c r="B101" s="360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</row>
    <row r="102" spans="1:32" x14ac:dyDescent="0.2">
      <c r="A102" s="10"/>
      <c r="B102" s="360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</row>
    <row r="103" spans="1:32" x14ac:dyDescent="0.2">
      <c r="A103" s="10"/>
      <c r="B103" s="360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</row>
    <row r="104" spans="1:32" x14ac:dyDescent="0.2">
      <c r="A104" s="10"/>
      <c r="B104" s="360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</row>
    <row r="105" spans="1:32" x14ac:dyDescent="0.2">
      <c r="A105" s="10"/>
      <c r="B105" s="360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</row>
    <row r="106" spans="1:32" x14ac:dyDescent="0.2">
      <c r="A106" s="10"/>
      <c r="B106" s="360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</row>
    <row r="107" spans="1:32" x14ac:dyDescent="0.2">
      <c r="A107" s="10"/>
      <c r="B107" s="360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</row>
    <row r="108" spans="1:32" x14ac:dyDescent="0.2">
      <c r="A108" s="10"/>
      <c r="B108" s="360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</row>
    <row r="109" spans="1:32" x14ac:dyDescent="0.2">
      <c r="A109" s="10"/>
      <c r="B109" s="360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</row>
    <row r="110" spans="1:32" x14ac:dyDescent="0.2">
      <c r="A110" s="10"/>
      <c r="B110" s="360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</row>
    <row r="111" spans="1:32" x14ac:dyDescent="0.2">
      <c r="A111" s="10"/>
      <c r="B111" s="360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  <c r="AC111" s="55"/>
      <c r="AD111" s="55"/>
      <c r="AE111" s="55"/>
      <c r="AF111" s="55"/>
    </row>
    <row r="112" spans="1:32" x14ac:dyDescent="0.2">
      <c r="A112" s="10"/>
      <c r="B112" s="360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55"/>
      <c r="AF112" s="55"/>
    </row>
    <row r="113" spans="1:32" x14ac:dyDescent="0.2">
      <c r="A113" s="10"/>
      <c r="B113" s="360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</row>
    <row r="114" spans="1:32" x14ac:dyDescent="0.2">
      <c r="A114" s="10"/>
      <c r="B114" s="360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55"/>
      <c r="AF114" s="55"/>
    </row>
    <row r="115" spans="1:32" x14ac:dyDescent="0.2">
      <c r="A115" s="10"/>
      <c r="B115" s="360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  <c r="AB115" s="55"/>
      <c r="AC115" s="55"/>
      <c r="AD115" s="55"/>
      <c r="AE115" s="55"/>
      <c r="AF115" s="55"/>
    </row>
    <row r="116" spans="1:32" x14ac:dyDescent="0.2">
      <c r="A116" s="10"/>
      <c r="B116" s="360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  <c r="AB116" s="55"/>
      <c r="AC116" s="55"/>
      <c r="AD116" s="55"/>
      <c r="AE116" s="55"/>
      <c r="AF116" s="55"/>
    </row>
    <row r="117" spans="1:32" x14ac:dyDescent="0.2">
      <c r="A117" s="10"/>
      <c r="B117" s="360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  <c r="AC117" s="55"/>
      <c r="AD117" s="55"/>
      <c r="AE117" s="55"/>
      <c r="AF117" s="55"/>
    </row>
    <row r="118" spans="1:32" x14ac:dyDescent="0.2">
      <c r="A118" s="10"/>
      <c r="B118" s="360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  <c r="AC118" s="55"/>
      <c r="AD118" s="55"/>
      <c r="AE118" s="55"/>
      <c r="AF118" s="55"/>
    </row>
    <row r="119" spans="1:32" x14ac:dyDescent="0.2">
      <c r="A119" s="10"/>
      <c r="B119" s="360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  <c r="AB119" s="55"/>
      <c r="AC119" s="55"/>
      <c r="AD119" s="55"/>
      <c r="AE119" s="55"/>
      <c r="AF119" s="55"/>
    </row>
    <row r="120" spans="1:32" x14ac:dyDescent="0.2">
      <c r="A120" s="10"/>
      <c r="B120" s="360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  <c r="AB120" s="55"/>
      <c r="AC120" s="55"/>
      <c r="AD120" s="55"/>
      <c r="AE120" s="55"/>
      <c r="AF120" s="55"/>
    </row>
    <row r="121" spans="1:32" x14ac:dyDescent="0.2">
      <c r="A121" s="10"/>
      <c r="B121" s="360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  <c r="AB121" s="55"/>
      <c r="AC121" s="55"/>
      <c r="AD121" s="55"/>
      <c r="AE121" s="55"/>
      <c r="AF121" s="55"/>
    </row>
    <row r="122" spans="1:32" x14ac:dyDescent="0.2">
      <c r="A122" s="10"/>
      <c r="B122" s="360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  <c r="AB122" s="55"/>
      <c r="AC122" s="55"/>
      <c r="AD122" s="55"/>
      <c r="AE122" s="55"/>
      <c r="AF122" s="55"/>
    </row>
    <row r="123" spans="1:32" x14ac:dyDescent="0.2">
      <c r="A123" s="10"/>
      <c r="B123" s="360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5"/>
    </row>
    <row r="124" spans="1:32" x14ac:dyDescent="0.2">
      <c r="A124" s="10"/>
      <c r="B124" s="10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  <c r="AC124" s="55"/>
      <c r="AD124" s="55"/>
      <c r="AE124" s="55"/>
      <c r="AF124" s="55"/>
    </row>
    <row r="125" spans="1:32" x14ac:dyDescent="0.2">
      <c r="A125" s="10"/>
      <c r="B125" s="10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  <c r="AB125" s="55"/>
      <c r="AC125" s="55"/>
      <c r="AD125" s="55"/>
      <c r="AE125" s="55"/>
      <c r="AF125" s="55"/>
    </row>
    <row r="126" spans="1:32" x14ac:dyDescent="0.2">
      <c r="A126" s="10"/>
      <c r="B126" s="10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  <c r="AC126" s="55"/>
      <c r="AD126" s="55"/>
      <c r="AE126" s="55"/>
      <c r="AF126" s="55"/>
    </row>
    <row r="127" spans="1:32" x14ac:dyDescent="0.2">
      <c r="A127" s="10"/>
      <c r="B127" s="10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  <c r="AB127" s="55"/>
      <c r="AC127" s="55"/>
      <c r="AD127" s="55"/>
      <c r="AE127" s="55"/>
      <c r="AF127" s="55"/>
    </row>
    <row r="128" spans="1:32" x14ac:dyDescent="0.2">
      <c r="A128" s="10"/>
      <c r="B128" s="10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  <c r="AB128" s="55"/>
      <c r="AC128" s="55"/>
      <c r="AD128" s="55"/>
      <c r="AE128" s="55"/>
      <c r="AF128" s="55"/>
    </row>
    <row r="129" spans="1:76" x14ac:dyDescent="0.2">
      <c r="A129" s="10"/>
      <c r="B129" s="10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  <c r="AB129" s="55"/>
      <c r="AC129" s="55"/>
      <c r="AD129" s="55"/>
      <c r="AE129" s="55"/>
      <c r="AF129" s="55"/>
    </row>
    <row r="130" spans="1:76" x14ac:dyDescent="0.2">
      <c r="A130" s="10"/>
      <c r="B130" s="10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  <c r="AB130" s="55"/>
      <c r="AC130" s="55"/>
      <c r="AD130" s="55"/>
      <c r="AE130" s="55"/>
      <c r="AF130" s="55"/>
    </row>
    <row r="131" spans="1:76" x14ac:dyDescent="0.2">
      <c r="A131" s="5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5"/>
      <c r="Z131" s="55"/>
      <c r="AA131" s="55"/>
      <c r="AB131" s="55"/>
      <c r="AC131" s="55"/>
      <c r="AD131" s="55"/>
      <c r="AE131" s="55"/>
      <c r="AF131" s="55"/>
    </row>
    <row r="132" spans="1:76" s="8" customFormat="1" ht="13.5" thickBot="1" x14ac:dyDescent="0.25"/>
    <row r="133" spans="1:76" s="6" customFormat="1" ht="13.5" thickTop="1" x14ac:dyDescent="0.2">
      <c r="BA133" s="1"/>
      <c r="BN133" s="459"/>
      <c r="BO133" s="459"/>
      <c r="BP133" s="459"/>
      <c r="BQ133" s="459"/>
      <c r="BR133" s="459"/>
      <c r="BS133" s="459"/>
      <c r="BV133" s="459"/>
      <c r="BW133" s="459"/>
      <c r="BX133" s="459"/>
    </row>
    <row r="135" spans="1:76" ht="20.25" thickBot="1" x14ac:dyDescent="0.35">
      <c r="A135" s="3" t="s">
        <v>88</v>
      </c>
    </row>
    <row r="136" spans="1:76" ht="13.5" thickTop="1" x14ac:dyDescent="0.2">
      <c r="AM136" s="365"/>
      <c r="AN136" s="365"/>
      <c r="AO136" s="365"/>
      <c r="AP136" s="365"/>
      <c r="AQ136" s="365"/>
      <c r="AR136" s="365"/>
      <c r="AS136" s="365"/>
      <c r="AT136" s="365"/>
      <c r="AU136" s="365"/>
      <c r="AV136" s="365"/>
      <c r="AW136" s="365"/>
      <c r="AX136" s="365"/>
    </row>
    <row r="137" spans="1:76" x14ac:dyDescent="0.2">
      <c r="C137" s="18" t="s">
        <v>84</v>
      </c>
      <c r="D137" s="634" t="s">
        <v>366</v>
      </c>
      <c r="R137" s="23" t="s">
        <v>234</v>
      </c>
      <c r="S137" s="98"/>
      <c r="T137" s="25"/>
      <c r="V137" s="92"/>
      <c r="W137" s="92"/>
      <c r="AE137" s="26" t="s">
        <v>178</v>
      </c>
      <c r="AF137" s="27"/>
      <c r="AG137" s="28"/>
      <c r="AM137" s="365"/>
      <c r="AN137" s="365"/>
      <c r="AO137" s="365"/>
      <c r="AP137" s="365"/>
      <c r="AQ137" s="365"/>
      <c r="AR137" s="365"/>
      <c r="AS137" s="365"/>
      <c r="AT137" s="365"/>
      <c r="AU137" s="365"/>
      <c r="AV137" s="365"/>
      <c r="AW137" s="365"/>
      <c r="AX137" s="365"/>
    </row>
    <row r="138" spans="1:76" ht="25.5" x14ac:dyDescent="0.2">
      <c r="C138" s="114" t="s">
        <v>183</v>
      </c>
      <c r="D138" s="63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18" t="s">
        <v>221</v>
      </c>
      <c r="S138" s="117" t="s">
        <v>222</v>
      </c>
      <c r="T138" s="116" t="s">
        <v>223</v>
      </c>
      <c r="V138" s="97"/>
      <c r="W138" s="55"/>
      <c r="AD138" s="15"/>
      <c r="AE138" s="119" t="s">
        <v>179</v>
      </c>
      <c r="AF138" s="119" t="s">
        <v>180</v>
      </c>
      <c r="AG138" s="119" t="s">
        <v>181</v>
      </c>
      <c r="AM138" s="365"/>
      <c r="AN138" s="365"/>
      <c r="AO138" s="365"/>
      <c r="AP138" s="365"/>
      <c r="AQ138" s="365"/>
      <c r="AR138" s="365"/>
      <c r="AS138" s="365"/>
      <c r="AT138" s="365"/>
      <c r="AU138" s="365"/>
      <c r="AV138" s="365"/>
      <c r="AW138" s="365"/>
      <c r="AX138" s="365"/>
    </row>
    <row r="139" spans="1:76" s="91" customFormat="1" x14ac:dyDescent="0.2">
      <c r="A139" s="106" t="s">
        <v>329</v>
      </c>
      <c r="B139" s="106" t="s">
        <v>368</v>
      </c>
      <c r="C139" s="243">
        <v>0.84009296901340047</v>
      </c>
      <c r="D139" s="361">
        <f>C139*1000/VLOOKUP(B139,GDP!$A$3:$C$39,3,FALSE)</f>
        <v>5.6477615119208737E-5</v>
      </c>
      <c r="E139" s="206"/>
      <c r="F139" s="206"/>
      <c r="G139" s="206"/>
      <c r="H139" s="206"/>
      <c r="I139" s="206"/>
      <c r="J139" s="206"/>
      <c r="K139" s="206"/>
      <c r="L139" s="206"/>
      <c r="M139" s="206"/>
      <c r="N139" s="206"/>
      <c r="O139" s="206"/>
      <c r="P139" s="206"/>
      <c r="Q139" s="206"/>
      <c r="R139" s="434">
        <v>0.4561956149202997</v>
      </c>
      <c r="S139" s="435">
        <v>0.11443988625653438</v>
      </c>
      <c r="T139" s="436">
        <v>1.3976930816035949E-2</v>
      </c>
      <c r="U139" s="170"/>
      <c r="V139" s="170"/>
      <c r="W139" s="170"/>
      <c r="X139" s="133"/>
      <c r="AD139" s="206"/>
      <c r="AE139" s="236">
        <v>257.03092046152756</v>
      </c>
      <c r="AF139" s="216">
        <v>2.0545677964419324</v>
      </c>
      <c r="AG139" s="217">
        <v>9.0445899052667311</v>
      </c>
      <c r="AH139" s="170"/>
      <c r="AI139" s="31"/>
      <c r="AM139" s="365"/>
      <c r="AN139" s="365"/>
      <c r="AO139" s="365"/>
      <c r="AP139" s="365"/>
      <c r="AQ139" s="365"/>
      <c r="AR139" s="365"/>
      <c r="AS139" s="365"/>
      <c r="AT139" s="365"/>
      <c r="AU139" s="365"/>
      <c r="AV139" s="365"/>
      <c r="AW139" s="365"/>
      <c r="AX139" s="365"/>
      <c r="BA139" s="1"/>
      <c r="BN139" s="382"/>
      <c r="BO139" s="382"/>
      <c r="BP139" s="382"/>
      <c r="BQ139" s="382"/>
      <c r="BR139" s="382"/>
      <c r="BS139" s="382"/>
      <c r="BV139" s="382"/>
      <c r="BW139" s="382"/>
      <c r="BX139" s="382"/>
    </row>
    <row r="140" spans="1:76" s="91" customFormat="1" x14ac:dyDescent="0.2">
      <c r="A140" s="106" t="s">
        <v>329</v>
      </c>
      <c r="B140" s="106" t="s">
        <v>349</v>
      </c>
      <c r="C140" s="244">
        <v>0.46902447244351186</v>
      </c>
      <c r="D140" s="362">
        <f>C140*1000/VLOOKUP(B140,GDP!$A$3:$C$39,3,FALSE)</f>
        <v>3.6580284695468005E-5</v>
      </c>
      <c r="E140" s="206"/>
      <c r="F140" s="206"/>
      <c r="G140" s="206"/>
      <c r="H140" s="206"/>
      <c r="I140" s="206"/>
      <c r="J140" s="206"/>
      <c r="K140" s="206"/>
      <c r="L140" s="206"/>
      <c r="M140" s="206"/>
      <c r="N140" s="206"/>
      <c r="O140" s="206"/>
      <c r="P140" s="206"/>
      <c r="Q140" s="206"/>
      <c r="R140" s="456">
        <v>0.29348523604180826</v>
      </c>
      <c r="S140" s="457">
        <v>7.5467110268784374E-2</v>
      </c>
      <c r="T140" s="445">
        <v>9.2024142114610248E-3</v>
      </c>
      <c r="U140" s="170"/>
      <c r="V140" s="170"/>
      <c r="W140" s="170"/>
      <c r="AD140" s="206"/>
      <c r="AE140" s="245">
        <v>162.15804586707384</v>
      </c>
      <c r="AF140" s="260">
        <v>1.3439038601157434</v>
      </c>
      <c r="AG140" s="262">
        <v>5.9156834456704219</v>
      </c>
      <c r="AM140" s="365"/>
      <c r="AN140" s="365"/>
      <c r="AO140" s="365"/>
      <c r="AP140" s="365"/>
      <c r="AQ140" s="365"/>
      <c r="AR140" s="365"/>
      <c r="AS140" s="365"/>
      <c r="AT140" s="365"/>
      <c r="AU140" s="365"/>
      <c r="AV140" s="365"/>
      <c r="AW140" s="365"/>
      <c r="AX140" s="365"/>
      <c r="BA140" s="1"/>
      <c r="BN140" s="382"/>
      <c r="BO140" s="382"/>
      <c r="BP140" s="382"/>
      <c r="BQ140" s="382"/>
      <c r="BR140" s="382"/>
      <c r="BS140" s="382"/>
      <c r="BV140" s="382"/>
      <c r="BW140" s="382"/>
      <c r="BX140" s="382"/>
    </row>
    <row r="141" spans="1:76" x14ac:dyDescent="0.2">
      <c r="A141" s="4" t="s">
        <v>89</v>
      </c>
      <c r="B141" s="4" t="s">
        <v>58</v>
      </c>
      <c r="C141" s="281">
        <v>0.36640905655301681</v>
      </c>
      <c r="D141" s="362">
        <f>C141*1000/VLOOKUP(B141,GDP!$A$3:$C$39,3,FALSE)</f>
        <v>1.7847389910678399E-4</v>
      </c>
      <c r="L141" s="89"/>
      <c r="P141" s="89"/>
      <c r="R141" s="460">
        <v>2.3387961945135887</v>
      </c>
      <c r="S141" s="461">
        <v>0.49670273110958901</v>
      </c>
      <c r="T141" s="462">
        <v>7.0109205814419984E-2</v>
      </c>
      <c r="U141" s="170"/>
      <c r="V141" s="170"/>
      <c r="W141" s="170"/>
      <c r="X141" s="89"/>
      <c r="AA141" s="31"/>
      <c r="AB141" s="31"/>
      <c r="AC141" s="31"/>
      <c r="AE141" s="45">
        <v>1548.5420716437291</v>
      </c>
      <c r="AF141" s="46">
        <v>9.683597886565158</v>
      </c>
      <c r="AG141" s="47">
        <v>40.225724370139091</v>
      </c>
      <c r="AH141" s="170"/>
      <c r="AI141" s="31"/>
      <c r="AM141" s="365"/>
      <c r="AN141" s="365"/>
      <c r="AO141" s="365"/>
      <c r="AP141" s="365"/>
      <c r="AQ141" s="365"/>
      <c r="AR141" s="365"/>
      <c r="AS141" s="365"/>
      <c r="AT141" s="365"/>
      <c r="AU141" s="365"/>
      <c r="AV141" s="365"/>
      <c r="AW141" s="365"/>
      <c r="AX141" s="365"/>
    </row>
    <row r="142" spans="1:76" x14ac:dyDescent="0.2">
      <c r="A142" s="4" t="s">
        <v>90</v>
      </c>
      <c r="B142" s="4" t="s">
        <v>22</v>
      </c>
      <c r="C142" s="281">
        <v>6.0583986346495991E-2</v>
      </c>
      <c r="D142" s="362">
        <f>C142*1000/VLOOKUP(B142,GDP!$A$3:$C$39,3,FALSE)</f>
        <v>2.9864836417961887E-5</v>
      </c>
      <c r="R142" s="460">
        <v>0.4438535329970088</v>
      </c>
      <c r="S142" s="461">
        <v>9.4263562840329135E-2</v>
      </c>
      <c r="T142" s="462">
        <v>1.3305228890547497E-2</v>
      </c>
      <c r="U142" s="170"/>
      <c r="V142" s="170"/>
      <c r="W142" s="170"/>
      <c r="X142" s="89"/>
      <c r="AE142" s="45">
        <v>256.1961575071191</v>
      </c>
      <c r="AF142" s="46">
        <v>1.837739921142727</v>
      </c>
      <c r="AG142" s="47">
        <v>7.0889559620855902</v>
      </c>
      <c r="AH142" s="170"/>
      <c r="AI142" s="31"/>
      <c r="AM142" s="365"/>
      <c r="AN142" s="365"/>
      <c r="AO142" s="365"/>
      <c r="AP142" s="365"/>
      <c r="AQ142" s="365"/>
      <c r="AR142" s="365"/>
      <c r="AS142" s="365"/>
      <c r="AT142" s="365"/>
      <c r="AU142" s="365"/>
      <c r="AV142" s="365"/>
      <c r="AW142" s="365"/>
      <c r="AX142" s="365"/>
    </row>
    <row r="143" spans="1:76" x14ac:dyDescent="0.2">
      <c r="A143" s="4" t="s">
        <v>91</v>
      </c>
      <c r="B143" s="4" t="s">
        <v>42</v>
      </c>
      <c r="C143" s="281">
        <v>2.817298704545004E-2</v>
      </c>
      <c r="D143" s="362">
        <f>C143*1000/VLOOKUP(B143,GDP!$A$3:$C$39,3,FALSE)</f>
        <v>4.4604118351374221E-5</v>
      </c>
      <c r="R143" s="460">
        <v>0.21397419793262565</v>
      </c>
      <c r="S143" s="461">
        <v>4.5442851647115333E-2</v>
      </c>
      <c r="T143" s="462">
        <v>6.4142233158344282E-3</v>
      </c>
      <c r="U143" s="170"/>
      <c r="V143" s="170"/>
      <c r="W143" s="170"/>
      <c r="X143" s="89"/>
      <c r="AE143" s="45">
        <v>117.63251375970789</v>
      </c>
      <c r="AF143" s="46">
        <v>0.88594298885063016</v>
      </c>
      <c r="AG143" s="47">
        <v>3.511965475623291</v>
      </c>
      <c r="AH143" s="170"/>
      <c r="AI143" s="31"/>
      <c r="AM143" s="365"/>
      <c r="AN143" s="365"/>
      <c r="AO143" s="365"/>
      <c r="AP143" s="365"/>
      <c r="AQ143" s="365"/>
      <c r="AR143" s="365"/>
      <c r="AS143" s="365"/>
      <c r="AT143" s="365"/>
      <c r="AU143" s="365"/>
      <c r="AV143" s="365"/>
      <c r="AW143" s="365"/>
      <c r="AX143" s="365"/>
    </row>
    <row r="144" spans="1:76" x14ac:dyDescent="0.2">
      <c r="A144" s="4" t="s">
        <v>92</v>
      </c>
      <c r="B144" s="4" t="s">
        <v>24</v>
      </c>
      <c r="C144" s="281">
        <v>8.6955063900163276E-2</v>
      </c>
      <c r="D144" s="362">
        <f>C144*1000/VLOOKUP(B144,GDP!$A$3:$C$39,3,FALSE)</f>
        <v>2.9393343834826558E-5</v>
      </c>
      <c r="R144" s="460">
        <v>0.69098758675503058</v>
      </c>
      <c r="S144" s="461">
        <v>0.14674875147700839</v>
      </c>
      <c r="T144" s="462">
        <v>2.0713472618375396E-2</v>
      </c>
      <c r="U144" s="170"/>
      <c r="V144" s="170"/>
      <c r="W144" s="170"/>
      <c r="X144" s="89"/>
      <c r="AE144" s="45">
        <v>375.70914546880232</v>
      </c>
      <c r="AF144" s="46">
        <v>2.8609786309898548</v>
      </c>
      <c r="AG144" s="47">
        <v>10.614259054911276</v>
      </c>
      <c r="AH144" s="170"/>
      <c r="AI144" s="31"/>
      <c r="AM144" s="365"/>
      <c r="AN144" s="365"/>
      <c r="AO144" s="365"/>
      <c r="AP144" s="365"/>
      <c r="AQ144" s="365"/>
      <c r="AR144" s="365"/>
      <c r="AS144" s="365"/>
      <c r="AT144" s="365"/>
      <c r="AU144" s="365"/>
      <c r="AV144" s="365"/>
      <c r="AW144" s="365"/>
      <c r="AX144" s="365"/>
    </row>
    <row r="145" spans="1:50" x14ac:dyDescent="0.2">
      <c r="A145" s="4" t="s">
        <v>93</v>
      </c>
      <c r="B145" s="4" t="s">
        <v>54</v>
      </c>
      <c r="C145" s="281">
        <v>1.1381339888637005E-2</v>
      </c>
      <c r="D145" s="362">
        <f>C145*1000/VLOOKUP(B145,GDP!$A$3:$C$39,3,FALSE)</f>
        <v>9.1788626233109246E-6</v>
      </c>
      <c r="R145" s="460">
        <v>0.11169122609211216</v>
      </c>
      <c r="S145" s="461">
        <v>2.3720466610588357E-2</v>
      </c>
      <c r="T145" s="462">
        <v>3.3481254912788041E-3</v>
      </c>
      <c r="U145" s="170"/>
      <c r="V145" s="170"/>
      <c r="W145" s="170"/>
      <c r="X145" s="89"/>
      <c r="AE145" s="45">
        <v>64.346070368883488</v>
      </c>
      <c r="AF145" s="46">
        <v>0.46244855514586153</v>
      </c>
      <c r="AG145" s="47">
        <v>2.1373584849596887</v>
      </c>
      <c r="AH145" s="170"/>
      <c r="AI145" s="31"/>
      <c r="AM145" s="365"/>
      <c r="AN145" s="365"/>
      <c r="AO145" s="365"/>
      <c r="AP145" s="365"/>
      <c r="AQ145" s="365"/>
      <c r="AR145" s="365"/>
      <c r="AS145" s="365"/>
      <c r="AT145" s="365"/>
      <c r="AU145" s="365"/>
      <c r="AV145" s="365"/>
      <c r="AW145" s="365"/>
      <c r="AX145" s="365"/>
    </row>
    <row r="146" spans="1:50" x14ac:dyDescent="0.2">
      <c r="A146" s="4" t="s">
        <v>94</v>
      </c>
      <c r="B146" s="4" t="s">
        <v>54</v>
      </c>
      <c r="C146" s="281">
        <v>1.0934211756499944E-3</v>
      </c>
      <c r="D146" s="362">
        <f>C146*1000/VLOOKUP(B146,GDP!$A$3:$C$39,3,FALSE)</f>
        <v>8.818261170401042E-7</v>
      </c>
      <c r="R146" s="460">
        <v>1.2289257588490645E-2</v>
      </c>
      <c r="S146" s="461">
        <v>2.687457033185744E-3</v>
      </c>
      <c r="T146" s="462">
        <v>3.6983125670428911E-4</v>
      </c>
      <c r="U146" s="170"/>
      <c r="V146" s="170"/>
      <c r="W146" s="170"/>
      <c r="X146" s="89"/>
      <c r="AE146" s="45">
        <v>7.4617921578997262</v>
      </c>
      <c r="AF146" s="46">
        <v>4.9977300655039816E-2</v>
      </c>
      <c r="AG146" s="47">
        <v>0.24356600266923795</v>
      </c>
      <c r="AH146" s="170"/>
      <c r="AI146" s="31"/>
      <c r="AM146" s="365"/>
      <c r="AN146" s="365"/>
      <c r="AO146" s="365"/>
      <c r="AP146" s="365"/>
      <c r="AQ146" s="365"/>
      <c r="AR146" s="365"/>
      <c r="AS146" s="365"/>
      <c r="AT146" s="365"/>
      <c r="AU146" s="365"/>
      <c r="AV146" s="365"/>
      <c r="AW146" s="365"/>
      <c r="AX146" s="365"/>
    </row>
    <row r="147" spans="1:50" x14ac:dyDescent="0.2">
      <c r="A147" s="4" t="s">
        <v>95</v>
      </c>
      <c r="B147" s="4" t="s">
        <v>58</v>
      </c>
      <c r="C147" s="281">
        <v>4.6594400168717626E-3</v>
      </c>
      <c r="D147" s="362">
        <f>C147*1000/VLOOKUP(B147,GDP!$A$3:$C$39,3,FALSE)</f>
        <v>2.2695629722923015E-6</v>
      </c>
      <c r="R147" s="460">
        <v>5.1959306915862279E-2</v>
      </c>
      <c r="S147" s="461">
        <v>1.1362639590309134E-2</v>
      </c>
      <c r="T147" s="462">
        <v>1.5636563588815886E-3</v>
      </c>
      <c r="U147" s="170"/>
      <c r="V147" s="170"/>
      <c r="W147" s="170"/>
      <c r="X147" s="89"/>
      <c r="AE147" s="45">
        <v>33.41429756549568</v>
      </c>
      <c r="AF147" s="46">
        <v>0.21130535224467323</v>
      </c>
      <c r="AG147" s="47">
        <v>1.0377980785936891</v>
      </c>
      <c r="AH147" s="170"/>
      <c r="AI147" s="31"/>
      <c r="AM147" s="365"/>
      <c r="AN147" s="365"/>
      <c r="AO147" s="365"/>
      <c r="AP147" s="365"/>
      <c r="AQ147" s="365"/>
      <c r="AR147" s="365"/>
      <c r="AS147" s="365"/>
      <c r="AT147" s="365"/>
      <c r="AU147" s="365"/>
      <c r="AV147" s="365"/>
      <c r="AW147" s="365"/>
      <c r="AX147" s="365"/>
    </row>
    <row r="148" spans="1:50" x14ac:dyDescent="0.2">
      <c r="A148" s="4" t="s">
        <v>96</v>
      </c>
      <c r="B148" s="4" t="s">
        <v>24</v>
      </c>
      <c r="C148" s="281">
        <v>5.0095032370312854E-3</v>
      </c>
      <c r="D148" s="362">
        <f>C148*1000/VLOOKUP(B148,GDP!$A$3:$C$39,3,FALSE)</f>
        <v>1.693357976906285E-6</v>
      </c>
      <c r="R148" s="460">
        <v>5.8242115550117962E-2</v>
      </c>
      <c r="S148" s="461">
        <v>1.2736585748627412E-2</v>
      </c>
      <c r="T148" s="462">
        <v>1.7527303526609561E-3</v>
      </c>
      <c r="U148" s="170"/>
      <c r="V148" s="170"/>
      <c r="W148" s="170"/>
      <c r="X148" s="89"/>
      <c r="AE148" s="45">
        <v>25.403160431193132</v>
      </c>
      <c r="AF148" s="46">
        <v>0.23685594501329957</v>
      </c>
      <c r="AG148" s="47">
        <v>1.184180077572736</v>
      </c>
      <c r="AH148" s="170"/>
      <c r="AI148" s="31"/>
      <c r="AM148" s="365"/>
      <c r="AN148" s="365"/>
      <c r="AO148" s="365"/>
      <c r="AP148" s="365"/>
      <c r="AQ148" s="365"/>
      <c r="AR148" s="365"/>
      <c r="AS148" s="365"/>
      <c r="AT148" s="365"/>
      <c r="AU148" s="365"/>
      <c r="AV148" s="365"/>
      <c r="AW148" s="365"/>
      <c r="AX148" s="365"/>
    </row>
    <row r="149" spans="1:50" x14ac:dyDescent="0.2">
      <c r="A149" s="4" t="s">
        <v>97</v>
      </c>
      <c r="B149" s="4" t="s">
        <v>32</v>
      </c>
      <c r="C149" s="281">
        <v>1.3044899208526622E-3</v>
      </c>
      <c r="D149" s="362">
        <f>C149*1000/VLOOKUP(B149,GDP!$A$3:$C$39,3,FALSE)</f>
        <v>7.625166932839338E-7</v>
      </c>
      <c r="R149" s="460">
        <v>1.5368147252244299E-2</v>
      </c>
      <c r="S149" s="461">
        <v>3.3607591933591079E-3</v>
      </c>
      <c r="T149" s="462">
        <v>4.6248694606556255E-4</v>
      </c>
      <c r="U149" s="170"/>
      <c r="V149" s="170"/>
      <c r="W149" s="170"/>
      <c r="X149" s="89"/>
      <c r="AE149" s="45">
        <v>8.3044363084134361</v>
      </c>
      <c r="AF149" s="46">
        <v>6.2498365764230825E-2</v>
      </c>
      <c r="AG149" s="47">
        <v>0.30130341024802182</v>
      </c>
      <c r="AH149" s="170"/>
      <c r="AI149" s="31"/>
      <c r="AM149" s="365"/>
      <c r="AN149" s="365"/>
      <c r="AO149" s="365"/>
      <c r="AP149" s="365"/>
      <c r="AQ149" s="365"/>
      <c r="AR149" s="365"/>
      <c r="AS149" s="365"/>
      <c r="AT149" s="365"/>
      <c r="AU149" s="365"/>
      <c r="AV149" s="365"/>
      <c r="AW149" s="365"/>
      <c r="AX149" s="365"/>
    </row>
    <row r="150" spans="1:50" x14ac:dyDescent="0.2">
      <c r="A150" s="4" t="s">
        <v>98</v>
      </c>
      <c r="B150" s="4" t="s">
        <v>22</v>
      </c>
      <c r="C150" s="281">
        <v>6.7296291912275541E-2</v>
      </c>
      <c r="D150" s="362">
        <f>C150*1000/VLOOKUP(B150,GDP!$A$3:$C$39,3,FALSE)</f>
        <v>3.3173663053483791E-5</v>
      </c>
      <c r="R150" s="460">
        <v>1.059479696837287</v>
      </c>
      <c r="S150" s="461">
        <v>0.23169065684240162</v>
      </c>
      <c r="T150" s="462">
        <v>3.1883838784612629E-2</v>
      </c>
      <c r="U150" s="170"/>
      <c r="V150" s="170"/>
      <c r="W150" s="170"/>
      <c r="X150" s="89"/>
      <c r="AE150" s="45">
        <v>574.80614736753773</v>
      </c>
      <c r="AF150" s="46">
        <v>4.3086358118440895</v>
      </c>
      <c r="AG150" s="47">
        <v>20.881619644163038</v>
      </c>
      <c r="AH150" s="170"/>
      <c r="AI150" s="31"/>
      <c r="AM150" s="365"/>
      <c r="AN150" s="365"/>
      <c r="AO150" s="365"/>
      <c r="AP150" s="365"/>
      <c r="AQ150" s="365"/>
      <c r="AR150" s="365"/>
      <c r="AS150" s="365"/>
      <c r="AT150" s="365"/>
      <c r="AU150" s="365"/>
      <c r="AV150" s="365"/>
      <c r="AW150" s="365"/>
      <c r="AX150" s="365"/>
    </row>
    <row r="151" spans="1:50" x14ac:dyDescent="0.2">
      <c r="A151" s="4" t="s">
        <v>99</v>
      </c>
      <c r="B151" s="4" t="s">
        <v>16</v>
      </c>
      <c r="C151" s="281">
        <v>2.8774640956521426E-3</v>
      </c>
      <c r="D151" s="362">
        <f>C151*1000/VLOOKUP(B151,GDP!$A$3:$C$39,3,FALSE)</f>
        <v>1.3966102817291209E-5</v>
      </c>
      <c r="R151" s="460">
        <v>4.0713552718499357E-2</v>
      </c>
      <c r="S151" s="461">
        <v>9.158440698667291E-3</v>
      </c>
      <c r="T151" s="462">
        <v>1.5830073520202105E-3</v>
      </c>
      <c r="U151" s="170"/>
      <c r="V151" s="170"/>
      <c r="W151" s="170"/>
      <c r="X151" s="89"/>
      <c r="AE151" s="45">
        <v>21.652650992175168</v>
      </c>
      <c r="AF151" s="46">
        <v>0.19815003003290518</v>
      </c>
      <c r="AG151" s="47">
        <v>0.88498588961264646</v>
      </c>
      <c r="AH151" s="170"/>
      <c r="AI151" s="31"/>
      <c r="AM151" s="365"/>
      <c r="AN151" s="365"/>
      <c r="AO151" s="365"/>
      <c r="AP151" s="365"/>
      <c r="AQ151" s="365"/>
      <c r="AR151" s="365"/>
      <c r="AS151" s="365"/>
      <c r="AT151" s="365"/>
      <c r="AU151" s="365"/>
      <c r="AV151" s="365"/>
      <c r="AW151" s="365"/>
      <c r="AX151" s="365"/>
    </row>
    <row r="152" spans="1:50" x14ac:dyDescent="0.2">
      <c r="A152" s="4" t="s">
        <v>100</v>
      </c>
      <c r="B152" s="4" t="s">
        <v>30</v>
      </c>
      <c r="C152" s="281">
        <v>7.7867356480263855E-3</v>
      </c>
      <c r="D152" s="362">
        <f>C152*1000/VLOOKUP(B152,GDP!$A$3:$C$39,3,FALSE)</f>
        <v>3.0910661495632922E-5</v>
      </c>
      <c r="R152" s="460">
        <v>0.11519035080233619</v>
      </c>
      <c r="S152" s="461">
        <v>2.5911862916412235E-2</v>
      </c>
      <c r="T152" s="462">
        <v>4.4787831084814843E-3</v>
      </c>
      <c r="U152" s="170"/>
      <c r="V152" s="170"/>
      <c r="W152" s="170"/>
      <c r="X152" s="89"/>
      <c r="AE152" s="45">
        <v>75.045640401179497</v>
      </c>
      <c r="AF152" s="46">
        <v>0.56062342750581495</v>
      </c>
      <c r="AG152" s="47">
        <v>2.673932343137702</v>
      </c>
      <c r="AH152" s="170"/>
      <c r="AI152" s="31"/>
      <c r="AM152" s="365"/>
      <c r="AN152" s="365"/>
      <c r="AO152" s="365"/>
      <c r="AP152" s="365"/>
      <c r="AQ152" s="365"/>
      <c r="AR152" s="365"/>
      <c r="AS152" s="365"/>
      <c r="AT152" s="365"/>
      <c r="AU152" s="365"/>
      <c r="AV152" s="365"/>
      <c r="AW152" s="365"/>
      <c r="AX152" s="365"/>
    </row>
    <row r="153" spans="1:50" x14ac:dyDescent="0.2">
      <c r="A153" s="4" t="s">
        <v>101</v>
      </c>
      <c r="B153" s="4" t="s">
        <v>62</v>
      </c>
      <c r="C153" s="281">
        <v>4.6377871502322796E-2</v>
      </c>
      <c r="D153" s="362">
        <f>C153*1000/VLOOKUP(B153,GDP!$A$3:$C$39,3,FALSE)</f>
        <v>1.1849983136971651E-4</v>
      </c>
      <c r="R153" s="460">
        <v>0.74633410334221917</v>
      </c>
      <c r="S153" s="461">
        <v>0.16208416046741778</v>
      </c>
      <c r="T153" s="462">
        <v>2.5226993410161328E-2</v>
      </c>
      <c r="U153" s="170"/>
      <c r="V153" s="170"/>
      <c r="W153" s="170"/>
      <c r="X153" s="89"/>
      <c r="AE153" s="45">
        <v>393.15442066675541</v>
      </c>
      <c r="AF153" s="46">
        <v>3.3526461386574948</v>
      </c>
      <c r="AG153" s="47">
        <v>14.492089419083902</v>
      </c>
      <c r="AH153" s="170"/>
      <c r="AI153" s="31"/>
      <c r="AM153" s="365"/>
      <c r="AN153" s="365"/>
      <c r="AO153" s="365"/>
      <c r="AP153" s="365"/>
      <c r="AQ153" s="365"/>
      <c r="AR153" s="365"/>
      <c r="AS153" s="365"/>
      <c r="AT153" s="365"/>
      <c r="AU153" s="365"/>
      <c r="AV153" s="365"/>
      <c r="AW153" s="365"/>
      <c r="AX153" s="365"/>
    </row>
    <row r="154" spans="1:50" x14ac:dyDescent="0.2">
      <c r="A154" s="4" t="s">
        <v>102</v>
      </c>
      <c r="B154" s="4" t="s">
        <v>54</v>
      </c>
      <c r="C154" s="281">
        <v>3.0075475789951571E-3</v>
      </c>
      <c r="D154" s="362">
        <f>C154*1000/VLOOKUP(B154,GDP!$A$3:$C$39,3,FALSE)</f>
        <v>2.4255374438144386E-6</v>
      </c>
      <c r="R154" s="460">
        <v>4.4193372668700943E-2</v>
      </c>
      <c r="S154" s="461">
        <v>1.0088537941835566E-2</v>
      </c>
      <c r="T154" s="462">
        <v>1.9035114392038932E-3</v>
      </c>
      <c r="U154" s="170"/>
      <c r="V154" s="170"/>
      <c r="W154" s="170"/>
      <c r="X154" s="89"/>
      <c r="AE154" s="45">
        <v>32.277789357836774</v>
      </c>
      <c r="AF154" s="46">
        <v>0.22928109860121737</v>
      </c>
      <c r="AG154" s="47">
        <v>1.142699664370826</v>
      </c>
      <c r="AH154" s="170"/>
      <c r="AI154" s="31"/>
      <c r="AM154" s="365"/>
      <c r="AN154" s="365"/>
      <c r="AO154" s="365"/>
      <c r="AP154" s="365"/>
      <c r="AQ154" s="365"/>
      <c r="AR154" s="365"/>
      <c r="AS154" s="365"/>
      <c r="AT154" s="365"/>
      <c r="AU154" s="365"/>
      <c r="AV154" s="365"/>
      <c r="AW154" s="365"/>
      <c r="AX154" s="365"/>
    </row>
    <row r="155" spans="1:50" x14ac:dyDescent="0.2">
      <c r="A155" s="4" t="s">
        <v>103</v>
      </c>
      <c r="B155" s="4" t="s">
        <v>60</v>
      </c>
      <c r="C155" s="281">
        <v>4.0725964049514139E-3</v>
      </c>
      <c r="D155" s="362">
        <f>C155*1000/VLOOKUP(B155,GDP!$A$3:$C$39,3,FALSE)</f>
        <v>1.8050368777042396E-5</v>
      </c>
      <c r="R155" s="460">
        <v>6.9978433426738956E-2</v>
      </c>
      <c r="S155" s="461">
        <v>2.0482388728867481E-2</v>
      </c>
      <c r="T155" s="462">
        <v>2.1869472872575557E-3</v>
      </c>
      <c r="U155" s="170"/>
      <c r="V155" s="170"/>
      <c r="W155" s="170"/>
      <c r="X155" s="89"/>
      <c r="AE155" s="45">
        <v>34.223499201272382</v>
      </c>
      <c r="AF155" s="46">
        <v>0.31612174221465605</v>
      </c>
      <c r="AG155" s="47">
        <v>1.500709860398195</v>
      </c>
      <c r="AH155" s="170"/>
      <c r="AI155" s="31"/>
      <c r="AM155" s="365"/>
      <c r="AN155" s="365"/>
      <c r="AO155" s="365"/>
      <c r="AP155" s="365"/>
      <c r="AQ155" s="365"/>
      <c r="AR155" s="365"/>
      <c r="AS155" s="365"/>
      <c r="AT155" s="365"/>
      <c r="AU155" s="365"/>
      <c r="AV155" s="365"/>
      <c r="AW155" s="365"/>
      <c r="AX155" s="365"/>
    </row>
    <row r="156" spans="1:50" x14ac:dyDescent="0.2">
      <c r="A156" s="4" t="s">
        <v>104</v>
      </c>
      <c r="B156" s="4" t="s">
        <v>56</v>
      </c>
      <c r="C156" s="281">
        <v>2.227212077372317E-3</v>
      </c>
      <c r="D156" s="362">
        <f>C156*1000/VLOOKUP(B156,GDP!$A$3:$C$39,3,FALSE)</f>
        <v>6.2802586232466358E-6</v>
      </c>
      <c r="R156" s="460">
        <v>3.9949640021927628E-2</v>
      </c>
      <c r="S156" s="461">
        <v>1.1693089090999616E-2</v>
      </c>
      <c r="T156" s="462">
        <v>1.2484954663115827E-3</v>
      </c>
      <c r="U156" s="170"/>
      <c r="V156" s="170"/>
      <c r="W156" s="170"/>
      <c r="X156" s="89"/>
      <c r="AE156" s="45">
        <v>20.230830024273931</v>
      </c>
      <c r="AF156" s="46">
        <v>0.18046917008797397</v>
      </c>
      <c r="AG156" s="47">
        <v>0.87547555076096117</v>
      </c>
      <c r="AH156" s="170"/>
      <c r="AI156" s="31"/>
      <c r="AM156" s="365"/>
      <c r="AN156" s="365"/>
      <c r="AO156" s="365"/>
      <c r="AP156" s="365"/>
      <c r="AQ156" s="365"/>
      <c r="AR156" s="365"/>
      <c r="AS156" s="365"/>
      <c r="AT156" s="365"/>
      <c r="AU156" s="365"/>
      <c r="AV156" s="365"/>
      <c r="AW156" s="365"/>
      <c r="AX156" s="365"/>
    </row>
    <row r="157" spans="1:50" x14ac:dyDescent="0.2">
      <c r="A157" s="4" t="s">
        <v>105</v>
      </c>
      <c r="B157" s="4" t="s">
        <v>4</v>
      </c>
      <c r="C157" s="281">
        <v>4.4123594673549692E-3</v>
      </c>
      <c r="D157" s="362">
        <f>C157*1000/VLOOKUP(B157,GDP!$A$3:$C$39,3,FALSE)</f>
        <v>1.3632783578205913E-5</v>
      </c>
      <c r="R157" s="460">
        <v>7.5061431212069429E-2</v>
      </c>
      <c r="S157" s="461">
        <v>2.0642504853108069E-2</v>
      </c>
      <c r="T157" s="462">
        <v>3.8446122738135529E-3</v>
      </c>
      <c r="U157" s="170"/>
      <c r="V157" s="170"/>
      <c r="W157" s="170"/>
      <c r="X157" s="89"/>
      <c r="AE157" s="45">
        <v>38.978440524337181</v>
      </c>
      <c r="AF157" s="46">
        <v>0.37789992012289902</v>
      </c>
      <c r="AG157" s="47">
        <v>1.6854408670661314</v>
      </c>
      <c r="AH157" s="170"/>
      <c r="AI157" s="31"/>
      <c r="AM157" s="365"/>
      <c r="AN157" s="365"/>
      <c r="AO157" s="365"/>
      <c r="AP157" s="365"/>
      <c r="AQ157" s="365"/>
      <c r="AR157" s="365"/>
      <c r="AS157" s="365"/>
      <c r="AT157" s="365"/>
      <c r="AU157" s="365"/>
      <c r="AV157" s="365"/>
      <c r="AW157" s="365"/>
      <c r="AX157" s="365"/>
    </row>
    <row r="158" spans="1:50" x14ac:dyDescent="0.2">
      <c r="A158" s="4" t="s">
        <v>106</v>
      </c>
      <c r="B158" s="4" t="s">
        <v>46</v>
      </c>
      <c r="C158" s="281">
        <v>4.9212701523940861E-2</v>
      </c>
      <c r="D158" s="362">
        <f>C158*1000/VLOOKUP(B158,GDP!$A$3:$C$39,3,FALSE)</f>
        <v>2.1056805122474844E-4</v>
      </c>
      <c r="R158" s="460">
        <v>0.90084374979054527</v>
      </c>
      <c r="S158" s="461">
        <v>0.20264318661321373</v>
      </c>
      <c r="T158" s="462">
        <v>3.5026230425033014E-2</v>
      </c>
      <c r="U158" s="170"/>
      <c r="V158" s="170"/>
      <c r="W158" s="170"/>
      <c r="X158" s="89"/>
      <c r="AE158" s="45">
        <v>550.97376859410167</v>
      </c>
      <c r="AF158" s="46">
        <v>4.3843438893713618</v>
      </c>
      <c r="AG158" s="47">
        <v>21.056526728080033</v>
      </c>
      <c r="AH158" s="170"/>
      <c r="AI158" s="31"/>
      <c r="AM158" s="365"/>
      <c r="AN158" s="365"/>
      <c r="AO158" s="365"/>
      <c r="AP158" s="365"/>
      <c r="AQ158" s="365"/>
      <c r="AR158" s="365"/>
      <c r="AS158" s="365"/>
      <c r="AT158" s="365"/>
      <c r="AU158" s="365"/>
      <c r="AV158" s="365"/>
      <c r="AW158" s="365"/>
      <c r="AX158" s="365"/>
    </row>
    <row r="159" spans="1:50" x14ac:dyDescent="0.2">
      <c r="A159" s="4" t="s">
        <v>107</v>
      </c>
      <c r="B159" s="4" t="s">
        <v>6</v>
      </c>
      <c r="C159" s="281">
        <v>3.387296453344444E-2</v>
      </c>
      <c r="D159" s="362">
        <f>C159*1000/VLOOKUP(B159,GDP!$A$3:$C$39,3,FALSE)</f>
        <v>8.7307980579590843E-5</v>
      </c>
      <c r="R159" s="460">
        <v>0.61673697473694067</v>
      </c>
      <c r="S159" s="461">
        <v>0.16960769050792385</v>
      </c>
      <c r="T159" s="462">
        <v>3.1588986574066551E-2</v>
      </c>
      <c r="U159" s="170"/>
      <c r="V159" s="170"/>
      <c r="W159" s="170"/>
      <c r="X159" s="89"/>
      <c r="AE159" s="45">
        <v>302.85902268735418</v>
      </c>
      <c r="AF159" s="46">
        <v>3.1049881374024864</v>
      </c>
      <c r="AG159" s="47">
        <v>12.655794072960505</v>
      </c>
      <c r="AH159" s="170"/>
      <c r="AI159" s="31"/>
      <c r="AM159" s="365"/>
      <c r="AN159" s="365"/>
      <c r="AO159" s="365"/>
      <c r="AP159" s="365"/>
      <c r="AQ159" s="365"/>
      <c r="AR159" s="365"/>
      <c r="AS159" s="365"/>
      <c r="AT159" s="365"/>
      <c r="AU159" s="365"/>
      <c r="AV159" s="365"/>
      <c r="AW159" s="365"/>
      <c r="AX159" s="365"/>
    </row>
    <row r="160" spans="1:50" x14ac:dyDescent="0.2">
      <c r="A160" s="4" t="s">
        <v>108</v>
      </c>
      <c r="B160" s="4" t="s">
        <v>26</v>
      </c>
      <c r="C160" s="281">
        <v>8.8001745056659193E-4</v>
      </c>
      <c r="D160" s="362">
        <f>C160*1000/VLOOKUP(B160,GDP!$A$3:$C$39,3,FALSE)</f>
        <v>4.1424282176924872E-6</v>
      </c>
      <c r="R160" s="460">
        <v>1.811221444951859E-2</v>
      </c>
      <c r="S160" s="461">
        <v>4.6680730061370614E-3</v>
      </c>
      <c r="T160" s="462">
        <v>6.5375581955558529E-4</v>
      </c>
      <c r="U160" s="170"/>
      <c r="V160" s="170"/>
      <c r="W160" s="170"/>
      <c r="X160" s="89"/>
      <c r="AE160" s="45">
        <v>9.3056086388870707</v>
      </c>
      <c r="AF160" s="46">
        <v>8.7927015885857801E-2</v>
      </c>
      <c r="AG160" s="47">
        <v>0.42102536520670975</v>
      </c>
      <c r="AH160" s="170"/>
      <c r="AI160" s="31"/>
      <c r="AM160" s="365"/>
      <c r="AN160" s="365"/>
      <c r="AO160" s="365"/>
      <c r="AP160" s="365"/>
      <c r="AQ160" s="365"/>
      <c r="AR160" s="365"/>
      <c r="AS160" s="365"/>
      <c r="AT160" s="365"/>
      <c r="AU160" s="365"/>
      <c r="AV160" s="365"/>
      <c r="AW160" s="365"/>
      <c r="AX160" s="365"/>
    </row>
    <row r="161" spans="1:50" x14ac:dyDescent="0.2">
      <c r="A161" s="4" t="s">
        <v>109</v>
      </c>
      <c r="B161" s="4" t="s">
        <v>20</v>
      </c>
      <c r="C161" s="281">
        <v>5.5311693959114623E-3</v>
      </c>
      <c r="D161" s="362">
        <f>C161*1000/VLOOKUP(B161,GDP!$A$3:$C$39,3,FALSE)</f>
        <v>3.1598556919143429E-5</v>
      </c>
      <c r="R161" s="460">
        <v>0.14253121392369003</v>
      </c>
      <c r="S161" s="461">
        <v>4.1718277855401185E-2</v>
      </c>
      <c r="T161" s="462">
        <v>4.4543473807008059E-3</v>
      </c>
      <c r="U161" s="170"/>
      <c r="V161" s="170"/>
      <c r="W161" s="170"/>
      <c r="X161" s="89"/>
      <c r="AE161" s="45">
        <v>70.274551454889746</v>
      </c>
      <c r="AF161" s="46">
        <v>0.64387288281749744</v>
      </c>
      <c r="AG161" s="47">
        <v>2.9106950722254741</v>
      </c>
      <c r="AH161" s="170"/>
      <c r="AI161" s="31"/>
      <c r="AM161" s="365"/>
      <c r="AN161" s="365"/>
      <c r="AO161" s="365"/>
      <c r="AP161" s="365"/>
      <c r="AQ161" s="365"/>
      <c r="AR161" s="365"/>
      <c r="AS161" s="365"/>
      <c r="AT161" s="365"/>
      <c r="AU161" s="365"/>
      <c r="AV161" s="365"/>
      <c r="AW161" s="365"/>
      <c r="AX161" s="365"/>
    </row>
    <row r="162" spans="1:50" x14ac:dyDescent="0.2">
      <c r="A162" s="4" t="s">
        <v>110</v>
      </c>
      <c r="B162" s="4" t="s">
        <v>14</v>
      </c>
      <c r="C162" s="281">
        <v>3.2449294847182921E-3</v>
      </c>
      <c r="D162" s="362">
        <f>C162*1000/VLOOKUP(B162,GDP!$A$3:$C$39,3,FALSE)</f>
        <v>1.2010339423336809E-5</v>
      </c>
      <c r="M162" s="459"/>
      <c r="N162" s="459"/>
      <c r="O162" s="458"/>
      <c r="R162" s="460">
        <v>7.7926705586643524E-2</v>
      </c>
      <c r="S162" s="461">
        <v>3.2873514237182697E-2</v>
      </c>
      <c r="T162" s="455" t="s">
        <v>336</v>
      </c>
      <c r="U162" s="170"/>
      <c r="V162" s="170"/>
      <c r="W162" s="170"/>
      <c r="X162" s="89"/>
      <c r="AE162" s="45">
        <v>47.452283238791686</v>
      </c>
      <c r="AF162" s="46">
        <v>0.49637466297505173</v>
      </c>
      <c r="AG162" s="47">
        <v>2.3426460178579869</v>
      </c>
      <c r="AH162" s="170"/>
      <c r="AI162" s="31"/>
      <c r="AM162" s="365"/>
      <c r="AN162" s="365"/>
      <c r="AO162" s="365"/>
      <c r="AP162" s="365"/>
      <c r="AQ162" s="365"/>
      <c r="AR162" s="365"/>
      <c r="AS162" s="365"/>
      <c r="AT162" s="365"/>
      <c r="AU162" s="365"/>
      <c r="AV162" s="365"/>
      <c r="AW162" s="365"/>
      <c r="AX162" s="365"/>
    </row>
    <row r="163" spans="1:50" x14ac:dyDescent="0.2">
      <c r="A163" s="4" t="s">
        <v>111</v>
      </c>
      <c r="B163" s="4" t="s">
        <v>28</v>
      </c>
      <c r="C163" s="281">
        <v>1.492783897466197E-2</v>
      </c>
      <c r="D163" s="362">
        <f>C163*1000/VLOOKUP(B163,GDP!$A$3:$C$39,3,FALSE)</f>
        <v>7.7082318973164293E-5</v>
      </c>
      <c r="M163" s="459"/>
      <c r="N163" s="459"/>
      <c r="O163" s="458"/>
      <c r="R163" s="460">
        <v>0.40963942060958169</v>
      </c>
      <c r="S163" s="461">
        <v>0.17280709128076435</v>
      </c>
      <c r="T163" s="455" t="s">
        <v>336</v>
      </c>
      <c r="U163" s="170"/>
      <c r="V163" s="170"/>
      <c r="W163" s="170"/>
      <c r="X163" s="89"/>
      <c r="AE163" s="45">
        <v>310.54053888896453</v>
      </c>
      <c r="AF163" s="46">
        <v>2.6093061141959497</v>
      </c>
      <c r="AG163" s="47">
        <v>11.881978220008225</v>
      </c>
      <c r="AH163" s="170"/>
      <c r="AI163" s="31"/>
      <c r="AM163" s="365"/>
      <c r="AN163" s="365"/>
      <c r="AO163" s="365"/>
      <c r="AP163" s="365"/>
      <c r="AQ163" s="365"/>
      <c r="AR163" s="365"/>
      <c r="AS163" s="365"/>
      <c r="AT163" s="365"/>
      <c r="AU163" s="365"/>
      <c r="AV163" s="365"/>
      <c r="AW163" s="365"/>
      <c r="AX163" s="365"/>
    </row>
    <row r="164" spans="1:50" x14ac:dyDescent="0.2">
      <c r="A164" s="4" t="s">
        <v>112</v>
      </c>
      <c r="B164" s="4" t="s">
        <v>44</v>
      </c>
      <c r="C164" s="281">
        <v>1.1416935279389421E-2</v>
      </c>
      <c r="D164" s="362">
        <f>C164*1000/VLOOKUP(B164,GDP!$A$3:$C$39,3,FALSE)</f>
        <v>1.511082074230911E-5</v>
      </c>
      <c r="M164" s="459"/>
      <c r="N164" s="459"/>
      <c r="O164" s="458"/>
      <c r="R164" s="460">
        <v>0.25111414962333611</v>
      </c>
      <c r="S164" s="461">
        <v>0.10593293416750899</v>
      </c>
      <c r="T164" s="455" t="s">
        <v>336</v>
      </c>
      <c r="U164" s="170"/>
      <c r="V164" s="170"/>
      <c r="W164" s="170"/>
      <c r="X164" s="89"/>
      <c r="AE164" s="45">
        <v>146.43291750855388</v>
      </c>
      <c r="AF164" s="46">
        <v>1.5995376738846039</v>
      </c>
      <c r="AG164" s="47">
        <v>7.6127327229832922</v>
      </c>
      <c r="AH164" s="170"/>
      <c r="AI164" s="31"/>
      <c r="AM164" s="365"/>
      <c r="AN164" s="365"/>
      <c r="AO164" s="365"/>
      <c r="AP164" s="365"/>
      <c r="AQ164" s="365"/>
      <c r="AR164" s="365"/>
      <c r="AS164" s="365"/>
      <c r="AT164" s="365"/>
      <c r="AU164" s="365"/>
      <c r="AV164" s="365"/>
      <c r="AW164" s="365"/>
      <c r="AX164" s="365"/>
    </row>
    <row r="165" spans="1:50" x14ac:dyDescent="0.2">
      <c r="A165" s="4" t="s">
        <v>113</v>
      </c>
      <c r="B165" s="4" t="s">
        <v>48</v>
      </c>
      <c r="C165" s="281">
        <v>1.5188405771547496E-3</v>
      </c>
      <c r="D165" s="362">
        <f>C165*1000/VLOOKUP(B165,GDP!$A$3:$C$39,3,FALSE)</f>
        <v>4.5213680945292831E-6</v>
      </c>
      <c r="M165" s="459"/>
      <c r="N165" s="459"/>
      <c r="O165" s="458"/>
      <c r="R165" s="460">
        <v>4.7687301564364994E-2</v>
      </c>
      <c r="S165" s="461">
        <v>1.7079535292863306E-2</v>
      </c>
      <c r="T165" s="455" t="s">
        <v>336</v>
      </c>
      <c r="U165" s="170"/>
      <c r="V165" s="170"/>
      <c r="W165" s="170"/>
      <c r="X165" s="89"/>
      <c r="AE165" s="45">
        <v>29.184900218184342</v>
      </c>
      <c r="AF165" s="46">
        <v>0.27668272994374765</v>
      </c>
      <c r="AG165" s="47">
        <v>1.3417102684247679</v>
      </c>
      <c r="AH165" s="170"/>
      <c r="AI165" s="31"/>
      <c r="AM165" s="365"/>
      <c r="AN165" s="365"/>
      <c r="AO165" s="365"/>
      <c r="AP165" s="365"/>
      <c r="AQ165" s="365"/>
      <c r="AR165" s="365"/>
      <c r="AS165" s="365"/>
      <c r="AT165" s="365"/>
      <c r="AU165" s="365"/>
      <c r="AV165" s="365"/>
      <c r="AW165" s="365"/>
      <c r="AX165" s="365"/>
    </row>
    <row r="166" spans="1:50" x14ac:dyDescent="0.2">
      <c r="A166" s="4" t="s">
        <v>114</v>
      </c>
      <c r="B166" s="4" t="s">
        <v>12</v>
      </c>
      <c r="C166" s="281">
        <v>6.6814184999675732E-3</v>
      </c>
      <c r="D166" s="362">
        <f>C166*1000/VLOOKUP(B166,GDP!$A$3:$C$39,3,FALSE)</f>
        <v>3.2546244337121013E-4</v>
      </c>
      <c r="M166" s="459"/>
      <c r="N166" s="459"/>
      <c r="O166" s="458"/>
      <c r="R166" s="460">
        <v>0.34697826445726004</v>
      </c>
      <c r="S166" s="461">
        <v>0.12427265370961327</v>
      </c>
      <c r="T166" s="455" t="s">
        <v>336</v>
      </c>
      <c r="U166" s="170"/>
      <c r="V166" s="170"/>
      <c r="W166" s="170"/>
      <c r="X166" s="89"/>
      <c r="AE166" s="45">
        <v>264.99369385319665</v>
      </c>
      <c r="AF166" s="46">
        <v>2.0131752120970883</v>
      </c>
      <c r="AG166" s="47">
        <v>9.6578640241261979</v>
      </c>
      <c r="AH166" s="170"/>
      <c r="AI166" s="31"/>
      <c r="AM166" s="365"/>
      <c r="AN166" s="365"/>
      <c r="AO166" s="365"/>
      <c r="AP166" s="365"/>
      <c r="AQ166" s="365"/>
      <c r="AR166" s="365"/>
      <c r="AS166" s="365"/>
      <c r="AT166" s="365"/>
      <c r="AU166" s="365"/>
      <c r="AV166" s="365"/>
      <c r="AW166" s="365"/>
      <c r="AX166" s="365"/>
    </row>
    <row r="167" spans="1:50" x14ac:dyDescent="0.2">
      <c r="A167" s="4" t="s">
        <v>115</v>
      </c>
      <c r="B167" s="4" t="s">
        <v>34</v>
      </c>
      <c r="C167" s="281">
        <v>1.6093642426964899E-4</v>
      </c>
      <c r="D167" s="362">
        <f>C167*1000/VLOOKUP(B167,GDP!$A$3:$C$39,3,FALSE)</f>
        <v>4.3477529789725789E-6</v>
      </c>
      <c r="M167" s="459"/>
      <c r="N167" s="459"/>
      <c r="O167" s="458"/>
      <c r="R167" s="460">
        <v>1.0270966744507068E-2</v>
      </c>
      <c r="S167" s="461">
        <v>3.6786174358777574E-3</v>
      </c>
      <c r="T167" s="455" t="s">
        <v>336</v>
      </c>
      <c r="U167" s="170"/>
      <c r="V167" s="170"/>
      <c r="W167" s="170"/>
      <c r="X167" s="89"/>
      <c r="AE167" s="45">
        <v>4.7291818888834722</v>
      </c>
      <c r="AF167" s="46">
        <v>5.9592365783079561E-2</v>
      </c>
      <c r="AG167" s="47">
        <v>0.2859798946081305</v>
      </c>
      <c r="AH167" s="170"/>
      <c r="AI167" s="31"/>
      <c r="AM167" s="365"/>
      <c r="AN167" s="365"/>
      <c r="AO167" s="365"/>
      <c r="AP167" s="365"/>
      <c r="AQ167" s="365"/>
      <c r="AR167" s="365"/>
      <c r="AS167" s="365"/>
      <c r="AT167" s="365"/>
      <c r="AU167" s="365"/>
      <c r="AV167" s="365"/>
      <c r="AW167" s="365"/>
      <c r="AX167" s="365"/>
    </row>
    <row r="168" spans="1:50" x14ac:dyDescent="0.2">
      <c r="A168" s="4" t="s">
        <v>116</v>
      </c>
      <c r="B168" s="4" t="s">
        <v>8</v>
      </c>
      <c r="C168" s="281">
        <v>1.6662804478768331E-3</v>
      </c>
      <c r="D168" s="362">
        <f>C168*1000/VLOOKUP(B168,GDP!$A$3:$C$39,3,FALSE)</f>
        <v>1.6402981255678386E-5</v>
      </c>
      <c r="M168" s="459"/>
      <c r="N168" s="459"/>
      <c r="O168" s="458"/>
      <c r="R168" s="460">
        <v>0.12832251156221536</v>
      </c>
      <c r="S168" s="461">
        <v>3.8662207407995558E-2</v>
      </c>
      <c r="T168" s="455" t="s">
        <v>336</v>
      </c>
      <c r="U168" s="170"/>
      <c r="V168" s="170"/>
      <c r="W168" s="170"/>
      <c r="X168" s="89"/>
      <c r="AE168" s="45">
        <v>64.299154831342804</v>
      </c>
      <c r="AF168" s="46">
        <v>0.66913693569468924</v>
      </c>
      <c r="AG168" s="47">
        <v>3.2092567581462266</v>
      </c>
      <c r="AH168" s="170"/>
      <c r="AI168" s="31"/>
      <c r="AM168" s="365"/>
      <c r="AN168" s="365"/>
      <c r="AO168" s="365"/>
      <c r="AP168" s="365"/>
      <c r="AQ168" s="365"/>
      <c r="AR168" s="365"/>
      <c r="AS168" s="365"/>
      <c r="AT168" s="365"/>
      <c r="AU168" s="365"/>
      <c r="AV168" s="365"/>
      <c r="AW168" s="365"/>
      <c r="AX168" s="365"/>
    </row>
    <row r="169" spans="1:50" x14ac:dyDescent="0.2">
      <c r="A169" s="4" t="s">
        <v>117</v>
      </c>
      <c r="B169" s="4" t="s">
        <v>40</v>
      </c>
      <c r="C169" s="281">
        <v>1.2778329576044638E-3</v>
      </c>
      <c r="D169" s="362">
        <f>C169*1000/VLOOKUP(B169,GDP!$A$3:$C$39,3,FALSE)</f>
        <v>1.0316752443116937E-4</v>
      </c>
      <c r="M169" s="459"/>
      <c r="N169" s="459"/>
      <c r="O169" s="458"/>
      <c r="R169" s="460">
        <v>9.6476634861412849E-2</v>
      </c>
      <c r="S169" s="461">
        <v>2.9067383591763321E-2</v>
      </c>
      <c r="T169" s="455" t="s">
        <v>336</v>
      </c>
      <c r="U169" s="170"/>
      <c r="V169" s="170"/>
      <c r="W169" s="170"/>
      <c r="X169" s="89"/>
      <c r="AE169" s="45">
        <v>71.387316067288481</v>
      </c>
      <c r="AF169" s="46">
        <v>0.50307681038491936</v>
      </c>
      <c r="AG169" s="47">
        <v>2.4399903640327887</v>
      </c>
      <c r="AH169" s="170"/>
      <c r="AI169" s="31"/>
      <c r="AM169" s="365"/>
      <c r="AN169" s="365"/>
      <c r="AO169" s="365"/>
      <c r="AP169" s="365"/>
      <c r="AQ169" s="365"/>
      <c r="AR169" s="365"/>
      <c r="AS169" s="365"/>
      <c r="AT169" s="365"/>
      <c r="AU169" s="365"/>
      <c r="AV169" s="365"/>
      <c r="AW169" s="365"/>
      <c r="AX169" s="365"/>
    </row>
    <row r="170" spans="1:50" x14ac:dyDescent="0.2">
      <c r="A170" s="4" t="s">
        <v>118</v>
      </c>
      <c r="B170" s="4" t="s">
        <v>36</v>
      </c>
      <c r="C170" s="281">
        <v>7.7320730584323769E-3</v>
      </c>
      <c r="D170" s="362">
        <f>C170*1000/VLOOKUP(B170,GDP!$A$3:$C$39,3,FALSE)</f>
        <v>1.2167295679537322E-4</v>
      </c>
      <c r="M170" s="459"/>
      <c r="N170" s="459"/>
      <c r="O170" s="458"/>
      <c r="R170" s="460">
        <v>0.77702030416264578</v>
      </c>
      <c r="S170" s="461">
        <v>0.23410795030453327</v>
      </c>
      <c r="T170" s="455" t="s">
        <v>336</v>
      </c>
      <c r="U170" s="170"/>
      <c r="V170" s="170"/>
      <c r="W170" s="170"/>
      <c r="X170" s="89"/>
      <c r="AE170" s="45">
        <v>374.39826934109902</v>
      </c>
      <c r="AF170" s="46">
        <v>4.0517675267590603</v>
      </c>
      <c r="AG170" s="47">
        <v>19.787764813510975</v>
      </c>
      <c r="AH170" s="170"/>
      <c r="AI170" s="31"/>
      <c r="AM170" s="365"/>
      <c r="AN170" s="365"/>
      <c r="AO170" s="365"/>
      <c r="AP170" s="365"/>
      <c r="AQ170" s="365"/>
      <c r="AR170" s="365"/>
      <c r="AS170" s="365"/>
      <c r="AT170" s="365"/>
      <c r="AU170" s="365"/>
      <c r="AV170" s="365"/>
      <c r="AW170" s="365"/>
      <c r="AX170" s="365"/>
    </row>
    <row r="171" spans="1:50" x14ac:dyDescent="0.2">
      <c r="A171" s="4" t="s">
        <v>37</v>
      </c>
      <c r="B171" s="4" t="s">
        <v>38</v>
      </c>
      <c r="C171" s="281">
        <v>4.3755944049834489E-2</v>
      </c>
      <c r="D171" s="362">
        <f>C171*1000/VLOOKUP(B171,GDP!$A$3:$C$39,3,FALSE)</f>
        <v>1.0110903052461986E-3</v>
      </c>
      <c r="M171" s="459"/>
      <c r="N171" s="459"/>
      <c r="O171" s="458"/>
      <c r="R171" s="460">
        <v>5.5535752080853902</v>
      </c>
      <c r="S171" s="461">
        <v>1.6732331212734926</v>
      </c>
      <c r="T171" s="455" t="s">
        <v>336</v>
      </c>
      <c r="U171" s="170"/>
      <c r="V171" s="170"/>
      <c r="W171" s="170"/>
      <c r="X171" s="89"/>
      <c r="AE171" s="45">
        <v>1952.8672699203112</v>
      </c>
      <c r="AF171" s="46">
        <v>28.95908326331779</v>
      </c>
      <c r="AG171" s="47">
        <v>38.922144536615413</v>
      </c>
      <c r="AH171" s="170"/>
      <c r="AI171" s="31"/>
      <c r="AM171" s="365"/>
      <c r="AN171" s="365"/>
      <c r="AO171" s="365"/>
      <c r="AP171" s="365"/>
      <c r="AQ171" s="365"/>
      <c r="AR171" s="365"/>
      <c r="AS171" s="365"/>
      <c r="AT171" s="365"/>
      <c r="AU171" s="365"/>
      <c r="AV171" s="365"/>
      <c r="AW171" s="365"/>
      <c r="AX171" s="365"/>
    </row>
    <row r="172" spans="1:50" x14ac:dyDescent="0.2">
      <c r="A172" s="4" t="s">
        <v>119</v>
      </c>
      <c r="B172" s="4" t="s">
        <v>10</v>
      </c>
      <c r="C172" s="281">
        <v>2.335092019129412E-3</v>
      </c>
      <c r="D172" s="362">
        <f>C172*1000/VLOOKUP(B172,GDP!$A$3:$C$39,3,FALSE)</f>
        <v>3.1840571868625825E-5</v>
      </c>
      <c r="M172" s="459"/>
      <c r="N172" s="459"/>
      <c r="O172" s="458"/>
      <c r="R172" s="460">
        <v>0.32378446490477947</v>
      </c>
      <c r="S172" s="461">
        <v>9.7552814274260519E-2</v>
      </c>
      <c r="T172" s="455" t="s">
        <v>336</v>
      </c>
      <c r="U172" s="170"/>
      <c r="V172" s="170"/>
      <c r="W172" s="170"/>
      <c r="X172" s="89"/>
      <c r="AE172" s="467">
        <v>114.47651824342643</v>
      </c>
      <c r="AF172" s="468">
        <v>1.6883720715432393</v>
      </c>
      <c r="AG172" s="469">
        <v>5.5932829550872265</v>
      </c>
      <c r="AH172" s="170"/>
      <c r="AI172" s="31"/>
      <c r="AM172" s="365"/>
      <c r="AN172" s="365"/>
      <c r="AO172" s="365"/>
      <c r="AP172" s="365"/>
      <c r="AQ172" s="365"/>
      <c r="AR172" s="365"/>
      <c r="AS172" s="365"/>
      <c r="AT172" s="365"/>
      <c r="AU172" s="365"/>
      <c r="AV172" s="365"/>
      <c r="AW172" s="365"/>
      <c r="AX172" s="365"/>
    </row>
    <row r="173" spans="1:50" x14ac:dyDescent="0.2">
      <c r="A173" s="4" t="s">
        <v>120</v>
      </c>
      <c r="B173" s="4" t="s">
        <v>18</v>
      </c>
      <c r="C173" s="281">
        <v>3.9019083166401294E-4</v>
      </c>
      <c r="D173" s="362">
        <f>C173*1000/VLOOKUP(B173,GDP!$A$3:$C$39,3,FALSE)</f>
        <v>1.353936054908265E-5</v>
      </c>
      <c r="M173" s="459"/>
      <c r="N173" s="459"/>
      <c r="O173" s="458"/>
      <c r="R173" s="460">
        <v>6.7363726688080633E-2</v>
      </c>
      <c r="S173" s="461">
        <v>2.0295974114622736E-2</v>
      </c>
      <c r="T173" s="455" t="s">
        <v>336</v>
      </c>
      <c r="U173" s="170"/>
      <c r="V173" s="170"/>
      <c r="W173" s="170"/>
      <c r="X173" s="89"/>
      <c r="AE173" s="45">
        <v>19.062525363428254</v>
      </c>
      <c r="AF173" s="46">
        <v>0.35126773240549142</v>
      </c>
      <c r="AG173" s="47">
        <v>1.6659479482101438</v>
      </c>
      <c r="AH173" s="170"/>
      <c r="AI173" s="31"/>
      <c r="AM173" s="365"/>
      <c r="AN173" s="365"/>
      <c r="AO173" s="365"/>
      <c r="AP173" s="365"/>
      <c r="AQ173" s="365"/>
      <c r="AR173" s="365"/>
      <c r="AS173" s="365"/>
      <c r="AT173" s="365"/>
      <c r="AU173" s="365"/>
      <c r="AV173" s="365"/>
      <c r="AW173" s="365"/>
      <c r="AX173" s="365"/>
    </row>
    <row r="174" spans="1:50" x14ac:dyDescent="0.2">
      <c r="A174" s="4" t="s">
        <v>121</v>
      </c>
      <c r="B174" s="4" t="s">
        <v>50</v>
      </c>
      <c r="C174" s="281">
        <v>4.3915632944936987E-4</v>
      </c>
      <c r="D174" s="362">
        <f>C174*1000/VLOOKUP(B174,GDP!$A$3:$C$39,3,FALSE)</f>
        <v>3.6130280173213044E-6</v>
      </c>
      <c r="M174" s="459"/>
      <c r="N174" s="459"/>
      <c r="O174" s="458"/>
      <c r="R174" s="460">
        <v>9.5876614384219003E-2</v>
      </c>
      <c r="S174" s="461">
        <v>2.8886603806081945E-2</v>
      </c>
      <c r="T174" s="455" t="s">
        <v>336</v>
      </c>
      <c r="U174" s="170"/>
      <c r="V174" s="170"/>
      <c r="W174" s="170"/>
      <c r="X174" s="89"/>
      <c r="AE174" s="45">
        <v>34.188892911589711</v>
      </c>
      <c r="AF174" s="46">
        <v>0.49994800735125278</v>
      </c>
      <c r="AG174" s="47">
        <v>2.2115299520352929</v>
      </c>
      <c r="AH174" s="170"/>
      <c r="AI174" s="31"/>
      <c r="AM174" s="365"/>
      <c r="AN174" s="365"/>
      <c r="AO174" s="365"/>
      <c r="AP174" s="365"/>
      <c r="AQ174" s="365"/>
      <c r="AR174" s="365"/>
      <c r="AS174" s="365"/>
      <c r="AT174" s="365"/>
      <c r="AU174" s="365"/>
      <c r="AV174" s="365"/>
      <c r="AW174" s="365"/>
      <c r="AX174" s="365"/>
    </row>
    <row r="175" spans="1:50" x14ac:dyDescent="0.2">
      <c r="A175" s="9" t="s">
        <v>122</v>
      </c>
      <c r="B175" s="4" t="s">
        <v>52</v>
      </c>
      <c r="C175" s="281">
        <v>1.8717483115391438E-3</v>
      </c>
      <c r="D175" s="362">
        <f>C175*1000/VLOOKUP(B175,GDP!$A$3:$C$39,3,FALSE)</f>
        <v>3.7625350504334812E-5</v>
      </c>
      <c r="M175" s="459"/>
      <c r="N175" s="459"/>
      <c r="O175" s="458"/>
      <c r="R175" s="460">
        <v>0.50861808180547929</v>
      </c>
      <c r="S175" s="461">
        <v>0.15324121645395272</v>
      </c>
      <c r="T175" s="455" t="s">
        <v>336</v>
      </c>
      <c r="U175" s="170"/>
      <c r="V175" s="170"/>
      <c r="W175" s="170"/>
      <c r="X175" s="89"/>
      <c r="AE175" s="467">
        <v>114.47651824342643</v>
      </c>
      <c r="AF175" s="468">
        <v>2.6521858133459495</v>
      </c>
      <c r="AG175" s="469">
        <v>5.5932829550872265</v>
      </c>
      <c r="AH175" s="170"/>
      <c r="AI175" s="31"/>
      <c r="AM175" s="365"/>
      <c r="AN175" s="365"/>
      <c r="AO175" s="365"/>
      <c r="AP175" s="365"/>
      <c r="AQ175" s="365"/>
      <c r="AR175" s="365"/>
      <c r="AS175" s="365"/>
      <c r="AT175" s="365"/>
      <c r="AU175" s="365"/>
      <c r="AV175" s="365"/>
      <c r="AW175" s="365"/>
      <c r="AX175" s="365"/>
    </row>
    <row r="176" spans="1:50" x14ac:dyDescent="0.2">
      <c r="A176" s="9" t="s">
        <v>123</v>
      </c>
      <c r="B176" s="4" t="s">
        <v>124</v>
      </c>
      <c r="C176" s="281">
        <v>2.1251866893989658E-2</v>
      </c>
      <c r="D176" s="362">
        <f>C176*1000/VLOOKUP(B176,GDP!$A$3:$C$39,3,FALSE)</f>
        <v>1.1169907964884714E-5</v>
      </c>
      <c r="M176" s="459"/>
      <c r="N176" s="459"/>
      <c r="O176" s="459"/>
      <c r="R176" s="460">
        <v>9.9002915540509454E-2</v>
      </c>
      <c r="S176" s="461">
        <v>2.1025781832610762E-2</v>
      </c>
      <c r="T176" s="462">
        <v>2.9677728218216008E-3</v>
      </c>
      <c r="U176" s="170"/>
      <c r="V176" s="170"/>
      <c r="W176" s="170"/>
      <c r="X176" s="89"/>
      <c r="AE176" s="45">
        <v>47.358817702373543</v>
      </c>
      <c r="AF176" s="46">
        <v>0.40991362391508107</v>
      </c>
      <c r="AG176" s="47">
        <v>1.9328610606520225</v>
      </c>
      <c r="AH176" s="170"/>
      <c r="AI176" s="31"/>
      <c r="AM176" s="365"/>
      <c r="AN176" s="365"/>
      <c r="AO176" s="365"/>
      <c r="AP176" s="365"/>
      <c r="AQ176" s="365"/>
      <c r="AR176" s="365"/>
      <c r="AS176" s="365"/>
      <c r="AT176" s="365"/>
      <c r="AU176" s="365"/>
      <c r="AV176" s="365"/>
      <c r="AW176" s="365"/>
      <c r="AX176" s="365"/>
    </row>
    <row r="177" spans="1:53" x14ac:dyDescent="0.2">
      <c r="A177" s="9" t="s">
        <v>125</v>
      </c>
      <c r="B177" s="4" t="s">
        <v>124</v>
      </c>
      <c r="C177" s="281">
        <v>4.5539082142614491E-2</v>
      </c>
      <c r="D177" s="362">
        <f>C177*1000/VLOOKUP(B177,GDP!$A$3:$C$39,3,FALSE)</f>
        <v>2.3935184559347467E-5</v>
      </c>
      <c r="M177" s="459"/>
      <c r="N177" s="459"/>
      <c r="O177" s="459"/>
      <c r="R177" s="460">
        <v>0.26527144337340858</v>
      </c>
      <c r="S177" s="461">
        <v>5.6337123652776329E-2</v>
      </c>
      <c r="T177" s="462">
        <v>7.9519413721393008E-3</v>
      </c>
      <c r="U177" s="170"/>
      <c r="V177" s="170"/>
      <c r="W177" s="170"/>
      <c r="X177" s="89"/>
      <c r="AE177" s="45">
        <v>143.88040101108348</v>
      </c>
      <c r="AF177" s="46">
        <v>1.0983351154934951</v>
      </c>
      <c r="AG177" s="47">
        <v>4.2926583573568049</v>
      </c>
      <c r="AH177" s="170"/>
      <c r="AI177" s="31"/>
      <c r="AM177" s="365"/>
      <c r="AN177" s="365"/>
      <c r="AO177" s="365"/>
      <c r="AP177" s="365"/>
      <c r="AQ177" s="365"/>
      <c r="AR177" s="365"/>
      <c r="AS177" s="365"/>
      <c r="AT177" s="365"/>
      <c r="AU177" s="365"/>
      <c r="AV177" s="365"/>
      <c r="AW177" s="365"/>
      <c r="AX177" s="365"/>
    </row>
    <row r="178" spans="1:53" x14ac:dyDescent="0.2">
      <c r="A178" s="9" t="s">
        <v>126</v>
      </c>
      <c r="B178" s="4" t="s">
        <v>127</v>
      </c>
      <c r="C178" s="142" t="s">
        <v>333</v>
      </c>
      <c r="D178" s="281" t="s">
        <v>333</v>
      </c>
      <c r="M178" s="458"/>
      <c r="N178" s="458"/>
      <c r="O178" s="458"/>
      <c r="R178" s="460">
        <v>0</v>
      </c>
      <c r="S178" s="461">
        <v>0</v>
      </c>
      <c r="T178" s="462">
        <v>0</v>
      </c>
      <c r="U178" s="170"/>
      <c r="V178" s="170"/>
      <c r="W178" s="170"/>
      <c r="X178" s="89"/>
      <c r="AE178" s="139" t="s">
        <v>333</v>
      </c>
      <c r="AF178" s="111" t="s">
        <v>333</v>
      </c>
      <c r="AG178" s="140" t="s">
        <v>333</v>
      </c>
      <c r="AH178" s="170"/>
      <c r="AI178" s="31"/>
      <c r="AM178" s="365"/>
      <c r="AN178" s="365"/>
      <c r="AO178" s="365"/>
      <c r="AP178" s="365"/>
      <c r="AQ178" s="365"/>
      <c r="AR178" s="365"/>
      <c r="AS178" s="365"/>
      <c r="AT178" s="365"/>
      <c r="AU178" s="365"/>
      <c r="AV178" s="365"/>
      <c r="AW178" s="365"/>
      <c r="AX178" s="365"/>
    </row>
    <row r="179" spans="1:53" x14ac:dyDescent="0.2">
      <c r="A179" s="9" t="s">
        <v>128</v>
      </c>
      <c r="B179" s="4" t="s">
        <v>127</v>
      </c>
      <c r="C179" s="142" t="s">
        <v>333</v>
      </c>
      <c r="D179" s="281" t="s">
        <v>333</v>
      </c>
      <c r="M179" s="458"/>
      <c r="N179" s="458"/>
      <c r="O179" s="458"/>
      <c r="R179" s="460">
        <v>0</v>
      </c>
      <c r="S179" s="461">
        <v>0</v>
      </c>
      <c r="T179" s="462">
        <v>0</v>
      </c>
      <c r="U179" s="170"/>
      <c r="V179" s="170"/>
      <c r="W179" s="170"/>
      <c r="X179" s="89"/>
      <c r="AE179" s="139" t="s">
        <v>333</v>
      </c>
      <c r="AF179" s="111" t="s">
        <v>333</v>
      </c>
      <c r="AG179" s="140" t="s">
        <v>333</v>
      </c>
      <c r="AH179" s="170"/>
      <c r="AI179" s="31"/>
      <c r="AM179" s="365"/>
      <c r="AN179" s="365"/>
      <c r="AO179" s="365"/>
      <c r="AP179" s="365"/>
      <c r="AQ179" s="365"/>
      <c r="AR179" s="365"/>
      <c r="AS179" s="365"/>
      <c r="AT179" s="365"/>
      <c r="AU179" s="365"/>
      <c r="AV179" s="365"/>
      <c r="AW179" s="365"/>
      <c r="AX179" s="365"/>
    </row>
    <row r="180" spans="1:53" x14ac:dyDescent="0.2">
      <c r="A180" s="9" t="s">
        <v>129</v>
      </c>
      <c r="B180" s="4" t="s">
        <v>130</v>
      </c>
      <c r="C180" s="161" t="s">
        <v>333</v>
      </c>
      <c r="D180" s="161" t="s">
        <v>333</v>
      </c>
      <c r="M180" s="458"/>
      <c r="N180" s="458"/>
      <c r="O180" s="458"/>
      <c r="R180" s="464">
        <v>0</v>
      </c>
      <c r="S180" s="463">
        <v>0</v>
      </c>
      <c r="T180" s="465">
        <v>0</v>
      </c>
      <c r="U180" s="170"/>
      <c r="V180" s="170"/>
      <c r="W180" s="170"/>
      <c r="X180" s="89"/>
      <c r="AE180" s="48" t="s">
        <v>333</v>
      </c>
      <c r="AF180" s="49" t="s">
        <v>333</v>
      </c>
      <c r="AG180" s="50" t="s">
        <v>333</v>
      </c>
      <c r="AH180" s="170"/>
      <c r="AI180" s="31"/>
    </row>
    <row r="181" spans="1:53" x14ac:dyDescent="0.2">
      <c r="C181" s="1" t="s">
        <v>341</v>
      </c>
      <c r="M181" s="459"/>
      <c r="N181" s="459"/>
      <c r="O181" s="459"/>
      <c r="R181" s="13" t="s">
        <v>341</v>
      </c>
      <c r="S181" s="111"/>
      <c r="T181" s="111"/>
      <c r="AE181" s="13" t="s">
        <v>341</v>
      </c>
    </row>
    <row r="182" spans="1:53" s="8" customFormat="1" ht="13.5" thickBot="1" x14ac:dyDescent="0.25">
      <c r="R182" s="8" t="s">
        <v>342</v>
      </c>
      <c r="S182" s="261"/>
      <c r="T182" s="261"/>
      <c r="BA182" s="1"/>
    </row>
    <row r="183" spans="1:53" ht="13.5" thickTop="1" x14ac:dyDescent="0.2"/>
    <row r="185" spans="1:53" ht="20.25" thickBot="1" x14ac:dyDescent="0.35">
      <c r="A185" s="3" t="s">
        <v>132</v>
      </c>
    </row>
    <row r="186" spans="1:53" ht="13.5" thickTop="1" x14ac:dyDescent="0.2"/>
    <row r="187" spans="1:53" ht="15" x14ac:dyDescent="0.25">
      <c r="A187" s="14" t="s">
        <v>131</v>
      </c>
      <c r="B187" s="55"/>
      <c r="C187" s="109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92"/>
      <c r="S187" s="92"/>
      <c r="T187" s="92"/>
      <c r="U187" s="92"/>
      <c r="V187" s="92"/>
      <c r="W187" s="92"/>
      <c r="X187" s="92"/>
      <c r="Y187" s="92"/>
      <c r="Z187" s="92"/>
      <c r="AA187" s="92"/>
      <c r="AB187" s="92"/>
      <c r="AC187" s="92"/>
      <c r="AD187" s="55"/>
      <c r="AE187" s="92"/>
      <c r="AF187" s="92"/>
      <c r="AG187" s="92"/>
      <c r="AH187" s="92"/>
      <c r="AI187" s="92"/>
      <c r="AJ187" s="92"/>
      <c r="AK187" s="92"/>
      <c r="AL187" s="92"/>
      <c r="AM187" s="92"/>
      <c r="AN187" s="92"/>
      <c r="AO187" s="55"/>
      <c r="AP187" s="55"/>
      <c r="AQ187" s="55"/>
    </row>
    <row r="188" spans="1:53" x14ac:dyDescent="0.2">
      <c r="A188" s="55"/>
      <c r="B188" s="55"/>
      <c r="C188" s="112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93"/>
      <c r="S188" s="97"/>
      <c r="T188" s="97"/>
      <c r="U188" s="97"/>
      <c r="V188" s="97"/>
      <c r="W188" s="97"/>
      <c r="X188" s="97"/>
      <c r="Y188" s="97"/>
      <c r="Z188" s="97"/>
      <c r="AA188" s="97"/>
      <c r="AB188" s="97"/>
      <c r="AC188" s="97"/>
      <c r="AD188" s="55"/>
      <c r="AE188" s="93"/>
      <c r="AF188" s="93"/>
      <c r="AG188" s="93"/>
      <c r="AH188" s="93"/>
      <c r="AI188" s="93"/>
      <c r="AJ188" s="93"/>
      <c r="AK188" s="93"/>
      <c r="AL188" s="93"/>
      <c r="AM188" s="93"/>
      <c r="AN188" s="93"/>
      <c r="AO188" s="55"/>
      <c r="AP188" s="55"/>
      <c r="AQ188" s="55"/>
    </row>
    <row r="189" spans="1:53" x14ac:dyDescent="0.2">
      <c r="A189" s="10"/>
      <c r="B189" s="10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5"/>
      <c r="Z189" s="55"/>
      <c r="AA189" s="55"/>
      <c r="AB189" s="55"/>
      <c r="AC189" s="55"/>
      <c r="AD189" s="55"/>
      <c r="AE189" s="55"/>
      <c r="AF189" s="55"/>
      <c r="AG189" s="55"/>
      <c r="AH189" s="55"/>
      <c r="AI189" s="55"/>
      <c r="AJ189" s="55"/>
      <c r="AK189" s="55"/>
      <c r="AL189" s="55"/>
      <c r="AM189" s="55"/>
      <c r="AN189" s="55"/>
      <c r="AO189" s="55"/>
      <c r="AP189" s="55"/>
      <c r="AQ189" s="55"/>
    </row>
    <row r="190" spans="1:53" x14ac:dyDescent="0.2">
      <c r="A190" s="10"/>
      <c r="B190" s="10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55"/>
      <c r="X190" s="55"/>
      <c r="Y190" s="55"/>
      <c r="Z190" s="55"/>
      <c r="AA190" s="55"/>
      <c r="AB190" s="55"/>
      <c r="AC190" s="55"/>
      <c r="AD190" s="55"/>
      <c r="AE190" s="55"/>
      <c r="AF190" s="55"/>
      <c r="AG190" s="55"/>
      <c r="AH190" s="55"/>
      <c r="AI190" s="55"/>
      <c r="AJ190" s="55"/>
      <c r="AK190" s="55"/>
      <c r="AL190" s="55"/>
      <c r="AM190" s="55"/>
      <c r="AN190" s="55"/>
      <c r="AO190" s="55"/>
      <c r="AP190" s="55"/>
      <c r="AQ190" s="55"/>
    </row>
    <row r="191" spans="1:53" x14ac:dyDescent="0.2">
      <c r="A191" s="10"/>
      <c r="B191" s="10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5"/>
      <c r="Z191" s="55"/>
      <c r="AA191" s="55"/>
      <c r="AB191" s="55"/>
      <c r="AC191" s="55"/>
      <c r="AD191" s="55"/>
      <c r="AE191" s="55"/>
      <c r="AF191" s="55"/>
      <c r="AG191" s="55"/>
      <c r="AH191" s="55"/>
      <c r="AI191" s="55"/>
      <c r="AJ191" s="55"/>
      <c r="AK191" s="55"/>
      <c r="AL191" s="55"/>
      <c r="AM191" s="55"/>
      <c r="AN191" s="55"/>
      <c r="AO191" s="55"/>
      <c r="AP191" s="55"/>
      <c r="AQ191" s="55"/>
    </row>
    <row r="192" spans="1:53" x14ac:dyDescent="0.2">
      <c r="A192" s="10"/>
      <c r="B192" s="10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55"/>
      <c r="X192" s="55"/>
      <c r="Y192" s="55"/>
      <c r="Z192" s="55"/>
      <c r="AA192" s="55"/>
      <c r="AB192" s="55"/>
      <c r="AC192" s="55"/>
      <c r="AD192" s="55"/>
      <c r="AE192" s="55"/>
      <c r="AF192" s="55"/>
      <c r="AG192" s="55"/>
      <c r="AH192" s="55"/>
      <c r="AI192" s="55"/>
      <c r="AJ192" s="55"/>
      <c r="AK192" s="55"/>
      <c r="AL192" s="55"/>
      <c r="AM192" s="55"/>
      <c r="AN192" s="55"/>
      <c r="AO192" s="55"/>
      <c r="AP192" s="55"/>
      <c r="AQ192" s="55"/>
    </row>
    <row r="193" spans="1:43" x14ac:dyDescent="0.2">
      <c r="A193" s="10"/>
      <c r="B193" s="10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55"/>
      <c r="X193" s="55"/>
      <c r="Y193" s="55"/>
      <c r="Z193" s="55"/>
      <c r="AA193" s="55"/>
      <c r="AB193" s="55"/>
      <c r="AC193" s="55"/>
      <c r="AD193" s="55"/>
      <c r="AE193" s="55"/>
      <c r="AF193" s="55"/>
      <c r="AG193" s="55"/>
      <c r="AH193" s="55"/>
      <c r="AI193" s="55"/>
      <c r="AJ193" s="55"/>
      <c r="AK193" s="55"/>
      <c r="AL193" s="55"/>
      <c r="AM193" s="55"/>
      <c r="AN193" s="55"/>
      <c r="AO193" s="55"/>
      <c r="AP193" s="55"/>
      <c r="AQ193" s="55"/>
    </row>
    <row r="194" spans="1:43" x14ac:dyDescent="0.2">
      <c r="A194" s="10"/>
      <c r="B194" s="10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55"/>
      <c r="X194" s="55"/>
      <c r="Y194" s="55"/>
      <c r="Z194" s="55"/>
      <c r="AA194" s="55"/>
      <c r="AB194" s="55"/>
      <c r="AC194" s="55"/>
      <c r="AD194" s="55"/>
      <c r="AE194" s="55"/>
      <c r="AF194" s="55"/>
      <c r="AG194" s="55"/>
      <c r="AH194" s="55"/>
      <c r="AI194" s="55"/>
      <c r="AJ194" s="55"/>
      <c r="AK194" s="55"/>
      <c r="AL194" s="55"/>
      <c r="AM194" s="55"/>
      <c r="AN194" s="55"/>
      <c r="AO194" s="55"/>
      <c r="AP194" s="55"/>
      <c r="AQ194" s="55"/>
    </row>
    <row r="195" spans="1:43" x14ac:dyDescent="0.2">
      <c r="A195" s="10"/>
      <c r="B195" s="10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  <c r="W195" s="55"/>
      <c r="X195" s="55"/>
      <c r="Y195" s="55"/>
      <c r="Z195" s="55"/>
      <c r="AA195" s="55"/>
      <c r="AB195" s="55"/>
      <c r="AC195" s="55"/>
      <c r="AD195" s="55"/>
      <c r="AE195" s="55"/>
      <c r="AF195" s="55"/>
      <c r="AG195" s="55"/>
      <c r="AH195" s="55"/>
      <c r="AI195" s="55"/>
      <c r="AJ195" s="55"/>
      <c r="AK195" s="55"/>
      <c r="AL195" s="55"/>
      <c r="AM195" s="55"/>
      <c r="AN195" s="55"/>
      <c r="AO195" s="55"/>
      <c r="AP195" s="55"/>
      <c r="AQ195" s="55"/>
    </row>
    <row r="196" spans="1:43" x14ac:dyDescent="0.2">
      <c r="A196" s="10"/>
      <c r="B196" s="10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55"/>
      <c r="Y196" s="55"/>
      <c r="Z196" s="55"/>
      <c r="AA196" s="55"/>
      <c r="AB196" s="55"/>
      <c r="AC196" s="55"/>
      <c r="AD196" s="55"/>
      <c r="AE196" s="55"/>
      <c r="AF196" s="55"/>
      <c r="AG196" s="55"/>
      <c r="AH196" s="55"/>
      <c r="AI196" s="55"/>
      <c r="AJ196" s="55"/>
      <c r="AK196" s="55"/>
      <c r="AL196" s="55"/>
      <c r="AM196" s="55"/>
      <c r="AN196" s="55"/>
      <c r="AO196" s="55"/>
      <c r="AP196" s="55"/>
      <c r="AQ196" s="55"/>
    </row>
    <row r="197" spans="1:43" x14ac:dyDescent="0.2">
      <c r="A197" s="10"/>
      <c r="B197" s="10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  <c r="W197" s="55"/>
      <c r="X197" s="55"/>
      <c r="Y197" s="55"/>
      <c r="Z197" s="55"/>
      <c r="AA197" s="55"/>
      <c r="AB197" s="55"/>
      <c r="AC197" s="55"/>
      <c r="AD197" s="55"/>
      <c r="AE197" s="55"/>
      <c r="AF197" s="55"/>
      <c r="AG197" s="55"/>
      <c r="AH197" s="55"/>
      <c r="AI197" s="55"/>
      <c r="AJ197" s="55"/>
      <c r="AK197" s="55"/>
      <c r="AL197" s="55"/>
      <c r="AM197" s="55"/>
      <c r="AN197" s="55"/>
      <c r="AO197" s="55"/>
      <c r="AP197" s="55"/>
      <c r="AQ197" s="55"/>
    </row>
    <row r="198" spans="1:43" x14ac:dyDescent="0.2">
      <c r="A198" s="10"/>
      <c r="B198" s="10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55"/>
      <c r="X198" s="55"/>
      <c r="Y198" s="55"/>
      <c r="Z198" s="55"/>
      <c r="AA198" s="55"/>
      <c r="AB198" s="55"/>
      <c r="AC198" s="55"/>
      <c r="AD198" s="55"/>
      <c r="AE198" s="55"/>
      <c r="AF198" s="55"/>
      <c r="AG198" s="55"/>
      <c r="AH198" s="55"/>
      <c r="AI198" s="55"/>
      <c r="AJ198" s="55"/>
      <c r="AK198" s="55"/>
      <c r="AL198" s="55"/>
      <c r="AM198" s="55"/>
      <c r="AN198" s="55"/>
      <c r="AO198" s="55"/>
      <c r="AP198" s="55"/>
      <c r="AQ198" s="55"/>
    </row>
    <row r="199" spans="1:43" x14ac:dyDescent="0.2">
      <c r="A199" s="10"/>
      <c r="B199" s="10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  <c r="W199" s="55"/>
      <c r="X199" s="55"/>
      <c r="Y199" s="55"/>
      <c r="Z199" s="55"/>
      <c r="AA199" s="55"/>
      <c r="AB199" s="55"/>
      <c r="AC199" s="55"/>
      <c r="AD199" s="55"/>
      <c r="AE199" s="55"/>
      <c r="AF199" s="55"/>
      <c r="AG199" s="55"/>
      <c r="AH199" s="55"/>
      <c r="AI199" s="55"/>
      <c r="AJ199" s="55"/>
      <c r="AK199" s="55"/>
      <c r="AL199" s="55"/>
      <c r="AM199" s="55"/>
      <c r="AN199" s="55"/>
      <c r="AO199" s="55"/>
      <c r="AP199" s="55"/>
      <c r="AQ199" s="55"/>
    </row>
    <row r="200" spans="1:43" x14ac:dyDescent="0.2">
      <c r="A200" s="10"/>
      <c r="B200" s="10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  <c r="W200" s="55"/>
      <c r="X200" s="55"/>
      <c r="Y200" s="55"/>
      <c r="Z200" s="55"/>
      <c r="AA200" s="55"/>
      <c r="AB200" s="55"/>
      <c r="AC200" s="55"/>
      <c r="AD200" s="55"/>
      <c r="AE200" s="55"/>
      <c r="AF200" s="55"/>
      <c r="AG200" s="55"/>
      <c r="AH200" s="55"/>
      <c r="AI200" s="55"/>
      <c r="AJ200" s="55"/>
      <c r="AK200" s="55"/>
      <c r="AL200" s="55"/>
      <c r="AM200" s="55"/>
      <c r="AN200" s="55"/>
      <c r="AO200" s="55"/>
      <c r="AP200" s="55"/>
      <c r="AQ200" s="55"/>
    </row>
    <row r="201" spans="1:43" x14ac:dyDescent="0.2">
      <c r="A201" s="10"/>
      <c r="B201" s="10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55"/>
      <c r="X201" s="55"/>
      <c r="Y201" s="55"/>
      <c r="Z201" s="55"/>
      <c r="AA201" s="55"/>
      <c r="AB201" s="55"/>
      <c r="AC201" s="55"/>
      <c r="AD201" s="55"/>
      <c r="AE201" s="55"/>
      <c r="AF201" s="55"/>
      <c r="AG201" s="55"/>
      <c r="AH201" s="55"/>
      <c r="AI201" s="55"/>
      <c r="AJ201" s="55"/>
      <c r="AK201" s="55"/>
      <c r="AL201" s="55"/>
      <c r="AM201" s="55"/>
      <c r="AN201" s="55"/>
      <c r="AO201" s="55"/>
      <c r="AP201" s="55"/>
      <c r="AQ201" s="55"/>
    </row>
    <row r="202" spans="1:43" x14ac:dyDescent="0.2">
      <c r="A202" s="10"/>
      <c r="B202" s="10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55"/>
      <c r="X202" s="55"/>
      <c r="Y202" s="55"/>
      <c r="Z202" s="55"/>
      <c r="AA202" s="55"/>
      <c r="AB202" s="55"/>
      <c r="AC202" s="55"/>
      <c r="AD202" s="55"/>
      <c r="AE202" s="55"/>
      <c r="AF202" s="55"/>
      <c r="AG202" s="55"/>
      <c r="AH202" s="55"/>
      <c r="AI202" s="55"/>
      <c r="AJ202" s="55"/>
      <c r="AK202" s="55"/>
      <c r="AL202" s="55"/>
      <c r="AM202" s="55"/>
      <c r="AN202" s="55"/>
      <c r="AO202" s="55"/>
      <c r="AP202" s="55"/>
      <c r="AQ202" s="55"/>
    </row>
    <row r="203" spans="1:43" x14ac:dyDescent="0.2">
      <c r="A203" s="10"/>
      <c r="B203" s="10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55"/>
      <c r="X203" s="55"/>
      <c r="Y203" s="55"/>
      <c r="Z203" s="55"/>
      <c r="AA203" s="55"/>
      <c r="AB203" s="55"/>
      <c r="AC203" s="55"/>
      <c r="AD203" s="55"/>
      <c r="AE203" s="55"/>
      <c r="AF203" s="55"/>
      <c r="AG203" s="55"/>
      <c r="AH203" s="55"/>
      <c r="AI203" s="55"/>
      <c r="AJ203" s="55"/>
      <c r="AK203" s="55"/>
      <c r="AL203" s="55"/>
      <c r="AM203" s="55"/>
      <c r="AN203" s="55"/>
      <c r="AO203" s="55"/>
      <c r="AP203" s="55"/>
      <c r="AQ203" s="55"/>
    </row>
    <row r="204" spans="1:43" x14ac:dyDescent="0.2">
      <c r="A204" s="10"/>
      <c r="B204" s="10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  <c r="W204" s="55"/>
      <c r="X204" s="55"/>
      <c r="Y204" s="55"/>
      <c r="Z204" s="55"/>
      <c r="AA204" s="55"/>
      <c r="AB204" s="55"/>
      <c r="AC204" s="55"/>
      <c r="AD204" s="55"/>
      <c r="AE204" s="55"/>
      <c r="AF204" s="55"/>
      <c r="AG204" s="55"/>
      <c r="AH204" s="55"/>
      <c r="AI204" s="55"/>
      <c r="AJ204" s="55"/>
      <c r="AK204" s="55"/>
      <c r="AL204" s="55"/>
      <c r="AM204" s="55"/>
      <c r="AN204" s="55"/>
      <c r="AO204" s="55"/>
      <c r="AP204" s="55"/>
      <c r="AQ204" s="55"/>
    </row>
    <row r="205" spans="1:43" x14ac:dyDescent="0.2">
      <c r="A205" s="10"/>
      <c r="B205" s="10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  <c r="W205" s="55"/>
      <c r="X205" s="55"/>
      <c r="Y205" s="55"/>
      <c r="Z205" s="55"/>
      <c r="AA205" s="55"/>
      <c r="AB205" s="55"/>
      <c r="AC205" s="55"/>
      <c r="AD205" s="55"/>
      <c r="AE205" s="55"/>
      <c r="AF205" s="55"/>
      <c r="AG205" s="55"/>
      <c r="AH205" s="55"/>
      <c r="AI205" s="55"/>
      <c r="AJ205" s="55"/>
      <c r="AK205" s="55"/>
      <c r="AL205" s="55"/>
      <c r="AM205" s="55"/>
      <c r="AN205" s="55"/>
      <c r="AO205" s="55"/>
      <c r="AP205" s="55"/>
      <c r="AQ205" s="55"/>
    </row>
    <row r="206" spans="1:43" x14ac:dyDescent="0.2">
      <c r="A206" s="10"/>
      <c r="B206" s="10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  <c r="W206" s="55"/>
      <c r="X206" s="55"/>
      <c r="Y206" s="55"/>
      <c r="Z206" s="55"/>
      <c r="AA206" s="55"/>
      <c r="AB206" s="55"/>
      <c r="AC206" s="55"/>
      <c r="AD206" s="55"/>
      <c r="AE206" s="55"/>
      <c r="AF206" s="55"/>
      <c r="AG206" s="55"/>
      <c r="AH206" s="55"/>
      <c r="AI206" s="55"/>
      <c r="AJ206" s="55"/>
      <c r="AK206" s="55"/>
      <c r="AL206" s="55"/>
      <c r="AM206" s="55"/>
      <c r="AN206" s="55"/>
      <c r="AO206" s="55"/>
      <c r="AP206" s="55"/>
      <c r="AQ206" s="55"/>
    </row>
    <row r="207" spans="1:43" x14ac:dyDescent="0.2">
      <c r="A207" s="10"/>
      <c r="B207" s="10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  <c r="W207" s="55"/>
      <c r="X207" s="55"/>
      <c r="Y207" s="55"/>
      <c r="Z207" s="55"/>
      <c r="AA207" s="55"/>
      <c r="AB207" s="55"/>
      <c r="AC207" s="55"/>
      <c r="AD207" s="55"/>
      <c r="AE207" s="55"/>
      <c r="AF207" s="55"/>
      <c r="AG207" s="55"/>
      <c r="AH207" s="55"/>
      <c r="AI207" s="55"/>
      <c r="AJ207" s="55"/>
      <c r="AK207" s="55"/>
      <c r="AL207" s="55"/>
      <c r="AM207" s="55"/>
      <c r="AN207" s="55"/>
      <c r="AO207" s="55"/>
      <c r="AP207" s="55"/>
      <c r="AQ207" s="55"/>
    </row>
    <row r="208" spans="1:43" x14ac:dyDescent="0.2">
      <c r="A208" s="10"/>
      <c r="B208" s="10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55"/>
      <c r="X208" s="55"/>
      <c r="Y208" s="55"/>
      <c r="Z208" s="55"/>
      <c r="AA208" s="55"/>
      <c r="AB208" s="55"/>
      <c r="AC208" s="55"/>
      <c r="AD208" s="55"/>
      <c r="AE208" s="55"/>
      <c r="AF208" s="55"/>
      <c r="AG208" s="55"/>
      <c r="AH208" s="55"/>
      <c r="AI208" s="55"/>
      <c r="AJ208" s="55"/>
      <c r="AK208" s="55"/>
      <c r="AL208" s="55"/>
      <c r="AM208" s="55"/>
      <c r="AN208" s="55"/>
      <c r="AO208" s="55"/>
      <c r="AP208" s="55"/>
      <c r="AQ208" s="55"/>
    </row>
    <row r="209" spans="1:43" x14ac:dyDescent="0.2">
      <c r="A209" s="10"/>
      <c r="B209" s="10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5"/>
      <c r="Z209" s="55"/>
      <c r="AA209" s="55"/>
      <c r="AB209" s="55"/>
      <c r="AC209" s="55"/>
      <c r="AD209" s="55"/>
      <c r="AE209" s="55"/>
      <c r="AF209" s="55"/>
      <c r="AG209" s="55"/>
      <c r="AH209" s="55"/>
      <c r="AI209" s="55"/>
      <c r="AJ209" s="55"/>
      <c r="AK209" s="55"/>
      <c r="AL209" s="55"/>
      <c r="AM209" s="55"/>
      <c r="AN209" s="55"/>
      <c r="AO209" s="55"/>
      <c r="AP209" s="55"/>
      <c r="AQ209" s="55"/>
    </row>
    <row r="210" spans="1:43" x14ac:dyDescent="0.2">
      <c r="A210" s="10"/>
      <c r="B210" s="10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  <c r="W210" s="55"/>
      <c r="X210" s="55"/>
      <c r="Y210" s="55"/>
      <c r="Z210" s="55"/>
      <c r="AA210" s="55"/>
      <c r="AB210" s="55"/>
      <c r="AC210" s="55"/>
      <c r="AD210" s="55"/>
      <c r="AE210" s="55"/>
      <c r="AF210" s="55"/>
      <c r="AG210" s="55"/>
      <c r="AH210" s="55"/>
      <c r="AI210" s="55"/>
      <c r="AJ210" s="55"/>
      <c r="AK210" s="55"/>
      <c r="AL210" s="55"/>
      <c r="AM210" s="55"/>
      <c r="AN210" s="55"/>
      <c r="AO210" s="55"/>
      <c r="AP210" s="55"/>
      <c r="AQ210" s="55"/>
    </row>
    <row r="211" spans="1:43" x14ac:dyDescent="0.2">
      <c r="A211" s="10"/>
      <c r="B211" s="10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  <c r="W211" s="55"/>
      <c r="X211" s="55"/>
      <c r="Y211" s="55"/>
      <c r="Z211" s="55"/>
      <c r="AA211" s="55"/>
      <c r="AB211" s="55"/>
      <c r="AC211" s="55"/>
      <c r="AD211" s="55"/>
      <c r="AE211" s="55"/>
      <c r="AF211" s="55"/>
      <c r="AG211" s="55"/>
      <c r="AH211" s="55"/>
      <c r="AI211" s="55"/>
      <c r="AJ211" s="55"/>
      <c r="AK211" s="55"/>
      <c r="AL211" s="55"/>
      <c r="AM211" s="55"/>
      <c r="AN211" s="55"/>
      <c r="AO211" s="55"/>
      <c r="AP211" s="55"/>
      <c r="AQ211" s="55"/>
    </row>
    <row r="212" spans="1:43" x14ac:dyDescent="0.2">
      <c r="A212" s="10"/>
      <c r="B212" s="10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  <c r="W212" s="55"/>
      <c r="X212" s="55"/>
      <c r="Y212" s="55"/>
      <c r="Z212" s="55"/>
      <c r="AA212" s="55"/>
      <c r="AB212" s="55"/>
      <c r="AC212" s="55"/>
      <c r="AD212" s="55"/>
      <c r="AE212" s="55"/>
      <c r="AF212" s="55"/>
      <c r="AG212" s="55"/>
      <c r="AH212" s="55"/>
      <c r="AI212" s="55"/>
      <c r="AJ212" s="55"/>
      <c r="AK212" s="55"/>
      <c r="AL212" s="55"/>
      <c r="AM212" s="55"/>
      <c r="AN212" s="55"/>
      <c r="AO212" s="55"/>
      <c r="AP212" s="55"/>
      <c r="AQ212" s="55"/>
    </row>
    <row r="213" spans="1:43" x14ac:dyDescent="0.2">
      <c r="A213" s="10"/>
      <c r="B213" s="10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  <c r="W213" s="55"/>
      <c r="X213" s="55"/>
      <c r="Y213" s="55"/>
      <c r="Z213" s="55"/>
      <c r="AA213" s="55"/>
      <c r="AB213" s="55"/>
      <c r="AC213" s="55"/>
      <c r="AD213" s="55"/>
      <c r="AE213" s="55"/>
      <c r="AF213" s="55"/>
      <c r="AG213" s="55"/>
      <c r="AH213" s="55"/>
      <c r="AI213" s="55"/>
      <c r="AJ213" s="55"/>
      <c r="AK213" s="55"/>
      <c r="AL213" s="55"/>
      <c r="AM213" s="55"/>
      <c r="AN213" s="55"/>
      <c r="AO213" s="55"/>
      <c r="AP213" s="55"/>
      <c r="AQ213" s="55"/>
    </row>
    <row r="214" spans="1:43" x14ac:dyDescent="0.2">
      <c r="A214" s="10"/>
      <c r="B214" s="10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5"/>
      <c r="Z214" s="55"/>
      <c r="AA214" s="55"/>
      <c r="AB214" s="55"/>
      <c r="AC214" s="55"/>
      <c r="AD214" s="55"/>
      <c r="AE214" s="55"/>
      <c r="AF214" s="55"/>
      <c r="AG214" s="55"/>
      <c r="AH214" s="55"/>
      <c r="AI214" s="55"/>
      <c r="AJ214" s="55"/>
      <c r="AK214" s="55"/>
      <c r="AL214" s="55"/>
      <c r="AM214" s="55"/>
      <c r="AN214" s="55"/>
      <c r="AO214" s="55"/>
      <c r="AP214" s="55"/>
      <c r="AQ214" s="55"/>
    </row>
    <row r="215" spans="1:43" x14ac:dyDescent="0.2">
      <c r="A215" s="10"/>
      <c r="B215" s="10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  <c r="W215" s="55"/>
      <c r="X215" s="55"/>
      <c r="Y215" s="55"/>
      <c r="Z215" s="55"/>
      <c r="AA215" s="55"/>
      <c r="AB215" s="55"/>
      <c r="AC215" s="55"/>
      <c r="AD215" s="55"/>
      <c r="AE215" s="55"/>
      <c r="AF215" s="55"/>
      <c r="AG215" s="55"/>
      <c r="AH215" s="55"/>
      <c r="AI215" s="55"/>
      <c r="AJ215" s="55"/>
      <c r="AK215" s="55"/>
      <c r="AL215" s="55"/>
      <c r="AM215" s="55"/>
      <c r="AN215" s="55"/>
      <c r="AO215" s="55"/>
      <c r="AP215" s="55"/>
      <c r="AQ215" s="55"/>
    </row>
    <row r="216" spans="1:43" x14ac:dyDescent="0.2">
      <c r="A216" s="10"/>
      <c r="B216" s="10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  <c r="W216" s="55"/>
      <c r="X216" s="55"/>
      <c r="Y216" s="55"/>
      <c r="Z216" s="55"/>
      <c r="AA216" s="55"/>
      <c r="AB216" s="55"/>
      <c r="AC216" s="55"/>
      <c r="AD216" s="55"/>
      <c r="AE216" s="55"/>
      <c r="AF216" s="55"/>
      <c r="AG216" s="55"/>
      <c r="AH216" s="55"/>
      <c r="AI216" s="55"/>
      <c r="AJ216" s="55"/>
      <c r="AK216" s="55"/>
      <c r="AL216" s="55"/>
      <c r="AM216" s="55"/>
      <c r="AN216" s="55"/>
      <c r="AO216" s="55"/>
      <c r="AP216" s="55"/>
      <c r="AQ216" s="55"/>
    </row>
    <row r="217" spans="1:43" x14ac:dyDescent="0.2">
      <c r="A217" s="10"/>
      <c r="B217" s="10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5"/>
      <c r="Z217" s="55"/>
      <c r="AA217" s="55"/>
      <c r="AB217" s="55"/>
      <c r="AC217" s="55"/>
      <c r="AD217" s="55"/>
      <c r="AE217" s="55"/>
      <c r="AF217" s="55"/>
      <c r="AG217" s="55"/>
      <c r="AH217" s="55"/>
      <c r="AI217" s="55"/>
      <c r="AJ217" s="55"/>
      <c r="AK217" s="55"/>
      <c r="AL217" s="55"/>
      <c r="AM217" s="55"/>
      <c r="AN217" s="55"/>
      <c r="AO217" s="55"/>
      <c r="AP217" s="55"/>
      <c r="AQ217" s="55"/>
    </row>
    <row r="218" spans="1:43" x14ac:dyDescent="0.2">
      <c r="A218" s="10"/>
      <c r="B218" s="10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55"/>
      <c r="AB218" s="55"/>
      <c r="AC218" s="55"/>
      <c r="AD218" s="55"/>
      <c r="AE218" s="55"/>
      <c r="AF218" s="55"/>
      <c r="AG218" s="55"/>
      <c r="AH218" s="55"/>
      <c r="AI218" s="55"/>
      <c r="AJ218" s="55"/>
      <c r="AK218" s="55"/>
      <c r="AL218" s="55"/>
      <c r="AM218" s="55"/>
      <c r="AN218" s="55"/>
      <c r="AO218" s="55"/>
      <c r="AP218" s="55"/>
      <c r="AQ218" s="55"/>
    </row>
    <row r="219" spans="1:43" x14ac:dyDescent="0.2">
      <c r="A219" s="10"/>
      <c r="B219" s="10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5"/>
      <c r="Z219" s="55"/>
      <c r="AA219" s="55"/>
      <c r="AB219" s="55"/>
      <c r="AC219" s="55"/>
      <c r="AD219" s="55"/>
      <c r="AE219" s="55"/>
      <c r="AF219" s="55"/>
      <c r="AG219" s="55"/>
      <c r="AH219" s="55"/>
      <c r="AI219" s="55"/>
      <c r="AJ219" s="55"/>
      <c r="AK219" s="55"/>
      <c r="AL219" s="55"/>
      <c r="AM219" s="55"/>
      <c r="AN219" s="55"/>
      <c r="AO219" s="55"/>
      <c r="AP219" s="55"/>
      <c r="AQ219" s="55"/>
    </row>
    <row r="220" spans="1:43" x14ac:dyDescent="0.2">
      <c r="A220" s="10"/>
      <c r="B220" s="10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5"/>
      <c r="AB220" s="55"/>
      <c r="AC220" s="55"/>
      <c r="AD220" s="55"/>
      <c r="AE220" s="55"/>
      <c r="AF220" s="55"/>
      <c r="AG220" s="55"/>
      <c r="AH220" s="55"/>
      <c r="AI220" s="55"/>
      <c r="AJ220" s="55"/>
      <c r="AK220" s="55"/>
      <c r="AL220" s="55"/>
      <c r="AM220" s="55"/>
      <c r="AN220" s="55"/>
      <c r="AO220" s="55"/>
      <c r="AP220" s="55"/>
      <c r="AQ220" s="55"/>
    </row>
    <row r="221" spans="1:43" x14ac:dyDescent="0.2">
      <c r="A221" s="10"/>
      <c r="B221" s="10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5"/>
      <c r="Z221" s="55"/>
      <c r="AA221" s="55"/>
      <c r="AB221" s="55"/>
      <c r="AC221" s="55"/>
      <c r="AD221" s="55"/>
      <c r="AE221" s="55"/>
      <c r="AF221" s="55"/>
      <c r="AG221" s="55"/>
      <c r="AH221" s="55"/>
      <c r="AI221" s="55"/>
      <c r="AJ221" s="55"/>
      <c r="AK221" s="55"/>
      <c r="AL221" s="55"/>
      <c r="AM221" s="55"/>
      <c r="AN221" s="55"/>
      <c r="AO221" s="55"/>
      <c r="AP221" s="55"/>
      <c r="AQ221" s="55"/>
    </row>
    <row r="222" spans="1:43" x14ac:dyDescent="0.2">
      <c r="A222" s="10"/>
      <c r="B222" s="10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  <c r="V222" s="55"/>
      <c r="W222" s="55"/>
      <c r="X222" s="55"/>
      <c r="Y222" s="55"/>
      <c r="Z222" s="55"/>
      <c r="AA222" s="55"/>
      <c r="AB222" s="55"/>
      <c r="AC222" s="55"/>
      <c r="AD222" s="55"/>
      <c r="AE222" s="55"/>
      <c r="AF222" s="55"/>
      <c r="AG222" s="55"/>
      <c r="AH222" s="55"/>
      <c r="AI222" s="55"/>
      <c r="AJ222" s="55"/>
      <c r="AK222" s="55"/>
      <c r="AL222" s="55"/>
      <c r="AM222" s="55"/>
      <c r="AN222" s="55"/>
      <c r="AO222" s="55"/>
      <c r="AP222" s="55"/>
      <c r="AQ222" s="55"/>
    </row>
    <row r="223" spans="1:43" x14ac:dyDescent="0.2">
      <c r="A223" s="10"/>
      <c r="B223" s="10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55"/>
      <c r="W223" s="55"/>
      <c r="X223" s="55"/>
      <c r="Y223" s="55"/>
      <c r="Z223" s="55"/>
      <c r="AA223" s="55"/>
      <c r="AB223" s="55"/>
      <c r="AC223" s="55"/>
      <c r="AD223" s="55"/>
      <c r="AE223" s="55"/>
      <c r="AF223" s="55"/>
      <c r="AG223" s="55"/>
      <c r="AH223" s="55"/>
      <c r="AI223" s="55"/>
      <c r="AJ223" s="55"/>
      <c r="AK223" s="55"/>
      <c r="AL223" s="55"/>
      <c r="AM223" s="55"/>
      <c r="AN223" s="55"/>
      <c r="AO223" s="55"/>
      <c r="AP223" s="55"/>
      <c r="AQ223" s="55"/>
    </row>
    <row r="224" spans="1:43" x14ac:dyDescent="0.2">
      <c r="A224" s="10"/>
      <c r="B224" s="10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  <c r="W224" s="55"/>
      <c r="X224" s="55"/>
      <c r="Y224" s="55"/>
      <c r="Z224" s="55"/>
      <c r="AA224" s="55"/>
      <c r="AB224" s="55"/>
      <c r="AC224" s="55"/>
      <c r="AD224" s="55"/>
      <c r="AE224" s="55"/>
      <c r="AF224" s="55"/>
      <c r="AG224" s="55"/>
      <c r="AH224" s="55"/>
      <c r="AI224" s="55"/>
      <c r="AJ224" s="55"/>
      <c r="AK224" s="55"/>
      <c r="AL224" s="55"/>
      <c r="AM224" s="55"/>
      <c r="AN224" s="55"/>
      <c r="AO224" s="55"/>
      <c r="AP224" s="55"/>
      <c r="AQ224" s="55"/>
    </row>
    <row r="225" spans="1:43" x14ac:dyDescent="0.2">
      <c r="A225" s="10"/>
      <c r="B225" s="10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  <c r="W225" s="55"/>
      <c r="X225" s="55"/>
      <c r="Y225" s="55"/>
      <c r="Z225" s="55"/>
      <c r="AA225" s="55"/>
      <c r="AB225" s="55"/>
      <c r="AC225" s="55"/>
      <c r="AD225" s="55"/>
      <c r="AE225" s="55"/>
      <c r="AF225" s="55"/>
      <c r="AG225" s="55"/>
      <c r="AH225" s="55"/>
      <c r="AI225" s="55"/>
      <c r="AJ225" s="55"/>
      <c r="AK225" s="55"/>
      <c r="AL225" s="55"/>
      <c r="AM225" s="55"/>
      <c r="AN225" s="55"/>
      <c r="AO225" s="55"/>
      <c r="AP225" s="55"/>
      <c r="AQ225" s="55"/>
    </row>
    <row r="226" spans="1:43" x14ac:dyDescent="0.2">
      <c r="A226" s="10"/>
      <c r="B226" s="10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  <c r="W226" s="55"/>
      <c r="X226" s="55"/>
      <c r="Y226" s="55"/>
      <c r="Z226" s="55"/>
      <c r="AA226" s="55"/>
      <c r="AB226" s="55"/>
      <c r="AC226" s="55"/>
      <c r="AD226" s="55"/>
      <c r="AE226" s="55"/>
      <c r="AF226" s="55"/>
      <c r="AG226" s="55"/>
      <c r="AH226" s="55"/>
      <c r="AI226" s="55"/>
      <c r="AJ226" s="55"/>
      <c r="AK226" s="55"/>
      <c r="AL226" s="55"/>
      <c r="AM226" s="55"/>
      <c r="AN226" s="55"/>
      <c r="AO226" s="55"/>
      <c r="AP226" s="55"/>
      <c r="AQ226" s="55"/>
    </row>
    <row r="227" spans="1:43" x14ac:dyDescent="0.2">
      <c r="A227" s="10"/>
      <c r="B227" s="10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5"/>
      <c r="Z227" s="55"/>
      <c r="AA227" s="55"/>
      <c r="AB227" s="55"/>
      <c r="AC227" s="55"/>
      <c r="AD227" s="55"/>
      <c r="AE227" s="55"/>
      <c r="AF227" s="55"/>
      <c r="AG227" s="55"/>
      <c r="AH227" s="55"/>
      <c r="AI227" s="55"/>
      <c r="AJ227" s="55"/>
      <c r="AK227" s="55"/>
      <c r="AL227" s="55"/>
      <c r="AM227" s="55"/>
      <c r="AN227" s="55"/>
      <c r="AO227" s="55"/>
      <c r="AP227" s="55"/>
      <c r="AQ227" s="55"/>
    </row>
    <row r="228" spans="1:43" x14ac:dyDescent="0.2">
      <c r="A228" s="10"/>
      <c r="B228" s="10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  <c r="W228" s="55"/>
      <c r="X228" s="55"/>
      <c r="Y228" s="55"/>
      <c r="Z228" s="55"/>
      <c r="AA228" s="55"/>
      <c r="AB228" s="55"/>
      <c r="AC228" s="55"/>
      <c r="AD228" s="55"/>
      <c r="AE228" s="55"/>
      <c r="AF228" s="55"/>
      <c r="AG228" s="55"/>
      <c r="AH228" s="55"/>
      <c r="AI228" s="55"/>
      <c r="AJ228" s="55"/>
      <c r="AK228" s="55"/>
      <c r="AL228" s="55"/>
      <c r="AM228" s="55"/>
      <c r="AN228" s="55"/>
      <c r="AO228" s="55"/>
      <c r="AP228" s="55"/>
      <c r="AQ228" s="55"/>
    </row>
    <row r="229" spans="1:43" x14ac:dyDescent="0.2">
      <c r="A229" s="10"/>
      <c r="B229" s="10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  <c r="V229" s="55"/>
      <c r="W229" s="55"/>
      <c r="X229" s="55"/>
      <c r="Y229" s="55"/>
      <c r="Z229" s="55"/>
      <c r="AA229" s="55"/>
      <c r="AB229" s="55"/>
      <c r="AC229" s="55"/>
      <c r="AD229" s="55"/>
      <c r="AE229" s="55"/>
      <c r="AF229" s="55"/>
      <c r="AG229" s="55"/>
      <c r="AH229" s="55"/>
      <c r="AI229" s="55"/>
      <c r="AJ229" s="55"/>
      <c r="AK229" s="55"/>
      <c r="AL229" s="55"/>
      <c r="AM229" s="55"/>
      <c r="AN229" s="55"/>
      <c r="AO229" s="55"/>
      <c r="AP229" s="55"/>
      <c r="AQ229" s="55"/>
    </row>
    <row r="230" spans="1:43" x14ac:dyDescent="0.2">
      <c r="A230" s="10"/>
      <c r="B230" s="10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  <c r="W230" s="55"/>
      <c r="X230" s="55"/>
      <c r="Y230" s="55"/>
      <c r="Z230" s="55"/>
      <c r="AA230" s="55"/>
      <c r="AB230" s="55"/>
      <c r="AC230" s="55"/>
      <c r="AD230" s="55"/>
      <c r="AE230" s="55"/>
      <c r="AF230" s="55"/>
      <c r="AG230" s="55"/>
      <c r="AH230" s="55"/>
      <c r="AI230" s="55"/>
      <c r="AJ230" s="55"/>
      <c r="AK230" s="55"/>
      <c r="AL230" s="55"/>
      <c r="AM230" s="55"/>
      <c r="AN230" s="55"/>
      <c r="AO230" s="55"/>
      <c r="AP230" s="55"/>
      <c r="AQ230" s="55"/>
    </row>
    <row r="231" spans="1:43" x14ac:dyDescent="0.2">
      <c r="A231" s="55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  <c r="V231" s="55"/>
      <c r="W231" s="55"/>
      <c r="X231" s="55"/>
      <c r="Y231" s="55"/>
      <c r="Z231" s="55"/>
      <c r="AA231" s="55"/>
      <c r="AB231" s="55"/>
      <c r="AC231" s="55"/>
      <c r="AD231" s="55"/>
      <c r="AE231" s="55"/>
      <c r="AF231" s="55"/>
      <c r="AG231" s="55"/>
      <c r="AH231" s="55"/>
      <c r="AI231" s="55"/>
      <c r="AJ231" s="55"/>
      <c r="AK231" s="55"/>
      <c r="AL231" s="55"/>
      <c r="AM231" s="55"/>
      <c r="AN231" s="55"/>
      <c r="AO231" s="55"/>
      <c r="AP231" s="55"/>
      <c r="AQ231" s="55"/>
    </row>
  </sheetData>
  <mergeCells count="5">
    <mergeCell ref="D137:D138"/>
    <mergeCell ref="O3:O4"/>
    <mergeCell ref="P3:P4"/>
    <mergeCell ref="I48:I49"/>
    <mergeCell ref="J48:J4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N40"/>
  <sheetViews>
    <sheetView zoomScale="90" zoomScaleNormal="90" workbookViewId="0">
      <selection activeCell="M19" sqref="M19"/>
    </sheetView>
  </sheetViews>
  <sheetFormatPr defaultColWidth="9.140625" defaultRowHeight="12.75" x14ac:dyDescent="0.2"/>
  <cols>
    <col min="1" max="2" width="9.140625" style="13"/>
    <col min="3" max="3" width="10.85546875" style="1" customWidth="1"/>
    <col min="4" max="4" width="9.140625" style="1"/>
    <col min="5" max="5" width="10.5703125" style="1" customWidth="1"/>
    <col min="6" max="16384" width="9.140625" style="1"/>
  </cols>
  <sheetData>
    <row r="1" spans="1:14" ht="20.25" thickBot="1" x14ac:dyDescent="0.35">
      <c r="A1" s="3" t="s">
        <v>191</v>
      </c>
    </row>
    <row r="2" spans="1:14" ht="13.5" customHeight="1" thickTop="1" x14ac:dyDescent="0.2">
      <c r="C2" s="78" t="s">
        <v>218</v>
      </c>
      <c r="D2" s="52"/>
      <c r="E2" s="52"/>
      <c r="F2" s="53"/>
      <c r="G2" s="657" t="s">
        <v>450</v>
      </c>
      <c r="H2" s="658"/>
    </row>
    <row r="3" spans="1:14" x14ac:dyDescent="0.2">
      <c r="C3" s="51" t="s">
        <v>216</v>
      </c>
      <c r="D3" s="53"/>
      <c r="E3" s="51" t="s">
        <v>215</v>
      </c>
      <c r="F3" s="53"/>
      <c r="G3" s="659"/>
      <c r="H3" s="660"/>
    </row>
    <row r="4" spans="1:14" ht="38.25" x14ac:dyDescent="0.2">
      <c r="C4" s="79" t="s">
        <v>217</v>
      </c>
      <c r="D4" s="57" t="s">
        <v>214</v>
      </c>
      <c r="E4" s="80" t="s">
        <v>217</v>
      </c>
      <c r="F4" s="57" t="s">
        <v>214</v>
      </c>
      <c r="G4" s="240" t="s">
        <v>451</v>
      </c>
      <c r="H4" s="240" t="s">
        <v>452</v>
      </c>
    </row>
    <row r="5" spans="1:14" x14ac:dyDescent="0.2">
      <c r="A5" s="11" t="s">
        <v>1</v>
      </c>
      <c r="B5" s="11" t="s">
        <v>2</v>
      </c>
      <c r="C5" s="511">
        <v>13.258853373113736</v>
      </c>
      <c r="D5" s="512">
        <v>6.1379140389097939</v>
      </c>
      <c r="E5" s="512">
        <v>16.334107618210489</v>
      </c>
      <c r="F5" s="513">
        <v>6.1379140389097948</v>
      </c>
      <c r="G5" s="514">
        <f>+AVERAGE(G6:G33)</f>
        <v>1.5857142857142852</v>
      </c>
      <c r="H5" s="514">
        <f>+AVERAGE(H6:H33)</f>
        <v>17.585714285714285</v>
      </c>
      <c r="I5" s="1">
        <f>+_xlfn.RANK.AVG(C5,C$5:C$35,0)</f>
        <v>14</v>
      </c>
      <c r="J5" s="365">
        <f t="shared" ref="J5:L20" si="0">+_xlfn.RANK.AVG(D5,D$5:D$35,0)</f>
        <v>14</v>
      </c>
      <c r="K5" s="365">
        <f t="shared" si="0"/>
        <v>14</v>
      </c>
      <c r="L5" s="365">
        <f t="shared" si="0"/>
        <v>14</v>
      </c>
      <c r="M5" s="365">
        <f t="shared" ref="M5:M35" si="1">+_xlfn.RANK.AVG(G5,G$5:G$35,0)</f>
        <v>16</v>
      </c>
      <c r="N5" s="365">
        <f t="shared" ref="N5:N35" si="2">+_xlfn.RANK.AVG(H5,H$5:H$35,0)</f>
        <v>17</v>
      </c>
    </row>
    <row r="6" spans="1:14" x14ac:dyDescent="0.2">
      <c r="A6" s="11" t="s">
        <v>3</v>
      </c>
      <c r="B6" s="11" t="s">
        <v>4</v>
      </c>
      <c r="C6" s="515">
        <v>16.899999999999999</v>
      </c>
      <c r="D6" s="516">
        <v>7.8</v>
      </c>
      <c r="E6" s="516">
        <v>19.8</v>
      </c>
      <c r="F6" s="517">
        <v>7.8</v>
      </c>
      <c r="G6" s="518">
        <v>2.1</v>
      </c>
      <c r="H6" s="86">
        <v>22.5</v>
      </c>
      <c r="I6" s="365">
        <f t="shared" ref="I6:I35" si="3">+_xlfn.RANK.AVG(C6,C$5:C$35,0)</f>
        <v>5.5</v>
      </c>
      <c r="J6" s="365">
        <f t="shared" si="0"/>
        <v>5.5</v>
      </c>
      <c r="K6" s="365">
        <f t="shared" si="0"/>
        <v>10</v>
      </c>
      <c r="L6" s="365">
        <f t="shared" si="0"/>
        <v>5.5</v>
      </c>
      <c r="M6" s="365">
        <f t="shared" si="1"/>
        <v>5</v>
      </c>
      <c r="N6" s="365">
        <f t="shared" si="2"/>
        <v>8.5</v>
      </c>
    </row>
    <row r="7" spans="1:14" x14ac:dyDescent="0.2">
      <c r="A7" s="11" t="s">
        <v>5</v>
      </c>
      <c r="B7" s="5" t="s">
        <v>6</v>
      </c>
      <c r="C7" s="515">
        <v>15.6</v>
      </c>
      <c r="D7" s="516">
        <v>7.2</v>
      </c>
      <c r="E7" s="516">
        <v>21.2</v>
      </c>
      <c r="F7" s="517">
        <v>7.2</v>
      </c>
      <c r="G7" s="518">
        <v>1.1000000000000001</v>
      </c>
      <c r="H7" s="86">
        <v>33.4</v>
      </c>
      <c r="I7" s="365">
        <f t="shared" si="3"/>
        <v>10</v>
      </c>
      <c r="J7" s="365">
        <f t="shared" si="0"/>
        <v>10</v>
      </c>
      <c r="K7" s="365">
        <f t="shared" si="0"/>
        <v>6</v>
      </c>
      <c r="L7" s="365">
        <f t="shared" si="0"/>
        <v>10</v>
      </c>
      <c r="M7" s="365">
        <f t="shared" si="1"/>
        <v>26.5</v>
      </c>
      <c r="N7" s="365">
        <f t="shared" si="2"/>
        <v>1</v>
      </c>
    </row>
    <row r="8" spans="1:14" x14ac:dyDescent="0.2">
      <c r="A8" s="11" t="s">
        <v>7</v>
      </c>
      <c r="B8" s="5" t="s">
        <v>8</v>
      </c>
      <c r="C8" s="515">
        <v>6.5</v>
      </c>
      <c r="D8" s="516">
        <v>3</v>
      </c>
      <c r="E8" s="516">
        <v>8.5</v>
      </c>
      <c r="F8" s="517">
        <v>3</v>
      </c>
      <c r="G8" s="518">
        <v>0.7</v>
      </c>
      <c r="H8" s="86">
        <v>8</v>
      </c>
      <c r="I8" s="365">
        <f t="shared" si="3"/>
        <v>31</v>
      </c>
      <c r="J8" s="365">
        <f t="shared" si="0"/>
        <v>31</v>
      </c>
      <c r="K8" s="365">
        <f t="shared" si="0"/>
        <v>31</v>
      </c>
      <c r="L8" s="365">
        <f t="shared" si="0"/>
        <v>31</v>
      </c>
      <c r="M8" s="365">
        <f t="shared" si="1"/>
        <v>31</v>
      </c>
      <c r="N8" s="365">
        <f t="shared" si="2"/>
        <v>31</v>
      </c>
    </row>
    <row r="9" spans="1:14" x14ac:dyDescent="0.2">
      <c r="A9" s="11" t="s">
        <v>9</v>
      </c>
      <c r="B9" s="5" t="s">
        <v>10</v>
      </c>
      <c r="C9" s="515">
        <v>8</v>
      </c>
      <c r="D9" s="516">
        <v>3.7</v>
      </c>
      <c r="E9" s="516">
        <v>9.6</v>
      </c>
      <c r="F9" s="517">
        <v>3.7</v>
      </c>
      <c r="G9" s="518">
        <v>1.5</v>
      </c>
      <c r="H9" s="86">
        <v>13.2</v>
      </c>
      <c r="I9" s="365">
        <f t="shared" si="3"/>
        <v>29</v>
      </c>
      <c r="J9" s="365">
        <f t="shared" si="0"/>
        <v>29</v>
      </c>
      <c r="K9" s="365">
        <f t="shared" si="0"/>
        <v>29</v>
      </c>
      <c r="L9" s="365">
        <f t="shared" si="0"/>
        <v>29</v>
      </c>
      <c r="M9" s="365">
        <f t="shared" si="1"/>
        <v>17</v>
      </c>
      <c r="N9" s="365">
        <f t="shared" si="2"/>
        <v>19.5</v>
      </c>
    </row>
    <row r="10" spans="1:14" x14ac:dyDescent="0.2">
      <c r="A10" s="11" t="s">
        <v>11</v>
      </c>
      <c r="B10" s="5" t="s">
        <v>12</v>
      </c>
      <c r="C10" s="515">
        <v>11</v>
      </c>
      <c r="D10" s="516">
        <v>5.0999999999999996</v>
      </c>
      <c r="E10" s="516">
        <v>12.5</v>
      </c>
      <c r="F10" s="517">
        <v>5.0999999999999996</v>
      </c>
      <c r="G10" s="518">
        <v>0.8</v>
      </c>
      <c r="H10" s="86">
        <v>10.6</v>
      </c>
      <c r="I10" s="365">
        <f t="shared" si="3"/>
        <v>19.5</v>
      </c>
      <c r="J10" s="365">
        <f t="shared" si="0"/>
        <v>19.5</v>
      </c>
      <c r="K10" s="365">
        <f t="shared" si="0"/>
        <v>21</v>
      </c>
      <c r="L10" s="365">
        <f t="shared" si="0"/>
        <v>19.5</v>
      </c>
      <c r="M10" s="365">
        <f t="shared" si="1"/>
        <v>29.5</v>
      </c>
      <c r="N10" s="365">
        <f t="shared" si="2"/>
        <v>25</v>
      </c>
    </row>
    <row r="11" spans="1:14" x14ac:dyDescent="0.2">
      <c r="A11" s="11" t="s">
        <v>13</v>
      </c>
      <c r="B11" s="5" t="s">
        <v>14</v>
      </c>
      <c r="C11" s="515">
        <v>11.6</v>
      </c>
      <c r="D11" s="516">
        <v>5.4</v>
      </c>
      <c r="E11" s="516">
        <v>14</v>
      </c>
      <c r="F11" s="517">
        <v>5.4</v>
      </c>
      <c r="G11" s="518">
        <v>1.4</v>
      </c>
      <c r="H11" s="86">
        <v>10.199999999999999</v>
      </c>
      <c r="I11" s="365">
        <f t="shared" si="3"/>
        <v>18</v>
      </c>
      <c r="J11" s="365">
        <f t="shared" si="0"/>
        <v>18</v>
      </c>
      <c r="K11" s="365">
        <f t="shared" si="0"/>
        <v>18</v>
      </c>
      <c r="L11" s="365">
        <f t="shared" si="0"/>
        <v>18</v>
      </c>
      <c r="M11" s="365">
        <f t="shared" si="1"/>
        <v>20</v>
      </c>
      <c r="N11" s="365">
        <f t="shared" si="2"/>
        <v>26</v>
      </c>
    </row>
    <row r="12" spans="1:14" x14ac:dyDescent="0.2">
      <c r="A12" s="11" t="s">
        <v>15</v>
      </c>
      <c r="B12" s="5" t="s">
        <v>16</v>
      </c>
      <c r="C12" s="515">
        <v>16.399999999999999</v>
      </c>
      <c r="D12" s="516">
        <v>7.6</v>
      </c>
      <c r="E12" s="516">
        <v>20.7</v>
      </c>
      <c r="F12" s="517">
        <v>7.6</v>
      </c>
      <c r="G12" s="518">
        <v>2</v>
      </c>
      <c r="H12" s="86">
        <v>21.9</v>
      </c>
      <c r="I12" s="365">
        <f t="shared" si="3"/>
        <v>8</v>
      </c>
      <c r="J12" s="365">
        <f t="shared" si="0"/>
        <v>8</v>
      </c>
      <c r="K12" s="365">
        <f t="shared" si="0"/>
        <v>7</v>
      </c>
      <c r="L12" s="365">
        <f t="shared" si="0"/>
        <v>8</v>
      </c>
      <c r="M12" s="365">
        <f t="shared" si="1"/>
        <v>6.5</v>
      </c>
      <c r="N12" s="365">
        <f t="shared" si="2"/>
        <v>10</v>
      </c>
    </row>
    <row r="13" spans="1:14" x14ac:dyDescent="0.2">
      <c r="A13" s="11" t="s">
        <v>17</v>
      </c>
      <c r="B13" s="5" t="s">
        <v>18</v>
      </c>
      <c r="C13" s="515">
        <v>10</v>
      </c>
      <c r="D13" s="516">
        <v>4.5999999999999996</v>
      </c>
      <c r="E13" s="516">
        <v>12.1</v>
      </c>
      <c r="F13" s="517">
        <v>4.5999999999999996</v>
      </c>
      <c r="G13" s="518">
        <v>1.1000000000000001</v>
      </c>
      <c r="H13" s="86">
        <v>13.3</v>
      </c>
      <c r="I13" s="365">
        <f t="shared" si="3"/>
        <v>23.5</v>
      </c>
      <c r="J13" s="365">
        <f t="shared" si="0"/>
        <v>23.5</v>
      </c>
      <c r="K13" s="365">
        <f t="shared" si="0"/>
        <v>23.5</v>
      </c>
      <c r="L13" s="365">
        <f t="shared" si="0"/>
        <v>23.5</v>
      </c>
      <c r="M13" s="365">
        <f t="shared" si="1"/>
        <v>26.5</v>
      </c>
      <c r="N13" s="365">
        <f t="shared" si="2"/>
        <v>18</v>
      </c>
    </row>
    <row r="14" spans="1:14" x14ac:dyDescent="0.2">
      <c r="A14" s="11" t="s">
        <v>19</v>
      </c>
      <c r="B14" s="5" t="s">
        <v>20</v>
      </c>
      <c r="C14" s="515">
        <v>14.5</v>
      </c>
      <c r="D14" s="516">
        <v>6.7</v>
      </c>
      <c r="E14" s="516">
        <v>20.6</v>
      </c>
      <c r="F14" s="517">
        <v>6.7</v>
      </c>
      <c r="G14" s="518">
        <v>2.6</v>
      </c>
      <c r="H14" s="86">
        <v>19.3</v>
      </c>
      <c r="I14" s="365">
        <f t="shared" si="3"/>
        <v>11</v>
      </c>
      <c r="J14" s="365">
        <f t="shared" si="0"/>
        <v>11</v>
      </c>
      <c r="K14" s="365">
        <f t="shared" si="0"/>
        <v>8</v>
      </c>
      <c r="L14" s="365">
        <f t="shared" si="0"/>
        <v>11</v>
      </c>
      <c r="M14" s="365">
        <f t="shared" si="1"/>
        <v>3</v>
      </c>
      <c r="N14" s="365">
        <f t="shared" si="2"/>
        <v>15</v>
      </c>
    </row>
    <row r="15" spans="1:14" x14ac:dyDescent="0.2">
      <c r="A15" s="11" t="s">
        <v>21</v>
      </c>
      <c r="B15" s="5" t="s">
        <v>22</v>
      </c>
      <c r="C15" s="515">
        <v>13.8</v>
      </c>
      <c r="D15" s="516">
        <v>6.4</v>
      </c>
      <c r="E15" s="516">
        <v>15.7</v>
      </c>
      <c r="F15" s="517">
        <v>6.4</v>
      </c>
      <c r="G15" s="518">
        <v>1.6</v>
      </c>
      <c r="H15" s="86">
        <v>29.8</v>
      </c>
      <c r="I15" s="365">
        <f t="shared" si="3"/>
        <v>13</v>
      </c>
      <c r="J15" s="365">
        <f t="shared" si="0"/>
        <v>13</v>
      </c>
      <c r="K15" s="365">
        <f t="shared" si="0"/>
        <v>15</v>
      </c>
      <c r="L15" s="365">
        <f t="shared" si="0"/>
        <v>13</v>
      </c>
      <c r="M15" s="365">
        <f t="shared" si="1"/>
        <v>15</v>
      </c>
      <c r="N15" s="365">
        <f t="shared" si="2"/>
        <v>3</v>
      </c>
    </row>
    <row r="16" spans="1:14" x14ac:dyDescent="0.2">
      <c r="A16" s="11" t="s">
        <v>23</v>
      </c>
      <c r="B16" s="5" t="s">
        <v>24</v>
      </c>
      <c r="C16" s="515">
        <v>16.399999999999999</v>
      </c>
      <c r="D16" s="516">
        <v>7.6</v>
      </c>
      <c r="E16" s="516">
        <v>20</v>
      </c>
      <c r="F16" s="517">
        <v>7.6</v>
      </c>
      <c r="G16" s="518">
        <v>2</v>
      </c>
      <c r="H16" s="86">
        <v>20.9</v>
      </c>
      <c r="I16" s="365">
        <f t="shared" si="3"/>
        <v>8</v>
      </c>
      <c r="J16" s="365">
        <f t="shared" si="0"/>
        <v>8</v>
      </c>
      <c r="K16" s="365">
        <f t="shared" si="0"/>
        <v>9</v>
      </c>
      <c r="L16" s="365">
        <f t="shared" si="0"/>
        <v>8</v>
      </c>
      <c r="M16" s="365">
        <f t="shared" si="1"/>
        <v>6.5</v>
      </c>
      <c r="N16" s="365">
        <f t="shared" si="2"/>
        <v>12</v>
      </c>
    </row>
    <row r="17" spans="1:14" x14ac:dyDescent="0.2">
      <c r="A17" s="13" t="s">
        <v>25</v>
      </c>
      <c r="B17" s="5" t="s">
        <v>26</v>
      </c>
      <c r="C17" s="515">
        <v>9</v>
      </c>
      <c r="D17" s="516">
        <v>4.0999999999999996</v>
      </c>
      <c r="E17" s="516">
        <v>11.4</v>
      </c>
      <c r="F17" s="517">
        <v>4.0999999999999996</v>
      </c>
      <c r="G17" s="518">
        <v>1.9</v>
      </c>
      <c r="H17" s="86">
        <v>11.9</v>
      </c>
      <c r="I17" s="365">
        <f t="shared" si="3"/>
        <v>26.5</v>
      </c>
      <c r="J17" s="365">
        <f t="shared" si="0"/>
        <v>26.5</v>
      </c>
      <c r="K17" s="365">
        <f t="shared" si="0"/>
        <v>26</v>
      </c>
      <c r="L17" s="365">
        <f t="shared" si="0"/>
        <v>26.5</v>
      </c>
      <c r="M17" s="365">
        <f t="shared" si="1"/>
        <v>8.5</v>
      </c>
      <c r="N17" s="365">
        <f t="shared" si="2"/>
        <v>22</v>
      </c>
    </row>
    <row r="18" spans="1:14" x14ac:dyDescent="0.2">
      <c r="A18" s="11" t="s">
        <v>27</v>
      </c>
      <c r="B18" s="5" t="s">
        <v>28</v>
      </c>
      <c r="C18" s="515">
        <v>9</v>
      </c>
      <c r="D18" s="516">
        <v>4.0999999999999996</v>
      </c>
      <c r="E18" s="516">
        <v>11.7</v>
      </c>
      <c r="F18" s="517">
        <v>4.0999999999999996</v>
      </c>
      <c r="G18" s="518">
        <v>1.4</v>
      </c>
      <c r="H18" s="86">
        <v>9.6</v>
      </c>
      <c r="I18" s="365">
        <f t="shared" si="3"/>
        <v>26.5</v>
      </c>
      <c r="J18" s="365">
        <f t="shared" si="0"/>
        <v>26.5</v>
      </c>
      <c r="K18" s="365">
        <f t="shared" si="0"/>
        <v>25</v>
      </c>
      <c r="L18" s="365">
        <f t="shared" si="0"/>
        <v>26.5</v>
      </c>
      <c r="M18" s="365">
        <f t="shared" si="1"/>
        <v>20</v>
      </c>
      <c r="N18" s="365">
        <f t="shared" si="2"/>
        <v>28</v>
      </c>
    </row>
    <row r="19" spans="1:14" s="633" customFormat="1" x14ac:dyDescent="0.2">
      <c r="A19" s="627" t="s">
        <v>29</v>
      </c>
      <c r="B19" s="627" t="s">
        <v>30</v>
      </c>
      <c r="C19" s="628">
        <v>24.2</v>
      </c>
      <c r="D19" s="629">
        <v>11.2</v>
      </c>
      <c r="E19" s="629">
        <v>28.3</v>
      </c>
      <c r="F19" s="630">
        <v>11.2</v>
      </c>
      <c r="G19" s="631">
        <v>1.4</v>
      </c>
      <c r="H19" s="632">
        <v>32.299999999999997</v>
      </c>
      <c r="I19" s="633">
        <f t="shared" si="3"/>
        <v>2</v>
      </c>
      <c r="J19" s="633">
        <f t="shared" si="0"/>
        <v>2</v>
      </c>
      <c r="K19" s="633">
        <f t="shared" si="0"/>
        <v>2</v>
      </c>
      <c r="L19" s="633">
        <f t="shared" si="0"/>
        <v>2</v>
      </c>
      <c r="M19" s="633">
        <f t="shared" si="1"/>
        <v>20</v>
      </c>
      <c r="N19" s="633">
        <f t="shared" si="2"/>
        <v>2</v>
      </c>
    </row>
    <row r="20" spans="1:14" x14ac:dyDescent="0.2">
      <c r="A20" s="11" t="s">
        <v>31</v>
      </c>
      <c r="B20" s="5" t="s">
        <v>32</v>
      </c>
      <c r="C20" s="515">
        <v>12.8</v>
      </c>
      <c r="D20" s="516">
        <v>5.9</v>
      </c>
      <c r="E20" s="516">
        <v>16.7</v>
      </c>
      <c r="F20" s="517">
        <v>5.9</v>
      </c>
      <c r="G20" s="518">
        <v>1.4</v>
      </c>
      <c r="H20" s="86">
        <v>28.1</v>
      </c>
      <c r="I20" s="365">
        <f t="shared" si="3"/>
        <v>15</v>
      </c>
      <c r="J20" s="365">
        <f t="shared" si="0"/>
        <v>15</v>
      </c>
      <c r="K20" s="365">
        <f t="shared" si="0"/>
        <v>13</v>
      </c>
      <c r="L20" s="365">
        <f t="shared" si="0"/>
        <v>15</v>
      </c>
      <c r="M20" s="365">
        <f t="shared" si="1"/>
        <v>20</v>
      </c>
      <c r="N20" s="365">
        <f t="shared" si="2"/>
        <v>6</v>
      </c>
    </row>
    <row r="21" spans="1:14" x14ac:dyDescent="0.2">
      <c r="A21" s="11" t="s">
        <v>33</v>
      </c>
      <c r="B21" s="5" t="s">
        <v>34</v>
      </c>
      <c r="C21" s="515">
        <v>8.6</v>
      </c>
      <c r="D21" s="516">
        <v>4</v>
      </c>
      <c r="E21" s="516">
        <v>10.6</v>
      </c>
      <c r="F21" s="517">
        <v>4</v>
      </c>
      <c r="G21" s="518">
        <v>1.1000000000000001</v>
      </c>
      <c r="H21" s="86">
        <v>11.4</v>
      </c>
      <c r="I21" s="365">
        <f t="shared" si="3"/>
        <v>28</v>
      </c>
      <c r="J21" s="365">
        <f t="shared" ref="J21:J35" si="4">+_xlfn.RANK.AVG(D21,D$5:D$35,0)</f>
        <v>28</v>
      </c>
      <c r="K21" s="365">
        <f t="shared" ref="K21:K35" si="5">+_xlfn.RANK.AVG(E21,E$5:E$35,0)</f>
        <v>27</v>
      </c>
      <c r="L21" s="365">
        <f t="shared" ref="L21:L35" si="6">+_xlfn.RANK.AVG(F21,F$5:F$35,0)</f>
        <v>28</v>
      </c>
      <c r="M21" s="365">
        <f t="shared" si="1"/>
        <v>26.5</v>
      </c>
      <c r="N21" s="365">
        <f t="shared" si="2"/>
        <v>23</v>
      </c>
    </row>
    <row r="22" spans="1:14" x14ac:dyDescent="0.2">
      <c r="A22" s="11" t="s">
        <v>35</v>
      </c>
      <c r="B22" s="5" t="s">
        <v>36</v>
      </c>
      <c r="C22" s="515">
        <v>10</v>
      </c>
      <c r="D22" s="516">
        <v>4.5999999999999996</v>
      </c>
      <c r="E22" s="516">
        <v>12.1</v>
      </c>
      <c r="F22" s="517">
        <v>4.5999999999999996</v>
      </c>
      <c r="G22" s="518">
        <v>1.1000000000000001</v>
      </c>
      <c r="H22" s="86">
        <v>8.9</v>
      </c>
      <c r="I22" s="365">
        <f t="shared" si="3"/>
        <v>23.5</v>
      </c>
      <c r="J22" s="365">
        <f t="shared" si="4"/>
        <v>23.5</v>
      </c>
      <c r="K22" s="365">
        <f t="shared" si="5"/>
        <v>23.5</v>
      </c>
      <c r="L22" s="365">
        <f t="shared" si="6"/>
        <v>23.5</v>
      </c>
      <c r="M22" s="365">
        <f t="shared" si="1"/>
        <v>26.5</v>
      </c>
      <c r="N22" s="365">
        <f t="shared" si="2"/>
        <v>30</v>
      </c>
    </row>
    <row r="23" spans="1:14" s="633" customFormat="1" x14ac:dyDescent="0.2">
      <c r="A23" s="627" t="s">
        <v>37</v>
      </c>
      <c r="B23" s="627" t="s">
        <v>38</v>
      </c>
      <c r="C23" s="628">
        <v>34.200000000000003</v>
      </c>
      <c r="D23" s="629">
        <v>15.8</v>
      </c>
      <c r="E23" s="629">
        <v>38.9</v>
      </c>
      <c r="F23" s="630">
        <v>15.8</v>
      </c>
      <c r="G23" s="631">
        <v>2.7</v>
      </c>
      <c r="H23" s="632">
        <v>28.2</v>
      </c>
      <c r="I23" s="633">
        <f t="shared" si="3"/>
        <v>1</v>
      </c>
      <c r="J23" s="633">
        <f t="shared" si="4"/>
        <v>1</v>
      </c>
      <c r="K23" s="633">
        <f t="shared" si="5"/>
        <v>1</v>
      </c>
      <c r="L23" s="633">
        <f t="shared" si="6"/>
        <v>1</v>
      </c>
      <c r="M23" s="633">
        <f t="shared" si="1"/>
        <v>2</v>
      </c>
      <c r="N23" s="633">
        <f t="shared" si="2"/>
        <v>5</v>
      </c>
    </row>
    <row r="24" spans="1:14" x14ac:dyDescent="0.2">
      <c r="A24" s="11" t="s">
        <v>39</v>
      </c>
      <c r="B24" s="5" t="s">
        <v>40</v>
      </c>
      <c r="C24" s="515">
        <v>12.5</v>
      </c>
      <c r="D24" s="516">
        <v>5.8</v>
      </c>
      <c r="E24" s="516">
        <v>15.3</v>
      </c>
      <c r="F24" s="517">
        <v>5.8</v>
      </c>
      <c r="G24" s="518">
        <v>1.7</v>
      </c>
      <c r="H24" s="86">
        <v>19.5</v>
      </c>
      <c r="I24" s="365">
        <f t="shared" si="3"/>
        <v>16</v>
      </c>
      <c r="J24" s="365">
        <f t="shared" si="4"/>
        <v>16</v>
      </c>
      <c r="K24" s="365">
        <f t="shared" si="5"/>
        <v>16</v>
      </c>
      <c r="L24" s="365">
        <f t="shared" si="6"/>
        <v>16</v>
      </c>
      <c r="M24" s="365">
        <f t="shared" si="1"/>
        <v>13.5</v>
      </c>
      <c r="N24" s="365">
        <f t="shared" si="2"/>
        <v>13.5</v>
      </c>
    </row>
    <row r="25" spans="1:14" x14ac:dyDescent="0.2">
      <c r="A25" s="11" t="s">
        <v>41</v>
      </c>
      <c r="B25" s="5" t="s">
        <v>42</v>
      </c>
      <c r="C25" s="515">
        <v>16.899999999999999</v>
      </c>
      <c r="D25" s="516">
        <v>7.8</v>
      </c>
      <c r="E25" s="516">
        <v>22.2</v>
      </c>
      <c r="F25" s="517">
        <v>7.8</v>
      </c>
      <c r="G25" s="518">
        <v>1.7</v>
      </c>
      <c r="H25" s="86">
        <v>22.5</v>
      </c>
      <c r="I25" s="365">
        <f t="shared" si="3"/>
        <v>5.5</v>
      </c>
      <c r="J25" s="365">
        <f t="shared" si="4"/>
        <v>5.5</v>
      </c>
      <c r="K25" s="365">
        <f t="shared" si="5"/>
        <v>5</v>
      </c>
      <c r="L25" s="365">
        <f t="shared" si="6"/>
        <v>5.5</v>
      </c>
      <c r="M25" s="365">
        <f t="shared" si="1"/>
        <v>13.5</v>
      </c>
      <c r="N25" s="365">
        <f t="shared" si="2"/>
        <v>8.5</v>
      </c>
    </row>
    <row r="26" spans="1:14" x14ac:dyDescent="0.2">
      <c r="A26" s="11" t="s">
        <v>43</v>
      </c>
      <c r="B26" s="5" t="s">
        <v>44</v>
      </c>
      <c r="C26" s="515">
        <v>9.1</v>
      </c>
      <c r="D26" s="516">
        <v>4.2</v>
      </c>
      <c r="E26" s="516">
        <v>10.4</v>
      </c>
      <c r="F26" s="517">
        <v>4.2</v>
      </c>
      <c r="G26" s="518">
        <v>1.4</v>
      </c>
      <c r="H26" s="86">
        <v>10</v>
      </c>
      <c r="I26" s="365">
        <f t="shared" si="3"/>
        <v>25</v>
      </c>
      <c r="J26" s="365">
        <f t="shared" si="4"/>
        <v>25</v>
      </c>
      <c r="K26" s="365">
        <f t="shared" si="5"/>
        <v>28</v>
      </c>
      <c r="L26" s="365">
        <f t="shared" si="6"/>
        <v>25</v>
      </c>
      <c r="M26" s="365">
        <f t="shared" si="1"/>
        <v>20</v>
      </c>
      <c r="N26" s="365">
        <f t="shared" si="2"/>
        <v>27</v>
      </c>
    </row>
    <row r="27" spans="1:14" x14ac:dyDescent="0.2">
      <c r="A27" s="11" t="s">
        <v>45</v>
      </c>
      <c r="B27" s="5" t="s">
        <v>46</v>
      </c>
      <c r="C27" s="515">
        <v>10.3</v>
      </c>
      <c r="D27" s="516">
        <v>4.8</v>
      </c>
      <c r="E27" s="516">
        <v>12.4</v>
      </c>
      <c r="F27" s="517">
        <v>4.8</v>
      </c>
      <c r="G27" s="518">
        <v>1.8</v>
      </c>
      <c r="H27" s="86">
        <v>13.2</v>
      </c>
      <c r="I27" s="365">
        <f t="shared" si="3"/>
        <v>21</v>
      </c>
      <c r="J27" s="365">
        <f t="shared" si="4"/>
        <v>21</v>
      </c>
      <c r="K27" s="365">
        <f t="shared" si="5"/>
        <v>22</v>
      </c>
      <c r="L27" s="365">
        <f t="shared" si="6"/>
        <v>21</v>
      </c>
      <c r="M27" s="365">
        <f t="shared" si="1"/>
        <v>11</v>
      </c>
      <c r="N27" s="365">
        <f t="shared" si="2"/>
        <v>19.5</v>
      </c>
    </row>
    <row r="28" spans="1:14" x14ac:dyDescent="0.2">
      <c r="A28" s="11" t="s">
        <v>47</v>
      </c>
      <c r="B28" s="5" t="s">
        <v>48</v>
      </c>
      <c r="C28" s="515">
        <v>7.7</v>
      </c>
      <c r="D28" s="516">
        <v>3.6</v>
      </c>
      <c r="E28" s="516">
        <v>8.8000000000000007</v>
      </c>
      <c r="F28" s="517">
        <v>3.6</v>
      </c>
      <c r="G28" s="518">
        <v>0.8</v>
      </c>
      <c r="H28" s="86">
        <v>9</v>
      </c>
      <c r="I28" s="365">
        <f t="shared" si="3"/>
        <v>30</v>
      </c>
      <c r="J28" s="365">
        <f t="shared" si="4"/>
        <v>30</v>
      </c>
      <c r="K28" s="365">
        <f t="shared" si="5"/>
        <v>30</v>
      </c>
      <c r="L28" s="365">
        <f t="shared" si="6"/>
        <v>30</v>
      </c>
      <c r="M28" s="365">
        <f t="shared" si="1"/>
        <v>29.5</v>
      </c>
      <c r="N28" s="365">
        <f t="shared" si="2"/>
        <v>29</v>
      </c>
    </row>
    <row r="29" spans="1:14" x14ac:dyDescent="0.2">
      <c r="A29" s="11" t="s">
        <v>49</v>
      </c>
      <c r="B29" s="5" t="s">
        <v>50</v>
      </c>
      <c r="C29" s="515">
        <v>10.199999999999999</v>
      </c>
      <c r="D29" s="516">
        <v>4.7</v>
      </c>
      <c r="E29" s="516">
        <v>13.4</v>
      </c>
      <c r="F29" s="517">
        <v>4.7</v>
      </c>
      <c r="G29" s="518">
        <v>1.2</v>
      </c>
      <c r="H29" s="86">
        <v>11.3</v>
      </c>
      <c r="I29" s="365">
        <f t="shared" si="3"/>
        <v>22</v>
      </c>
      <c r="J29" s="365">
        <f t="shared" si="4"/>
        <v>22</v>
      </c>
      <c r="K29" s="365">
        <f t="shared" si="5"/>
        <v>19</v>
      </c>
      <c r="L29" s="365">
        <f t="shared" si="6"/>
        <v>22</v>
      </c>
      <c r="M29" s="365">
        <f t="shared" si="1"/>
        <v>24</v>
      </c>
      <c r="N29" s="365">
        <f t="shared" si="2"/>
        <v>24</v>
      </c>
    </row>
    <row r="30" spans="1:14" x14ac:dyDescent="0.2">
      <c r="A30" s="11" t="s">
        <v>51</v>
      </c>
      <c r="B30" s="5" t="s">
        <v>52</v>
      </c>
      <c r="C30" s="515">
        <v>11</v>
      </c>
      <c r="D30" s="516">
        <v>5.0999999999999996</v>
      </c>
      <c r="E30" s="516">
        <v>13.2</v>
      </c>
      <c r="F30" s="517">
        <v>5.0999999999999996</v>
      </c>
      <c r="G30" s="518">
        <v>1.8</v>
      </c>
      <c r="H30" s="86">
        <v>13.1</v>
      </c>
      <c r="I30" s="365">
        <f t="shared" si="3"/>
        <v>19.5</v>
      </c>
      <c r="J30" s="365">
        <f t="shared" si="4"/>
        <v>19.5</v>
      </c>
      <c r="K30" s="365">
        <f t="shared" si="5"/>
        <v>20</v>
      </c>
      <c r="L30" s="365">
        <f t="shared" si="6"/>
        <v>19.5</v>
      </c>
      <c r="M30" s="365">
        <f t="shared" si="1"/>
        <v>11</v>
      </c>
      <c r="N30" s="365">
        <f t="shared" si="2"/>
        <v>21</v>
      </c>
    </row>
    <row r="31" spans="1:14" x14ac:dyDescent="0.2">
      <c r="A31" s="11" t="s">
        <v>53</v>
      </c>
      <c r="B31" s="5" t="s">
        <v>54</v>
      </c>
      <c r="C31" s="515">
        <v>12.1</v>
      </c>
      <c r="D31" s="516">
        <v>5.6</v>
      </c>
      <c r="E31" s="516">
        <v>15</v>
      </c>
      <c r="F31" s="517">
        <v>5.6</v>
      </c>
      <c r="G31" s="518">
        <v>1.8</v>
      </c>
      <c r="H31" s="86">
        <v>19.5</v>
      </c>
      <c r="I31" s="365">
        <f t="shared" si="3"/>
        <v>17</v>
      </c>
      <c r="J31" s="365">
        <f t="shared" si="4"/>
        <v>17</v>
      </c>
      <c r="K31" s="365">
        <f t="shared" si="5"/>
        <v>17</v>
      </c>
      <c r="L31" s="365">
        <f t="shared" si="6"/>
        <v>17</v>
      </c>
      <c r="M31" s="365">
        <f t="shared" si="1"/>
        <v>11</v>
      </c>
      <c r="N31" s="365">
        <f t="shared" si="2"/>
        <v>13.5</v>
      </c>
    </row>
    <row r="32" spans="1:14" x14ac:dyDescent="0.2">
      <c r="A32" s="11" t="s">
        <v>55</v>
      </c>
      <c r="B32" s="5" t="s">
        <v>56</v>
      </c>
      <c r="C32" s="515">
        <v>16.399999999999999</v>
      </c>
      <c r="D32" s="516">
        <v>7.6</v>
      </c>
      <c r="E32" s="516">
        <v>19.600000000000001</v>
      </c>
      <c r="F32" s="517">
        <v>7.6</v>
      </c>
      <c r="G32" s="518">
        <v>2.4</v>
      </c>
      <c r="H32" s="86">
        <v>21.8</v>
      </c>
      <c r="I32" s="365">
        <f t="shared" si="3"/>
        <v>8</v>
      </c>
      <c r="J32" s="365">
        <f t="shared" si="4"/>
        <v>8</v>
      </c>
      <c r="K32" s="365">
        <f t="shared" si="5"/>
        <v>11</v>
      </c>
      <c r="L32" s="365">
        <f t="shared" si="6"/>
        <v>8</v>
      </c>
      <c r="M32" s="365">
        <f t="shared" si="1"/>
        <v>4</v>
      </c>
      <c r="N32" s="365">
        <f t="shared" si="2"/>
        <v>11</v>
      </c>
    </row>
    <row r="33" spans="1:14" x14ac:dyDescent="0.2">
      <c r="A33" s="11" t="s">
        <v>57</v>
      </c>
      <c r="B33" s="5" t="s">
        <v>58</v>
      </c>
      <c r="C33" s="515">
        <v>14.3</v>
      </c>
      <c r="D33" s="516">
        <v>6.6</v>
      </c>
      <c r="E33" s="516">
        <v>17.3</v>
      </c>
      <c r="F33" s="517">
        <v>6.6</v>
      </c>
      <c r="G33" s="518">
        <v>1.9</v>
      </c>
      <c r="H33" s="86">
        <v>19</v>
      </c>
      <c r="I33" s="365">
        <f t="shared" si="3"/>
        <v>12</v>
      </c>
      <c r="J33" s="365">
        <f t="shared" si="4"/>
        <v>12</v>
      </c>
      <c r="K33" s="365">
        <f t="shared" si="5"/>
        <v>12</v>
      </c>
      <c r="L33" s="365">
        <f t="shared" si="6"/>
        <v>12</v>
      </c>
      <c r="M33" s="365">
        <f t="shared" si="1"/>
        <v>8.5</v>
      </c>
      <c r="N33" s="365">
        <f t="shared" si="2"/>
        <v>16</v>
      </c>
    </row>
    <row r="34" spans="1:14" x14ac:dyDescent="0.2">
      <c r="A34" s="11" t="s">
        <v>59</v>
      </c>
      <c r="B34" s="11" t="s">
        <v>60</v>
      </c>
      <c r="C34" s="515">
        <v>19.7</v>
      </c>
      <c r="D34" s="516">
        <v>9.1</v>
      </c>
      <c r="E34" s="516">
        <v>24</v>
      </c>
      <c r="F34" s="517">
        <v>9.1</v>
      </c>
      <c r="G34" s="86">
        <v>4.2</v>
      </c>
      <c r="H34" s="86">
        <v>26.2</v>
      </c>
      <c r="I34" s="365">
        <f t="shared" si="3"/>
        <v>4</v>
      </c>
      <c r="J34" s="365">
        <f t="shared" si="4"/>
        <v>4</v>
      </c>
      <c r="K34" s="365">
        <f t="shared" si="5"/>
        <v>4</v>
      </c>
      <c r="L34" s="365">
        <f t="shared" si="6"/>
        <v>4</v>
      </c>
      <c r="M34" s="365">
        <f t="shared" si="1"/>
        <v>1</v>
      </c>
      <c r="N34" s="365">
        <f t="shared" si="2"/>
        <v>7</v>
      </c>
    </row>
    <row r="35" spans="1:14" x14ac:dyDescent="0.2">
      <c r="A35" s="11" t="s">
        <v>61</v>
      </c>
      <c r="B35" s="11" t="s">
        <v>62</v>
      </c>
      <c r="C35" s="515">
        <v>21.4</v>
      </c>
      <c r="D35" s="516">
        <v>9.9</v>
      </c>
      <c r="E35" s="516">
        <v>26.2</v>
      </c>
      <c r="F35" s="517">
        <v>9.9</v>
      </c>
      <c r="G35" s="86">
        <v>1.3</v>
      </c>
      <c r="H35" s="86">
        <v>28.5</v>
      </c>
      <c r="I35" s="365">
        <f t="shared" si="3"/>
        <v>3</v>
      </c>
      <c r="J35" s="365">
        <f t="shared" si="4"/>
        <v>3</v>
      </c>
      <c r="K35" s="365">
        <f t="shared" si="5"/>
        <v>3</v>
      </c>
      <c r="L35" s="365">
        <f t="shared" si="6"/>
        <v>3</v>
      </c>
      <c r="M35" s="365">
        <f t="shared" si="1"/>
        <v>23</v>
      </c>
      <c r="N35" s="365">
        <f t="shared" si="2"/>
        <v>4</v>
      </c>
    </row>
    <row r="36" spans="1:14" x14ac:dyDescent="0.2">
      <c r="A36" s="11" t="s">
        <v>63</v>
      </c>
      <c r="B36" s="11" t="s">
        <v>64</v>
      </c>
      <c r="C36" s="81"/>
      <c r="D36" s="6"/>
      <c r="E36" s="6"/>
      <c r="F36" s="82"/>
      <c r="G36" s="86"/>
      <c r="H36" s="86"/>
    </row>
    <row r="37" spans="1:14" x14ac:dyDescent="0.2">
      <c r="A37" s="11" t="s">
        <v>63</v>
      </c>
      <c r="B37" s="11" t="s">
        <v>65</v>
      </c>
      <c r="C37" s="81"/>
      <c r="D37" s="6"/>
      <c r="E37" s="6"/>
      <c r="F37" s="82"/>
      <c r="G37" s="86"/>
      <c r="H37" s="86"/>
    </row>
    <row r="38" spans="1:14" x14ac:dyDescent="0.2">
      <c r="A38" s="11" t="s">
        <v>66</v>
      </c>
      <c r="B38" s="11" t="s">
        <v>67</v>
      </c>
      <c r="C38" s="81"/>
      <c r="D38" s="6"/>
      <c r="E38" s="6"/>
      <c r="F38" s="82"/>
      <c r="G38" s="86"/>
      <c r="H38" s="86"/>
    </row>
    <row r="39" spans="1:14" x14ac:dyDescent="0.2">
      <c r="A39" s="11" t="s">
        <v>66</v>
      </c>
      <c r="B39" s="11" t="s">
        <v>68</v>
      </c>
      <c r="C39" s="81"/>
      <c r="D39" s="6"/>
      <c r="E39" s="6"/>
      <c r="F39" s="82"/>
      <c r="G39" s="86"/>
      <c r="H39" s="86"/>
    </row>
    <row r="40" spans="1:14" x14ac:dyDescent="0.2">
      <c r="A40" s="11" t="s">
        <v>69</v>
      </c>
      <c r="B40" s="11" t="s">
        <v>70</v>
      </c>
      <c r="C40" s="83"/>
      <c r="D40" s="84"/>
      <c r="E40" s="84"/>
      <c r="F40" s="85"/>
      <c r="G40" s="87"/>
      <c r="H40" s="87"/>
    </row>
  </sheetData>
  <mergeCells count="1">
    <mergeCell ref="G2:H3"/>
  </mergeCells>
  <conditionalFormatting sqref="C5:D35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E5:F35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G5:H35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50f1e76-e290-4779-b859-23d729297c51">
      <Value>1</Value>
    </TaxCatchAll>
    <SureECM_ProjectNumber xmlns="850f1e76-e290-4779-b859-23d729297c51">4.K83</SureECM_ProjectNumber>
    <SureECM_ClientName xmlns="850f1e76-e290-4779-b859-23d729297c51">
      <UserInfo>
        <DisplayName/>
        <AccountId xsi:nil="true"/>
        <AccountType/>
      </UserInfo>
    </SureECM_ClientName>
    <lca88ee71ce7428c86da6846b19763e3 xmlns="850f1e76-e290-4779-b859-23d729297c51">
      <Terms xmlns="http://schemas.microsoft.com/office/infopath/2007/PartnerControls"/>
    </lca88ee71ce7428c86da6846b19763e3>
    <SureECM_ProjectName xmlns="850f1e76-e290-4779-b859-23d729297c51">Transport infrastructure charging and internalisation of transport externalities</SureECM_ProjectName>
    <TaxKeywordTaxHTField xmlns="850f1e76-e290-4779-b859-23d729297c51">
      <Terms xmlns="http://schemas.microsoft.com/office/infopath/2007/PartnerControls"/>
    </TaxKeywordTaxHTField>
    <acf0689dc3b949abb655ab78c2e0f99c xmlns="850f1e76-e290-4779-b859-23d729297c51">
      <Terms xmlns="http://schemas.microsoft.com/office/infopath/2007/PartnerControls"/>
    </acf0689dc3b949abb655ab78c2e0f99c>
    <SureECM_ProjectFaseTaxHTField0 xmlns="850f1e76-e290-4779-b859-23d729297c51">
      <Terms xmlns="http://schemas.microsoft.com/office/infopath/2007/PartnerControls">
        <TermInfo xmlns="http://schemas.microsoft.com/office/infopath/2007/PartnerControls">
          <TermName xmlns="http://schemas.microsoft.com/office/infopath/2007/PartnerControls">1</TermName>
          <TermId xmlns="http://schemas.microsoft.com/office/infopath/2007/PartnerControls">344ddbc6-b8ca-4407-8593-4a569d0d2a68</TermId>
        </TermInfo>
      </Terms>
    </SureECM_ProjectFaseTaxHTField0>
    <SureECM_ProjectLeader xmlns="850f1e76-e290-4779-b859-23d729297c51">
      <UserInfo>
        <DisplayName>Huib van Essen (CE Delft)</DisplayName>
        <AccountId>23</AccountId>
        <AccountType/>
      </UserInfo>
    </SureECM_ProjectLeader>
    <_dlc_DocId xmlns="63001c23-55b0-4799-937c-2bba7094fda6">3XDR2FAJKRYX-1384105695-2062</_dlc_DocId>
    <_dlc_DocIdUrl xmlns="63001c23-55b0-4799-937c-2bba7094fda6">
      <Url>https://ceproject.cedelft.eu/projecten/4-K83/_layouts/15/DocIdRedir.aspx?ID=3XDR2FAJKRYX-1384105695-2062</Url>
      <Description>3XDR2FAJKRYX-1384105695-2062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b15848ff-ca16-4813-bad8-a92d09325781" ContentTypeId="0x01010032D923E531974EABBC32AD71A762C58D00D2425473D9DE461DB1C714AC4872504A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ProjectDocument" ma:contentTypeID="0x01010032D923E531974EABBC32AD71A762C58D00D2425473D9DE461DB1C714AC4872504A00B64BEB13AB0E7D47BD2000C09E8E9CD5" ma:contentTypeVersion="8" ma:contentTypeDescription="Een nieuw document maken." ma:contentTypeScope="" ma:versionID="f284ef12c34e6b724b669e855604874a">
  <xsd:schema xmlns:xsd="http://www.w3.org/2001/XMLSchema" xmlns:xs="http://www.w3.org/2001/XMLSchema" xmlns:p="http://schemas.microsoft.com/office/2006/metadata/properties" xmlns:ns2="850f1e76-e290-4779-b859-23d729297c51" xmlns:ns3="63001c23-55b0-4799-937c-2bba7094fda6" targetNamespace="http://schemas.microsoft.com/office/2006/metadata/properties" ma:root="true" ma:fieldsID="81ed267b51912c66dfa773bff7f79f98" ns2:_="" ns3:_="">
    <xsd:import namespace="850f1e76-e290-4779-b859-23d729297c51"/>
    <xsd:import namespace="63001c23-55b0-4799-937c-2bba7094fda6"/>
    <xsd:element name="properties">
      <xsd:complexType>
        <xsd:sequence>
          <xsd:element name="documentManagement">
            <xsd:complexType>
              <xsd:all>
                <xsd:element ref="ns2:SureECM_ProjectName" minOccurs="0"/>
                <xsd:element ref="ns2:SureECM_ProjectNumber" minOccurs="0"/>
                <xsd:element ref="ns2:SureECM_ClientName" minOccurs="0"/>
                <xsd:element ref="ns2:SureECM_ProjectLeader" minOccurs="0"/>
                <xsd:element ref="ns2:SureECM_ProjectFaseTaxHTField0" minOccurs="0"/>
                <xsd:element ref="ns2:acf0689dc3b949abb655ab78c2e0f99c" minOccurs="0"/>
                <xsd:element ref="ns2:TaxCatchAll" minOccurs="0"/>
                <xsd:element ref="ns2:TaxCatchAllLabel" minOccurs="0"/>
                <xsd:element ref="ns2:lca88ee71ce7428c86da6846b19763e3" minOccurs="0"/>
                <xsd:element ref="ns2:TaxKeywordTaxHTFiel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0f1e76-e290-4779-b859-23d729297c51" elementFormDefault="qualified">
    <xsd:import namespace="http://schemas.microsoft.com/office/2006/documentManagement/types"/>
    <xsd:import namespace="http://schemas.microsoft.com/office/infopath/2007/PartnerControls"/>
    <xsd:element name="SureECM_ProjectName" ma:index="8" nillable="true" ma:displayName="Projectnaam" ma:internalName="SureECM_ProjectName">
      <xsd:simpleType>
        <xsd:restriction base="dms:Text"/>
      </xsd:simpleType>
    </xsd:element>
    <xsd:element name="SureECM_ProjectNumber" ma:index="9" nillable="true" ma:displayName="Projectnummer" ma:internalName="SureECM_ProjectNumber">
      <xsd:simpleType>
        <xsd:restriction base="dms:Text">
          <xsd:maxLength value="255"/>
        </xsd:restriction>
      </xsd:simpleType>
    </xsd:element>
    <xsd:element name="SureECM_ClientName" ma:index="10" nillable="true" ma:displayName="Opdrachtgever" ma:SharePointGroup="0" ma:internalName="SureECM_ClientNam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ureECM_ProjectLeader" ma:index="11" nillable="true" ma:displayName="Projectleider" ma:internalName="SureECM_ProjectLead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ureECM_ProjectFaseTaxHTField0" ma:index="12" nillable="true" ma:taxonomy="true" ma:internalName="SureECM_ProjectFaseTaxHTField0" ma:taxonomyFieldName="SureECM_ProjectFase" ma:displayName="Projectfase" ma:readOnly="false" ma:default="1;#1|344ddbc6-b8ca-4407-8593-4a569d0d2a68" ma:fieldId="{aaf7d00f-ef44-4e4f-9bfe-6e1c6b2262e1}" ma:sspId="b15848ff-ca16-4813-bad8-a92d09325781" ma:termSetId="daef2c36-05f6-4ec3-a3df-8d68228409e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cf0689dc3b949abb655ab78c2e0f99c" ma:index="14" nillable="true" ma:taxonomy="true" ma:internalName="acf0689dc3b949abb655ab78c2e0f99c" ma:taxonomyFieldName="Sector" ma:displayName="Sector" ma:default="" ma:fieldId="{acf0689d-c3b9-49ab-b655-ab78c2e0f99c}" ma:sspId="b15848ff-ca16-4813-bad8-a92d09325781" ma:termSetId="5e03380a-e66b-435b-ab66-f20a0a2d71a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5" nillable="true" ma:displayName="Taxonomy Catch All Column" ma:description="" ma:hidden="true" ma:list="{dc9bfee0-f557-4650-b5d4-25ce059e2752}" ma:internalName="TaxCatchAll" ma:showField="CatchAllData" ma:web="63001c23-55b0-4799-937c-2bba7094fd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6" nillable="true" ma:displayName="Taxonomy Catch All Column1" ma:description="" ma:hidden="true" ma:list="{dc9bfee0-f557-4650-b5d4-25ce059e2752}" ma:internalName="TaxCatchAllLabel" ma:readOnly="true" ma:showField="CatchAllDataLabel" ma:web="63001c23-55b0-4799-937c-2bba7094fd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ca88ee71ce7428c86da6846b19763e3" ma:index="18" nillable="true" ma:taxonomy="true" ma:internalName="lca88ee71ce7428c86da6846b19763e3" ma:taxonomyFieldName="Thema" ma:displayName="Thema" ma:default="" ma:fieldId="{5ca88ee7-1ce7-428c-86da-6846b19763e3}" ma:taxonomyMulti="true" ma:sspId="b15848ff-ca16-4813-bad8-a92d09325781" ma:termSetId="5ebe3af2-8dfb-4688-8412-0cb710041cd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0" nillable="true" ma:taxonomy="true" ma:internalName="TaxKeywordTaxHTField" ma:taxonomyFieldName="TaxKeyword" ma:displayName="Ondernemingstrefwoorden" ma:fieldId="{23f27201-bee3-471e-b2e7-b64fd8b7ca38}" ma:taxonomyMulti="true" ma:sspId="39e35c83-584b-4c74-802e-2bf240529e8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001c23-55b0-4799-937c-2bba7094fda6" elementFormDefault="qualified">
    <xsd:import namespace="http://schemas.microsoft.com/office/2006/documentManagement/types"/>
    <xsd:import namespace="http://schemas.microsoft.com/office/infopath/2007/PartnerControls"/>
    <xsd:element name="_dlc_DocId" ma:index="22" nillable="true" ma:displayName="Waarde van de document-id" ma:description="De waarde van de document-id die aan dit item is toegewezen." ma:internalName="_dlc_DocId" ma:readOnly="true">
      <xsd:simpleType>
        <xsd:restriction base="dms:Text"/>
      </xsd:simpleType>
    </xsd:element>
    <xsd:element name="_dlc_DocIdUrl" ma:index="23" nillable="true" ma:displayName="Document-id" ma:description="Permanente koppeling naar di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4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C6B5F3-AEDE-4206-A4C1-71B41955D9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0CE248-D71B-48B9-9160-6B9B921F2A25}">
  <ds:schemaRefs>
    <ds:schemaRef ds:uri="http://schemas.microsoft.com/office/2006/documentManagement/types"/>
    <ds:schemaRef ds:uri="850f1e76-e290-4779-b859-23d729297c51"/>
    <ds:schemaRef ds:uri="63001c23-55b0-4799-937c-2bba7094fda6"/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F697436-DB77-4AAB-942D-098A917D291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2BF9D48-D5D0-4BEC-8A0A-72014436E1C3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7F4AD766-D63B-43EC-9F96-6F1CE58C61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0f1e76-e290-4779-b859-23d729297c51"/>
    <ds:schemaRef ds:uri="63001c23-55b0-4799-937c-2bba7094fd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Acc_input</vt:lpstr>
      <vt:lpstr>Acc_output</vt:lpstr>
      <vt:lpstr>AP_input</vt:lpstr>
      <vt:lpstr>AP_output</vt:lpstr>
      <vt:lpstr>CC_input</vt:lpstr>
      <vt:lpstr>CC_output</vt:lpstr>
      <vt:lpstr>Noise_input</vt:lpstr>
      <vt:lpstr>Noise_output</vt:lpstr>
      <vt:lpstr>Cong_input</vt:lpstr>
      <vt:lpstr>Cong_output</vt:lpstr>
      <vt:lpstr>WTT_input</vt:lpstr>
      <vt:lpstr>WTT_output</vt:lpstr>
      <vt:lpstr>Hab_input</vt:lpstr>
      <vt:lpstr>Hab_output</vt:lpstr>
      <vt:lpstr>Tables Synthesis Chapter</vt:lpstr>
      <vt:lpstr>GDP</vt:lpstr>
      <vt:lpstr>'Tables Synthesis Chapter'!Print_Area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Lisanne van Wijngaarden</dc:creator>
  <cp:lastModifiedBy>ORDINANOVICH Matteo (MOVE)</cp:lastModifiedBy>
  <cp:lastPrinted>2018-11-23T15:39:09Z</cp:lastPrinted>
  <dcterms:created xsi:type="dcterms:W3CDTF">2018-07-05T13:06:09Z</dcterms:created>
  <dcterms:modified xsi:type="dcterms:W3CDTF">2020-03-04T14:48:21Z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0x01010032D923E531974EABBC32AD71A762C58D00D2425473D9DE461DB1C714AC4872504A00B64BEB13AB0E7D47BD2000C09E8E9CD5</vt:lpwstr>
  </property>
  <property fmtid="{D5CDD505-2E9C-101B-9397-08002B2CF9AE}" pid="3" name="Sector">
    <vt:lpwstr/>
  </property>
  <property fmtid="{D5CDD505-2E9C-101B-9397-08002B2CF9AE}" pid="4" name="TaxKeyword">
    <vt:lpwstr/>
  </property>
  <property fmtid="{D5CDD505-2E9C-101B-9397-08002B2CF9AE}" pid="5" name="Thema">
    <vt:lpwstr/>
  </property>
  <property fmtid="{D5CDD505-2E9C-101B-9397-08002B2CF9AE}" pid="6" name="SureECM_ProjectFase">
    <vt:lpwstr>1;#1|344ddbc6-b8ca-4407-8593-4a569d0d2a68</vt:lpwstr>
  </property>
  <property fmtid="{D5CDD505-2E9C-101B-9397-08002B2CF9AE}" pid="7" name="_dlc_DocIdItemGuid">
    <vt:lpwstr>a8cd03ce-6b3e-4593-9ad8-fec4d86e236a</vt:lpwstr>
  </property>
  <property fmtid="{D5CDD505-2E9C-101B-9397-08002B2CF9AE}" pid="8" name="Klant">
    <vt:lpwstr>Onbekend, onbekend</vt:lpwstr>
  </property>
  <property fmtid="{D5CDD505-2E9C-101B-9397-08002B2CF9AE}" pid="9" name="Projectsite status">
    <vt:lpwstr>Actief</vt:lpwstr>
  </property>
</Properties>
</file>